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eople.ey.com/personal/jan_pivovarnik_cz_ey_com/Documents/Documents/Opportunities/ALJ Motors_KSA_2502/Agents Poc/data/"/>
    </mc:Choice>
  </mc:AlternateContent>
  <xr:revisionPtr revIDLastSave="23" documentId="11_74FA557249E9BC081061005C784339F071950964" xr6:coauthVersionLast="47" xr6:coauthVersionMax="47" xr10:uidLastSave="{C235AA19-ABFF-4034-BAD1-0A728BD2D559}"/>
  <bookViews>
    <workbookView xWindow="2250" yWindow="2250" windowWidth="38700" windowHeight="153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F102" i="1" l="1"/>
  <c r="YY102" i="1"/>
  <c r="YU102" i="1"/>
  <c r="YR102" i="1"/>
  <c r="YL102" i="1"/>
  <c r="XR102" i="1"/>
  <c r="XF102" i="1"/>
  <c r="XD102" i="1"/>
  <c r="WX102" i="1"/>
  <c r="IF102" i="1"/>
  <c r="GU102" i="1"/>
  <c r="EO102" i="1"/>
  <c r="BY102" i="1"/>
  <c r="A102" i="1"/>
  <c r="ZF101" i="1"/>
  <c r="YY101" i="1"/>
  <c r="YU101" i="1"/>
  <c r="YR101" i="1"/>
  <c r="YL101" i="1"/>
  <c r="XR101" i="1"/>
  <c r="XF101" i="1"/>
  <c r="XD101" i="1"/>
  <c r="WX101" i="1"/>
  <c r="IF101" i="1"/>
  <c r="GU101" i="1"/>
  <c r="EO101" i="1"/>
  <c r="BY101" i="1"/>
  <c r="A101" i="1"/>
  <c r="ZF100" i="1"/>
  <c r="YY100" i="1"/>
  <c r="YU100" i="1"/>
  <c r="YR100" i="1"/>
  <c r="YL100" i="1"/>
  <c r="XR100" i="1"/>
  <c r="XF100" i="1"/>
  <c r="XD100" i="1"/>
  <c r="WX100" i="1"/>
  <c r="IF100" i="1"/>
  <c r="GU100" i="1"/>
  <c r="EO100" i="1"/>
  <c r="BY100" i="1"/>
  <c r="A100" i="1"/>
  <c r="ZF99" i="1"/>
  <c r="YY99" i="1"/>
  <c r="YU99" i="1"/>
  <c r="YR99" i="1"/>
  <c r="YL99" i="1"/>
  <c r="XR99" i="1"/>
  <c r="XF99" i="1"/>
  <c r="XD99" i="1"/>
  <c r="WX99" i="1"/>
  <c r="IF99" i="1"/>
  <c r="GU99" i="1"/>
  <c r="EO99" i="1"/>
  <c r="BY99" i="1"/>
  <c r="A99" i="1"/>
  <c r="ZF98" i="1"/>
  <c r="YY98" i="1"/>
  <c r="YU98" i="1"/>
  <c r="YR98" i="1"/>
  <c r="YL98" i="1"/>
  <c r="XR98" i="1"/>
  <c r="XF98" i="1"/>
  <c r="XD98" i="1"/>
  <c r="WX98" i="1"/>
  <c r="IF98" i="1"/>
  <c r="GU98" i="1"/>
  <c r="EO98" i="1"/>
  <c r="BY98" i="1"/>
  <c r="A98" i="1"/>
  <c r="ZF97" i="1"/>
  <c r="YY97" i="1"/>
  <c r="YU97" i="1"/>
  <c r="YR97" i="1"/>
  <c r="YL97" i="1"/>
  <c r="XR97" i="1"/>
  <c r="XF97" i="1"/>
  <c r="XD97" i="1"/>
  <c r="WX97" i="1"/>
  <c r="IF97" i="1"/>
  <c r="GU97" i="1"/>
  <c r="EO97" i="1"/>
  <c r="BY97" i="1"/>
  <c r="A97" i="1"/>
  <c r="ZF96" i="1"/>
  <c r="YY96" i="1"/>
  <c r="YU96" i="1"/>
  <c r="YR96" i="1"/>
  <c r="YL96" i="1"/>
  <c r="XR96" i="1"/>
  <c r="XF96" i="1"/>
  <c r="XD96" i="1"/>
  <c r="WX96" i="1"/>
  <c r="IF96" i="1"/>
  <c r="GU96" i="1"/>
  <c r="EO96" i="1"/>
  <c r="A96" i="1"/>
  <c r="ZF95" i="1"/>
  <c r="YY95" i="1"/>
  <c r="YU95" i="1"/>
  <c r="YR95" i="1"/>
  <c r="YL95" i="1"/>
  <c r="XR95" i="1"/>
  <c r="XF95" i="1"/>
  <c r="XD95" i="1"/>
  <c r="WX95" i="1"/>
  <c r="IF95" i="1"/>
  <c r="GU95" i="1"/>
  <c r="EO95" i="1"/>
  <c r="BY95" i="1"/>
  <c r="A95" i="1"/>
  <c r="ZF94" i="1"/>
  <c r="YY94" i="1"/>
  <c r="YU94" i="1"/>
  <c r="YR94" i="1"/>
  <c r="YL94" i="1"/>
  <c r="XR94" i="1"/>
  <c r="XF94" i="1"/>
  <c r="XD94" i="1"/>
  <c r="WX94" i="1"/>
  <c r="IF94" i="1"/>
  <c r="GU94" i="1"/>
  <c r="EO94" i="1"/>
  <c r="BY94" i="1"/>
  <c r="A94" i="1"/>
  <c r="ZF93" i="1"/>
  <c r="YY93" i="1"/>
  <c r="YU93" i="1"/>
  <c r="YR93" i="1"/>
  <c r="YL93" i="1"/>
  <c r="XR93" i="1"/>
  <c r="XF93" i="1"/>
  <c r="XD93" i="1"/>
  <c r="WX93" i="1"/>
  <c r="IF93" i="1"/>
  <c r="GU93" i="1"/>
  <c r="EO93" i="1"/>
  <c r="BY93" i="1"/>
  <c r="A93" i="1"/>
  <c r="ZF92" i="1"/>
  <c r="YY92" i="1"/>
  <c r="YU92" i="1"/>
  <c r="YR92" i="1"/>
  <c r="YL92" i="1"/>
  <c r="XR92" i="1"/>
  <c r="XF92" i="1"/>
  <c r="XD92" i="1"/>
  <c r="WZ92" i="1"/>
  <c r="WX92" i="1"/>
  <c r="IF92" i="1"/>
  <c r="GU92" i="1"/>
  <c r="EO92" i="1"/>
  <c r="BY92" i="1"/>
  <c r="A92" i="1"/>
  <c r="ZF91" i="1"/>
  <c r="YY91" i="1"/>
  <c r="YU91" i="1"/>
  <c r="YR91" i="1"/>
  <c r="YL91" i="1"/>
  <c r="XR91" i="1"/>
  <c r="XF91" i="1"/>
  <c r="XD91" i="1"/>
  <c r="WX91" i="1"/>
  <c r="IF91" i="1"/>
  <c r="GU91" i="1"/>
  <c r="EO91" i="1"/>
  <c r="BY91" i="1"/>
  <c r="A91" i="1"/>
  <c r="ZF90" i="1"/>
  <c r="YY90" i="1"/>
  <c r="YU90" i="1"/>
  <c r="YR90" i="1"/>
  <c r="YL90" i="1"/>
  <c r="XR90" i="1"/>
  <c r="XF90" i="1"/>
  <c r="XD90" i="1"/>
  <c r="WX90" i="1"/>
  <c r="IF90" i="1"/>
  <c r="GU90" i="1"/>
  <c r="EO90" i="1"/>
  <c r="BY90" i="1"/>
  <c r="A90" i="1"/>
  <c r="ZF89" i="1"/>
  <c r="YY89" i="1"/>
  <c r="YU89" i="1"/>
  <c r="YR89" i="1"/>
  <c r="YL89" i="1"/>
  <c r="XR89" i="1"/>
  <c r="XF89" i="1"/>
  <c r="XD89" i="1"/>
  <c r="WX89" i="1"/>
  <c r="IF89" i="1"/>
  <c r="GU89" i="1"/>
  <c r="EO89" i="1"/>
  <c r="BY89" i="1"/>
  <c r="A89" i="1"/>
  <c r="ZF88" i="1"/>
  <c r="YY88" i="1"/>
  <c r="YU88" i="1"/>
  <c r="YR88" i="1"/>
  <c r="YL88" i="1"/>
  <c r="XR88" i="1"/>
  <c r="XF88" i="1"/>
  <c r="XD88" i="1"/>
  <c r="WX88" i="1"/>
  <c r="IF88" i="1"/>
  <c r="GU88" i="1"/>
  <c r="EO88" i="1"/>
  <c r="BY88" i="1"/>
  <c r="A88" i="1"/>
  <c r="ZF87" i="1"/>
  <c r="YY87" i="1"/>
  <c r="YU87" i="1"/>
  <c r="YR87" i="1"/>
  <c r="YL87" i="1"/>
  <c r="XR87" i="1"/>
  <c r="XF87" i="1"/>
  <c r="XD87" i="1"/>
  <c r="WX87" i="1"/>
  <c r="IF87" i="1"/>
  <c r="GU87" i="1"/>
  <c r="EO87" i="1"/>
  <c r="BY87" i="1"/>
  <c r="A87" i="1"/>
  <c r="ZF86" i="1"/>
  <c r="YY86" i="1"/>
  <c r="YU86" i="1"/>
  <c r="YR86" i="1"/>
  <c r="YL86" i="1"/>
  <c r="XR86" i="1"/>
  <c r="XF86" i="1"/>
  <c r="XD86" i="1"/>
  <c r="WX86" i="1"/>
  <c r="IF86" i="1"/>
  <c r="GU86" i="1"/>
  <c r="EO86" i="1"/>
  <c r="BY86" i="1"/>
  <c r="A86" i="1"/>
  <c r="ZF85" i="1"/>
  <c r="YY85" i="1"/>
  <c r="YU85" i="1"/>
  <c r="YR85" i="1"/>
  <c r="YL85" i="1"/>
  <c r="XR85" i="1"/>
  <c r="XF85" i="1"/>
  <c r="XD85" i="1"/>
  <c r="WZ85" i="1"/>
  <c r="WX85" i="1"/>
  <c r="IF85" i="1"/>
  <c r="GU85" i="1"/>
  <c r="EO85" i="1"/>
  <c r="BY85" i="1"/>
  <c r="A85" i="1"/>
  <c r="ZF84" i="1"/>
  <c r="YY84" i="1"/>
  <c r="YU84" i="1"/>
  <c r="YR84" i="1"/>
  <c r="YL84" i="1"/>
  <c r="XR84" i="1"/>
  <c r="XF84" i="1"/>
  <c r="XD84" i="1"/>
  <c r="WX84" i="1"/>
  <c r="IF84" i="1"/>
  <c r="GU84" i="1"/>
  <c r="EO84" i="1"/>
  <c r="BY84" i="1"/>
  <c r="A84" i="1"/>
  <c r="ZF83" i="1"/>
  <c r="YY83" i="1"/>
  <c r="YU83" i="1"/>
  <c r="YR83" i="1"/>
  <c r="YL83" i="1"/>
  <c r="XR83" i="1"/>
  <c r="XF83" i="1"/>
  <c r="XD83" i="1"/>
  <c r="WX83" i="1"/>
  <c r="IF83" i="1"/>
  <c r="GU83" i="1"/>
  <c r="EO83" i="1"/>
  <c r="BY83" i="1"/>
  <c r="A83" i="1"/>
  <c r="ZF82" i="1"/>
  <c r="YY82" i="1"/>
  <c r="YU82" i="1"/>
  <c r="YR82" i="1"/>
  <c r="YL82" i="1"/>
  <c r="XR82" i="1"/>
  <c r="XF82" i="1"/>
  <c r="XD82" i="1"/>
  <c r="WX82" i="1"/>
  <c r="IF82" i="1"/>
  <c r="GU82" i="1"/>
  <c r="EO82" i="1"/>
  <c r="BY82" i="1"/>
  <c r="A82" i="1"/>
  <c r="ZF81" i="1"/>
  <c r="YY81" i="1"/>
  <c r="YU81" i="1"/>
  <c r="YR81" i="1"/>
  <c r="YL81" i="1"/>
  <c r="XR81" i="1"/>
  <c r="XF81" i="1"/>
  <c r="XD81" i="1"/>
  <c r="WX81" i="1"/>
  <c r="IF81" i="1"/>
  <c r="GU81" i="1"/>
  <c r="EO81" i="1"/>
  <c r="BY81" i="1"/>
  <c r="A81" i="1"/>
  <c r="ZF80" i="1"/>
  <c r="YY80" i="1"/>
  <c r="YU80" i="1"/>
  <c r="YR80" i="1"/>
  <c r="YL80" i="1"/>
  <c r="XR80" i="1"/>
  <c r="XF80" i="1"/>
  <c r="XD80" i="1"/>
  <c r="WX80" i="1"/>
  <c r="IF80" i="1"/>
  <c r="GU80" i="1"/>
  <c r="EO80" i="1"/>
  <c r="BY80" i="1"/>
  <c r="A80" i="1"/>
  <c r="ZF79" i="1"/>
  <c r="YY79" i="1"/>
  <c r="YU79" i="1"/>
  <c r="YR79" i="1"/>
  <c r="YL79" i="1"/>
  <c r="XR79" i="1"/>
  <c r="XF79" i="1"/>
  <c r="XD79" i="1"/>
  <c r="WX79" i="1"/>
  <c r="IF79" i="1"/>
  <c r="GU79" i="1"/>
  <c r="EO79" i="1"/>
  <c r="BY79" i="1"/>
  <c r="A79" i="1"/>
  <c r="ZF78" i="1"/>
  <c r="YY78" i="1"/>
  <c r="YU78" i="1"/>
  <c r="YR78" i="1"/>
  <c r="YL78" i="1"/>
  <c r="XR78" i="1"/>
  <c r="XF78" i="1"/>
  <c r="XD78" i="1"/>
  <c r="WX78" i="1"/>
  <c r="IF78" i="1"/>
  <c r="GU78" i="1"/>
  <c r="BY78" i="1"/>
  <c r="A78" i="1"/>
  <c r="ZF77" i="1"/>
  <c r="YY77" i="1"/>
  <c r="YU77" i="1"/>
  <c r="YR77" i="1"/>
  <c r="YL77" i="1"/>
  <c r="XR77" i="1"/>
  <c r="XF77" i="1"/>
  <c r="XD77" i="1"/>
  <c r="WX77" i="1"/>
  <c r="IF77" i="1"/>
  <c r="GU77" i="1"/>
  <c r="EO77" i="1"/>
  <c r="BY77" i="1"/>
  <c r="A77" i="1"/>
  <c r="ZF76" i="1"/>
  <c r="YY76" i="1"/>
  <c r="YU76" i="1"/>
  <c r="YR76" i="1"/>
  <c r="YL76" i="1"/>
  <c r="XR76" i="1"/>
  <c r="XF76" i="1"/>
  <c r="XD76" i="1"/>
  <c r="WX76" i="1"/>
  <c r="IF76" i="1"/>
  <c r="GU76" i="1"/>
  <c r="EO76" i="1"/>
  <c r="BY76" i="1"/>
  <c r="A76" i="1"/>
  <c r="ZF75" i="1"/>
  <c r="YY75" i="1"/>
  <c r="YU75" i="1"/>
  <c r="YR75" i="1"/>
  <c r="YL75" i="1"/>
  <c r="XR75" i="1"/>
  <c r="XF75" i="1"/>
  <c r="XD75" i="1"/>
  <c r="WX75" i="1"/>
  <c r="IF75" i="1"/>
  <c r="GU75" i="1"/>
  <c r="EO75" i="1"/>
  <c r="BY75" i="1"/>
  <c r="A75" i="1"/>
  <c r="ZF74" i="1"/>
  <c r="YY74" i="1"/>
  <c r="YU74" i="1"/>
  <c r="YR74" i="1"/>
  <c r="YL74" i="1"/>
  <c r="XR74" i="1"/>
  <c r="XF74" i="1"/>
  <c r="XD74" i="1"/>
  <c r="WX74" i="1"/>
  <c r="IF74" i="1"/>
  <c r="GU74" i="1"/>
  <c r="EO74" i="1"/>
  <c r="BY74" i="1"/>
  <c r="A74" i="1"/>
  <c r="ZF73" i="1"/>
  <c r="YY73" i="1"/>
  <c r="YU73" i="1"/>
  <c r="YR73" i="1"/>
  <c r="YL73" i="1"/>
  <c r="XR73" i="1"/>
  <c r="XF73" i="1"/>
  <c r="XD73" i="1"/>
  <c r="WX73" i="1"/>
  <c r="IF73" i="1"/>
  <c r="GU73" i="1"/>
  <c r="EO73" i="1"/>
  <c r="BY73" i="1"/>
  <c r="A73" i="1"/>
  <c r="ZF72" i="1"/>
  <c r="YY72" i="1"/>
  <c r="YU72" i="1"/>
  <c r="YR72" i="1"/>
  <c r="YL72" i="1"/>
  <c r="XR72" i="1"/>
  <c r="XF72" i="1"/>
  <c r="XD72" i="1"/>
  <c r="WX72" i="1"/>
  <c r="IF72" i="1"/>
  <c r="GU72" i="1"/>
  <c r="EO72" i="1"/>
  <c r="BY72" i="1"/>
  <c r="A72" i="1"/>
  <c r="ZF71" i="1"/>
  <c r="YY71" i="1"/>
  <c r="YU71" i="1"/>
  <c r="YR71" i="1"/>
  <c r="YL71" i="1"/>
  <c r="XR71" i="1"/>
  <c r="XF71" i="1"/>
  <c r="XD71" i="1"/>
  <c r="WX71" i="1"/>
  <c r="IF71" i="1"/>
  <c r="GU71" i="1"/>
  <c r="EO71" i="1"/>
  <c r="BY71" i="1"/>
  <c r="A71" i="1"/>
  <c r="ZF70" i="1"/>
  <c r="YY70" i="1"/>
  <c r="YU70" i="1"/>
  <c r="YR70" i="1"/>
  <c r="YL70" i="1"/>
  <c r="XR70" i="1"/>
  <c r="XF70" i="1"/>
  <c r="XD70" i="1"/>
  <c r="WX70" i="1"/>
  <c r="IF70" i="1"/>
  <c r="GU70" i="1"/>
  <c r="EO70" i="1"/>
  <c r="BY70" i="1"/>
  <c r="A70" i="1"/>
  <c r="ZF69" i="1"/>
  <c r="YY69" i="1"/>
  <c r="YU69" i="1"/>
  <c r="YR69" i="1"/>
  <c r="YL69" i="1"/>
  <c r="XR69" i="1"/>
  <c r="XF69" i="1"/>
  <c r="XD69" i="1"/>
  <c r="WX69" i="1"/>
  <c r="IF69" i="1"/>
  <c r="GU69" i="1"/>
  <c r="EO69" i="1"/>
  <c r="BY69" i="1"/>
  <c r="A69" i="1"/>
  <c r="ZF68" i="1"/>
  <c r="YY68" i="1"/>
  <c r="YU68" i="1"/>
  <c r="YR68" i="1"/>
  <c r="YL68" i="1"/>
  <c r="XR68" i="1"/>
  <c r="XF68" i="1"/>
  <c r="XD68" i="1"/>
  <c r="WX68" i="1"/>
  <c r="IF68" i="1"/>
  <c r="GU68" i="1"/>
  <c r="BY68" i="1"/>
  <c r="A68" i="1"/>
  <c r="ZF67" i="1"/>
  <c r="YY67" i="1"/>
  <c r="YU67" i="1"/>
  <c r="YR67" i="1"/>
  <c r="YL67" i="1"/>
  <c r="XR67" i="1"/>
  <c r="XF67" i="1"/>
  <c r="XD67" i="1"/>
  <c r="WX67" i="1"/>
  <c r="IF67" i="1"/>
  <c r="GU67" i="1"/>
  <c r="EO67" i="1"/>
  <c r="BY67" i="1"/>
  <c r="A67" i="1"/>
  <c r="ZF66" i="1"/>
  <c r="YY66" i="1"/>
  <c r="YU66" i="1"/>
  <c r="YR66" i="1"/>
  <c r="YL66" i="1"/>
  <c r="XR66" i="1"/>
  <c r="XF66" i="1"/>
  <c r="XD66" i="1"/>
  <c r="WX66" i="1"/>
  <c r="IF66" i="1"/>
  <c r="GU66" i="1"/>
  <c r="EO66" i="1"/>
  <c r="BY66" i="1"/>
  <c r="A66" i="1"/>
  <c r="ZF65" i="1"/>
  <c r="YY65" i="1"/>
  <c r="YU65" i="1"/>
  <c r="YR65" i="1"/>
  <c r="YL65" i="1"/>
  <c r="XR65" i="1"/>
  <c r="XF65" i="1"/>
  <c r="XD65" i="1"/>
  <c r="WX65" i="1"/>
  <c r="IF65" i="1"/>
  <c r="GU65" i="1"/>
  <c r="EO65" i="1"/>
  <c r="BY65" i="1"/>
  <c r="A65" i="1"/>
  <c r="ZF64" i="1"/>
  <c r="YY64" i="1"/>
  <c r="YU64" i="1"/>
  <c r="YR64" i="1"/>
  <c r="YL64" i="1"/>
  <c r="XR64" i="1"/>
  <c r="XF64" i="1"/>
  <c r="XD64" i="1"/>
  <c r="WX64" i="1"/>
  <c r="IF64" i="1"/>
  <c r="GU64" i="1"/>
  <c r="EO64" i="1"/>
  <c r="BY64" i="1"/>
  <c r="A64" i="1"/>
  <c r="ZF63" i="1"/>
  <c r="YY63" i="1"/>
  <c r="YU63" i="1"/>
  <c r="YR63" i="1"/>
  <c r="YL63" i="1"/>
  <c r="XR63" i="1"/>
  <c r="XF63" i="1"/>
  <c r="XD63" i="1"/>
  <c r="WX63" i="1"/>
  <c r="IF63" i="1"/>
  <c r="GU63" i="1"/>
  <c r="EO63" i="1"/>
  <c r="BY63" i="1"/>
  <c r="A63" i="1"/>
  <c r="ZF62" i="1"/>
  <c r="YY62" i="1"/>
  <c r="YU62" i="1"/>
  <c r="YR62" i="1"/>
  <c r="YL62" i="1"/>
  <c r="XR62" i="1"/>
  <c r="XF62" i="1"/>
  <c r="XD62" i="1"/>
  <c r="WX62" i="1"/>
  <c r="IF62" i="1"/>
  <c r="GU62" i="1"/>
  <c r="EO62" i="1"/>
  <c r="BY62" i="1"/>
  <c r="A62" i="1"/>
  <c r="ZF61" i="1"/>
  <c r="YY61" i="1"/>
  <c r="YU61" i="1"/>
  <c r="YR61" i="1"/>
  <c r="YL61" i="1"/>
  <c r="XR61" i="1"/>
  <c r="XF61" i="1"/>
  <c r="XD61" i="1"/>
  <c r="WX61" i="1"/>
  <c r="IF61" i="1"/>
  <c r="GU61" i="1"/>
  <c r="EO61" i="1"/>
  <c r="BY61" i="1"/>
  <c r="A61" i="1"/>
  <c r="ZF60" i="1"/>
  <c r="YY60" i="1"/>
  <c r="YU60" i="1"/>
  <c r="YR60" i="1"/>
  <c r="YL60" i="1"/>
  <c r="XR60" i="1"/>
  <c r="XF60" i="1"/>
  <c r="XD60" i="1"/>
  <c r="WX60" i="1"/>
  <c r="IF60" i="1"/>
  <c r="GU60" i="1"/>
  <c r="EO60" i="1"/>
  <c r="BY60" i="1"/>
  <c r="A60" i="1"/>
  <c r="ZF59" i="1"/>
  <c r="YY59" i="1"/>
  <c r="YU59" i="1"/>
  <c r="YR59" i="1"/>
  <c r="YL59" i="1"/>
  <c r="XR59" i="1"/>
  <c r="XF59" i="1"/>
  <c r="XD59" i="1"/>
  <c r="WX59" i="1"/>
  <c r="IF59" i="1"/>
  <c r="GU59" i="1"/>
  <c r="EO59" i="1"/>
  <c r="BY59" i="1"/>
  <c r="A59" i="1"/>
  <c r="ZF58" i="1"/>
  <c r="YY58" i="1"/>
  <c r="YU58" i="1"/>
  <c r="YR58" i="1"/>
  <c r="YL58" i="1"/>
  <c r="XR58" i="1"/>
  <c r="XF58" i="1"/>
  <c r="XD58" i="1"/>
  <c r="WX58" i="1"/>
  <c r="IF58" i="1"/>
  <c r="GU58" i="1"/>
  <c r="EO58" i="1"/>
  <c r="BY58" i="1"/>
  <c r="A58" i="1"/>
  <c r="ZF57" i="1"/>
  <c r="YY57" i="1"/>
  <c r="YU57" i="1"/>
  <c r="YR57" i="1"/>
  <c r="YL57" i="1"/>
  <c r="XR57" i="1"/>
  <c r="XF57" i="1"/>
  <c r="XD57" i="1"/>
  <c r="WX57" i="1"/>
  <c r="KA57" i="1"/>
  <c r="IF57" i="1"/>
  <c r="GZ57" i="1"/>
  <c r="GU57" i="1"/>
  <c r="EO57" i="1"/>
  <c r="CO57" i="1"/>
  <c r="CH57" i="1"/>
  <c r="BY57" i="1"/>
  <c r="A57" i="1"/>
  <c r="ZF56" i="1"/>
  <c r="YY56" i="1"/>
  <c r="YU56" i="1"/>
  <c r="YR56" i="1"/>
  <c r="YL56" i="1"/>
  <c r="XR56" i="1"/>
  <c r="XF56" i="1"/>
  <c r="XD56" i="1"/>
  <c r="WX56" i="1"/>
  <c r="IF56" i="1"/>
  <c r="GU56" i="1"/>
  <c r="EO56" i="1"/>
  <c r="BY56" i="1"/>
  <c r="A56" i="1"/>
  <c r="ZF55" i="1"/>
  <c r="YY55" i="1"/>
  <c r="YU55" i="1"/>
  <c r="YR55" i="1"/>
  <c r="YL55" i="1"/>
  <c r="XR55" i="1"/>
  <c r="XF55" i="1"/>
  <c r="XD55" i="1"/>
  <c r="WX55" i="1"/>
  <c r="IF55" i="1"/>
  <c r="GU55" i="1"/>
  <c r="EO55" i="1"/>
  <c r="BY55" i="1"/>
  <c r="A55" i="1"/>
  <c r="ZF54" i="1"/>
  <c r="YY54" i="1"/>
  <c r="YU54" i="1"/>
  <c r="YR54" i="1"/>
  <c r="YL54" i="1"/>
  <c r="XR54" i="1"/>
  <c r="XF54" i="1"/>
  <c r="XD54" i="1"/>
  <c r="WX54" i="1"/>
  <c r="IF54" i="1"/>
  <c r="GU54" i="1"/>
  <c r="EO54" i="1"/>
  <c r="BY54" i="1"/>
  <c r="A54" i="1"/>
  <c r="ZF53" i="1"/>
  <c r="YY53" i="1"/>
  <c r="YU53" i="1"/>
  <c r="YR53" i="1"/>
  <c r="YL53" i="1"/>
  <c r="XR53" i="1"/>
  <c r="XF53" i="1"/>
  <c r="XD53" i="1"/>
  <c r="WX53" i="1"/>
  <c r="IF53" i="1"/>
  <c r="GU53" i="1"/>
  <c r="EO53" i="1"/>
  <c r="BY53" i="1"/>
  <c r="A53" i="1"/>
  <c r="ZF52" i="1"/>
  <c r="YY52" i="1"/>
  <c r="YU52" i="1"/>
  <c r="YR52" i="1"/>
  <c r="YL52" i="1"/>
  <c r="XR52" i="1"/>
  <c r="XF52" i="1"/>
  <c r="XD52" i="1"/>
  <c r="WX52" i="1"/>
  <c r="IF52" i="1"/>
  <c r="GU52" i="1"/>
  <c r="EO52" i="1"/>
  <c r="BY52" i="1"/>
  <c r="A52" i="1"/>
  <c r="ZF51" i="1"/>
  <c r="YY51" i="1"/>
  <c r="YU51" i="1"/>
  <c r="YR51" i="1"/>
  <c r="YL51" i="1"/>
  <c r="XR51" i="1"/>
  <c r="XF51" i="1"/>
  <c r="XD51" i="1"/>
  <c r="WX51" i="1"/>
  <c r="IF51" i="1"/>
  <c r="GU51" i="1"/>
  <c r="EO51" i="1"/>
  <c r="BY51" i="1"/>
  <c r="A51" i="1"/>
  <c r="ZF50" i="1"/>
  <c r="YY50" i="1"/>
  <c r="YU50" i="1"/>
  <c r="YR50" i="1"/>
  <c r="YL50" i="1"/>
  <c r="XR50" i="1"/>
  <c r="XF50" i="1"/>
  <c r="XD50" i="1"/>
  <c r="WX50" i="1"/>
  <c r="IF50" i="1"/>
  <c r="GU50" i="1"/>
  <c r="EO50" i="1"/>
  <c r="BY50" i="1"/>
  <c r="A50" i="1"/>
  <c r="ZF49" i="1"/>
  <c r="YY49" i="1"/>
  <c r="YU49" i="1"/>
  <c r="YR49" i="1"/>
  <c r="YL49" i="1"/>
  <c r="XR49" i="1"/>
  <c r="XF49" i="1"/>
  <c r="XD49" i="1"/>
  <c r="WX49" i="1"/>
  <c r="IF49" i="1"/>
  <c r="GU49" i="1"/>
  <c r="EO49" i="1"/>
  <c r="BY49" i="1"/>
  <c r="A49" i="1"/>
  <c r="ZF48" i="1"/>
  <c r="YY48" i="1"/>
  <c r="YU48" i="1"/>
  <c r="YR48" i="1"/>
  <c r="YL48" i="1"/>
  <c r="XR48" i="1"/>
  <c r="XF48" i="1"/>
  <c r="XD48" i="1"/>
  <c r="WX48" i="1"/>
  <c r="IF48" i="1"/>
  <c r="GU48" i="1"/>
  <c r="EO48" i="1"/>
  <c r="BY48" i="1"/>
  <c r="A48" i="1"/>
  <c r="ZF47" i="1"/>
  <c r="YY47" i="1"/>
  <c r="YU47" i="1"/>
  <c r="YR47" i="1"/>
  <c r="YL47" i="1"/>
  <c r="XR47" i="1"/>
  <c r="XF47" i="1"/>
  <c r="XD47" i="1"/>
  <c r="WX47" i="1"/>
  <c r="IF47" i="1"/>
  <c r="GU47" i="1"/>
  <c r="EO47" i="1"/>
  <c r="BY47" i="1"/>
  <c r="A47" i="1"/>
  <c r="ZF46" i="1"/>
  <c r="YY46" i="1"/>
  <c r="YU46" i="1"/>
  <c r="YR46" i="1"/>
  <c r="YL46" i="1"/>
  <c r="XR46" i="1"/>
  <c r="XF46" i="1"/>
  <c r="XD46" i="1"/>
  <c r="WX46" i="1"/>
  <c r="IF46" i="1"/>
  <c r="GU46" i="1"/>
  <c r="EO46" i="1"/>
  <c r="BY46" i="1"/>
  <c r="A46" i="1"/>
  <c r="ZF45" i="1"/>
  <c r="YY45" i="1"/>
  <c r="YU45" i="1"/>
  <c r="YR45" i="1"/>
  <c r="YL45" i="1"/>
  <c r="XR45" i="1"/>
  <c r="XF45" i="1"/>
  <c r="XD45" i="1"/>
  <c r="WX45" i="1"/>
  <c r="IF45" i="1"/>
  <c r="GU45" i="1"/>
  <c r="EO45" i="1"/>
  <c r="BY45" i="1"/>
  <c r="A45" i="1"/>
  <c r="ZF44" i="1"/>
  <c r="YY44" i="1"/>
  <c r="YU44" i="1"/>
  <c r="YR44" i="1"/>
  <c r="YL44" i="1"/>
  <c r="XR44" i="1"/>
  <c r="XF44" i="1"/>
  <c r="XD44" i="1"/>
  <c r="WX44" i="1"/>
  <c r="IF44" i="1"/>
  <c r="GU44" i="1"/>
  <c r="EO44" i="1"/>
  <c r="BY44" i="1"/>
  <c r="A44" i="1"/>
  <c r="ZF43" i="1"/>
  <c r="YY43" i="1"/>
  <c r="YU43" i="1"/>
  <c r="YR43" i="1"/>
  <c r="YL43" i="1"/>
  <c r="XR43" i="1"/>
  <c r="XF43" i="1"/>
  <c r="XD43" i="1"/>
  <c r="WX43" i="1"/>
  <c r="IF43" i="1"/>
  <c r="GU43" i="1"/>
  <c r="EO43" i="1"/>
  <c r="BY43" i="1"/>
  <c r="A43" i="1"/>
  <c r="ZF42" i="1"/>
  <c r="YY42" i="1"/>
  <c r="YU42" i="1"/>
  <c r="YR42" i="1"/>
  <c r="YL42" i="1"/>
  <c r="XR42" i="1"/>
  <c r="XF42" i="1"/>
  <c r="XD42" i="1"/>
  <c r="WX42" i="1"/>
  <c r="IF42" i="1"/>
  <c r="GU42" i="1"/>
  <c r="EO42" i="1"/>
  <c r="BY42" i="1"/>
  <c r="A42" i="1"/>
  <c r="ZF41" i="1"/>
  <c r="YY41" i="1"/>
  <c r="YU41" i="1"/>
  <c r="YR41" i="1"/>
  <c r="YL41" i="1"/>
  <c r="XR41" i="1"/>
  <c r="XF41" i="1"/>
  <c r="XD41" i="1"/>
  <c r="WX41" i="1"/>
  <c r="IF41" i="1"/>
  <c r="GU41" i="1"/>
  <c r="EO41" i="1"/>
  <c r="BY41" i="1"/>
  <c r="A41" i="1"/>
  <c r="ZF40" i="1"/>
  <c r="YY40" i="1"/>
  <c r="YU40" i="1"/>
  <c r="YR40" i="1"/>
  <c r="YL40" i="1"/>
  <c r="XR40" i="1"/>
  <c r="XF40" i="1"/>
  <c r="XD40" i="1"/>
  <c r="WX40" i="1"/>
  <c r="IF40" i="1"/>
  <c r="GU40" i="1"/>
  <c r="EO40" i="1"/>
  <c r="BY40" i="1"/>
  <c r="A40" i="1"/>
  <c r="ZF39" i="1"/>
  <c r="YY39" i="1"/>
  <c r="YU39" i="1"/>
  <c r="YR39" i="1"/>
  <c r="YL39" i="1"/>
  <c r="XR39" i="1"/>
  <c r="XF39" i="1"/>
  <c r="XD39" i="1"/>
  <c r="WX39" i="1"/>
  <c r="IF39" i="1"/>
  <c r="GU39" i="1"/>
  <c r="EO39" i="1"/>
  <c r="BY39" i="1"/>
  <c r="A39" i="1"/>
  <c r="ZF38" i="1"/>
  <c r="YY38" i="1"/>
  <c r="YU38" i="1"/>
  <c r="YR38" i="1"/>
  <c r="YL38" i="1"/>
  <c r="XR38" i="1"/>
  <c r="XF38" i="1"/>
  <c r="XD38" i="1"/>
  <c r="WX38" i="1"/>
  <c r="IF38" i="1"/>
  <c r="GU38" i="1"/>
  <c r="EO38" i="1"/>
  <c r="BY38" i="1"/>
  <c r="A38" i="1"/>
  <c r="ZF37" i="1"/>
  <c r="YY37" i="1"/>
  <c r="YU37" i="1"/>
  <c r="YR37" i="1"/>
  <c r="YL37" i="1"/>
  <c r="XR37" i="1"/>
  <c r="XF37" i="1"/>
  <c r="XD37" i="1"/>
  <c r="WX37" i="1"/>
  <c r="IF37" i="1"/>
  <c r="GU37" i="1"/>
  <c r="EO37" i="1"/>
  <c r="BY37" i="1"/>
  <c r="A37" i="1"/>
  <c r="ZF36" i="1"/>
  <c r="YY36" i="1"/>
  <c r="YU36" i="1"/>
  <c r="YR36" i="1"/>
  <c r="YL36" i="1"/>
  <c r="XR36" i="1"/>
  <c r="XF36" i="1"/>
  <c r="XD36" i="1"/>
  <c r="WX36" i="1"/>
  <c r="IF36" i="1"/>
  <c r="GU36" i="1"/>
  <c r="EO36" i="1"/>
  <c r="BY36" i="1"/>
  <c r="A36" i="1"/>
  <c r="ZF35" i="1"/>
  <c r="YY35" i="1"/>
  <c r="YU35" i="1"/>
  <c r="YR35" i="1"/>
  <c r="YL35" i="1"/>
  <c r="XR35" i="1"/>
  <c r="XF35" i="1"/>
  <c r="XD35" i="1"/>
  <c r="WX35" i="1"/>
  <c r="IF35" i="1"/>
  <c r="GU35" i="1"/>
  <c r="EO35" i="1"/>
  <c r="BY35" i="1"/>
  <c r="A35" i="1"/>
  <c r="ZF34" i="1"/>
  <c r="YY34" i="1"/>
  <c r="YU34" i="1"/>
  <c r="YR34" i="1"/>
  <c r="YL34" i="1"/>
  <c r="XR34" i="1"/>
  <c r="XF34" i="1"/>
  <c r="XD34" i="1"/>
  <c r="WX34" i="1"/>
  <c r="IF34" i="1"/>
  <c r="GU34" i="1"/>
  <c r="EO34" i="1"/>
  <c r="BY34" i="1"/>
  <c r="A34" i="1"/>
  <c r="ZF33" i="1"/>
  <c r="YY33" i="1"/>
  <c r="YU33" i="1"/>
  <c r="YR33" i="1"/>
  <c r="YL33" i="1"/>
  <c r="XR33" i="1"/>
  <c r="XF33" i="1"/>
  <c r="XD33" i="1"/>
  <c r="WX33" i="1"/>
  <c r="IF33" i="1"/>
  <c r="GU33" i="1"/>
  <c r="EO33" i="1"/>
  <c r="BY33" i="1"/>
  <c r="A33" i="1"/>
  <c r="ZF32" i="1"/>
  <c r="YY32" i="1"/>
  <c r="YU32" i="1"/>
  <c r="YR32" i="1"/>
  <c r="YL32" i="1"/>
  <c r="XR32" i="1"/>
  <c r="XF32" i="1"/>
  <c r="XD32" i="1"/>
  <c r="WX32" i="1"/>
  <c r="IF32" i="1"/>
  <c r="GU32" i="1"/>
  <c r="EO32" i="1"/>
  <c r="BY32" i="1"/>
  <c r="A32" i="1"/>
  <c r="ZF31" i="1"/>
  <c r="YY31" i="1"/>
  <c r="YU31" i="1"/>
  <c r="YR31" i="1"/>
  <c r="YL31" i="1"/>
  <c r="XR31" i="1"/>
  <c r="XF31" i="1"/>
  <c r="XD31" i="1"/>
  <c r="WX31" i="1"/>
  <c r="IF31" i="1"/>
  <c r="GU31" i="1"/>
  <c r="EO31" i="1"/>
  <c r="BY31" i="1"/>
  <c r="A31" i="1"/>
  <c r="ZF30" i="1"/>
  <c r="YY30" i="1"/>
  <c r="YU30" i="1"/>
  <c r="YR30" i="1"/>
  <c r="YL30" i="1"/>
  <c r="XR30" i="1"/>
  <c r="XF30" i="1"/>
  <c r="XD30" i="1"/>
  <c r="WX30" i="1"/>
  <c r="IF30" i="1"/>
  <c r="GU30" i="1"/>
  <c r="EO30" i="1"/>
  <c r="BY30" i="1"/>
  <c r="A30" i="1"/>
  <c r="ZF29" i="1"/>
  <c r="YY29" i="1"/>
  <c r="YU29" i="1"/>
  <c r="YR29" i="1"/>
  <c r="YL29" i="1"/>
  <c r="XR29" i="1"/>
  <c r="XF29" i="1"/>
  <c r="XD29" i="1"/>
  <c r="WX29" i="1"/>
  <c r="IF29" i="1"/>
  <c r="GU29" i="1"/>
  <c r="EO29" i="1"/>
  <c r="BY29" i="1"/>
  <c r="A29" i="1"/>
  <c r="ZF28" i="1"/>
  <c r="YY28" i="1"/>
  <c r="YU28" i="1"/>
  <c r="YR28" i="1"/>
  <c r="YL28" i="1"/>
  <c r="XR28" i="1"/>
  <c r="XF28" i="1"/>
  <c r="XD28" i="1"/>
  <c r="WX28" i="1"/>
  <c r="IF28" i="1"/>
  <c r="GU28" i="1"/>
  <c r="EO28" i="1"/>
  <c r="BY28" i="1"/>
  <c r="A28" i="1"/>
  <c r="ZF27" i="1"/>
  <c r="YY27" i="1"/>
  <c r="YU27" i="1"/>
  <c r="YR27" i="1"/>
  <c r="YL27" i="1"/>
  <c r="XR27" i="1"/>
  <c r="XF27" i="1"/>
  <c r="XD27" i="1"/>
  <c r="WX27" i="1"/>
  <c r="IF27" i="1"/>
  <c r="GU27" i="1"/>
  <c r="EO27" i="1"/>
  <c r="BY27" i="1"/>
  <c r="A27" i="1"/>
  <c r="ZF26" i="1"/>
  <c r="YY26" i="1"/>
  <c r="YU26" i="1"/>
  <c r="YR26" i="1"/>
  <c r="YL26" i="1"/>
  <c r="XR26" i="1"/>
  <c r="XF26" i="1"/>
  <c r="XD26" i="1"/>
  <c r="WX26" i="1"/>
  <c r="IF26" i="1"/>
  <c r="GU26" i="1"/>
  <c r="EO26" i="1"/>
  <c r="BY26" i="1"/>
  <c r="A26" i="1"/>
  <c r="ZF25" i="1"/>
  <c r="YY25" i="1"/>
  <c r="YU25" i="1"/>
  <c r="YR25" i="1"/>
  <c r="YL25" i="1"/>
  <c r="XR25" i="1"/>
  <c r="XF25" i="1"/>
  <c r="XD25" i="1"/>
  <c r="WX25" i="1"/>
  <c r="IF25" i="1"/>
  <c r="GU25" i="1"/>
  <c r="EO25" i="1"/>
  <c r="BY25" i="1"/>
  <c r="A25" i="1"/>
  <c r="ZF24" i="1"/>
  <c r="YY24" i="1"/>
  <c r="YU24" i="1"/>
  <c r="YR24" i="1"/>
  <c r="YL24" i="1"/>
  <c r="XR24" i="1"/>
  <c r="XF24" i="1"/>
  <c r="XD24" i="1"/>
  <c r="WX24" i="1"/>
  <c r="IF24" i="1"/>
  <c r="GU24" i="1"/>
  <c r="EO24" i="1"/>
  <c r="BY24" i="1"/>
  <c r="A24" i="1"/>
  <c r="ZF23" i="1"/>
  <c r="YY23" i="1"/>
  <c r="YU23" i="1"/>
  <c r="YR23" i="1"/>
  <c r="YL23" i="1"/>
  <c r="XR23" i="1"/>
  <c r="XF23" i="1"/>
  <c r="XD23" i="1"/>
  <c r="WX23" i="1"/>
  <c r="IF23" i="1"/>
  <c r="GU23" i="1"/>
  <c r="EO23" i="1"/>
  <c r="BY23" i="1"/>
  <c r="A23" i="1"/>
  <c r="ZF22" i="1"/>
  <c r="YY22" i="1"/>
  <c r="YU22" i="1"/>
  <c r="YR22" i="1"/>
  <c r="YL22" i="1"/>
  <c r="XR22" i="1"/>
  <c r="XF22" i="1"/>
  <c r="XD22" i="1"/>
  <c r="WX22" i="1"/>
  <c r="IF22" i="1"/>
  <c r="GU22" i="1"/>
  <c r="EO22" i="1"/>
  <c r="BY22" i="1"/>
  <c r="A22" i="1"/>
  <c r="ZF21" i="1"/>
  <c r="YY21" i="1"/>
  <c r="YU21" i="1"/>
  <c r="YR21" i="1"/>
  <c r="YL21" i="1"/>
  <c r="XR21" i="1"/>
  <c r="XF21" i="1"/>
  <c r="XD21" i="1"/>
  <c r="WX21" i="1"/>
  <c r="IF21" i="1"/>
  <c r="GU21" i="1"/>
  <c r="EO21" i="1"/>
  <c r="BY21" i="1"/>
  <c r="A21" i="1"/>
  <c r="ZF20" i="1"/>
  <c r="YY20" i="1"/>
  <c r="YU20" i="1"/>
  <c r="YR20" i="1"/>
  <c r="YL20" i="1"/>
  <c r="XR20" i="1"/>
  <c r="XF20" i="1"/>
  <c r="XD20" i="1"/>
  <c r="WX20" i="1"/>
  <c r="IF20" i="1"/>
  <c r="GU20" i="1"/>
  <c r="EO20" i="1"/>
  <c r="BY20" i="1"/>
  <c r="A20" i="1"/>
  <c r="ZF19" i="1"/>
  <c r="YY19" i="1"/>
  <c r="YU19" i="1"/>
  <c r="YR19" i="1"/>
  <c r="YL19" i="1"/>
  <c r="XR19" i="1"/>
  <c r="XF19" i="1"/>
  <c r="XD19" i="1"/>
  <c r="WX19" i="1"/>
  <c r="IF19" i="1"/>
  <c r="GU19" i="1"/>
  <c r="EO19" i="1"/>
  <c r="BY19" i="1"/>
  <c r="A19" i="1"/>
  <c r="ZF18" i="1"/>
  <c r="YY18" i="1"/>
  <c r="YU18" i="1"/>
  <c r="YR18" i="1"/>
  <c r="YL18" i="1"/>
  <c r="XR18" i="1"/>
  <c r="XF18" i="1"/>
  <c r="XD18" i="1"/>
  <c r="WX18" i="1"/>
  <c r="IF18" i="1"/>
  <c r="GU18" i="1"/>
  <c r="EO18" i="1"/>
  <c r="BY18" i="1"/>
  <c r="A18" i="1"/>
  <c r="ZF17" i="1"/>
  <c r="YY17" i="1"/>
  <c r="YU17" i="1"/>
  <c r="YR17" i="1"/>
  <c r="YL17" i="1"/>
  <c r="XR17" i="1"/>
  <c r="XF17" i="1"/>
  <c r="XD17" i="1"/>
  <c r="WX17" i="1"/>
  <c r="IF17" i="1"/>
  <c r="GU17" i="1"/>
  <c r="EO17" i="1"/>
  <c r="BY17" i="1"/>
  <c r="A17" i="1"/>
  <c r="ZF16" i="1"/>
  <c r="YY16" i="1"/>
  <c r="YU16" i="1"/>
  <c r="YR16" i="1"/>
  <c r="YL16" i="1"/>
  <c r="XR16" i="1"/>
  <c r="XF16" i="1"/>
  <c r="XD16" i="1"/>
  <c r="WX16" i="1"/>
  <c r="IF16" i="1"/>
  <c r="GU16" i="1"/>
  <c r="EO16" i="1"/>
  <c r="BY16" i="1"/>
  <c r="A16" i="1"/>
  <c r="ZF15" i="1"/>
  <c r="YY15" i="1"/>
  <c r="YU15" i="1"/>
  <c r="YR15" i="1"/>
  <c r="YL15" i="1"/>
  <c r="XR15" i="1"/>
  <c r="XF15" i="1"/>
  <c r="XD15" i="1"/>
  <c r="WX15" i="1"/>
  <c r="IF15" i="1"/>
  <c r="GU15" i="1"/>
  <c r="EO15" i="1"/>
  <c r="BY15" i="1"/>
  <c r="A15" i="1"/>
  <c r="ZF14" i="1"/>
  <c r="YY14" i="1"/>
  <c r="YU14" i="1"/>
  <c r="YR14" i="1"/>
  <c r="YL14" i="1"/>
  <c r="XR14" i="1"/>
  <c r="XF14" i="1"/>
  <c r="XD14" i="1"/>
  <c r="WX14" i="1"/>
  <c r="IF14" i="1"/>
  <c r="GU14" i="1"/>
  <c r="EO14" i="1"/>
  <c r="BY14" i="1"/>
  <c r="A14" i="1"/>
  <c r="ZF13" i="1"/>
  <c r="YY13" i="1"/>
  <c r="YU13" i="1"/>
  <c r="YR13" i="1"/>
  <c r="YL13" i="1"/>
  <c r="XR13" i="1"/>
  <c r="XF13" i="1"/>
  <c r="XD13" i="1"/>
  <c r="WX13" i="1"/>
  <c r="IF13" i="1"/>
  <c r="GU13" i="1"/>
  <c r="EO13" i="1"/>
  <c r="BY13" i="1"/>
  <c r="A13" i="1"/>
  <c r="ZF12" i="1"/>
  <c r="YY12" i="1"/>
  <c r="YU12" i="1"/>
  <c r="YR12" i="1"/>
  <c r="YL12" i="1"/>
  <c r="XR12" i="1"/>
  <c r="XF12" i="1"/>
  <c r="XD12" i="1"/>
  <c r="WX12" i="1"/>
  <c r="IF12" i="1"/>
  <c r="GU12" i="1"/>
  <c r="EO12" i="1"/>
  <c r="BY12" i="1"/>
  <c r="A12" i="1"/>
  <c r="ZF11" i="1"/>
  <c r="YY11" i="1"/>
  <c r="YU11" i="1"/>
  <c r="YR11" i="1"/>
  <c r="YL11" i="1"/>
  <c r="XR11" i="1"/>
  <c r="XF11" i="1"/>
  <c r="XD11" i="1"/>
  <c r="WX11" i="1"/>
  <c r="IF11" i="1"/>
  <c r="GU11" i="1"/>
  <c r="EO11" i="1"/>
  <c r="BY11" i="1"/>
  <c r="A11" i="1"/>
  <c r="ZF10" i="1"/>
  <c r="YY10" i="1"/>
  <c r="YU10" i="1"/>
  <c r="YR10" i="1"/>
  <c r="YL10" i="1"/>
  <c r="XR10" i="1"/>
  <c r="XF10" i="1"/>
  <c r="XD10" i="1"/>
  <c r="WX10" i="1"/>
  <c r="IF10" i="1"/>
  <c r="GU10" i="1"/>
  <c r="EO10" i="1"/>
  <c r="BY10" i="1"/>
  <c r="A10" i="1"/>
  <c r="ZF9" i="1"/>
  <c r="YY9" i="1"/>
  <c r="YU9" i="1"/>
  <c r="YR9" i="1"/>
  <c r="YL9" i="1"/>
  <c r="XR9" i="1"/>
  <c r="XF9" i="1"/>
  <c r="XD9" i="1"/>
  <c r="WX9" i="1"/>
  <c r="IF9" i="1"/>
  <c r="GU9" i="1"/>
  <c r="EO9" i="1"/>
  <c r="BY9" i="1"/>
  <c r="A9" i="1"/>
  <c r="ZF8" i="1"/>
  <c r="YY8" i="1"/>
  <c r="YU8" i="1"/>
  <c r="YR8" i="1"/>
  <c r="YL8" i="1"/>
  <c r="XR8" i="1"/>
  <c r="XF8" i="1"/>
  <c r="XD8" i="1"/>
  <c r="WX8" i="1"/>
  <c r="IF8" i="1"/>
  <c r="GU8" i="1"/>
  <c r="EO8" i="1"/>
  <c r="BY8" i="1"/>
  <c r="A8" i="1"/>
  <c r="ZF7" i="1"/>
  <c r="YY7" i="1"/>
  <c r="YU7" i="1"/>
  <c r="YR7" i="1"/>
  <c r="YL7" i="1"/>
  <c r="XR7" i="1"/>
  <c r="XF7" i="1"/>
  <c r="XD7" i="1"/>
  <c r="WX7" i="1"/>
  <c r="IF7" i="1"/>
  <c r="GU7" i="1"/>
  <c r="EO7" i="1"/>
  <c r="BY7" i="1"/>
  <c r="A7" i="1"/>
  <c r="ZF6" i="1"/>
  <c r="YY6" i="1"/>
  <c r="YU6" i="1"/>
  <c r="YR6" i="1"/>
  <c r="YL6" i="1"/>
  <c r="XR6" i="1"/>
  <c r="XF6" i="1"/>
  <c r="XD6" i="1"/>
  <c r="WX6" i="1"/>
  <c r="IF6" i="1"/>
  <c r="GU6" i="1"/>
  <c r="EO6" i="1"/>
  <c r="BY6" i="1"/>
  <c r="A6" i="1"/>
  <c r="ZF5" i="1"/>
  <c r="YY5" i="1"/>
  <c r="YU5" i="1"/>
  <c r="YR5" i="1"/>
  <c r="YL5" i="1"/>
  <c r="XR5" i="1"/>
  <c r="XF5" i="1"/>
  <c r="XD5" i="1"/>
  <c r="WX5" i="1"/>
  <c r="IF5" i="1"/>
  <c r="GU5" i="1"/>
  <c r="EO5" i="1"/>
  <c r="BY5" i="1"/>
  <c r="A5" i="1"/>
  <c r="ZF4" i="1"/>
  <c r="YY4" i="1"/>
  <c r="YU4" i="1"/>
  <c r="YR4" i="1"/>
  <c r="YL4" i="1"/>
  <c r="XR4" i="1"/>
  <c r="XF4" i="1"/>
  <c r="XD4" i="1"/>
  <c r="WX4" i="1"/>
  <c r="IF4" i="1"/>
  <c r="GU4" i="1"/>
  <c r="EO4" i="1"/>
  <c r="BY4" i="1"/>
  <c r="A4" i="1"/>
  <c r="ZF3" i="1"/>
  <c r="YY3" i="1"/>
  <c r="YU3" i="1"/>
  <c r="YR3" i="1"/>
  <c r="YL3" i="1"/>
  <c r="XR3" i="1"/>
  <c r="XF3" i="1"/>
  <c r="WX3" i="1"/>
  <c r="EO3" i="1"/>
  <c r="A3" i="1"/>
  <c r="ZF2" i="1"/>
  <c r="YY2" i="1"/>
  <c r="YU2" i="1"/>
  <c r="YR2" i="1"/>
  <c r="YL2" i="1"/>
  <c r="XR2" i="1"/>
  <c r="XD2" i="1"/>
  <c r="WZ2" i="1"/>
  <c r="WX2" i="1"/>
  <c r="A2" i="1"/>
</calcChain>
</file>

<file path=xl/sharedStrings.xml><?xml version="1.0" encoding="utf-8"?>
<sst xmlns="http://schemas.openxmlformats.org/spreadsheetml/2006/main" count="6885" uniqueCount="1625">
  <si>
    <t>createdby</t>
  </si>
  <si>
    <t>createdbyname</t>
  </si>
  <si>
    <t>createdon</t>
  </si>
  <si>
    <t>createdonbehalfby</t>
  </si>
  <si>
    <t>createdonbehalfbyname</t>
  </si>
  <si>
    <t>exchangerate</t>
  </si>
  <si>
    <t>ey_acceptancedate</t>
  </si>
  <si>
    <t>ey_acquisitionpriceuc</t>
  </si>
  <si>
    <t>ey_acquisitionpriceuc_base</t>
  </si>
  <si>
    <t>ey_acquisitionpriceucchanged</t>
  </si>
  <si>
    <t>ey_acquisitionpriceucchangedname</t>
  </si>
  <si>
    <t>ey_acquisitionpriceucwithoutvat</t>
  </si>
  <si>
    <t>ey_acquisitionpriceucwithoutvat_base</t>
  </si>
  <si>
    <t>ey_acquisitionpricewithoutvat</t>
  </si>
  <si>
    <t>ey_acquisitionpricewithoutvat_base</t>
  </si>
  <si>
    <t>ey_additionalaccessories</t>
  </si>
  <si>
    <t>ey_additionalaccessoriesname</t>
  </si>
  <si>
    <t>ey_adjustablesteeringwheel</t>
  </si>
  <si>
    <t>ey_adjustablesteeringwheelname</t>
  </si>
  <si>
    <t>ey_advertisingdate</t>
  </si>
  <si>
    <t>ey_advertisingstatus</t>
  </si>
  <si>
    <t>ey_advertisingstatusname</t>
  </si>
  <si>
    <t>ey_afssemiwarrantyvisits</t>
  </si>
  <si>
    <t>ey_afssemiwarrantyvisits_date</t>
  </si>
  <si>
    <t>ey_afssemiwarrantyvisits_state</t>
  </si>
  <si>
    <t>ey_afsvisitstotal</t>
  </si>
  <si>
    <t>ey_afsvisitstotal_date</t>
  </si>
  <si>
    <t>ey_afsvisitstotal_state</t>
  </si>
  <si>
    <t>ey_afsvisitsvalue</t>
  </si>
  <si>
    <t>ey_afsvisitsvalue_base</t>
  </si>
  <si>
    <t>ey_afsvisitsvalue_date</t>
  </si>
  <si>
    <t>ey_afsvisitsvalue_state</t>
  </si>
  <si>
    <t>ey_afswarrantyvisits</t>
  </si>
  <si>
    <t>ey_afswarrantyvisits_date</t>
  </si>
  <si>
    <t>ey_afswarrantyvisits_state</t>
  </si>
  <si>
    <t>ey_allseasontire</t>
  </si>
  <si>
    <t>ey_allseasontirename</t>
  </si>
  <si>
    <t>ey_alltiressame</t>
  </si>
  <si>
    <t>ey_alltiressamename</t>
  </si>
  <si>
    <t>ey_annualmileage</t>
  </si>
  <si>
    <t>ey_askingprice</t>
  </si>
  <si>
    <t>ey_askingprice_base</t>
  </si>
  <si>
    <t>ey_balancevaluewithoutvat</t>
  </si>
  <si>
    <t>ey_balancevaluewithoutvat_base</t>
  </si>
  <si>
    <t>ey_bargainpricevat</t>
  </si>
  <si>
    <t>ey_bargainpricevat_base</t>
  </si>
  <si>
    <t>ey_basepricevat</t>
  </si>
  <si>
    <t>ey_basepricevat_base</t>
  </si>
  <si>
    <t>ey_billingdate</t>
  </si>
  <si>
    <t>ey_bizmachinefound</t>
  </si>
  <si>
    <t>ey_bizmachinefoundname</t>
  </si>
  <si>
    <t>ey_bizmachinestartupdate</t>
  </si>
  <si>
    <t>ey_bizmachineupdateddate</t>
  </si>
  <si>
    <t>ey_bodytype</t>
  </si>
  <si>
    <t>ey_bodytypename</t>
  </si>
  <si>
    <t>ey_bodyworktype</t>
  </si>
  <si>
    <t>ey_bodyworktypename</t>
  </si>
  <si>
    <t>ey_bonusessum</t>
  </si>
  <si>
    <t>ey_bonusessum_base</t>
  </si>
  <si>
    <t>ey_brand</t>
  </si>
  <si>
    <t>ey_brandname</t>
  </si>
  <si>
    <t>ey_branchid</t>
  </si>
  <si>
    <t>ey_branchidname</t>
  </si>
  <si>
    <t>ey_buypricenovat</t>
  </si>
  <si>
    <t>ey_buypricenovat_base</t>
  </si>
  <si>
    <t>ey_buypricetotal</t>
  </si>
  <si>
    <t>ey_buypricetotal_base</t>
  </si>
  <si>
    <t>ey_cariscreatedon</t>
  </si>
  <si>
    <t>ey_carisdriverid</t>
  </si>
  <si>
    <t>ey_carismodifiedon</t>
  </si>
  <si>
    <t>ey_carisregistrationnumber</t>
  </si>
  <si>
    <t>ey_carisvehicleid</t>
  </si>
  <si>
    <t>ey_cebiareport</t>
  </si>
  <si>
    <t>ey_cebiareportname</t>
  </si>
  <si>
    <t>ey_coccheck</t>
  </si>
  <si>
    <t>ey_coccheckname</t>
  </si>
  <si>
    <t>ey_colorcodeid</t>
  </si>
  <si>
    <t>ey_colorcodeidname</t>
  </si>
  <si>
    <t>ey_commisioncreatedate</t>
  </si>
  <si>
    <t>ey_commission</t>
  </si>
  <si>
    <t>ey_commissionyear</t>
  </si>
  <si>
    <t>ey_confignumber</t>
  </si>
  <si>
    <t>ey_connectactivated</t>
  </si>
  <si>
    <t>ey_connectactivatedname</t>
  </si>
  <si>
    <t>ey_consumptiondate</t>
  </si>
  <si>
    <t>ey_contactid</t>
  </si>
  <si>
    <t>ey_contactidname</t>
  </si>
  <si>
    <t>ey_contactidtype</t>
  </si>
  <si>
    <t>ey_contractsigndate</t>
  </si>
  <si>
    <t>ey_countlead</t>
  </si>
  <si>
    <t>ey_countlead_date</t>
  </si>
  <si>
    <t>ey_countlead_state</t>
  </si>
  <si>
    <t>ey_customerid</t>
  </si>
  <si>
    <t>ey_customeridname</t>
  </si>
  <si>
    <t>ey_customeridtype</t>
  </si>
  <si>
    <t>ey_customerorderdate</t>
  </si>
  <si>
    <t>ey_datedmsexclusion</t>
  </si>
  <si>
    <t>ey_dateexpecteddelivery</t>
  </si>
  <si>
    <t>ey_datefirstregistration</t>
  </si>
  <si>
    <t>ey_datehandover</t>
  </si>
  <si>
    <t>ey_dateissueslip</t>
  </si>
  <si>
    <t>ey_datelastinvoicev2</t>
  </si>
  <si>
    <t>ey_datelastinvoicev2_date</t>
  </si>
  <si>
    <t>ey_datelastinvoicev2_state</t>
  </si>
  <si>
    <t>ey_datelastservice</t>
  </si>
  <si>
    <t>ey_datelastservice_date</t>
  </si>
  <si>
    <t>ey_datelastservice_state</t>
  </si>
  <si>
    <t>ey_dateleasingend</t>
  </si>
  <si>
    <t>ey_datemileage</t>
  </si>
  <si>
    <t>ey_datemot</t>
  </si>
  <si>
    <t>ey_datemotvalidity</t>
  </si>
  <si>
    <t>ey_datencreceipt</t>
  </si>
  <si>
    <t>ey_datenextserviceexpected</t>
  </si>
  <si>
    <t>ey_datenomorestock</t>
  </si>
  <si>
    <t>ey_datephotorelease</t>
  </si>
  <si>
    <t>ey_datepolishing</t>
  </si>
  <si>
    <t>ey_dateproduction</t>
  </si>
  <si>
    <t>ey_datesale</t>
  </si>
  <si>
    <t>ey_datestocked</t>
  </si>
  <si>
    <t>ey_dateucreceipt</t>
  </si>
  <si>
    <t>ey_datevehiclereadyforsale</t>
  </si>
  <si>
    <t>ey_datewarrantyend</t>
  </si>
  <si>
    <t>ey_daysinstockv2</t>
  </si>
  <si>
    <t>ey_deactivatedbydms</t>
  </si>
  <si>
    <t>ey_deactivatedbydmsname</t>
  </si>
  <si>
    <t>ey_dealeridvehicle</t>
  </si>
  <si>
    <t>ey_defaultsellingpriceuc</t>
  </si>
  <si>
    <t>ey_defaultsellingpriceuc_base</t>
  </si>
  <si>
    <t>ey_deliveryreceipt</t>
  </si>
  <si>
    <t>ey_demantype</t>
  </si>
  <si>
    <t>ey_demantypename</t>
  </si>
  <si>
    <t>ey_disabledready</t>
  </si>
  <si>
    <t>ey_disabledreadyname</t>
  </si>
  <si>
    <t>ey_dmscreator</t>
  </si>
  <si>
    <t>ey_dmscreatorname</t>
  </si>
  <si>
    <t>ey_dmsid2vehicle</t>
  </si>
  <si>
    <t>ey_dmsidpurchase</t>
  </si>
  <si>
    <t>ey_dmsidvehicle</t>
  </si>
  <si>
    <t>ey_dmssendmessage</t>
  </si>
  <si>
    <t>ey_dmssendmessagename</t>
  </si>
  <si>
    <t>ey_dmssource</t>
  </si>
  <si>
    <t>ey_dmssourcename</t>
  </si>
  <si>
    <t>ey_drivemulti</t>
  </si>
  <si>
    <t>ey_drivemultiname</t>
  </si>
  <si>
    <t>ey_driverid</t>
  </si>
  <si>
    <t>ey_driveridname</t>
  </si>
  <si>
    <t>ey_driveridtype</t>
  </si>
  <si>
    <t>ey_drivetrain</t>
  </si>
  <si>
    <t>ey_drivetrainname</t>
  </si>
  <si>
    <t>ey_duplicate</t>
  </si>
  <si>
    <t>ey_dzmkm</t>
  </si>
  <si>
    <t>ey_dzmvalidity</t>
  </si>
  <si>
    <t>ey_editdatedms</t>
  </si>
  <si>
    <t>ey_edituserdmsid</t>
  </si>
  <si>
    <t>ey_edituserdmsidname</t>
  </si>
  <si>
    <t>ey_emissionnorm</t>
  </si>
  <si>
    <t>ey_emissionnormname</t>
  </si>
  <si>
    <t>ey_endownership</t>
  </si>
  <si>
    <t>ey_enginecode</t>
  </si>
  <si>
    <t>ey_enginedisplacement</t>
  </si>
  <si>
    <t>ey_enginenumber</t>
  </si>
  <si>
    <t>ey_enginepower</t>
  </si>
  <si>
    <t>ey_enginepowerfrom</t>
  </si>
  <si>
    <t>ey_enginepowerlimit</t>
  </si>
  <si>
    <t>ey_enginetorgue</t>
  </si>
  <si>
    <t>ey_entrybranchid</t>
  </si>
  <si>
    <t>ey_entrybranchidname</t>
  </si>
  <si>
    <t>ey_estimatedownershiplenght</t>
  </si>
  <si>
    <t>ey_estimatedproductionweek</t>
  </si>
  <si>
    <t>ey_estimatedproductionweeklastchange</t>
  </si>
  <si>
    <t>ey_estimatedproductionweekpreviousvalue</t>
  </si>
  <si>
    <t>ey_estimatedpurchasepricewithoutvat</t>
  </si>
  <si>
    <t>ey_estimatedpurchasepricewithoutvat_base</t>
  </si>
  <si>
    <t>ey_finalsalepriceuc</t>
  </si>
  <si>
    <t>ey_finalsalepriceuc_base</t>
  </si>
  <si>
    <t>ey_finalsellingpricenovat</t>
  </si>
  <si>
    <t>ey_finalsellingpricenovat_base</t>
  </si>
  <si>
    <t>ey_fleetagreementid</t>
  </si>
  <si>
    <t>ey_fleetagreementidname</t>
  </si>
  <si>
    <t>ey_fleetcustomerid</t>
  </si>
  <si>
    <t>ey_fleetcustomeridname</t>
  </si>
  <si>
    <t>ey_fleetcustomeridtype</t>
  </si>
  <si>
    <t>ey_fleetstate</t>
  </si>
  <si>
    <t>ey_fleetstatename</t>
  </si>
  <si>
    <t>ey_fleetstatelastchange</t>
  </si>
  <si>
    <t>ey_flowname_editing_audit</t>
  </si>
  <si>
    <t>ey_fuelmulti</t>
  </si>
  <si>
    <t>ey_fuelmultiname</t>
  </si>
  <si>
    <t>ey_fueltype</t>
  </si>
  <si>
    <t>ey_fueltypename</t>
  </si>
  <si>
    <t>ey_gearboxnumber</t>
  </si>
  <si>
    <t>ey_hav</t>
  </si>
  <si>
    <t>ey_havname</t>
  </si>
  <si>
    <t>ey_heliosidvehicle</t>
  </si>
  <si>
    <t>ey_heliosvehicleownerid</t>
  </si>
  <si>
    <t>ey_heliosvehicleowneridname</t>
  </si>
  <si>
    <t>ey_heliosvehicleowneridtype</t>
  </si>
  <si>
    <t>ey_historycheckdone</t>
  </si>
  <si>
    <t>ey_historycheckdonename</t>
  </si>
  <si>
    <t>ey_homeserviceset</t>
  </si>
  <si>
    <t>ey_homeservicesetname</t>
  </si>
  <si>
    <t>ey_idskodaplus</t>
  </si>
  <si>
    <t>ey_importid</t>
  </si>
  <si>
    <t>ey_importidname</t>
  </si>
  <si>
    <t>ey_initialsellingpricenovat</t>
  </si>
  <si>
    <t>ey_initialsellingpricenovat_base</t>
  </si>
  <si>
    <t>ey_insertpropertydate</t>
  </si>
  <si>
    <t>ey_insurerid</t>
  </si>
  <si>
    <t>ey_insureridname</t>
  </si>
  <si>
    <t>ey_interior</t>
  </si>
  <si>
    <t>ey_interiordescription</t>
  </si>
  <si>
    <t>ey_invoicedtomerchant</t>
  </si>
  <si>
    <t>ey_iscrashed</t>
  </si>
  <si>
    <t>ey_iscrashedname</t>
  </si>
  <si>
    <t>ey_isfirstowner</t>
  </si>
  <si>
    <t>ey_isfirstownername</t>
  </si>
  <si>
    <t>ey_keepdeactivated</t>
  </si>
  <si>
    <t>ey_keepdeactivatedname</t>
  </si>
  <si>
    <t>ey_kmfrom</t>
  </si>
  <si>
    <t>ey_kmlimit</t>
  </si>
  <si>
    <t>ey_knownnumberofowners</t>
  </si>
  <si>
    <t>ey_knownnumberofownersunique</t>
  </si>
  <si>
    <t>ey_lastcarlosimportdate</t>
  </si>
  <si>
    <t>ey_lastimportovexdate</t>
  </si>
  <si>
    <t>ey_lastpneuemailsent</t>
  </si>
  <si>
    <t>ey_laststockinfo</t>
  </si>
  <si>
    <t>ey_laststockinfoname</t>
  </si>
  <si>
    <t>ey_leadid</t>
  </si>
  <si>
    <t>ey_leadidname</t>
  </si>
  <si>
    <t>ey_leasingcompanyid</t>
  </si>
  <si>
    <t>ey_leasingcompanyidname</t>
  </si>
  <si>
    <t>ey_loanleasingprice</t>
  </si>
  <si>
    <t>ey_loanleasingprice_base</t>
  </si>
  <si>
    <t>ey_margininclcosts</t>
  </si>
  <si>
    <t>ey_margininclcosts_base</t>
  </si>
  <si>
    <t>ey_mileage</t>
  </si>
  <si>
    <t>ey_mileagecategory</t>
  </si>
  <si>
    <t>ey_mileagecategoryname</t>
  </si>
  <si>
    <t>ey_mkteventcode</t>
  </si>
  <si>
    <t>ey_modelkeyid</t>
  </si>
  <si>
    <t>ey_modelkeyidname</t>
  </si>
  <si>
    <t>ey_modeltext</t>
  </si>
  <si>
    <t>ey_modelyear</t>
  </si>
  <si>
    <t>ey_motorwayticket</t>
  </si>
  <si>
    <t>ey_motorwayticketname</t>
  </si>
  <si>
    <t>ey_motorwayticketvalidto</t>
  </si>
  <si>
    <t>ey_name</t>
  </si>
  <si>
    <t>ey_ncbougthere</t>
  </si>
  <si>
    <t>ey_ncbougtherename</t>
  </si>
  <si>
    <t>ey_ncreceiptnumber</t>
  </si>
  <si>
    <t>ey_ncreceiptprefix</t>
  </si>
  <si>
    <t>ey_ncuc</t>
  </si>
  <si>
    <t>ey_ncucname</t>
  </si>
  <si>
    <t>ey_nedc</t>
  </si>
  <si>
    <t>ey_notereservation</t>
  </si>
  <si>
    <t>ey_notes</t>
  </si>
  <si>
    <t>ey_notesenginetranny</t>
  </si>
  <si>
    <t>ey_notesequipmentconfig</t>
  </si>
  <si>
    <t>ey_notesoveral</t>
  </si>
  <si>
    <t>ey_notesstatusownership</t>
  </si>
  <si>
    <t>ey_notestire</t>
  </si>
  <si>
    <t>ey_notestireallseason</t>
  </si>
  <si>
    <t>ey_notestireallseasonrear</t>
  </si>
  <si>
    <t>ey_notestirerear</t>
  </si>
  <si>
    <t>ey_notestirewinter</t>
  </si>
  <si>
    <t>ey_notestirewinterrear</t>
  </si>
  <si>
    <t>ey_notevehicleacquisition</t>
  </si>
  <si>
    <t>ey_numberofgears</t>
  </si>
  <si>
    <t>ey_numberofgearsname</t>
  </si>
  <si>
    <t>ey_numberofphotos</t>
  </si>
  <si>
    <t>ey_numberoftestdrives</t>
  </si>
  <si>
    <t>ey_numberoftestdrives_date</t>
  </si>
  <si>
    <t>ey_numberoftestdrives_state</t>
  </si>
  <si>
    <t>ey_nvacceptation</t>
  </si>
  <si>
    <t>ey_nvtargetgroup</t>
  </si>
  <si>
    <t>ey_nvtargetgroupname</t>
  </si>
  <si>
    <t>ey_omneticucwarehouselastimportdate</t>
  </si>
  <si>
    <t>ey_onlynoteallseason</t>
  </si>
  <si>
    <t>ey_onlynoteallseasonrear</t>
  </si>
  <si>
    <t>ey_onlynotesummer</t>
  </si>
  <si>
    <t>ey_onlynotesummerrear</t>
  </si>
  <si>
    <t>ey_onlynotewinter</t>
  </si>
  <si>
    <t>ey_onlynotewinterrear</t>
  </si>
  <si>
    <t>ey_operationstartdate</t>
  </si>
  <si>
    <t>ey_opportunityid</t>
  </si>
  <si>
    <t>ey_opportunityidname</t>
  </si>
  <si>
    <t>ey_orderedbyseller</t>
  </si>
  <si>
    <t>ey_orderedbysellername</t>
  </si>
  <si>
    <t>ey_orderheliosurl</t>
  </si>
  <si>
    <t>ey_orderid</t>
  </si>
  <si>
    <t>ey_origin</t>
  </si>
  <si>
    <t>ey_originname</t>
  </si>
  <si>
    <t>ey_originalmodelkeyid</t>
  </si>
  <si>
    <t>ey_originalmodelkeyidname</t>
  </si>
  <si>
    <t>ey_ovacceptation</t>
  </si>
  <si>
    <t>ey_paintcode</t>
  </si>
  <si>
    <t>ey_paymenttype</t>
  </si>
  <si>
    <t>ey_paymenttypename</t>
  </si>
  <si>
    <t>ey_placestosit</t>
  </si>
  <si>
    <t>ey_placestositname</t>
  </si>
  <si>
    <t>ey_pneuservislastimportdate</t>
  </si>
  <si>
    <t>ey_pnvclient</t>
  </si>
  <si>
    <t>ey_popupnotes</t>
  </si>
  <si>
    <t>ey_possiblevehicleduplicity</t>
  </si>
  <si>
    <t>ey_possiblevehicleduplicityname</t>
  </si>
  <si>
    <t>ey_pov</t>
  </si>
  <si>
    <t>ey_povname</t>
  </si>
  <si>
    <t>ey_previousvehiclestatus</t>
  </si>
  <si>
    <t>ey_previousvehiclestatusname</t>
  </si>
  <si>
    <t>ey_priceadditionalaccessories</t>
  </si>
  <si>
    <t>ey_priceadditionalaccessories_base</t>
  </si>
  <si>
    <t>ey_priceafterdiscount</t>
  </si>
  <si>
    <t>ey_priceafterdiscount_base</t>
  </si>
  <si>
    <t>ey_priceafterdiscountvat</t>
  </si>
  <si>
    <t>ey_priceafterdiscountvat_base</t>
  </si>
  <si>
    <t>ey_pricebasic</t>
  </si>
  <si>
    <t>ey_pricebasic_base</t>
  </si>
  <si>
    <t>ey_priceextras</t>
  </si>
  <si>
    <t>ey_priceextras_base</t>
  </si>
  <si>
    <t>ey_pricefrom</t>
  </si>
  <si>
    <t>ey_pricefrom_base</t>
  </si>
  <si>
    <t>ey_priceinvoiced</t>
  </si>
  <si>
    <t>ey_priceinvoiced_base</t>
  </si>
  <si>
    <t>ey_pricelimit</t>
  </si>
  <si>
    <t>ey_pricelimit_base</t>
  </si>
  <si>
    <t>ey_pricelist</t>
  </si>
  <si>
    <t>ey_pricelist_base</t>
  </si>
  <si>
    <t>ey_pricemodel</t>
  </si>
  <si>
    <t>ey_pricemodel_base</t>
  </si>
  <si>
    <t>ey_priceother</t>
  </si>
  <si>
    <t>ey_priceother_base</t>
  </si>
  <si>
    <t>ey_priceprevious</t>
  </si>
  <si>
    <t>ey_priceprevious_base</t>
  </si>
  <si>
    <t>ey_pricetotal</t>
  </si>
  <si>
    <t>ey_pricetotal_base</t>
  </si>
  <si>
    <t>ey_pricetotalpoc</t>
  </si>
  <si>
    <t>ey_pricetotalpoc_base</t>
  </si>
  <si>
    <t>ey_pricevatexcluded</t>
  </si>
  <si>
    <t>ey_pricevatexcluded_base</t>
  </si>
  <si>
    <t>ey_pricevatincluded</t>
  </si>
  <si>
    <t>ey_pricevatincluded_base</t>
  </si>
  <si>
    <t>ey_primarypurpose</t>
  </si>
  <si>
    <t>ey_primarypurposename</t>
  </si>
  <si>
    <t>ey_productionyear</t>
  </si>
  <si>
    <t>ey_productionyearfrom</t>
  </si>
  <si>
    <t>ey_productionyearlimit</t>
  </si>
  <si>
    <t>ey_protocolstate</t>
  </si>
  <si>
    <t>ey_protocolstatename</t>
  </si>
  <si>
    <t>ey_purchasecontractdate</t>
  </si>
  <si>
    <t>ey_purchaseorigin</t>
  </si>
  <si>
    <t>ey_purchaseoriginname</t>
  </si>
  <si>
    <t>ey_purchaseprice</t>
  </si>
  <si>
    <t>ey_purchaseprice_base</t>
  </si>
  <si>
    <t>ey_purchasepricenovat</t>
  </si>
  <si>
    <t>ey_purchasepricenovat_base</t>
  </si>
  <si>
    <t>ey_purchasetype</t>
  </si>
  <si>
    <t>ey_purchasetypename</t>
  </si>
  <si>
    <t>ey_receivedinvoicenumber</t>
  </si>
  <si>
    <t>ey_recommendedpricenovat</t>
  </si>
  <si>
    <t>ey_recommendedpricenovat_base</t>
  </si>
  <si>
    <t>ey_refcarbillingdate</t>
  </si>
  <si>
    <t>ey_refcarbillingprice</t>
  </si>
  <si>
    <t>ey_refcarbillingprice_base</t>
  </si>
  <si>
    <t>ey_refcarorderingdealer</t>
  </si>
  <si>
    <t>ey_refcarpackage</t>
  </si>
  <si>
    <t>ey_refcarpurchaseprice</t>
  </si>
  <si>
    <t>ey_refcarpurchaseprice_base</t>
  </si>
  <si>
    <t>ey_refcarpurchasepriceoriginal</t>
  </si>
  <si>
    <t>ey_refcarpurchasepriceoriginal_base</t>
  </si>
  <si>
    <t>ey_refindicativebalance</t>
  </si>
  <si>
    <t>ey_refindicativebalance_base</t>
  </si>
  <si>
    <t>ey_refinvoicedprice</t>
  </si>
  <si>
    <t>ey_refinvoicedprice_base</t>
  </si>
  <si>
    <t>ey_refnew</t>
  </si>
  <si>
    <t>ey_refnewname</t>
  </si>
  <si>
    <t>ey_refordered</t>
  </si>
  <si>
    <t>ey_reforderedname</t>
  </si>
  <si>
    <t>ey_reftotake</t>
  </si>
  <si>
    <t>ey_reftype</t>
  </si>
  <si>
    <t>ey_regdocnumber</t>
  </si>
  <si>
    <t>ey_registrationplate</t>
  </si>
  <si>
    <t>ey_removepropertydate</t>
  </si>
  <si>
    <t>ey_repurchasedvehicle</t>
  </si>
  <si>
    <t>ey_repurchasedvehiclename</t>
  </si>
  <si>
    <t>ey_reservatedby</t>
  </si>
  <si>
    <t>ey_reservatedbyname</t>
  </si>
  <si>
    <t>ey_reservatedbyopportunityid</t>
  </si>
  <si>
    <t>ey_reservatedbyopportunityidname</t>
  </si>
  <si>
    <t>ey_reservationfor</t>
  </si>
  <si>
    <t>ey_reservationuntil</t>
  </si>
  <si>
    <t>ey_rimwidth</t>
  </si>
  <si>
    <t>ey_rimwidthname</t>
  </si>
  <si>
    <t>ey_rimwidthallseason</t>
  </si>
  <si>
    <t>ey_rimwidthallseasonname</t>
  </si>
  <si>
    <t>ey_rimwidthallseasonrear</t>
  </si>
  <si>
    <t>ey_rimwidthallseasonrearname</t>
  </si>
  <si>
    <t>ey_rimwidthrear</t>
  </si>
  <si>
    <t>ey_rimwidthrearname</t>
  </si>
  <si>
    <t>ey_rimwidthwinter</t>
  </si>
  <si>
    <t>ey_rimwidthwintername</t>
  </si>
  <si>
    <t>ey_rimwidthwinterrear</t>
  </si>
  <si>
    <t>ey_rimwidthwinterrearname</t>
  </si>
  <si>
    <t>ey_rocyear</t>
  </si>
  <si>
    <t>ey_roofcolor</t>
  </si>
  <si>
    <t>ey_salepriceestimation</t>
  </si>
  <si>
    <t>ey_salepriceestimation_base</t>
  </si>
  <si>
    <t>ey_salestype</t>
  </si>
  <si>
    <t>ey_salestypename</t>
  </si>
  <si>
    <t>ey_sellingchannel</t>
  </si>
  <si>
    <t>ey_sellingchannelname</t>
  </si>
  <si>
    <t>ey_sellingprice</t>
  </si>
  <si>
    <t>ey_sellingprice_base</t>
  </si>
  <si>
    <t>ey_serviceattendence</t>
  </si>
  <si>
    <t>ey_serviceattendencename</t>
  </si>
  <si>
    <t>ey_servicebook</t>
  </si>
  <si>
    <t>ey_servicebookname</t>
  </si>
  <si>
    <t>ey_servicevalidity</t>
  </si>
  <si>
    <t>ey_shortvin</t>
  </si>
  <si>
    <t>ey_siteofpneustorage</t>
  </si>
  <si>
    <t>ey_siteofpneustoragename</t>
  </si>
  <si>
    <t>ey_soundsystem</t>
  </si>
  <si>
    <t>ey_soundsystemname</t>
  </si>
  <si>
    <t>ey_statusassessment</t>
  </si>
  <si>
    <t>ey_statusassessmentname</t>
  </si>
  <si>
    <t>ey_stockvehiclestatus</t>
  </si>
  <si>
    <t>ey_stockvehiclestatusname</t>
  </si>
  <si>
    <t>ey_storedallseasontiresfile</t>
  </si>
  <si>
    <t>ey_storedtiresfile</t>
  </si>
  <si>
    <t>ey_storedwintertiresfile</t>
  </si>
  <si>
    <t>ey_summertirestored</t>
  </si>
  <si>
    <t>ey_summertirestoredname</t>
  </si>
  <si>
    <t>ey_supportsum</t>
  </si>
  <si>
    <t>ey_supportsum_base</t>
  </si>
  <si>
    <t>ey_tableposition</t>
  </si>
  <si>
    <t>ey_tiredescription</t>
  </si>
  <si>
    <t>ey_tiredescriptionallseason</t>
  </si>
  <si>
    <t>ey_tiredescriptionallseasonrear</t>
  </si>
  <si>
    <t>ey_tiredescriptionrear</t>
  </si>
  <si>
    <t>ey_tiredescriptionwinter</t>
  </si>
  <si>
    <t>ey_tiredescriptionwinterrear</t>
  </si>
  <si>
    <t>ey_tireheight</t>
  </si>
  <si>
    <t>ey_tireheightname</t>
  </si>
  <si>
    <t>ey_tireheightallseasonfront</t>
  </si>
  <si>
    <t>ey_tireheightallseasonfrontname</t>
  </si>
  <si>
    <t>ey_tireheightallseasonrear</t>
  </si>
  <si>
    <t>ey_tireheightallseasonrearname</t>
  </si>
  <si>
    <t>ey_tireheightrear</t>
  </si>
  <si>
    <t>ey_tireheightrearname</t>
  </si>
  <si>
    <t>ey_tireheightwinter</t>
  </si>
  <si>
    <t>ey_tireheightwintername</t>
  </si>
  <si>
    <t>ey_tireheightwinterrear</t>
  </si>
  <si>
    <t>ey_tireheightwinterrearname</t>
  </si>
  <si>
    <t>ey_tireloadindex</t>
  </si>
  <si>
    <t>ey_tireloadindexname</t>
  </si>
  <si>
    <t>ey_tireloadindexallseason</t>
  </si>
  <si>
    <t>ey_tireloadindexallseasonname</t>
  </si>
  <si>
    <t>ey_tireloadindexallseasonrear</t>
  </si>
  <si>
    <t>ey_tireloadindexallseasonrearname</t>
  </si>
  <si>
    <t>ey_tireloadindexrear</t>
  </si>
  <si>
    <t>ey_tireloadindexrearname</t>
  </si>
  <si>
    <t>ey_tireloadindexwinter</t>
  </si>
  <si>
    <t>ey_tireloadindexwintername</t>
  </si>
  <si>
    <t>ey_tireloadindexwinterrear</t>
  </si>
  <si>
    <t>ey_tireloadindexwinterrearname</t>
  </si>
  <si>
    <t>ey_tirenotes</t>
  </si>
  <si>
    <t>ey_tirepatterndepth</t>
  </si>
  <si>
    <t>ey_tirepatterndepthallseason</t>
  </si>
  <si>
    <t>ey_tirepatterndepthallseasonrear</t>
  </si>
  <si>
    <t>ey_tirepatterndepthrear</t>
  </si>
  <si>
    <t>ey_tirepatterndepthwinter</t>
  </si>
  <si>
    <t>ey_tirepatterndepthwinterrear</t>
  </si>
  <si>
    <t>ey_tirepneumanu</t>
  </si>
  <si>
    <t>ey_tirepneumanuallseason</t>
  </si>
  <si>
    <t>ey_tirepneumanuallseasonrear</t>
  </si>
  <si>
    <t>ey_tirepneumanurear</t>
  </si>
  <si>
    <t>ey_tirepneumanuwinter</t>
  </si>
  <si>
    <t>ey_tirepneumanuwinterrear</t>
  </si>
  <si>
    <t>ey_tirerimcover</t>
  </si>
  <si>
    <t>ey_tirerimcovername</t>
  </si>
  <si>
    <t>ey_tirerimcoverallseason</t>
  </si>
  <si>
    <t>ey_tirerimcoverallseasonname</t>
  </si>
  <si>
    <t>ey_tirerimcoverallseasonrear</t>
  </si>
  <si>
    <t>ey_tirerimcoverallseasonrearname</t>
  </si>
  <si>
    <t>ey_tirerimcoverrear</t>
  </si>
  <si>
    <t>ey_tirerimcoverrearname</t>
  </si>
  <si>
    <t>ey_tirerimcoverwinter</t>
  </si>
  <si>
    <t>ey_tirerimcoverwintername</t>
  </si>
  <si>
    <t>ey_tirerimcoverwinterrear</t>
  </si>
  <si>
    <t>ey_tirerimcoverwinterrearname</t>
  </si>
  <si>
    <t>ey_tirerimdiameter</t>
  </si>
  <si>
    <t>ey_tirerimdiametername</t>
  </si>
  <si>
    <t>ey_tirerimdiameterallseason</t>
  </si>
  <si>
    <t>ey_tirerimdiameterallseasonname</t>
  </si>
  <si>
    <t>ey_tirerimdiameterallseasonrear</t>
  </si>
  <si>
    <t>ey_tirerimdiameterallseasonrearname</t>
  </si>
  <si>
    <t>ey_tirerimdiameterrear</t>
  </si>
  <si>
    <t>ey_tirerimdiameterrearname</t>
  </si>
  <si>
    <t>ey_tirerimdiameterwinter</t>
  </si>
  <si>
    <t>ey_tirerimdiameterwintername</t>
  </si>
  <si>
    <t>ey_tirerimdiameterwinterrear</t>
  </si>
  <si>
    <t>ey_tirerimdiameterwinterrearname</t>
  </si>
  <si>
    <t>ey_tirerimmanu</t>
  </si>
  <si>
    <t>ey_tirerimmanuallseason</t>
  </si>
  <si>
    <t>ey_tirerimmanuallseasonrear</t>
  </si>
  <si>
    <t>ey_tirerimmanurear</t>
  </si>
  <si>
    <t>ey_tirerimmanuwinter</t>
  </si>
  <si>
    <t>ey_tirerimmanuwinterrear</t>
  </si>
  <si>
    <t>ey_tirerimtype</t>
  </si>
  <si>
    <t>ey_tirerimtypeallseason</t>
  </si>
  <si>
    <t>ey_tirerimtypeallseasonrear</t>
  </si>
  <si>
    <t>ey_tirerimtyperear</t>
  </si>
  <si>
    <t>ey_tirerimtypewinter</t>
  </si>
  <si>
    <t>ey_tirerimtypewinterrear</t>
  </si>
  <si>
    <t>ey_tireset</t>
  </si>
  <si>
    <t>ey_tiresetname</t>
  </si>
  <si>
    <t>ey_tiresetallseason</t>
  </si>
  <si>
    <t>ey_tiresetallseasonname</t>
  </si>
  <si>
    <t>ey_tiresetallseasonrear</t>
  </si>
  <si>
    <t>ey_tiresetallseasonrearname</t>
  </si>
  <si>
    <t>ey_tiresetrear</t>
  </si>
  <si>
    <t>ey_tiresetrearname</t>
  </si>
  <si>
    <t>ey_tiresetwinter</t>
  </si>
  <si>
    <t>ey_tiresetwintername</t>
  </si>
  <si>
    <t>ey_tiresetwinterrear</t>
  </si>
  <si>
    <t>ey_tiresetwinterrearname</t>
  </si>
  <si>
    <t>ey_tirestatus</t>
  </si>
  <si>
    <t>ey_tirestatusname</t>
  </si>
  <si>
    <t>ey_tirestatusallseason</t>
  </si>
  <si>
    <t>ey_tirestatusallseasonname</t>
  </si>
  <si>
    <t>ey_tirestatusallseasonrear</t>
  </si>
  <si>
    <t>ey_tirestatusallseasonrearname</t>
  </si>
  <si>
    <t>ey_tirestatusrear</t>
  </si>
  <si>
    <t>ey_tirestatusrearname</t>
  </si>
  <si>
    <t>ey_tirestatuswinter</t>
  </si>
  <si>
    <t>ey_tirestatuswintername</t>
  </si>
  <si>
    <t>ey_tirestatuswinterrear</t>
  </si>
  <si>
    <t>ey_tirestatuswinterrearname</t>
  </si>
  <si>
    <t>ey_tirestoragedate</t>
  </si>
  <si>
    <t>ey_tirestoragedateallseason</t>
  </si>
  <si>
    <t>ey_tirestoragedateallseasonrear</t>
  </si>
  <si>
    <t>ey_tirestoragedaterear</t>
  </si>
  <si>
    <t>ey_tirestoragedatewinter</t>
  </si>
  <si>
    <t>ey_tirestoragedatewinterrear</t>
  </si>
  <si>
    <t>ey_tirestorageid</t>
  </si>
  <si>
    <t>ey_tirestorageidallseason</t>
  </si>
  <si>
    <t>ey_tirestorageidallseasonrear</t>
  </si>
  <si>
    <t>ey_tirestorageidrear</t>
  </si>
  <si>
    <t>ey_tirestorageidwinter</t>
  </si>
  <si>
    <t>ey_tirestorageidwinterrear</t>
  </si>
  <si>
    <t>ey_tirestoragenumber</t>
  </si>
  <si>
    <t>ey_tirestoragenumberallseason</t>
  </si>
  <si>
    <t>ey_tirestoragenumberallseasonrear</t>
  </si>
  <si>
    <t>ey_tirestoragenumberrear</t>
  </si>
  <si>
    <t>ey_tirestoragenumberwinter</t>
  </si>
  <si>
    <t>ey_tirestoragenumberwinterrear</t>
  </si>
  <si>
    <t>ey_tiretypestored</t>
  </si>
  <si>
    <t>ey_tirevelocityindex</t>
  </si>
  <si>
    <t>ey_tirevelocityindexname</t>
  </si>
  <si>
    <t>ey_tirevelocityindexallseason</t>
  </si>
  <si>
    <t>ey_tirevelocityindexallseasonname</t>
  </si>
  <si>
    <t>ey_tirevelocityindexallseasonrear</t>
  </si>
  <si>
    <t>ey_tirevelocityindexallseasonrearname</t>
  </si>
  <si>
    <t>ey_tirevelocityindexrear</t>
  </si>
  <si>
    <t>ey_tirevelocityindexrearname</t>
  </si>
  <si>
    <t>ey_tirevelocityindexwinter</t>
  </si>
  <si>
    <t>ey_tirevelocityindexwintername</t>
  </si>
  <si>
    <t>ey_tirevelocityindexwinterrear</t>
  </si>
  <si>
    <t>ey_tirevelocityindexwinterrearname</t>
  </si>
  <si>
    <t>ey_tirewarehouse</t>
  </si>
  <si>
    <t>ey_tirewarehouseallseason</t>
  </si>
  <si>
    <t>ey_tirewarehouseallseasonrear</t>
  </si>
  <si>
    <t>ey_tirewarehouserear</t>
  </si>
  <si>
    <t>ey_tirewarehousewinter</t>
  </si>
  <si>
    <t>ey_tirewarehousewinterrear</t>
  </si>
  <si>
    <t>ey_tirewidth</t>
  </si>
  <si>
    <t>ey_tirewidthname</t>
  </si>
  <si>
    <t>ey_tirewidthallseasonfront</t>
  </si>
  <si>
    <t>ey_tirewidthallseasonfrontname</t>
  </si>
  <si>
    <t>ey_tirewidthallseasonrear</t>
  </si>
  <si>
    <t>ey_tirewidthallseasonrearname</t>
  </si>
  <si>
    <t>ey_tirewidthrear</t>
  </si>
  <si>
    <t>ey_tirewidthrearname</t>
  </si>
  <si>
    <t>ey_tirewidthwinter</t>
  </si>
  <si>
    <t>ey_tirewidthwintername</t>
  </si>
  <si>
    <t>ey_tirewidthwinterrear</t>
  </si>
  <si>
    <t>ey_tirewidthwinterrearname</t>
  </si>
  <si>
    <t>ey_totaldiscount</t>
  </si>
  <si>
    <t>ey_totaldiscount_base</t>
  </si>
  <si>
    <t>ey_tradeinfrom</t>
  </si>
  <si>
    <t>ey_tradeinfromid</t>
  </si>
  <si>
    <t>ey_tradeinfromidname</t>
  </si>
  <si>
    <t>ey_tradeinfromidtype</t>
  </si>
  <si>
    <t>ey_transmission</t>
  </si>
  <si>
    <t>ey_transmissionname</t>
  </si>
  <si>
    <t>ey_transmissionmulti</t>
  </si>
  <si>
    <t>ey_transmissionmultiname</t>
  </si>
  <si>
    <t>ey_transmissoncode</t>
  </si>
  <si>
    <t>ey_triggerflowformodelkeyvalues</t>
  </si>
  <si>
    <t>ey_trimline</t>
  </si>
  <si>
    <t>ey_trimlinename</t>
  </si>
  <si>
    <t>ey_ucboughthere</t>
  </si>
  <si>
    <t>ey_ucboughtherename</t>
  </si>
  <si>
    <t>ey_ucpreparation</t>
  </si>
  <si>
    <t>ey_ucpreparationname</t>
  </si>
  <si>
    <t>ey_ucreceiptnumber</t>
  </si>
  <si>
    <t>ey_ucwarehouseid</t>
  </si>
  <si>
    <t>ey_ucwarehouseidname</t>
  </si>
  <si>
    <t>ey_updatedbyimporttool</t>
  </si>
  <si>
    <t>ey_updatedbyimporttoolname</t>
  </si>
  <si>
    <t>ey_vatextract</t>
  </si>
  <si>
    <t>ey_vatextractname</t>
  </si>
  <si>
    <t>ey_vehicleaccessoriesid</t>
  </si>
  <si>
    <t>ey_vehicleaccessoriesidname</t>
  </si>
  <si>
    <t>ey_vehiclecategory</t>
  </si>
  <si>
    <t>ey_vehiclecategoryname</t>
  </si>
  <si>
    <t>ey_vehiclecolor</t>
  </si>
  <si>
    <t>ey_vehiclecolorname</t>
  </si>
  <si>
    <t>ey_vehiclecolordescription</t>
  </si>
  <si>
    <t>ey_vehicledamage</t>
  </si>
  <si>
    <t>ey_vehiclefinancing</t>
  </si>
  <si>
    <t>ey_vehiclefinancingname</t>
  </si>
  <si>
    <t>ey_vehicleid</t>
  </si>
  <si>
    <t>ey_vehicleimageid</t>
  </si>
  <si>
    <t>ey_vehiclelocationid</t>
  </si>
  <si>
    <t>ey_vehiclelocationidname</t>
  </si>
  <si>
    <t>ey_vehiclelocationslot</t>
  </si>
  <si>
    <t>ey_vehiclemileageestimation</t>
  </si>
  <si>
    <t>ey_vehiclemodelid</t>
  </si>
  <si>
    <t>ey_vehiclemodelidname</t>
  </si>
  <si>
    <t>ey_vehicleownerid</t>
  </si>
  <si>
    <t>ey_vehicleowneridname</t>
  </si>
  <si>
    <t>ey_vehiclereactivated</t>
  </si>
  <si>
    <t>ey_vehiclereactivatedname</t>
  </si>
  <si>
    <t>ey_vehiclereservated</t>
  </si>
  <si>
    <t>ey_vehiclereservatedname</t>
  </si>
  <si>
    <t>ey_vehiclesegment</t>
  </si>
  <si>
    <t>ey_vehiclesegmentname</t>
  </si>
  <si>
    <t>ey_vehiclestate</t>
  </si>
  <si>
    <t>ey_vehiclestatename</t>
  </si>
  <si>
    <t>ey_vehiclestatus</t>
  </si>
  <si>
    <t>ey_vehiclestatusname</t>
  </si>
  <si>
    <t>ey_vehiclestatuschangedby</t>
  </si>
  <si>
    <t>ey_vehiclestatuschangedbyname</t>
  </si>
  <si>
    <t>ey_vehiclestatusucstock</t>
  </si>
  <si>
    <t>ey_vehiclestatusucstockname</t>
  </si>
  <si>
    <t>ey_vehicletype</t>
  </si>
  <si>
    <t>ey_vehicletypename</t>
  </si>
  <si>
    <t>ey_vehicleuccategory</t>
  </si>
  <si>
    <t>ey_vehicleuccategoryname</t>
  </si>
  <si>
    <t>ey_vehicleuser</t>
  </si>
  <si>
    <t>ey_vehicleusername</t>
  </si>
  <si>
    <t>ey_vehicleusertype</t>
  </si>
  <si>
    <t>ey_vehicleweight</t>
  </si>
  <si>
    <t>ey_vin</t>
  </si>
  <si>
    <t>ey_webadvertisingdays</t>
  </si>
  <si>
    <t>ey_windowinsurance</t>
  </si>
  <si>
    <t>ey_windowinsurancename</t>
  </si>
  <si>
    <t>ey_wintertirestored</t>
  </si>
  <si>
    <t>ey_wintertirestoredname</t>
  </si>
  <si>
    <t>ey_wltp</t>
  </si>
  <si>
    <t>importsequencenumber</t>
  </si>
  <si>
    <t>modifiedby</t>
  </si>
  <si>
    <t>modifiedbyname</t>
  </si>
  <si>
    <t>modifiedon</t>
  </si>
  <si>
    <t>modifiedonbehalfby</t>
  </si>
  <si>
    <t>modifiedonbehalfbyname</t>
  </si>
  <si>
    <t>overriddencreatedon</t>
  </si>
  <si>
    <t>ownerid</t>
  </si>
  <si>
    <t>owneridname</t>
  </si>
  <si>
    <t>owneridtype</t>
  </si>
  <si>
    <t>owningbusinessunit</t>
  </si>
  <si>
    <t>owningbusinessunitname</t>
  </si>
  <si>
    <t>owningteam</t>
  </si>
  <si>
    <t>owningteamname</t>
  </si>
  <si>
    <t>owninguser</t>
  </si>
  <si>
    <t>owningusername</t>
  </si>
  <si>
    <t>statecode</t>
  </si>
  <si>
    <t>statecodename</t>
  </si>
  <si>
    <t>statuscode</t>
  </si>
  <si>
    <t>statuscodename</t>
  </si>
  <si>
    <t>timezoneruleversionnumber</t>
  </si>
  <si>
    <t>transactioncurrencyid</t>
  </si>
  <si>
    <t>transactioncurrencyidname</t>
  </si>
  <si>
    <t>utcconversiontimezonecode</t>
  </si>
  <si>
    <t>versionnumber</t>
  </si>
  <si>
    <t>Kalivoda, Jindřich</t>
  </si>
  <si>
    <t>No</t>
  </si>
  <si>
    <t>Yes</t>
  </si>
  <si>
    <t>Hatchback</t>
  </si>
  <si>
    <t>Toyota</t>
  </si>
  <si>
    <t>4x2</t>
  </si>
  <si>
    <t>Benzine</t>
  </si>
  <si>
    <t>☑</t>
  </si>
  <si>
    <t>15t to 20t</t>
  </si>
  <si>
    <t>VWW0004 -   - Auris</t>
  </si>
  <si>
    <t>YN2 A EA4</t>
  </si>
  <si>
    <t>ABCdef
XCA</t>
  </si>
  <si>
    <t>6</t>
  </si>
  <si>
    <t>VWW0004</t>
  </si>
  <si>
    <t>E6EU7CY</t>
  </si>
  <si>
    <t>Entered</t>
  </si>
  <si>
    <t>FABIA ACT TS 81/1.2 M6F</t>
  </si>
  <si>
    <t>Manual</t>
  </si>
  <si>
    <t>Active</t>
  </si>
  <si>
    <t>Other</t>
  </si>
  <si>
    <t>Jubail-3 Center, Al Jubail</t>
  </si>
  <si>
    <t>Auris</t>
  </si>
  <si>
    <t>Demo</t>
  </si>
  <si>
    <t>JTDXKSMKTDE6EU7CY</t>
  </si>
  <si>
    <t>systemuser</t>
  </si>
  <si>
    <t>lead2car-demo</t>
  </si>
  <si>
    <t>US Dollar</t>
  </si>
  <si>
    <t>Saudi Airlines Catering Company</t>
  </si>
  <si>
    <t>account</t>
  </si>
  <si>
    <t>Doklady - Vozidlo (2024-11-05T14:23:54.5270787Z)</t>
  </si>
  <si>
    <t>☐</t>
  </si>
  <si>
    <t>EMU0275 -   - Al-Junaidi</t>
  </si>
  <si>
    <t>EMU0275</t>
  </si>
  <si>
    <t>BJ842LH</t>
  </si>
  <si>
    <t>Fabia A07 Hatchback 211EVO R3 1,0l 81kW TSI 4V</t>
  </si>
  <si>
    <t>Automatic</t>
  </si>
  <si>
    <t>Saudi Airlines Catering Company - HJD5677</t>
  </si>
  <si>
    <t>Customer</t>
  </si>
  <si>
    <t>JTDL989BXZBJ842LH</t>
  </si>
  <si>
    <t>Lead2Car Application User, #</t>
  </si>
  <si>
    <t>Sedan</t>
  </si>
  <si>
    <t>2X2XNQ</t>
  </si>
  <si>
    <t>DMS</t>
  </si>
  <si>
    <t>Bassel Al-Tariq</t>
  </si>
  <si>
    <t>contact</t>
  </si>
  <si>
    <t>M20A-FKS</t>
  </si>
  <si>
    <t>DLA 771226</t>
  </si>
  <si>
    <t>Aktivace/Deaktivace vozidla na základě posledního dokladu (2025-03-01T04:53:35.2132285Z)</t>
  </si>
  <si>
    <t>Voz</t>
  </si>
  <si>
    <t>MZEA12L-GEXDBV</t>
  </si>
  <si>
    <t>AOL3329 -  PJ34N5 - Corolla (E210)</t>
  </si>
  <si>
    <t>New vehicle</t>
  </si>
  <si>
    <t>10</t>
  </si>
  <si>
    <t>UM150806</t>
  </si>
  <si>
    <t>AOL3329</t>
  </si>
  <si>
    <t>8GUOG16</t>
  </si>
  <si>
    <t>TOYOTA Corolla (E210) 2,0 GLI MR</t>
  </si>
  <si>
    <t>2025-03-16T15:44:56.7338583Z</t>
  </si>
  <si>
    <t>GLI</t>
  </si>
  <si>
    <t>Corolla (E210)</t>
  </si>
  <si>
    <t>Al-Tariq - UZG9006</t>
  </si>
  <si>
    <t>JTPL7VTONX8GUOG16</t>
  </si>
  <si>
    <t>Arabian Shield Cooperative Insurance Company</t>
  </si>
  <si>
    <t>DLA 769016</t>
  </si>
  <si>
    <t>AZS5679 -  PJ34N5 - Corolla (E210)</t>
  </si>
  <si>
    <t>UL999732</t>
  </si>
  <si>
    <t>AZS5679</t>
  </si>
  <si>
    <t>25UN7WC</t>
  </si>
  <si>
    <t>2025-03-16T15:44:57.1042577Z</t>
  </si>
  <si>
    <t>Arabian Shield Cooperative Insurance Company - AZS5679</t>
  </si>
  <si>
    <t>JTDU5GL9K325UN7WC</t>
  </si>
  <si>
    <t>Hassan Al-Shammari</t>
  </si>
  <si>
    <t>DLA 769088</t>
  </si>
  <si>
    <t>DBD4323 -  PJ34N5 - Corolla (E210)</t>
  </si>
  <si>
    <t>UM150805</t>
  </si>
  <si>
    <t>DBD4323</t>
  </si>
  <si>
    <t>JRF231H</t>
  </si>
  <si>
    <t>2025-03-16T15:44:57.4600860Z</t>
  </si>
  <si>
    <t>Hassan Al-Shammari - DBD4323</t>
  </si>
  <si>
    <t>JTDYK2C6HAJRF231H</t>
  </si>
  <si>
    <t>Station wagon</t>
  </si>
  <si>
    <t>K1K1AH</t>
  </si>
  <si>
    <t>Faisal Al-Mutairi</t>
  </si>
  <si>
    <t>DFYA</t>
  </si>
  <si>
    <t>DFY 086372</t>
  </si>
  <si>
    <t>R020698</t>
  </si>
  <si>
    <t>NX5RJD</t>
  </si>
  <si>
    <t>WKO6160 -  NX5RJD - OCTAVIA IV Combi (NX5/PV5)</t>
  </si>
  <si>
    <t>7</t>
  </si>
  <si>
    <t>UL988060</t>
  </si>
  <si>
    <t>WKO6160</t>
  </si>
  <si>
    <t>D5N4T3X</t>
  </si>
  <si>
    <t>Octavia A8 Combi 211EVO R4 1,5l 110kW TSI 4V ACT mHEV</t>
  </si>
  <si>
    <t>UUF</t>
  </si>
  <si>
    <t>Sports line</t>
  </si>
  <si>
    <t>OCTAVIA IV Combi (NX5/PV5)</t>
  </si>
  <si>
    <t>Salman Al-Qahtani - WNS1574</t>
  </si>
  <si>
    <t>Lower secondary</t>
  </si>
  <si>
    <t>JTD2FSURA7D5N4T3X</t>
  </si>
  <si>
    <t>SUV</t>
  </si>
  <si>
    <t>Lexus</t>
  </si>
  <si>
    <t>0ES7</t>
  </si>
  <si>
    <t>Ghassan Al-Mahdi</t>
  </si>
  <si>
    <t>350h</t>
  </si>
  <si>
    <t>.</t>
  </si>
  <si>
    <t>KJ75KZ</t>
  </si>
  <si>
    <t>RDR5905 -  KJ75KZ - RX</t>
  </si>
  <si>
    <t>8</t>
  </si>
  <si>
    <t>RDR5905</t>
  </si>
  <si>
    <t>6C2904M</t>
  </si>
  <si>
    <t>LEXUS RX350h Excellence 2025</t>
  </si>
  <si>
    <t>2025-03-11T13:52:38.4741532Z</t>
  </si>
  <si>
    <t>Exclusive</t>
  </si>
  <si>
    <t>RX</t>
  </si>
  <si>
    <t>Al-Mahdi - RDR5905</t>
  </si>
  <si>
    <t>JTD0LSJ1DJ6C2904M</t>
  </si>
  <si>
    <t>9M0E</t>
  </si>
  <si>
    <t>Tamer Al-Siddiq</t>
  </si>
  <si>
    <t>HVE6369 -  KJ75KZ - RX</t>
  </si>
  <si>
    <t>HVE6369</t>
  </si>
  <si>
    <t>474HAPF</t>
  </si>
  <si>
    <t>2025-03-11T13:52:39.5926957Z</t>
  </si>
  <si>
    <t>Al-Siddiq - 6J75645</t>
  </si>
  <si>
    <t>JTD4VLDTSK474HAPF</t>
  </si>
  <si>
    <t>S70E</t>
  </si>
  <si>
    <t>650105</t>
  </si>
  <si>
    <t>Nasser Al-Jadani</t>
  </si>
  <si>
    <t>IGL8859 -  KJ75KZ - RX</t>
  </si>
  <si>
    <t>IGL8859</t>
  </si>
  <si>
    <t>02JJ0C8</t>
  </si>
  <si>
    <t>2025-03-11T13:52:40.6861412Z</t>
  </si>
  <si>
    <t>Al-Jadani - IGL8859</t>
  </si>
  <si>
    <t>JTD5WGE65N02JJ0C8</t>
  </si>
  <si>
    <t>Murshid Al-Khayat</t>
  </si>
  <si>
    <t>CYW8329 -  KJ75KZ - RX</t>
  </si>
  <si>
    <t>CYW8329</t>
  </si>
  <si>
    <t>SR609W3</t>
  </si>
  <si>
    <t>2025-03-11T13:52:49.0605393Z</t>
  </si>
  <si>
    <t>Al-Khayat - CYW8329</t>
  </si>
  <si>
    <t>JTDUZ37WJ1SR609W3</t>
  </si>
  <si>
    <t>Mustafa Al-Jamal</t>
  </si>
  <si>
    <t>XES1797 -  KJ75KZ - RX</t>
  </si>
  <si>
    <t>XES1797</t>
  </si>
  <si>
    <t>VPTYTDW</t>
  </si>
  <si>
    <t>2025-03-11T13:52:49.8243944Z</t>
  </si>
  <si>
    <t>Al-Jamal - XES1797</t>
  </si>
  <si>
    <t>JTD2FVHH07VPTYTDW</t>
  </si>
  <si>
    <t>8E8EBG</t>
  </si>
  <si>
    <t>Noor Al-Kashif</t>
  </si>
  <si>
    <t>211EVO R4 1,5l 96kW TGI 4V CNG</t>
  </si>
  <si>
    <t>DHF 057626</t>
  </si>
  <si>
    <t>CNG</t>
  </si>
  <si>
    <t>NX54ED</t>
  </si>
  <si>
    <t>PSH6941 -  NX54ED - OCTAVIA IV Combi (NX5/PV5)</t>
  </si>
  <si>
    <t>MB MOCOVÁ</t>
  </si>
  <si>
    <t>PSH6941</t>
  </si>
  <si>
    <t>WV65J91</t>
  </si>
  <si>
    <t>OCT.COM G-TEC STY TS 96/1.5 A7F</t>
  </si>
  <si>
    <t>Styles</t>
  </si>
  <si>
    <t>Al-Kashif - PSH6941</t>
  </si>
  <si>
    <t>JTDD2W8S4LWV65J91</t>
  </si>
  <si>
    <t>Jalal Al-Hatmi</t>
  </si>
  <si>
    <t>DHF 063553</t>
  </si>
  <si>
    <t>QTU1824 -  NX54ED - OCTAVIA IV Combi (NX5/PV5)</t>
  </si>
  <si>
    <t>QTU1824</t>
  </si>
  <si>
    <t>3Y9S5HC</t>
  </si>
  <si>
    <t>Al-Hatmi - QTU1824</t>
  </si>
  <si>
    <t>JTDC8G14JG3Y9S5HC</t>
  </si>
  <si>
    <t>2Y2YBG</t>
  </si>
  <si>
    <t>Munir Al-Sabry</t>
  </si>
  <si>
    <t>DHF</t>
  </si>
  <si>
    <t>UFM2181 -  NX54ED - OCTAVIA IV Combi (NX5/PV5)</t>
  </si>
  <si>
    <t>UFM2181</t>
  </si>
  <si>
    <t>W6Y5ZES</t>
  </si>
  <si>
    <t>Al-Sabry - UFM2181</t>
  </si>
  <si>
    <t>JTD17T7KRFW6Y5ZES</t>
  </si>
  <si>
    <t>1Z1ZAH</t>
  </si>
  <si>
    <t>673129</t>
  </si>
  <si>
    <t>Badran Al-Rai</t>
  </si>
  <si>
    <t>211EVO R3 1,0l 81kW TSI 4V</t>
  </si>
  <si>
    <t>DLA 043077</t>
  </si>
  <si>
    <t>NX54LD</t>
  </si>
  <si>
    <t>BGC2231 -  NX54LD - OCTAVIA IV Combi (NX5/PV5)</t>
  </si>
  <si>
    <t>UL487118</t>
  </si>
  <si>
    <t>BGC2231</t>
  </si>
  <si>
    <t>P9LG845</t>
  </si>
  <si>
    <t>OCT.COM M-HEV STY TS 81/1.0 A7F</t>
  </si>
  <si>
    <t>Al-Rai - BGC2231</t>
  </si>
  <si>
    <t>JTDLX3UXKRP9LG845</t>
  </si>
  <si>
    <t>F6F6AH</t>
  </si>
  <si>
    <t>659992</t>
  </si>
  <si>
    <t>Amer Al-Kattan</t>
  </si>
  <si>
    <t>DLA 041299</t>
  </si>
  <si>
    <t>MFM5891 -  NX54LD - OCTAVIA IV Combi (NX5/PV5)</t>
  </si>
  <si>
    <t>UL484878</t>
  </si>
  <si>
    <t>MFM5891</t>
  </si>
  <si>
    <t>PEKXK0L</t>
  </si>
  <si>
    <t>Al-Kattan - 2AN7494</t>
  </si>
  <si>
    <t>JTDNJE1HJ4PEKXK0L</t>
  </si>
  <si>
    <t>645081</t>
  </si>
  <si>
    <t>Ashraf Al-Fahad</t>
  </si>
  <si>
    <t>DLA 042983</t>
  </si>
  <si>
    <t>AAZ0918 -  NX54LD - OCTAVIA IV Combi (NX5/PV5)</t>
  </si>
  <si>
    <t>UL487116</t>
  </si>
  <si>
    <t>AAZ0918</t>
  </si>
  <si>
    <t>X8BNMB6</t>
  </si>
  <si>
    <t>Al-Fahad - AAZ0918</t>
  </si>
  <si>
    <t>JTDE54JAKMX8BNMB6</t>
  </si>
  <si>
    <t>Talib Al-Nawawi</t>
  </si>
  <si>
    <t>DLA 043116</t>
  </si>
  <si>
    <t>CMY0818 -  NX54LD - OCTAVIA IV Combi (NX5/PV5)</t>
  </si>
  <si>
    <t>UL487121</t>
  </si>
  <si>
    <t>CMY0818</t>
  </si>
  <si>
    <t>S84HWLE</t>
  </si>
  <si>
    <t>Al-Nawawi - CMY0818</t>
  </si>
  <si>
    <t>JTDAPF8XU1S84HWLE</t>
  </si>
  <si>
    <t>Ihsan Al-Sabban</t>
  </si>
  <si>
    <t>DLA 042993</t>
  </si>
  <si>
    <t>A2R3P1M</t>
  </si>
  <si>
    <t>Al-Sabban - AAZ0918</t>
  </si>
  <si>
    <t>JTDXK9L7H5A2R3P1M</t>
  </si>
  <si>
    <t>Ilyas Al-Zaher</t>
  </si>
  <si>
    <t>DLA 042564</t>
  </si>
  <si>
    <t>EMU0275 -  NX54LD - OCTAVIA IV Combi (NX5/PV5)</t>
  </si>
  <si>
    <t>X8BNMB3</t>
  </si>
  <si>
    <t>Al-Zaher - EMU0275</t>
  </si>
  <si>
    <t>JTDE94JAKMX8BNMB3</t>
  </si>
  <si>
    <t>8T8TBG</t>
  </si>
  <si>
    <t>Bupa Arabia for Cooperative Insurance</t>
  </si>
  <si>
    <t>211 R4 1,4l 150kW TSI PHEV</t>
  </si>
  <si>
    <t>DGE 152209</t>
  </si>
  <si>
    <t>NX54VC</t>
  </si>
  <si>
    <t>EMU0275 -  NX54VC - OCTAVIA IV Combi (NX5/PV5)</t>
  </si>
  <si>
    <t>MB</t>
  </si>
  <si>
    <t>PEKZK8L</t>
  </si>
  <si>
    <t>OCT.COM IV STY TS 150/1.4 A6F</t>
  </si>
  <si>
    <t>Bupa Arabia for Cooperative Insurance - EMU0275</t>
  </si>
  <si>
    <t>JTDNJE5HJ4PEKZK8L</t>
  </si>
  <si>
    <t>Malik Al-Karam</t>
  </si>
  <si>
    <t>WKO6160 -  NX54VC - OCTAVIA IV Combi (NX5/PV5)</t>
  </si>
  <si>
    <t>D5N1T3X</t>
  </si>
  <si>
    <t>TTT</t>
  </si>
  <si>
    <t>Al-Karam - WKO6160</t>
  </si>
  <si>
    <t>JTD2NSURA7D5N1T3X</t>
  </si>
  <si>
    <t>0F0FBG</t>
  </si>
  <si>
    <t>Zubair Al-Ameen</t>
  </si>
  <si>
    <t>DGE 303815</t>
  </si>
  <si>
    <t>MFM5891 -  NX54VC - OCTAVIA IV Combi (NX5/PV5)</t>
  </si>
  <si>
    <t>Zličín</t>
  </si>
  <si>
    <t>BJ872LH</t>
  </si>
  <si>
    <t>Al-Ameen - MFM5891</t>
  </si>
  <si>
    <t>JTDL689BXZBJ872LH</t>
  </si>
  <si>
    <t>1Z1ZBG</t>
  </si>
  <si>
    <t>Nazir Al-Shareef</t>
  </si>
  <si>
    <t>AAZ0918 -  NX54VC - OCTAVIA IV Combi (NX5/PV5)</t>
  </si>
  <si>
    <t>Used vehicle</t>
  </si>
  <si>
    <t>474HANF</t>
  </si>
  <si>
    <t>Al-Shareef - AAZ0918</t>
  </si>
  <si>
    <t>JTD4MLDTSK474HANF</t>
  </si>
  <si>
    <t>9P9PNL</t>
  </si>
  <si>
    <t>Jassim Al-Joud</t>
  </si>
  <si>
    <t>DLAC</t>
  </si>
  <si>
    <t>DLA 758572</t>
  </si>
  <si>
    <t>3384866</t>
  </si>
  <si>
    <t>PJ33M4</t>
  </si>
  <si>
    <t>PJW9036 -  PJ33M4 - Corolla (E210)</t>
  </si>
  <si>
    <t>PJW9036</t>
  </si>
  <si>
    <t>6C2954P</t>
  </si>
  <si>
    <t>Fabia A07 Hatchback 211EVO R3 1,0l 70kW TSI 4V</t>
  </si>
  <si>
    <t>USM</t>
  </si>
  <si>
    <t>Ambition</t>
  </si>
  <si>
    <t>Al-Joud - PJW9036</t>
  </si>
  <si>
    <t>JTD0LSJ4DJ6C2954P</t>
  </si>
  <si>
    <t>8X8XNL</t>
  </si>
  <si>
    <t>Taysir Al-Fakhoury</t>
  </si>
  <si>
    <t>DLA 757460</t>
  </si>
  <si>
    <t>3554142</t>
  </si>
  <si>
    <t>CMY0818 -  PJ33M4 - Corolla (E210)</t>
  </si>
  <si>
    <t>98XPKM2</t>
  </si>
  <si>
    <t>Al-Fakhoury - CMY0818</t>
  </si>
  <si>
    <t>JTDP9JAMVL98XPKM2</t>
  </si>
  <si>
    <t>8E8ENL</t>
  </si>
  <si>
    <t>DLA 756096</t>
  </si>
  <si>
    <t>3435617</t>
  </si>
  <si>
    <t>TIR5486 -  PJ33M4 - Corolla (E210)</t>
  </si>
  <si>
    <t>UL994115</t>
  </si>
  <si>
    <t>TIR5486</t>
  </si>
  <si>
    <t>825BZQ6</t>
  </si>
  <si>
    <t>Al-Hatmi - TIR5486</t>
  </si>
  <si>
    <t>JTD4PXKPGG825BZQ6</t>
  </si>
  <si>
    <t>DLA 770889</t>
  </si>
  <si>
    <t>ERI5223 -  PJ33M4 - Corolla (E210)</t>
  </si>
  <si>
    <t>UM152011</t>
  </si>
  <si>
    <t>ERI5223</t>
  </si>
  <si>
    <t>R602W4M</t>
  </si>
  <si>
    <t>Al-Rai - ERI5223</t>
  </si>
  <si>
    <t>JTDU37WJ9SR602W4M</t>
  </si>
  <si>
    <t>5X5XNL</t>
  </si>
  <si>
    <t>Saad Al-Ghamdi</t>
  </si>
  <si>
    <t>DLA</t>
  </si>
  <si>
    <t>MDV2970 -  PJ33M4 - Corolla (E210)</t>
  </si>
  <si>
    <t>Demjanovič- Vycpálková</t>
  </si>
  <si>
    <t>UM159820</t>
  </si>
  <si>
    <t>MDV2970</t>
  </si>
  <si>
    <t>7W3BW82</t>
  </si>
  <si>
    <t>Saad Al-Ghamdi - MDV2970</t>
  </si>
  <si>
    <t>JTDA2CK6RS7W3BW82</t>
  </si>
  <si>
    <t>K4K4NL</t>
  </si>
  <si>
    <t>Fadel Al-Hamad</t>
  </si>
  <si>
    <t>DLA 782846</t>
  </si>
  <si>
    <t>DLF4237 -  PJ33M4 - Corolla (E210)</t>
  </si>
  <si>
    <t>Mandl- Vycpálková</t>
  </si>
  <si>
    <t>UM159754</t>
  </si>
  <si>
    <t>DLF4237</t>
  </si>
  <si>
    <t>4ETXPLJ</t>
  </si>
  <si>
    <t>Al-Hamad - DLF4237</t>
  </si>
  <si>
    <t>JTDB2FH6RZ4ETXPLJ</t>
  </si>
  <si>
    <t>2X2XNL</t>
  </si>
  <si>
    <t>DLA 768587</t>
  </si>
  <si>
    <t>UZG9006 -  PJ33M4 - Corolla (E210)</t>
  </si>
  <si>
    <t>UZG9006</t>
  </si>
  <si>
    <t>U2N78WC</t>
  </si>
  <si>
    <t>JTDG5L9KM3U2N78WC</t>
  </si>
  <si>
    <t>Raouf Al-Murad</t>
  </si>
  <si>
    <t>DLA 768241</t>
  </si>
  <si>
    <t>CBS0258 -  PJ33M4 - Corolla (E210)</t>
  </si>
  <si>
    <t>Met</t>
  </si>
  <si>
    <t>UM151439</t>
  </si>
  <si>
    <t>CBS0258</t>
  </si>
  <si>
    <t>SPKZXB2</t>
  </si>
  <si>
    <t>Al-Murad - CBS0258</t>
  </si>
  <si>
    <t>JTDM5EGT4WSPKZXB2</t>
  </si>
  <si>
    <t>Yahya Al-Jamali</t>
  </si>
  <si>
    <t>NKM3239 -  PJ33M4 - Corolla (E210)</t>
  </si>
  <si>
    <t>Petružálek - Louda</t>
  </si>
  <si>
    <t>NKM3239</t>
  </si>
  <si>
    <t>6KCQ7D9</t>
  </si>
  <si>
    <t>Al-Jamali - NKM3239</t>
  </si>
  <si>
    <t>JTDT8PPJNF6KCQ7D9</t>
  </si>
  <si>
    <t>Sameer Al-Dabbas</t>
  </si>
  <si>
    <t>DLA 782935</t>
  </si>
  <si>
    <t>FPU5137 -  PJ33M4 - Corolla (E210)</t>
  </si>
  <si>
    <t>FPU5137</t>
  </si>
  <si>
    <t>Al-Dabbas - FPU5137</t>
  </si>
  <si>
    <t>9P9PNQ</t>
  </si>
  <si>
    <t>Alawwal Bank Corporation</t>
  </si>
  <si>
    <t>DLA 778042</t>
  </si>
  <si>
    <t>LQJ5678 -  PJ33M4 - Corolla (E210)</t>
  </si>
  <si>
    <t>UM157999</t>
  </si>
  <si>
    <t>LQJ5678</t>
  </si>
  <si>
    <t>YH3N0WJ</t>
  </si>
  <si>
    <t>Alawwal Bank Corporation - LQJ5678</t>
  </si>
  <si>
    <t>JTDQ6SZV89YH3N0WJ</t>
  </si>
  <si>
    <t>Riyad Bank Industries</t>
  </si>
  <si>
    <t>DLA 777945</t>
  </si>
  <si>
    <t>VWW0004 -  PJ33M4 - Corolla (E210)</t>
  </si>
  <si>
    <t>UM158003</t>
  </si>
  <si>
    <t>Riyad Bank Industries - VWW0004</t>
  </si>
  <si>
    <t>2X1ZNL</t>
  </si>
  <si>
    <t>Etihad Etisalat (Mobily)</t>
  </si>
  <si>
    <t>PHW2222 -  PJ34N5 - Corolla (E210)</t>
  </si>
  <si>
    <t>PHW2222</t>
  </si>
  <si>
    <t>CCL2SW7</t>
  </si>
  <si>
    <t>2025-03-16T15:44:57.8588568Z</t>
  </si>
  <si>
    <t>Etihad Etisalat (Mobily) - PHW2222</t>
  </si>
  <si>
    <t>JTDULFZGVSCCL2SW7</t>
  </si>
  <si>
    <t>Al Fursan Security Solutions</t>
  </si>
  <si>
    <t>DLA 737578</t>
  </si>
  <si>
    <t>GDW2684 -  PJ34N5 - Corolla (E210)</t>
  </si>
  <si>
    <t>UL993194</t>
  </si>
  <si>
    <t>GDW2684</t>
  </si>
  <si>
    <t>D6KCN8P</t>
  </si>
  <si>
    <t>2025-03-16T15:44:58.4730951Z</t>
  </si>
  <si>
    <t>Al Fursan Security Solutions - GDW2684</t>
  </si>
  <si>
    <t>JTDT5PPJBFD6KCN8P</t>
  </si>
  <si>
    <t>1Z1ZNL</t>
  </si>
  <si>
    <t>Abdul Hakim Al-Turki</t>
  </si>
  <si>
    <t>DLA 759362</t>
  </si>
  <si>
    <t>JKV3077 -  PJ34N5 - Corolla (E210)</t>
  </si>
  <si>
    <t>ZL/WORDA</t>
  </si>
  <si>
    <t>UL995872</t>
  </si>
  <si>
    <t>JKV3077</t>
  </si>
  <si>
    <t>W6W5ZES</t>
  </si>
  <si>
    <t>2025-03-16T15:44:58.9358753Z</t>
  </si>
  <si>
    <t>Al-Turki - JKV3077</t>
  </si>
  <si>
    <t>JTD07T7KRFW6W5ZES</t>
  </si>
  <si>
    <t>ALBAform s.r.o.</t>
  </si>
  <si>
    <t>YQW5271 -  PJ34N5 - Corolla (E210)</t>
  </si>
  <si>
    <t>ZL/WORDA k 15.10. 13.00 není dodák</t>
  </si>
  <si>
    <t>UL997386</t>
  </si>
  <si>
    <t>YQW5271</t>
  </si>
  <si>
    <t>D52YWB5</t>
  </si>
  <si>
    <t>UHC</t>
  </si>
  <si>
    <t>2025-03-16T15:44:59.3092116Z</t>
  </si>
  <si>
    <t>ALBAform s.r.o. - YQW5271</t>
  </si>
  <si>
    <t>JTD5Z7DPT5D52YWB5</t>
  </si>
  <si>
    <t>Bashar Al-Rashidi</t>
  </si>
  <si>
    <t>DLA 760477</t>
  </si>
  <si>
    <t>MJQ2597 -  PJ34N5 - Corolla (E210)</t>
  </si>
  <si>
    <t>UL996813</t>
  </si>
  <si>
    <t>MJQ2597</t>
  </si>
  <si>
    <t>JSAHWP7</t>
  </si>
  <si>
    <t>2025-03-16T15:44:59.7404489Z</t>
  </si>
  <si>
    <t>Al-Rajhi Holdings - MJQ2597</t>
  </si>
  <si>
    <t>JTDXVN2A76JSAHWP7</t>
  </si>
  <si>
    <t>Yanbu National Petrochemical Company (Yansab)</t>
  </si>
  <si>
    <t>DLA 760615</t>
  </si>
  <si>
    <t>WAT9543 -  PJ34N5 - Corolla (E210)</t>
  </si>
  <si>
    <t>MB/WORDA</t>
  </si>
  <si>
    <t>UL997003</t>
  </si>
  <si>
    <t>WAT9543</t>
  </si>
  <si>
    <t>XWUVH3R</t>
  </si>
  <si>
    <t>2025-03-16T15:45:00.2464285Z</t>
  </si>
  <si>
    <t>Yanbu National Petrochemical Company (Yansab) - WAT9543</t>
  </si>
  <si>
    <t>JTDVD8HT2WXWUVH3R</t>
  </si>
  <si>
    <t>DLA 760319</t>
  </si>
  <si>
    <t>VLE6659 -  PJ34N5 - Corolla (E210)</t>
  </si>
  <si>
    <t>UL997004</t>
  </si>
  <si>
    <t>VLE6659</t>
  </si>
  <si>
    <t>YWF2E8F</t>
  </si>
  <si>
    <t>2025-03-16T15:45:00.7503910Z</t>
  </si>
  <si>
    <t>Al-Fahad - VLE6659</t>
  </si>
  <si>
    <t>JTDUCSBCP3YWF2E8F</t>
  </si>
  <si>
    <t>Ibrahim Al-Saud</t>
  </si>
  <si>
    <t>DLA 760532</t>
  </si>
  <si>
    <t>6AE2942 -  PJ34N5 - Corolla (E210)</t>
  </si>
  <si>
    <t>UL997005</t>
  </si>
  <si>
    <t>6AE2942</t>
  </si>
  <si>
    <t>BRFYPH0</t>
  </si>
  <si>
    <t>2025-03-16T15:45:01.2519286Z</t>
  </si>
  <si>
    <t>Ibrahim Al-Saud - GRF0428</t>
  </si>
  <si>
    <t>JTDL8C5MSWBRFYPH0</t>
  </si>
  <si>
    <t>3U5</t>
  </si>
  <si>
    <t>Sultan Al-Barqawi</t>
  </si>
  <si>
    <t>DLA 760865</t>
  </si>
  <si>
    <t>K1K1NL</t>
  </si>
  <si>
    <t>UL995743</t>
  </si>
  <si>
    <t>2025-03-16T15:45:01.6594533Z</t>
  </si>
  <si>
    <t>Al-Barqawi - AZS5679</t>
  </si>
  <si>
    <t>8X1ZNL</t>
  </si>
  <si>
    <t>Arafat Al-Majeedi</t>
  </si>
  <si>
    <t>DLA 760240</t>
  </si>
  <si>
    <t>CGU4845 -  PJ34N5 - Corolla (E210)</t>
  </si>
  <si>
    <t>UL995234</t>
  </si>
  <si>
    <t>CGU4845</t>
  </si>
  <si>
    <t>YH61R0N</t>
  </si>
  <si>
    <t>2025-03-16T15:45:02.2250806Z</t>
  </si>
  <si>
    <t>Al-Majeedi - CGU4845</t>
  </si>
  <si>
    <t>JTDD5SZT19YH61R0N</t>
  </si>
  <si>
    <t>K11ZNL</t>
  </si>
  <si>
    <t>Desert Sands Refining Co.</t>
  </si>
  <si>
    <t>DLA 753800</t>
  </si>
  <si>
    <t>KIQ7759 -  PJ34N5 - Corolla (E210)</t>
  </si>
  <si>
    <t>UL994112</t>
  </si>
  <si>
    <t>KIQ7759</t>
  </si>
  <si>
    <t>WSPZSX6</t>
  </si>
  <si>
    <t>2025-03-16T15:45:02.7509185Z</t>
  </si>
  <si>
    <t>Desert Sands Refining Co. - KIQ7759</t>
  </si>
  <si>
    <t>JTD2EMGET8WSPZSX6</t>
  </si>
  <si>
    <t>9P1ZNL</t>
  </si>
  <si>
    <t>Adil Al-Khattabi</t>
  </si>
  <si>
    <t>PQB3205 -  PJ34N5 - Corolla (E210)</t>
  </si>
  <si>
    <t>UL994114</t>
  </si>
  <si>
    <t>PQB3205</t>
  </si>
  <si>
    <t>2025-03-16T15:45:03.2744226Z</t>
  </si>
  <si>
    <t>Al-Khattabi - PQB3205</t>
  </si>
  <si>
    <t>Tariq Al-Munif</t>
  </si>
  <si>
    <t>DLA 760622</t>
  </si>
  <si>
    <t>OVH3482 -  PJ34N5 - Corolla (E210)</t>
  </si>
  <si>
    <t>UL997727</t>
  </si>
  <si>
    <t>OVH3482</t>
  </si>
  <si>
    <t>4ETCPLU</t>
  </si>
  <si>
    <t>2025-03-16T15:45:03.9016373Z</t>
  </si>
  <si>
    <t>Al-Munif - OVH3482</t>
  </si>
  <si>
    <t>JTDB1FH6RZ4ETCPLU</t>
  </si>
  <si>
    <t>Kamjinam s.r.o.</t>
  </si>
  <si>
    <t>BFM5530 -  PJ34N5 - Corolla (E210)</t>
  </si>
  <si>
    <t>UL997211</t>
  </si>
  <si>
    <t>BFM5530</t>
  </si>
  <si>
    <t>2NYWHMX</t>
  </si>
  <si>
    <t>2025-03-16T15:45:04.3095538Z</t>
  </si>
  <si>
    <t>Kamjinam s.r.o. - BFM5530</t>
  </si>
  <si>
    <t>JTD292DSDU2NYWHMX</t>
  </si>
  <si>
    <t>Ma'aden Co.</t>
  </si>
  <si>
    <t>DLA 735123</t>
  </si>
  <si>
    <t>STD6218 -  PJ34N5 - Corolla (E210)</t>
  </si>
  <si>
    <t>UL997215</t>
  </si>
  <si>
    <t>STD6218</t>
  </si>
  <si>
    <t>2Y9X0CD</t>
  </si>
  <si>
    <t>2025-03-16T15:45:04.8022798Z</t>
  </si>
  <si>
    <t>Ma'aden Co. - STD6218</t>
  </si>
  <si>
    <t>JTD6SJJ75P2Y9X0CD</t>
  </si>
  <si>
    <t>Saud Al-Qahtani</t>
  </si>
  <si>
    <t>DLA 761858</t>
  </si>
  <si>
    <t>GRF0428 -  PJ34N5 - Corolla (E210)</t>
  </si>
  <si>
    <t>UL997209</t>
  </si>
  <si>
    <t>GRF0428</t>
  </si>
  <si>
    <t>MRVAWLZ</t>
  </si>
  <si>
    <t>2025-03-16T15:45:05.2275933Z</t>
  </si>
  <si>
    <t>JTDJ8GGUCZMRVAWLZ</t>
  </si>
  <si>
    <t>2Y2YNL</t>
  </si>
  <si>
    <t>HJD5677 -  PJ34N5 - Corolla (E210)</t>
  </si>
  <si>
    <t>UL993115</t>
  </si>
  <si>
    <t>HJD5677</t>
  </si>
  <si>
    <t>98GJVEY</t>
  </si>
  <si>
    <t>2025-03-16T15:45:05.9535955Z</t>
  </si>
  <si>
    <t>JTD7MUXYT698GJVEY</t>
  </si>
  <si>
    <t>Saudi Kayan Petrochemical Company</t>
  </si>
  <si>
    <t>DLA 760757</t>
  </si>
  <si>
    <t>OQL4798 -  PJ34N5 - Corolla (E210)</t>
  </si>
  <si>
    <t>UL996103</t>
  </si>
  <si>
    <t>OQL4798</t>
  </si>
  <si>
    <t>B51WWWP</t>
  </si>
  <si>
    <t>2025-03-16T15:45:06.3881569Z</t>
  </si>
  <si>
    <t>Saudi Kayan Petrochemical Company - OQL4798</t>
  </si>
  <si>
    <t>JTDTSFZ13WB51WWWP</t>
  </si>
  <si>
    <t>SABIC</t>
  </si>
  <si>
    <t>DLA 760066</t>
  </si>
  <si>
    <t>7AM3521 -  PJ34N5 - FABIA IV (PJ3)</t>
  </si>
  <si>
    <t>UL995504</t>
  </si>
  <si>
    <t>SXI4800</t>
  </si>
  <si>
    <t>2025-03-16T15:45:06.8596997Z</t>
  </si>
  <si>
    <t>SABIC - SXI4800</t>
  </si>
  <si>
    <t>Zdeněk Dušek</t>
  </si>
  <si>
    <t>DLA 764619</t>
  </si>
  <si>
    <t>10-12/2023</t>
  </si>
  <si>
    <t>08-10/2023</t>
  </si>
  <si>
    <t>Doklady - Vozidlo (2025-03-16T09:51:56.3754989Z)</t>
  </si>
  <si>
    <t>Alawwal Bank Holdings</t>
  </si>
  <si>
    <t>Black</t>
  </si>
  <si>
    <t>GLI Black</t>
  </si>
  <si>
    <t>10t to 15t</t>
  </si>
  <si>
    <t>TRY1442 -  MZEA12L-GEXDBV - Corolla (E210)</t>
  </si>
  <si>
    <t>N/A</t>
  </si>
  <si>
    <t>2023 MODEL TOYOTA COROLLA XLI 2.0L PETROL  5-SEATER AUTOMATIC
MODEL CODE – MZEA12L-GEXDBV
ENGINE: M20A-FKS, 2.0L, 4-CYLINDERS</t>
  </si>
  <si>
    <t>44679662</t>
  </si>
  <si>
    <t>3UE</t>
  </si>
  <si>
    <t>By bank transfer</t>
  </si>
  <si>
    <t>5</t>
  </si>
  <si>
    <t>Private</t>
  </si>
  <si>
    <t>UM156583</t>
  </si>
  <si>
    <t>TRY1442</t>
  </si>
  <si>
    <t>K7EWC9Z</t>
  </si>
  <si>
    <t>Bin Sulayem</t>
  </si>
  <si>
    <t>2025-03-16T15:45:07.7573948Z</t>
  </si>
  <si>
    <t>Personal (OA)</t>
  </si>
  <si>
    <t>Red</t>
  </si>
  <si>
    <t>Red Mica Metallic</t>
  </si>
  <si>
    <t>Credit</t>
  </si>
  <si>
    <t>Dušek - TRY1442</t>
  </si>
  <si>
    <t>Medium</t>
  </si>
  <si>
    <t>JTDJACHZ4YK7EWC9Z</t>
  </si>
  <si>
    <t>Riyad Bank</t>
  </si>
  <si>
    <t>DLA 758521</t>
  </si>
  <si>
    <t>2025-03-16T15:45:08.1948760Z</t>
  </si>
  <si>
    <t>Riyad Bank - WAT9543</t>
  </si>
  <si>
    <t>Saudi Telecom Company (STC)</t>
  </si>
  <si>
    <t>PJ33N5</t>
  </si>
  <si>
    <t>DJQ7603 -  PJ33N5 - Corolla (E210)</t>
  </si>
  <si>
    <t>UL995235</t>
  </si>
  <si>
    <t>DJQ7603</t>
  </si>
  <si>
    <t>SYVHH0R</t>
  </si>
  <si>
    <t>Saudi Telecom Company (STC) - HHM2947</t>
  </si>
  <si>
    <t>JTD6P817P4SYVHH0R</t>
  </si>
  <si>
    <t>688916</t>
  </si>
  <si>
    <t>Saudi TechVision</t>
  </si>
  <si>
    <t>BYD0502 -  KJ75KZ - RX</t>
  </si>
  <si>
    <t>BYD0502</t>
  </si>
  <si>
    <t>3Y4S1HC</t>
  </si>
  <si>
    <t>2025-03-11T13:52:50.2781604Z</t>
  </si>
  <si>
    <t>Saudi TechVision - BYD0502</t>
  </si>
  <si>
    <t>JTDC2G14JG3Y4S1HC</t>
  </si>
  <si>
    <t>Jaleel Al-Rahimi</t>
  </si>
  <si>
    <t>PMF1391 -  KJ75KZ - RX</t>
  </si>
  <si>
    <t>PMF1391</t>
  </si>
  <si>
    <t>7W7BW92</t>
  </si>
  <si>
    <t>2025-03-11T13:52:50.7518892Z</t>
  </si>
  <si>
    <t>Al-Rahimi - PMF1391</t>
  </si>
  <si>
    <t>JTDA8CK6RS7W7BW92</t>
  </si>
  <si>
    <t>0E0E</t>
  </si>
  <si>
    <t>Anwar Al-Fayhani</t>
  </si>
  <si>
    <t>AZJ6782 -  KJ75KZ - RX</t>
  </si>
  <si>
    <t>AZJ6782</t>
  </si>
  <si>
    <t>825BZE4</t>
  </si>
  <si>
    <t>2025-03-11T13:52:51.4086987Z</t>
  </si>
  <si>
    <t>Černá Ebony</t>
  </si>
  <si>
    <t>Al-Fayhani - AZJ6782</t>
  </si>
  <si>
    <t>JTD4PXKPGE825BZE4</t>
  </si>
  <si>
    <t>667821</t>
  </si>
  <si>
    <t>Kamal Al-Tameemi</t>
  </si>
  <si>
    <t>QHT8834 -  KJ75KZ - RX</t>
  </si>
  <si>
    <t>QHT8834</t>
  </si>
  <si>
    <t>WV68J26</t>
  </si>
  <si>
    <t>2025-03-11T13:52:52.1202978Z</t>
  </si>
  <si>
    <t>Al-Tameemi - QHT8834</t>
  </si>
  <si>
    <t>JTDD8W8S7LWV68J26</t>
  </si>
  <si>
    <t>B40E</t>
  </si>
  <si>
    <t>Faisal Al-Bukhari</t>
  </si>
  <si>
    <t>GGR0327 -  KJ75KZ - RX</t>
  </si>
  <si>
    <t>GGR0327</t>
  </si>
  <si>
    <t>P3LG897</t>
  </si>
  <si>
    <t>2025-03-11T13:52:52.7109923Z</t>
  </si>
  <si>
    <t>Al-Bukhari - WAJ0473</t>
  </si>
  <si>
    <t>JTDLX6UXKRP3LG897</t>
  </si>
  <si>
    <t>694602</t>
  </si>
  <si>
    <t>Saudi Cement Company</t>
  </si>
  <si>
    <t>DHF 057623</t>
  </si>
  <si>
    <t>RYZ6099 -  NX54ED - OCTAVIA IV Combi (NX5/PV5)</t>
  </si>
  <si>
    <t>MB MOC</t>
  </si>
  <si>
    <t>UL961637</t>
  </si>
  <si>
    <t>RYZ6099</t>
  </si>
  <si>
    <t>2H4AXFJ</t>
  </si>
  <si>
    <t>Saudi Cement Company - RYZ6099</t>
  </si>
  <si>
    <t>JTD9Y05D7W2H4AXFJ</t>
  </si>
  <si>
    <t>F6F6BG</t>
  </si>
  <si>
    <t>694926</t>
  </si>
  <si>
    <t>Mohammed Al-Harbi</t>
  </si>
  <si>
    <t>DHF 056200</t>
  </si>
  <si>
    <t>GXZ8394 -  NX54ED - OCTAVIA IV Combi (NX5/PV5)</t>
  </si>
  <si>
    <t>MB KAROL</t>
  </si>
  <si>
    <t>UL966027</t>
  </si>
  <si>
    <t>GXZ8394</t>
  </si>
  <si>
    <t>BZ2LP2F</t>
  </si>
  <si>
    <t>Al-Harbi - GXZ8394</t>
  </si>
  <si>
    <t>JTDM46BAWZBZ2LP2F</t>
  </si>
  <si>
    <t>Jarir Group</t>
  </si>
  <si>
    <t>DLA 727530</t>
  </si>
  <si>
    <t>NX54L5</t>
  </si>
  <si>
    <t>BFP0200 -  NX54L5 - OCTAVIA IV Combi (NX5/PV5)</t>
  </si>
  <si>
    <t>BFP0200</t>
  </si>
  <si>
    <t>X6V4XCH</t>
  </si>
  <si>
    <t>OCT.COM STY TS 81/1.0 M6F</t>
  </si>
  <si>
    <t>Jarir Group - BFP0200</t>
  </si>
  <si>
    <t>JTDSFDMHMWX6V4XCH</t>
  </si>
  <si>
    <t>704074</t>
  </si>
  <si>
    <t>DLA 041246</t>
  </si>
  <si>
    <t>WPV1474 -  NX54LD - OCTAVIA IV Combi (NX5/PV5)</t>
  </si>
  <si>
    <t>UL485971</t>
  </si>
  <si>
    <t>WPV1474</t>
  </si>
  <si>
    <t>7MGHCD7</t>
  </si>
  <si>
    <t>BosSport s.r.o. - WPV1474</t>
  </si>
  <si>
    <t>JTDMRMXED77MGHCD7</t>
  </si>
  <si>
    <t>696957</t>
  </si>
  <si>
    <t>Jarir Bookstore</t>
  </si>
  <si>
    <t>DLA 042365</t>
  </si>
  <si>
    <t>JCB0750 -  NX54LD - OCTAVIA IV Combi (NX5/PV5)</t>
  </si>
  <si>
    <t>UL486635</t>
  </si>
  <si>
    <t>JCB0750</t>
  </si>
  <si>
    <t>5TFPWXK</t>
  </si>
  <si>
    <t>Jarir Bookstore - JCB0750</t>
  </si>
  <si>
    <t>JTDCFRTZF25TFPWXK</t>
  </si>
  <si>
    <t>9P9PBG</t>
  </si>
  <si>
    <t>704111</t>
  </si>
  <si>
    <t>Salman Al-Qahtani</t>
  </si>
  <si>
    <t>DGE 129138</t>
  </si>
  <si>
    <t>G010525</t>
  </si>
  <si>
    <t>WNS1574 -  NX54VC - OCTAVIA IV Combi (NX5/PV5)</t>
  </si>
  <si>
    <t>UL491954</t>
  </si>
  <si>
    <t>WNS1574</t>
  </si>
  <si>
    <t>KC6GH3W</t>
  </si>
  <si>
    <t>JTD2TNRUSMKC6GH3W</t>
  </si>
  <si>
    <t>704116</t>
  </si>
  <si>
    <t>Astra Industrial Group</t>
  </si>
  <si>
    <t>DGE 152003</t>
  </si>
  <si>
    <t>OUS4978 -  NX54VC - OCTAVIA IV Combi (NX5/PV5)</t>
  </si>
  <si>
    <t>UL495176</t>
  </si>
  <si>
    <t>OUS4978</t>
  </si>
  <si>
    <t>VC2UPNL</t>
  </si>
  <si>
    <t>Astra Industrial Group - OUS4978</t>
  </si>
  <si>
    <t>JTDZ21KPYKVC2UPNL</t>
  </si>
  <si>
    <t>Baha Al-Khateeb</t>
  </si>
  <si>
    <t>DGE 128745</t>
  </si>
  <si>
    <t>G010006</t>
  </si>
  <si>
    <t>WKR2505 -  NX54VC - OCTAVIA IV Combi (NX5/PV5)</t>
  </si>
  <si>
    <t>UL492878</t>
  </si>
  <si>
    <t>WKR2505</t>
  </si>
  <si>
    <t>A4H4EL8</t>
  </si>
  <si>
    <t>Arabian Shield Cooperative Insurance Company - WKR2505</t>
  </si>
  <si>
    <t>JTD2HF15TRA4H4EL8</t>
  </si>
  <si>
    <t>Alinma Bank</t>
  </si>
  <si>
    <t>DGE 152816</t>
  </si>
  <si>
    <t>G010535</t>
  </si>
  <si>
    <t>TJM1802 -  NX54VC - OCTAVIA IV Combi (NX5/PV5)</t>
  </si>
  <si>
    <t>UL496796</t>
  </si>
  <si>
    <t>TJM1802</t>
  </si>
  <si>
    <t>BZD4FMR</t>
  </si>
  <si>
    <t>Alinma Bank - TJM1802</t>
  </si>
  <si>
    <t>JTDJZFKN33BZD4FMR</t>
  </si>
  <si>
    <t>677479</t>
  </si>
  <si>
    <t>Al Hokair Group</t>
  </si>
  <si>
    <t>DGE 201058</t>
  </si>
  <si>
    <t>NGW3207 -  NX54VC - OCTAVIA IV Combi (NX5/PV5)</t>
  </si>
  <si>
    <t>UL964588</t>
  </si>
  <si>
    <t>NGW3207</t>
  </si>
  <si>
    <t>BJX0543</t>
  </si>
  <si>
    <t>Al Hokair Group - NGW3207</t>
  </si>
  <si>
    <t>JTD6MC5EEFBJX0543</t>
  </si>
  <si>
    <t>1Z1ZLH</t>
  </si>
  <si>
    <t>888EVO4 R4 2,0l 180kW TFSI 4V</t>
  </si>
  <si>
    <t>DNP 012483</t>
  </si>
  <si>
    <t>P020343</t>
  </si>
  <si>
    <t>NX56Q5</t>
  </si>
  <si>
    <t>BQW0028 -  NX56Q5 - OCTAVIA IV Combi (NX5/PV5)</t>
  </si>
  <si>
    <t>UL493068</t>
  </si>
  <si>
    <t>BQW0028</t>
  </si>
  <si>
    <t>J5Z35ZZ</t>
  </si>
  <si>
    <t>OCT.COM RS TS 180/2.0 M6F</t>
  </si>
  <si>
    <t>ULR</t>
  </si>
  <si>
    <t>RS</t>
  </si>
  <si>
    <t>Al-Qahtani - BQW0028</t>
  </si>
  <si>
    <t>JTDNJFYC97J5Z35ZZ</t>
  </si>
  <si>
    <t>K1K1LH</t>
  </si>
  <si>
    <t>DNP 015396</t>
  </si>
  <si>
    <t>FBH5729 -  NX56Q5 - OCTAVIA IV Combi (NX5/PV5)</t>
  </si>
  <si>
    <t>UL961167</t>
  </si>
  <si>
    <t>FBH5729</t>
  </si>
  <si>
    <t>3BTEUJ5</t>
  </si>
  <si>
    <t>Al Hokair Group - FBH5729</t>
  </si>
  <si>
    <t>JTDM0NCB653BTEUJ5</t>
  </si>
  <si>
    <t>F6F6LH</t>
  </si>
  <si>
    <t>720020</t>
  </si>
  <si>
    <t>Mohammed Al-Fahad</t>
  </si>
  <si>
    <t>DNP 032723</t>
  </si>
  <si>
    <t>P020214</t>
  </si>
  <si>
    <t>6Z79133 -  NX56Q5 - OCTAVIA IV Combi (NX5/PV5)</t>
  </si>
  <si>
    <t>UL984441</t>
  </si>
  <si>
    <t>6Z79133</t>
  </si>
  <si>
    <t>RW5P7HZ</t>
  </si>
  <si>
    <t>Al-Fahad - 6Z79133</t>
  </si>
  <si>
    <t>JTDFUAB57FRW5P7HZ</t>
  </si>
  <si>
    <t>1Z1ZLI</t>
  </si>
  <si>
    <t>DNP 032721</t>
  </si>
  <si>
    <t>GOV0261 -  NX56Q5 - OCTAVIA IV Combi (NX5/PV5)</t>
  </si>
  <si>
    <t>UL997214</t>
  </si>
  <si>
    <t>GOV0261</t>
  </si>
  <si>
    <t>ZWZMR3V</t>
  </si>
  <si>
    <t>Al-Harbi - GOV0261</t>
  </si>
  <si>
    <t>JTDGFYC93HZWZMR3V</t>
  </si>
  <si>
    <t>6J6JLH</t>
  </si>
  <si>
    <t>Salman Al-Rashid</t>
  </si>
  <si>
    <t>NX56QD</t>
  </si>
  <si>
    <t>KLD6374 -  NX56QD - OCTAVIA IV Combi (NX5/PV5)</t>
  </si>
  <si>
    <t>UL951671</t>
  </si>
  <si>
    <t>KLD6374</t>
  </si>
  <si>
    <t>WD19RVZ</t>
  </si>
  <si>
    <t>OCT.COM RS TS 180/2.0 A7F</t>
  </si>
  <si>
    <t>TGB</t>
  </si>
  <si>
    <t>Al-Rashid - KLD6374</t>
  </si>
  <si>
    <t>JTDHZ3E2ZPWD19RVZ</t>
  </si>
  <si>
    <t>Anas Al-Saif</t>
  </si>
  <si>
    <t>DNP 022372</t>
  </si>
  <si>
    <t>QSF9487 -  NX56QD - OCTAVIA IV Combi (NX5/PV5)</t>
  </si>
  <si>
    <t>Rtezervace p. Pacík do 27.5.</t>
  </si>
  <si>
    <t>UL956495</t>
  </si>
  <si>
    <t>QSF9487</t>
  </si>
  <si>
    <t>HG2VPVS</t>
  </si>
  <si>
    <t>Al-Saif - QSF9487</t>
  </si>
  <si>
    <t>JTDGLF2HAYHG2VPVS</t>
  </si>
  <si>
    <t>Ibrahim Al-Ghamdi</t>
  </si>
  <si>
    <t>DNP 006581</t>
  </si>
  <si>
    <t>D070659</t>
  </si>
  <si>
    <t>LUB2816 -  NX56QD - OCTAVIA IV Combi (NX5/PV5)</t>
  </si>
  <si>
    <t>LUB2816</t>
  </si>
  <si>
    <t>SU200X0</t>
  </si>
  <si>
    <t>Al-Ghamdi - LUB2816</t>
  </si>
  <si>
    <t>JTDCBL9KBESU200X0</t>
  </si>
  <si>
    <t>1Z</t>
  </si>
  <si>
    <t>LQI3116 -  NX56QD - OCTAVIA IV Combi (NX5/PV5)</t>
  </si>
  <si>
    <t>LQI3116</t>
  </si>
  <si>
    <t>9PNAFLD</t>
  </si>
  <si>
    <t>Al-Hamad - LQI3116</t>
  </si>
  <si>
    <t>JTDD7BK86F9PNAFLD</t>
  </si>
  <si>
    <t>719899</t>
  </si>
  <si>
    <t>Ali Al-Harbi</t>
  </si>
  <si>
    <t>HHM2947 -  PJ33M4 - Corolla (E210)</t>
  </si>
  <si>
    <t>UL995895</t>
  </si>
  <si>
    <t>HHM2947</t>
  </si>
  <si>
    <t>FBWV9NE</t>
  </si>
  <si>
    <t>JTDC45BTUXFBWV9NE</t>
  </si>
  <si>
    <t>572627</t>
  </si>
  <si>
    <t>Ibrahim Al-Fahad</t>
  </si>
  <si>
    <t>DLA 758539</t>
  </si>
  <si>
    <t>3385245</t>
  </si>
  <si>
    <t>QAA5686 -  PJ33M4 - Corolla (E210)</t>
  </si>
  <si>
    <t>UL994724</t>
  </si>
  <si>
    <t>QAA5686</t>
  </si>
  <si>
    <t>YBUACAD</t>
  </si>
  <si>
    <t>Ibrahim Al-Fahad - QAA5686</t>
  </si>
  <si>
    <t>JTDEBU7WCJYBUACAD</t>
  </si>
  <si>
    <t>4x4</t>
  </si>
  <si>
    <t>ENGINE T24A-FTS, 2.4L 4 CYLINDER TURBO</t>
  </si>
  <si>
    <t>DLA 758133</t>
  </si>
  <si>
    <t>Doklady - Vozidlo (2025-03-17T15:13:34.9431533Z)</t>
  </si>
  <si>
    <t>3504876</t>
  </si>
  <si>
    <t>TJA250L - GNZRZV</t>
  </si>
  <si>
    <t>-  TJA250L - GNZRZV - Prado (J250)</t>
  </si>
  <si>
    <t>UL994732</t>
  </si>
  <si>
    <t>NWSMB7H</t>
  </si>
  <si>
    <t>TOYOTA PRADO GLX 2.4L TURBO 7-SEAT AUTOMATIC</t>
  </si>
  <si>
    <t>2025-03-16T16:52:28.5582204Z</t>
  </si>
  <si>
    <t>GLX</t>
  </si>
  <si>
    <t>Qurtuba Showroom, Riyadh</t>
  </si>
  <si>
    <t>Prado (J250)</t>
  </si>
  <si>
    <t>Dušek - QAA5686</t>
  </si>
  <si>
    <t>JTDSA5717BNWSMB7H</t>
  </si>
  <si>
    <t>661162</t>
  </si>
  <si>
    <t>Bin Faisal Abdullah</t>
  </si>
  <si>
    <t>DLA 759778</t>
  </si>
  <si>
    <t>KBS1314 -  PJ33M4 - Corolla (E210)</t>
  </si>
  <si>
    <t>UL995739</t>
  </si>
  <si>
    <t>KBS1314</t>
  </si>
  <si>
    <t>K7FZF7Y</t>
  </si>
  <si>
    <t>Abdullah, Bin Faisal - KBS1314</t>
  </si>
  <si>
    <t>JTDF2N9BTXK7FZF7Y</t>
  </si>
  <si>
    <t>704085</t>
  </si>
  <si>
    <t>Hassan Bin Abdulaziz</t>
  </si>
  <si>
    <t>DLA 761133</t>
  </si>
  <si>
    <t>LEI8863 -  PJ33M4 - Corolla (E210)</t>
  </si>
  <si>
    <t>UL997001</t>
  </si>
  <si>
    <t>LEI8863</t>
  </si>
  <si>
    <t>WNGN6SK</t>
  </si>
  <si>
    <t>Hassan Bin Abdulaziz - LEI8863</t>
  </si>
  <si>
    <t>JTDJ1XLJ7XWNGN6SK</t>
  </si>
  <si>
    <t>704097</t>
  </si>
  <si>
    <t>Khalid Al-Qahtani</t>
  </si>
  <si>
    <t>DLA 769450</t>
  </si>
  <si>
    <t>GOV0261 -  PJ33M4 - Corolla (E210)</t>
  </si>
  <si>
    <t>1CMV2ZJ</t>
  </si>
  <si>
    <t>Al-Qahtani - GOV0261</t>
  </si>
  <si>
    <t>JTD6M3MJM81CMV2ZJ</t>
  </si>
  <si>
    <t>Saudi Horizon Telecom</t>
  </si>
  <si>
    <t>DLA 780167</t>
  </si>
  <si>
    <t>REL6586 -  PJ33M4 - Corolla (E210)</t>
  </si>
  <si>
    <t>REL6586</t>
  </si>
  <si>
    <t>HHGCLLD</t>
  </si>
  <si>
    <t>Saudi Horizon Telecom - REL6586</t>
  </si>
  <si>
    <t>JTDX9T31P3HHGCLLD</t>
  </si>
  <si>
    <t>Volkswagen</t>
  </si>
  <si>
    <t>2T</t>
  </si>
  <si>
    <t>Omar Aal-Rashid</t>
  </si>
  <si>
    <t>1,5 TSI</t>
  </si>
  <si>
    <t>SBBKQ4</t>
  </si>
  <si>
    <t>AXY3749 -  SBBKQ4 - CADDY V (SB)</t>
  </si>
  <si>
    <t>AXY3749</t>
  </si>
  <si>
    <t>RBFPS22</t>
  </si>
  <si>
    <t>CADDY LIFE 1,5 TSI</t>
  </si>
  <si>
    <t>Life</t>
  </si>
  <si>
    <t>CADDY V (SB)</t>
  </si>
  <si>
    <t>Omar Aal-Rashid - AXY3749</t>
  </si>
  <si>
    <t>JTD3XSHPM4RBFPS22</t>
  </si>
  <si>
    <t>SABIC Enterprises</t>
  </si>
  <si>
    <t>UTI6199 -  PJ34N5 - Corolla (E210)</t>
  </si>
  <si>
    <t>UTI6199</t>
  </si>
  <si>
    <t>6RHZNJ1</t>
  </si>
  <si>
    <t>2025-03-16T15:45:09.0894616Z</t>
  </si>
  <si>
    <t>SABIC Enterprises - UTI6199</t>
  </si>
  <si>
    <t>JTD7L87EUR6RHZNJ1</t>
  </si>
  <si>
    <t>Saeed Al-Ansari</t>
  </si>
  <si>
    <t>DLA 760743</t>
  </si>
  <si>
    <t>ZDO8180 -  PJ34N5 - Corolla (E210)</t>
  </si>
  <si>
    <t>UL995871</t>
  </si>
  <si>
    <t>ZDO8180</t>
  </si>
  <si>
    <t>2025-03-16T15:45:09.4930688Z</t>
  </si>
  <si>
    <t>Al-Ruwaili - ZDO8180</t>
  </si>
  <si>
    <t>Saudi Aramco</t>
  </si>
  <si>
    <t>DLA 759368</t>
  </si>
  <si>
    <t>UPV9763 -  PJ34N5 - Corolla (E210)</t>
  </si>
  <si>
    <t>UL995875</t>
  </si>
  <si>
    <t>UPV9763</t>
  </si>
  <si>
    <t>L2TL35J</t>
  </si>
  <si>
    <t>2025-03-16T15:45:10.1872910Z</t>
  </si>
  <si>
    <t>Saudi Aramco - UPV9763</t>
  </si>
  <si>
    <t>JTDYMHSH2UL2TL35J</t>
  </si>
  <si>
    <t>K1K1NW</t>
  </si>
  <si>
    <t>Mohammed Al-Rashid</t>
  </si>
  <si>
    <t>LOS7355 -  PJ34N5 - Corolla (E210)</t>
  </si>
  <si>
    <t>UL996346</t>
  </si>
  <si>
    <t>LOS7355</t>
  </si>
  <si>
    <t>7196P7A</t>
  </si>
  <si>
    <t>2025-03-16T15:45:10.6320711Z</t>
  </si>
  <si>
    <t>Mohammed Al-Rashid - LOS7355</t>
  </si>
  <si>
    <t>JTDE9H6NGH7196P7A</t>
  </si>
  <si>
    <t>Yousef Al-Fahad</t>
  </si>
  <si>
    <t>DLA 761999</t>
  </si>
  <si>
    <t>-  PJ34N5 - FABIA IV (PJ3)</t>
  </si>
  <si>
    <t>UL996608</t>
  </si>
  <si>
    <t>RCL0M9R</t>
  </si>
  <si>
    <t>2025-03-16T15:45:11.0532541Z</t>
  </si>
  <si>
    <t>Yousef Al-Fahad -</t>
  </si>
  <si>
    <t>JTDUKD20A3RCL0M9R</t>
  </si>
  <si>
    <t>National Commercial Bank (NCB)</t>
  </si>
  <si>
    <t>UL993360</t>
  </si>
  <si>
    <t>2025-03-16T15:45:11.4041864Z</t>
  </si>
  <si>
    <t>Met.stříbrná Briliant</t>
  </si>
  <si>
    <t>National Commercial Bank (NCB) - STD6218</t>
  </si>
  <si>
    <t>Ayman Al-Zahrani</t>
  </si>
  <si>
    <t>DLA 760857</t>
  </si>
  <si>
    <t>Doklady - Vozidlo (2025-03-17T15:18:57.4689764Z)</t>
  </si>
  <si>
    <t>-  MZEA12L-GEXDBV - Corolla (E210)</t>
  </si>
  <si>
    <t>UL995740</t>
  </si>
  <si>
    <t>2025-03-16T15:45:11.7878805Z</t>
  </si>
  <si>
    <t>Ahmed Al-Zahrani - LIC3283</t>
  </si>
  <si>
    <t>Al-Rajhi Holdings</t>
  </si>
  <si>
    <t>DLA 759136</t>
  </si>
  <si>
    <t>QVF1918 -  PJ34N5 - Corolla (E210)</t>
  </si>
  <si>
    <t>UL994551</t>
  </si>
  <si>
    <t>QVF1918</t>
  </si>
  <si>
    <t>2025-03-16T15:45:12.1752278Z</t>
  </si>
  <si>
    <t>Abdullah Al-Saud</t>
  </si>
  <si>
    <t>UL997867</t>
  </si>
  <si>
    <t>2025-03-16T15:45:12.8967988Z</t>
  </si>
  <si>
    <t>Abdullah Al-Saud - VLE6659</t>
  </si>
  <si>
    <t>Saudi British Bank (SABB)</t>
  </si>
  <si>
    <t>DLA 739161</t>
  </si>
  <si>
    <t>Doklady - Vozidlo (2025-03-17T15:11:34.4857255Z)</t>
  </si>
  <si>
    <t>SALON/WORDA PRODÁN</t>
  </si>
  <si>
    <t>UL993100</t>
  </si>
  <si>
    <t>CTZ42J1</t>
  </si>
  <si>
    <t>2025-03-16T15:45:13.3412362Z</t>
  </si>
  <si>
    <t>Dušek - MVH1294</t>
  </si>
  <si>
    <t>JTDHA9A096CTZ42J1</t>
  </si>
  <si>
    <t>K11ZNW</t>
  </si>
  <si>
    <t>Saudi Arabian Mining Company (Ma'aden)</t>
  </si>
  <si>
    <t>DLA 760436</t>
  </si>
  <si>
    <t>Doklady - Vozidlo (2025-03-17T15:15:12.5662993Z)</t>
  </si>
  <si>
    <t>UL996218</t>
  </si>
  <si>
    <t>ZFUUFRV</t>
  </si>
  <si>
    <t>2025-03-16T15:45:13.7647137Z</t>
  </si>
  <si>
    <t>Dušek -</t>
  </si>
  <si>
    <t>JTDRDBN4AUZFUUFRV</t>
  </si>
  <si>
    <t>2X1ZNQ</t>
  </si>
  <si>
    <t>DLA 784965</t>
  </si>
  <si>
    <t>VAX9025 -  PJ34N5 - Corolla (E210)</t>
  </si>
  <si>
    <t>UM159753</t>
  </si>
  <si>
    <t>VAX9025</t>
  </si>
  <si>
    <t>413ZH56</t>
  </si>
  <si>
    <t>2025-03-16T15:45:14.1614269Z</t>
  </si>
  <si>
    <t>Saudi Arabian Mining Company (Ma'aden) - KUT2135</t>
  </si>
  <si>
    <t>JTD6PV553B413ZH56</t>
  </si>
  <si>
    <t>Skoda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</si>
</sst>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\ hh:mm:ss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I102"/>
  <sheetViews>
    <sheetView tabSelected="1" topLeftCell="AR1" workbookViewId="0">
      <selection activeCell="BK16" sqref="BK16"/>
    </sheetView>
  </sheetViews>
  <sheetFormatPr defaultRowHeight="15" x14ac:dyDescent="0.25"/>
  <cols>
    <col min="57" max="57" width="30.140625" customWidth="1"/>
    <col min="240" max="240" width="22.7109375" customWidth="1"/>
    <col min="241" max="241" width="27.7109375" customWidth="1"/>
    <col min="242" max="242" width="25" customWidth="1"/>
    <col min="243" max="243" width="24.7109375" customWidth="1"/>
    <col min="244" max="244" width="18.42578125" customWidth="1"/>
    <col min="247" max="247" width="18.7109375" customWidth="1"/>
    <col min="434" max="434" width="29.85546875" customWidth="1"/>
    <col min="599" max="599" width="16.5703125" customWidth="1"/>
    <col min="600" max="600" width="20" customWidth="1"/>
    <col min="616" max="616" width="15" customWidth="1"/>
    <col min="617" max="617" width="22.7109375" customWidth="1"/>
    <col min="618" max="618" width="21.42578125" customWidth="1"/>
    <col min="629" max="629" width="25" customWidth="1"/>
    <col min="631" max="631" width="24.28515625" customWidth="1"/>
    <col min="632" max="632" width="17.7109375" customWidth="1"/>
  </cols>
  <sheetData>
    <row r="1" spans="1:68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3" t="s">
        <v>147</v>
      </c>
      <c r="ES1" s="3" t="s">
        <v>148</v>
      </c>
      <c r="ET1" s="3" t="s">
        <v>149</v>
      </c>
      <c r="EU1" s="3" t="s">
        <v>150</v>
      </c>
      <c r="EV1" s="3" t="s">
        <v>151</v>
      </c>
      <c r="EW1" s="3" t="s">
        <v>152</v>
      </c>
      <c r="EX1" s="3" t="s">
        <v>153</v>
      </c>
      <c r="EY1" s="3" t="s">
        <v>154</v>
      </c>
      <c r="EZ1" s="3" t="s">
        <v>155</v>
      </c>
      <c r="FA1" s="3" t="s">
        <v>156</v>
      </c>
      <c r="FB1" s="3" t="s">
        <v>157</v>
      </c>
      <c r="FC1" s="3" t="s">
        <v>158</v>
      </c>
      <c r="FD1" s="3" t="s">
        <v>159</v>
      </c>
      <c r="FE1" s="3" t="s">
        <v>160</v>
      </c>
      <c r="FF1" s="3" t="s">
        <v>161</v>
      </c>
      <c r="FG1" s="3" t="s">
        <v>162</v>
      </c>
      <c r="FH1" s="3" t="s">
        <v>163</v>
      </c>
      <c r="FI1" s="3" t="s">
        <v>164</v>
      </c>
      <c r="FJ1" s="3" t="s">
        <v>165</v>
      </c>
      <c r="FK1" s="3" t="s">
        <v>166</v>
      </c>
      <c r="FL1" s="3" t="s">
        <v>167</v>
      </c>
      <c r="FM1" s="3" t="s">
        <v>168</v>
      </c>
      <c r="FN1" s="3" t="s">
        <v>169</v>
      </c>
      <c r="FO1" s="3" t="s">
        <v>170</v>
      </c>
      <c r="FP1" s="3" t="s">
        <v>171</v>
      </c>
      <c r="FQ1" s="3" t="s">
        <v>172</v>
      </c>
      <c r="FR1" s="3" t="s">
        <v>173</v>
      </c>
      <c r="FS1" s="3" t="s">
        <v>174</v>
      </c>
      <c r="FT1" s="3" t="s">
        <v>175</v>
      </c>
      <c r="FU1" s="3" t="s">
        <v>176</v>
      </c>
      <c r="FV1" s="3" t="s">
        <v>177</v>
      </c>
      <c r="FW1" s="3" t="s">
        <v>178</v>
      </c>
      <c r="FX1" s="3" t="s">
        <v>179</v>
      </c>
      <c r="FY1" s="3" t="s">
        <v>180</v>
      </c>
      <c r="FZ1" s="3" t="s">
        <v>181</v>
      </c>
      <c r="GA1" s="3" t="s">
        <v>182</v>
      </c>
      <c r="GB1" s="3" t="s">
        <v>183</v>
      </c>
      <c r="GC1" s="3" t="s">
        <v>184</v>
      </c>
      <c r="GD1" s="3" t="s">
        <v>185</v>
      </c>
      <c r="GE1" s="3" t="s">
        <v>186</v>
      </c>
      <c r="GF1" s="3" t="s">
        <v>187</v>
      </c>
      <c r="GG1" s="3" t="s">
        <v>188</v>
      </c>
      <c r="GH1" s="3" t="s">
        <v>189</v>
      </c>
      <c r="GI1" s="3" t="s">
        <v>190</v>
      </c>
      <c r="GJ1" s="3" t="s">
        <v>191</v>
      </c>
      <c r="GK1" s="3" t="s">
        <v>192</v>
      </c>
      <c r="GL1" s="3" t="s">
        <v>193</v>
      </c>
      <c r="GM1" s="3" t="s">
        <v>194</v>
      </c>
      <c r="GN1" s="3" t="s">
        <v>195</v>
      </c>
      <c r="GO1" s="3" t="s">
        <v>196</v>
      </c>
      <c r="GP1" s="3" t="s">
        <v>197</v>
      </c>
      <c r="GQ1" s="3" t="s">
        <v>198</v>
      </c>
      <c r="GR1" s="3" t="s">
        <v>199</v>
      </c>
      <c r="GS1" s="3" t="s">
        <v>200</v>
      </c>
      <c r="GT1" s="3" t="s">
        <v>201</v>
      </c>
      <c r="GU1" s="3" t="s">
        <v>202</v>
      </c>
      <c r="GV1" s="3" t="s">
        <v>203</v>
      </c>
      <c r="GW1" s="3" t="s">
        <v>204</v>
      </c>
      <c r="GX1" s="3" t="s">
        <v>205</v>
      </c>
      <c r="GY1" s="3" t="s">
        <v>206</v>
      </c>
      <c r="GZ1" s="3" t="s">
        <v>207</v>
      </c>
      <c r="HA1" s="3" t="s">
        <v>208</v>
      </c>
      <c r="HB1" s="3" t="s">
        <v>209</v>
      </c>
      <c r="HC1" s="3" t="s">
        <v>210</v>
      </c>
      <c r="HD1" s="3" t="s">
        <v>211</v>
      </c>
      <c r="HE1" s="3" t="s">
        <v>212</v>
      </c>
      <c r="HF1" s="3" t="s">
        <v>213</v>
      </c>
      <c r="HG1" s="3" t="s">
        <v>214</v>
      </c>
      <c r="HH1" s="3" t="s">
        <v>215</v>
      </c>
      <c r="HI1" s="3" t="s">
        <v>216</v>
      </c>
      <c r="HJ1" s="3" t="s">
        <v>217</v>
      </c>
      <c r="HK1" s="3" t="s">
        <v>218</v>
      </c>
      <c r="HL1" s="3" t="s">
        <v>219</v>
      </c>
      <c r="HM1" s="3" t="s">
        <v>220</v>
      </c>
      <c r="HN1" s="3" t="s">
        <v>221</v>
      </c>
      <c r="HO1" s="3" t="s">
        <v>222</v>
      </c>
      <c r="HP1" s="3" t="s">
        <v>223</v>
      </c>
      <c r="HQ1" s="3" t="s">
        <v>224</v>
      </c>
      <c r="HR1" s="3" t="s">
        <v>225</v>
      </c>
      <c r="HS1" s="3" t="s">
        <v>226</v>
      </c>
      <c r="HT1" s="3" t="s">
        <v>227</v>
      </c>
      <c r="HU1" s="3" t="s">
        <v>228</v>
      </c>
      <c r="HV1" s="3" t="s">
        <v>229</v>
      </c>
      <c r="HW1" s="3" t="s">
        <v>230</v>
      </c>
      <c r="HX1" s="3" t="s">
        <v>231</v>
      </c>
      <c r="HY1" s="3" t="s">
        <v>232</v>
      </c>
      <c r="HZ1" s="3" t="s">
        <v>233</v>
      </c>
      <c r="IA1" s="3" t="s">
        <v>234</v>
      </c>
      <c r="IB1" s="3" t="s">
        <v>235</v>
      </c>
      <c r="IC1" s="3" t="s">
        <v>236</v>
      </c>
      <c r="ID1" s="3" t="s">
        <v>237</v>
      </c>
      <c r="IE1" s="3" t="s">
        <v>238</v>
      </c>
      <c r="IF1" s="3" t="s">
        <v>239</v>
      </c>
      <c r="IG1" s="3" t="s">
        <v>240</v>
      </c>
      <c r="IH1" s="3" t="s">
        <v>241</v>
      </c>
      <c r="II1" s="3" t="s">
        <v>242</v>
      </c>
      <c r="IJ1" s="3" t="s">
        <v>243</v>
      </c>
      <c r="IK1" s="3" t="s">
        <v>244</v>
      </c>
      <c r="IL1" s="3" t="s">
        <v>245</v>
      </c>
      <c r="IM1" s="3" t="s">
        <v>246</v>
      </c>
      <c r="IN1" s="3" t="s">
        <v>247</v>
      </c>
      <c r="IO1" s="3" t="s">
        <v>248</v>
      </c>
      <c r="IP1" s="3" t="s">
        <v>249</v>
      </c>
      <c r="IQ1" s="3" t="s">
        <v>250</v>
      </c>
      <c r="IR1" s="3" t="s">
        <v>251</v>
      </c>
      <c r="IS1" s="3" t="s">
        <v>252</v>
      </c>
      <c r="IT1" s="3" t="s">
        <v>253</v>
      </c>
      <c r="IU1" s="3" t="s">
        <v>254</v>
      </c>
      <c r="IV1" s="3" t="s">
        <v>255</v>
      </c>
      <c r="IW1" s="3" t="s">
        <v>256</v>
      </c>
      <c r="IX1" s="3" t="s">
        <v>257</v>
      </c>
      <c r="IY1" s="3" t="s">
        <v>258</v>
      </c>
      <c r="IZ1" s="3" t="s">
        <v>259</v>
      </c>
      <c r="JA1" s="3" t="s">
        <v>260</v>
      </c>
      <c r="JB1" s="3" t="s">
        <v>261</v>
      </c>
      <c r="JC1" s="3" t="s">
        <v>262</v>
      </c>
      <c r="JD1" s="3" t="s">
        <v>263</v>
      </c>
      <c r="JE1" s="3" t="s">
        <v>264</v>
      </c>
      <c r="JF1" s="3" t="s">
        <v>265</v>
      </c>
      <c r="JG1" s="3" t="s">
        <v>266</v>
      </c>
      <c r="JH1" s="3" t="s">
        <v>267</v>
      </c>
      <c r="JI1" s="3" t="s">
        <v>268</v>
      </c>
      <c r="JJ1" s="3" t="s">
        <v>269</v>
      </c>
      <c r="JK1" s="3" t="s">
        <v>270</v>
      </c>
      <c r="JL1" s="3" t="s">
        <v>271</v>
      </c>
      <c r="JM1" s="3" t="s">
        <v>272</v>
      </c>
      <c r="JN1" s="3" t="s">
        <v>273</v>
      </c>
      <c r="JO1" s="3" t="s">
        <v>274</v>
      </c>
      <c r="JP1" s="3" t="s">
        <v>275</v>
      </c>
      <c r="JQ1" s="3" t="s">
        <v>276</v>
      </c>
      <c r="JR1" s="3" t="s">
        <v>277</v>
      </c>
      <c r="JS1" s="3" t="s">
        <v>278</v>
      </c>
      <c r="JT1" s="3" t="s">
        <v>279</v>
      </c>
      <c r="JU1" s="3" t="s">
        <v>280</v>
      </c>
      <c r="JV1" s="3" t="s">
        <v>281</v>
      </c>
      <c r="JW1" s="3" t="s">
        <v>282</v>
      </c>
      <c r="JX1" s="3" t="s">
        <v>283</v>
      </c>
      <c r="JY1" s="3" t="s">
        <v>284</v>
      </c>
      <c r="JZ1" s="3" t="s">
        <v>285</v>
      </c>
      <c r="KA1" s="3" t="s">
        <v>286</v>
      </c>
      <c r="KB1" s="3" t="s">
        <v>287</v>
      </c>
      <c r="KC1" s="3" t="s">
        <v>288</v>
      </c>
      <c r="KD1" s="3" t="s">
        <v>289</v>
      </c>
      <c r="KE1" s="3" t="s">
        <v>290</v>
      </c>
      <c r="KF1" s="3" t="s">
        <v>291</v>
      </c>
      <c r="KG1" s="3" t="s">
        <v>292</v>
      </c>
      <c r="KH1" s="3" t="s">
        <v>293</v>
      </c>
      <c r="KI1" s="3" t="s">
        <v>294</v>
      </c>
      <c r="KJ1" s="3" t="s">
        <v>295</v>
      </c>
      <c r="KK1" s="3" t="s">
        <v>296</v>
      </c>
      <c r="KL1" s="3" t="s">
        <v>297</v>
      </c>
      <c r="KM1" s="3" t="s">
        <v>298</v>
      </c>
      <c r="KN1" s="3" t="s">
        <v>299</v>
      </c>
      <c r="KO1" s="3" t="s">
        <v>300</v>
      </c>
      <c r="KP1" s="3" t="s">
        <v>301</v>
      </c>
      <c r="KQ1" s="3" t="s">
        <v>302</v>
      </c>
      <c r="KR1" s="3" t="s">
        <v>303</v>
      </c>
      <c r="KS1" s="3" t="s">
        <v>304</v>
      </c>
      <c r="KT1" s="3" t="s">
        <v>305</v>
      </c>
      <c r="KU1" s="3" t="s">
        <v>306</v>
      </c>
      <c r="KV1" s="3" t="s">
        <v>307</v>
      </c>
      <c r="KW1" s="3" t="s">
        <v>308</v>
      </c>
      <c r="KX1" s="3" t="s">
        <v>309</v>
      </c>
      <c r="KY1" s="3" t="s">
        <v>310</v>
      </c>
      <c r="KZ1" s="3" t="s">
        <v>311</v>
      </c>
      <c r="LA1" s="3" t="s">
        <v>312</v>
      </c>
      <c r="LB1" s="3" t="s">
        <v>313</v>
      </c>
      <c r="LC1" s="3" t="s">
        <v>314</v>
      </c>
      <c r="LD1" s="3" t="s">
        <v>315</v>
      </c>
      <c r="LE1" s="3" t="s">
        <v>316</v>
      </c>
      <c r="LF1" s="3" t="s">
        <v>317</v>
      </c>
      <c r="LG1" s="3" t="s">
        <v>318</v>
      </c>
      <c r="LH1" s="3" t="s">
        <v>319</v>
      </c>
      <c r="LI1" s="3" t="s">
        <v>320</v>
      </c>
      <c r="LJ1" s="3" t="s">
        <v>321</v>
      </c>
      <c r="LK1" s="3" t="s">
        <v>322</v>
      </c>
      <c r="LL1" s="3" t="s">
        <v>323</v>
      </c>
      <c r="LM1" s="3" t="s">
        <v>324</v>
      </c>
      <c r="LN1" s="3" t="s">
        <v>325</v>
      </c>
      <c r="LO1" s="3" t="s">
        <v>326</v>
      </c>
      <c r="LP1" s="3" t="s">
        <v>327</v>
      </c>
      <c r="LQ1" s="3" t="s">
        <v>328</v>
      </c>
      <c r="LR1" s="3" t="s">
        <v>329</v>
      </c>
      <c r="LS1" s="3" t="s">
        <v>330</v>
      </c>
      <c r="LT1" s="3" t="s">
        <v>331</v>
      </c>
      <c r="LU1" s="3" t="s">
        <v>332</v>
      </c>
      <c r="LV1" s="3" t="s">
        <v>333</v>
      </c>
      <c r="LW1" s="3" t="s">
        <v>334</v>
      </c>
      <c r="LX1" s="3" t="s">
        <v>335</v>
      </c>
      <c r="LY1" s="3" t="s">
        <v>336</v>
      </c>
      <c r="LZ1" s="3" t="s">
        <v>337</v>
      </c>
      <c r="MA1" s="3" t="s">
        <v>338</v>
      </c>
      <c r="MB1" s="3" t="s">
        <v>339</v>
      </c>
      <c r="MC1" s="3" t="s">
        <v>340</v>
      </c>
      <c r="MD1" s="3" t="s">
        <v>341</v>
      </c>
      <c r="ME1" s="3" t="s">
        <v>342</v>
      </c>
      <c r="MF1" s="3" t="s">
        <v>343</v>
      </c>
      <c r="MG1" s="3" t="s">
        <v>344</v>
      </c>
      <c r="MH1" s="3" t="s">
        <v>345</v>
      </c>
      <c r="MI1" s="3" t="s">
        <v>346</v>
      </c>
      <c r="MJ1" s="3" t="s">
        <v>347</v>
      </c>
      <c r="MK1" s="3" t="s">
        <v>348</v>
      </c>
      <c r="ML1" s="3" t="s">
        <v>349</v>
      </c>
      <c r="MM1" s="3" t="s">
        <v>350</v>
      </c>
      <c r="MN1" s="3" t="s">
        <v>351</v>
      </c>
      <c r="MO1" s="3" t="s">
        <v>352</v>
      </c>
      <c r="MP1" s="3" t="s">
        <v>353</v>
      </c>
      <c r="MQ1" s="3" t="s">
        <v>354</v>
      </c>
      <c r="MR1" s="3" t="s">
        <v>355</v>
      </c>
      <c r="MS1" s="3" t="s">
        <v>356</v>
      </c>
      <c r="MT1" s="3" t="s">
        <v>357</v>
      </c>
      <c r="MU1" s="3" t="s">
        <v>358</v>
      </c>
      <c r="MV1" s="3" t="s">
        <v>359</v>
      </c>
      <c r="MW1" s="3" t="s">
        <v>360</v>
      </c>
      <c r="MX1" s="3" t="s">
        <v>361</v>
      </c>
      <c r="MY1" s="3" t="s">
        <v>362</v>
      </c>
      <c r="MZ1" s="3" t="s">
        <v>363</v>
      </c>
      <c r="NA1" s="3" t="s">
        <v>364</v>
      </c>
      <c r="NB1" s="3" t="s">
        <v>365</v>
      </c>
      <c r="NC1" s="3" t="s">
        <v>366</v>
      </c>
      <c r="ND1" s="3" t="s">
        <v>367</v>
      </c>
      <c r="NE1" s="3" t="s">
        <v>368</v>
      </c>
      <c r="NF1" s="3" t="s">
        <v>369</v>
      </c>
      <c r="NG1" s="3" t="s">
        <v>370</v>
      </c>
      <c r="NH1" s="3" t="s">
        <v>371</v>
      </c>
      <c r="NI1" s="3" t="s">
        <v>372</v>
      </c>
      <c r="NJ1" s="3" t="s">
        <v>373</v>
      </c>
      <c r="NK1" s="3" t="s">
        <v>374</v>
      </c>
      <c r="NL1" s="3" t="s">
        <v>375</v>
      </c>
      <c r="NM1" s="3" t="s">
        <v>376</v>
      </c>
      <c r="NN1" s="3" t="s">
        <v>377</v>
      </c>
      <c r="NO1" s="3" t="s">
        <v>378</v>
      </c>
      <c r="NP1" s="3" t="s">
        <v>379</v>
      </c>
      <c r="NQ1" s="3" t="s">
        <v>380</v>
      </c>
      <c r="NR1" s="3" t="s">
        <v>381</v>
      </c>
      <c r="NS1" s="3" t="s">
        <v>382</v>
      </c>
      <c r="NT1" s="3" t="s">
        <v>383</v>
      </c>
      <c r="NU1" s="3" t="s">
        <v>384</v>
      </c>
      <c r="NV1" s="3" t="s">
        <v>385</v>
      </c>
      <c r="NW1" s="3" t="s">
        <v>386</v>
      </c>
      <c r="NX1" s="3" t="s">
        <v>387</v>
      </c>
      <c r="NY1" s="3" t="s">
        <v>388</v>
      </c>
      <c r="NZ1" s="3" t="s">
        <v>389</v>
      </c>
      <c r="OA1" s="3" t="s">
        <v>390</v>
      </c>
      <c r="OB1" s="3" t="s">
        <v>391</v>
      </c>
      <c r="OC1" s="3" t="s">
        <v>392</v>
      </c>
      <c r="OD1" s="3" t="s">
        <v>393</v>
      </c>
      <c r="OE1" s="3" t="s">
        <v>394</v>
      </c>
      <c r="OF1" s="3" t="s">
        <v>395</v>
      </c>
      <c r="OG1" s="3" t="s">
        <v>396</v>
      </c>
      <c r="OH1" s="3" t="s">
        <v>397</v>
      </c>
      <c r="OI1" s="3" t="s">
        <v>398</v>
      </c>
      <c r="OJ1" s="3" t="s">
        <v>399</v>
      </c>
      <c r="OK1" s="3" t="s">
        <v>400</v>
      </c>
      <c r="OL1" s="3" t="s">
        <v>401</v>
      </c>
      <c r="OM1" s="3" t="s">
        <v>402</v>
      </c>
      <c r="ON1" s="3" t="s">
        <v>403</v>
      </c>
      <c r="OO1" s="3" t="s">
        <v>404</v>
      </c>
      <c r="OP1" s="3" t="s">
        <v>405</v>
      </c>
      <c r="OQ1" s="3" t="s">
        <v>406</v>
      </c>
      <c r="OR1" s="3" t="s">
        <v>407</v>
      </c>
      <c r="OS1" s="3" t="s">
        <v>408</v>
      </c>
      <c r="OT1" s="3" t="s">
        <v>409</v>
      </c>
      <c r="OU1" s="3" t="s">
        <v>410</v>
      </c>
      <c r="OV1" s="3" t="s">
        <v>411</v>
      </c>
      <c r="OW1" s="3" t="s">
        <v>412</v>
      </c>
      <c r="OX1" s="3" t="s">
        <v>413</v>
      </c>
      <c r="OY1" s="3" t="s">
        <v>414</v>
      </c>
      <c r="OZ1" s="3" t="s">
        <v>415</v>
      </c>
      <c r="PA1" s="3" t="s">
        <v>416</v>
      </c>
      <c r="PB1" s="3" t="s">
        <v>417</v>
      </c>
      <c r="PC1" s="3" t="s">
        <v>418</v>
      </c>
      <c r="PD1" s="3" t="s">
        <v>419</v>
      </c>
      <c r="PE1" s="3" t="s">
        <v>420</v>
      </c>
      <c r="PF1" s="3" t="s">
        <v>421</v>
      </c>
      <c r="PG1" s="3" t="s">
        <v>422</v>
      </c>
      <c r="PH1" s="3" t="s">
        <v>423</v>
      </c>
      <c r="PI1" s="3" t="s">
        <v>424</v>
      </c>
      <c r="PJ1" s="3" t="s">
        <v>425</v>
      </c>
      <c r="PK1" s="3" t="s">
        <v>426</v>
      </c>
      <c r="PL1" s="3" t="s">
        <v>427</v>
      </c>
      <c r="PM1" s="3" t="s">
        <v>428</v>
      </c>
      <c r="PN1" s="3" t="s">
        <v>429</v>
      </c>
      <c r="PO1" s="3" t="s">
        <v>430</v>
      </c>
      <c r="PP1" s="3" t="s">
        <v>431</v>
      </c>
      <c r="PQ1" s="3" t="s">
        <v>432</v>
      </c>
      <c r="PR1" s="3" t="s">
        <v>433</v>
      </c>
      <c r="PS1" s="3" t="s">
        <v>434</v>
      </c>
      <c r="PT1" s="3" t="s">
        <v>435</v>
      </c>
      <c r="PU1" s="3" t="s">
        <v>436</v>
      </c>
      <c r="PV1" s="3" t="s">
        <v>437</v>
      </c>
      <c r="PW1" s="3" t="s">
        <v>438</v>
      </c>
      <c r="PX1" s="3" t="s">
        <v>439</v>
      </c>
      <c r="PY1" s="3" t="s">
        <v>440</v>
      </c>
      <c r="PZ1" s="3" t="s">
        <v>441</v>
      </c>
      <c r="QA1" s="3" t="s">
        <v>442</v>
      </c>
      <c r="QB1" s="3" t="s">
        <v>443</v>
      </c>
      <c r="QC1" s="3" t="s">
        <v>444</v>
      </c>
      <c r="QD1" s="3" t="s">
        <v>445</v>
      </c>
      <c r="QE1" s="3" t="s">
        <v>446</v>
      </c>
      <c r="QF1" s="3" t="s">
        <v>447</v>
      </c>
      <c r="QG1" s="3" t="s">
        <v>448</v>
      </c>
      <c r="QH1" s="3" t="s">
        <v>449</v>
      </c>
      <c r="QI1" s="3" t="s">
        <v>450</v>
      </c>
      <c r="QJ1" s="3" t="s">
        <v>451</v>
      </c>
      <c r="QK1" s="3" t="s">
        <v>452</v>
      </c>
      <c r="QL1" s="3" t="s">
        <v>453</v>
      </c>
      <c r="QM1" s="3" t="s">
        <v>454</v>
      </c>
      <c r="QN1" s="3" t="s">
        <v>455</v>
      </c>
      <c r="QO1" s="3" t="s">
        <v>456</v>
      </c>
      <c r="QP1" s="3" t="s">
        <v>457</v>
      </c>
      <c r="QQ1" s="3" t="s">
        <v>458</v>
      </c>
      <c r="QR1" s="3" t="s">
        <v>459</v>
      </c>
      <c r="QS1" s="3" t="s">
        <v>460</v>
      </c>
      <c r="QT1" s="3" t="s">
        <v>461</v>
      </c>
      <c r="QU1" s="3" t="s">
        <v>462</v>
      </c>
      <c r="QV1" s="3" t="s">
        <v>463</v>
      </c>
      <c r="QW1" s="3" t="s">
        <v>464</v>
      </c>
      <c r="QX1" s="3" t="s">
        <v>465</v>
      </c>
      <c r="QY1" s="3" t="s">
        <v>466</v>
      </c>
      <c r="QZ1" s="3" t="s">
        <v>467</v>
      </c>
      <c r="RA1" s="3" t="s">
        <v>468</v>
      </c>
      <c r="RB1" s="3" t="s">
        <v>469</v>
      </c>
      <c r="RC1" s="3" t="s">
        <v>470</v>
      </c>
      <c r="RD1" s="3" t="s">
        <v>471</v>
      </c>
      <c r="RE1" s="3" t="s">
        <v>472</v>
      </c>
      <c r="RF1" s="3" t="s">
        <v>473</v>
      </c>
      <c r="RG1" s="3" t="s">
        <v>474</v>
      </c>
      <c r="RH1" s="3" t="s">
        <v>475</v>
      </c>
      <c r="RI1" s="3" t="s">
        <v>476</v>
      </c>
      <c r="RJ1" s="3" t="s">
        <v>477</v>
      </c>
      <c r="RK1" s="3" t="s">
        <v>478</v>
      </c>
      <c r="RL1" s="3" t="s">
        <v>479</v>
      </c>
      <c r="RM1" s="3" t="s">
        <v>480</v>
      </c>
      <c r="RN1" s="3" t="s">
        <v>481</v>
      </c>
      <c r="RO1" s="3" t="s">
        <v>482</v>
      </c>
      <c r="RP1" s="3" t="s">
        <v>483</v>
      </c>
      <c r="RQ1" s="3" t="s">
        <v>484</v>
      </c>
      <c r="RR1" s="3" t="s">
        <v>485</v>
      </c>
      <c r="RS1" s="3" t="s">
        <v>486</v>
      </c>
      <c r="RT1" s="3" t="s">
        <v>487</v>
      </c>
      <c r="RU1" s="3" t="s">
        <v>488</v>
      </c>
      <c r="RV1" s="3" t="s">
        <v>489</v>
      </c>
      <c r="RW1" s="3" t="s">
        <v>490</v>
      </c>
      <c r="RX1" s="3" t="s">
        <v>491</v>
      </c>
      <c r="RY1" s="3" t="s">
        <v>492</v>
      </c>
      <c r="RZ1" s="3" t="s">
        <v>493</v>
      </c>
      <c r="SA1" s="3" t="s">
        <v>494</v>
      </c>
      <c r="SB1" s="3" t="s">
        <v>495</v>
      </c>
      <c r="SC1" s="3" t="s">
        <v>496</v>
      </c>
      <c r="SD1" s="3" t="s">
        <v>497</v>
      </c>
      <c r="SE1" s="3" t="s">
        <v>498</v>
      </c>
      <c r="SF1" s="3" t="s">
        <v>499</v>
      </c>
      <c r="SG1" s="3" t="s">
        <v>500</v>
      </c>
      <c r="SH1" s="3" t="s">
        <v>501</v>
      </c>
      <c r="SI1" s="3" t="s">
        <v>502</v>
      </c>
      <c r="SJ1" s="3" t="s">
        <v>503</v>
      </c>
      <c r="SK1" s="3" t="s">
        <v>504</v>
      </c>
      <c r="SL1" s="3" t="s">
        <v>505</v>
      </c>
      <c r="SM1" s="3" t="s">
        <v>506</v>
      </c>
      <c r="SN1" s="3" t="s">
        <v>507</v>
      </c>
      <c r="SO1" s="3" t="s">
        <v>508</v>
      </c>
      <c r="SP1" s="3" t="s">
        <v>509</v>
      </c>
      <c r="SQ1" s="3" t="s">
        <v>510</v>
      </c>
      <c r="SR1" s="3" t="s">
        <v>511</v>
      </c>
      <c r="SS1" s="3" t="s">
        <v>512</v>
      </c>
      <c r="ST1" s="3" t="s">
        <v>513</v>
      </c>
      <c r="SU1" s="3" t="s">
        <v>514</v>
      </c>
      <c r="SV1" s="3" t="s">
        <v>515</v>
      </c>
      <c r="SW1" s="3" t="s">
        <v>516</v>
      </c>
      <c r="SX1" s="3" t="s">
        <v>517</v>
      </c>
      <c r="SY1" s="3" t="s">
        <v>518</v>
      </c>
      <c r="SZ1" s="3" t="s">
        <v>519</v>
      </c>
      <c r="TA1" s="3" t="s">
        <v>520</v>
      </c>
      <c r="TB1" s="3" t="s">
        <v>521</v>
      </c>
      <c r="TC1" s="3" t="s">
        <v>522</v>
      </c>
      <c r="TD1" s="3" t="s">
        <v>523</v>
      </c>
      <c r="TE1" s="3" t="s">
        <v>524</v>
      </c>
      <c r="TF1" s="3" t="s">
        <v>525</v>
      </c>
      <c r="TG1" s="3" t="s">
        <v>526</v>
      </c>
      <c r="TH1" s="3" t="s">
        <v>527</v>
      </c>
      <c r="TI1" s="3" t="s">
        <v>528</v>
      </c>
      <c r="TJ1" s="3" t="s">
        <v>529</v>
      </c>
      <c r="TK1" s="3" t="s">
        <v>530</v>
      </c>
      <c r="TL1" s="3" t="s">
        <v>531</v>
      </c>
      <c r="TM1" s="3" t="s">
        <v>532</v>
      </c>
      <c r="TN1" s="3" t="s">
        <v>533</v>
      </c>
      <c r="TO1" s="3" t="s">
        <v>534</v>
      </c>
      <c r="TP1" s="3" t="s">
        <v>535</v>
      </c>
      <c r="TQ1" s="3" t="s">
        <v>536</v>
      </c>
      <c r="TR1" s="3" t="s">
        <v>537</v>
      </c>
      <c r="TS1" s="3" t="s">
        <v>538</v>
      </c>
      <c r="TT1" s="3" t="s">
        <v>539</v>
      </c>
      <c r="TU1" s="3" t="s">
        <v>540</v>
      </c>
      <c r="TV1" s="3" t="s">
        <v>541</v>
      </c>
      <c r="TW1" s="3" t="s">
        <v>542</v>
      </c>
      <c r="TX1" s="3" t="s">
        <v>543</v>
      </c>
      <c r="TY1" s="3" t="s">
        <v>544</v>
      </c>
      <c r="TZ1" s="3" t="s">
        <v>545</v>
      </c>
      <c r="UA1" s="3" t="s">
        <v>546</v>
      </c>
      <c r="UB1" s="3" t="s">
        <v>547</v>
      </c>
      <c r="UC1" s="3" t="s">
        <v>548</v>
      </c>
      <c r="UD1" s="3" t="s">
        <v>549</v>
      </c>
      <c r="UE1" s="3" t="s">
        <v>550</v>
      </c>
      <c r="UF1" s="3" t="s">
        <v>551</v>
      </c>
      <c r="UG1" s="3" t="s">
        <v>552</v>
      </c>
      <c r="UH1" s="3" t="s">
        <v>553</v>
      </c>
      <c r="UI1" s="3" t="s">
        <v>554</v>
      </c>
      <c r="UJ1" s="3" t="s">
        <v>555</v>
      </c>
      <c r="UK1" s="3" t="s">
        <v>556</v>
      </c>
      <c r="UL1" s="3" t="s">
        <v>557</v>
      </c>
      <c r="UM1" s="3" t="s">
        <v>558</v>
      </c>
      <c r="UN1" s="3" t="s">
        <v>559</v>
      </c>
      <c r="UO1" s="3" t="s">
        <v>560</v>
      </c>
      <c r="UP1" s="3" t="s">
        <v>561</v>
      </c>
      <c r="UQ1" s="3" t="s">
        <v>562</v>
      </c>
      <c r="UR1" s="3" t="s">
        <v>563</v>
      </c>
      <c r="US1" s="3" t="s">
        <v>564</v>
      </c>
      <c r="UT1" s="3" t="s">
        <v>565</v>
      </c>
      <c r="UU1" s="3" t="s">
        <v>566</v>
      </c>
      <c r="UV1" s="3" t="s">
        <v>567</v>
      </c>
      <c r="UW1" s="3" t="s">
        <v>568</v>
      </c>
      <c r="UX1" s="3" t="s">
        <v>569</v>
      </c>
      <c r="UY1" s="3" t="s">
        <v>570</v>
      </c>
      <c r="UZ1" s="3" t="s">
        <v>571</v>
      </c>
      <c r="VA1" s="3" t="s">
        <v>572</v>
      </c>
      <c r="VB1" s="3" t="s">
        <v>573</v>
      </c>
      <c r="VC1" s="3" t="s">
        <v>574</v>
      </c>
      <c r="VD1" s="3" t="s">
        <v>575</v>
      </c>
      <c r="VE1" s="3" t="s">
        <v>576</v>
      </c>
      <c r="VF1" s="3" t="s">
        <v>577</v>
      </c>
      <c r="VG1" s="3" t="s">
        <v>578</v>
      </c>
      <c r="VH1" s="3" t="s">
        <v>579</v>
      </c>
      <c r="VI1" s="3" t="s">
        <v>580</v>
      </c>
      <c r="VJ1" s="3" t="s">
        <v>581</v>
      </c>
      <c r="VK1" s="3" t="s">
        <v>582</v>
      </c>
      <c r="VL1" s="3" t="s">
        <v>583</v>
      </c>
      <c r="VM1" s="3" t="s">
        <v>584</v>
      </c>
      <c r="VN1" s="3" t="s">
        <v>585</v>
      </c>
      <c r="VO1" s="3" t="s">
        <v>586</v>
      </c>
      <c r="VP1" s="3" t="s">
        <v>587</v>
      </c>
      <c r="VQ1" s="3" t="s">
        <v>588</v>
      </c>
      <c r="VR1" s="3" t="s">
        <v>589</v>
      </c>
      <c r="VS1" s="3" t="s">
        <v>590</v>
      </c>
      <c r="VT1" s="3" t="s">
        <v>591</v>
      </c>
      <c r="VU1" s="3" t="s">
        <v>592</v>
      </c>
      <c r="VV1" s="3" t="s">
        <v>593</v>
      </c>
      <c r="VW1" s="3" t="s">
        <v>594</v>
      </c>
      <c r="VX1" s="3" t="s">
        <v>595</v>
      </c>
      <c r="VY1" s="3" t="s">
        <v>596</v>
      </c>
      <c r="VZ1" s="3" t="s">
        <v>597</v>
      </c>
      <c r="WA1" s="3" t="s">
        <v>598</v>
      </c>
      <c r="WB1" s="3" t="s">
        <v>599</v>
      </c>
      <c r="WC1" s="3" t="s">
        <v>600</v>
      </c>
      <c r="WD1" s="3" t="s">
        <v>601</v>
      </c>
      <c r="WE1" s="3" t="s">
        <v>602</v>
      </c>
      <c r="WF1" s="3" t="s">
        <v>603</v>
      </c>
      <c r="WG1" s="3" t="s">
        <v>604</v>
      </c>
      <c r="WH1" s="3" t="s">
        <v>605</v>
      </c>
      <c r="WI1" s="3" t="s">
        <v>606</v>
      </c>
      <c r="WJ1" s="3" t="s">
        <v>607</v>
      </c>
      <c r="WK1" s="3" t="s">
        <v>608</v>
      </c>
      <c r="WL1" s="3" t="s">
        <v>609</v>
      </c>
      <c r="WM1" s="3" t="s">
        <v>610</v>
      </c>
      <c r="WN1" s="3" t="s">
        <v>611</v>
      </c>
      <c r="WO1" s="3" t="s">
        <v>612</v>
      </c>
      <c r="WP1" s="3" t="s">
        <v>613</v>
      </c>
      <c r="WQ1" s="3" t="s">
        <v>614</v>
      </c>
      <c r="WR1" s="3" t="s">
        <v>615</v>
      </c>
      <c r="WS1" s="3" t="s">
        <v>616</v>
      </c>
      <c r="WT1" s="3" t="s">
        <v>617</v>
      </c>
      <c r="WU1" s="3" t="s">
        <v>618</v>
      </c>
      <c r="WV1" s="3" t="s">
        <v>619</v>
      </c>
      <c r="WW1" s="3" t="s">
        <v>620</v>
      </c>
      <c r="WX1" s="3" t="s">
        <v>621</v>
      </c>
      <c r="WY1" s="3" t="s">
        <v>622</v>
      </c>
      <c r="WZ1" s="3" t="s">
        <v>623</v>
      </c>
      <c r="XA1" s="3" t="s">
        <v>624</v>
      </c>
      <c r="XB1" s="3" t="s">
        <v>625</v>
      </c>
      <c r="XC1" s="3" t="s">
        <v>626</v>
      </c>
      <c r="XD1" s="3" t="s">
        <v>627</v>
      </c>
      <c r="XE1" s="3" t="s">
        <v>628</v>
      </c>
      <c r="XF1" s="3" t="s">
        <v>629</v>
      </c>
      <c r="XG1" s="3" t="s">
        <v>630</v>
      </c>
      <c r="XH1" s="3" t="s">
        <v>631</v>
      </c>
      <c r="XI1" s="3" t="s">
        <v>632</v>
      </c>
      <c r="XJ1" s="3" t="s">
        <v>633</v>
      </c>
      <c r="XK1" s="3" t="s">
        <v>634</v>
      </c>
      <c r="XL1" s="3" t="s">
        <v>635</v>
      </c>
      <c r="XM1" s="3" t="s">
        <v>636</v>
      </c>
      <c r="XN1" s="3" t="s">
        <v>637</v>
      </c>
      <c r="XO1" s="3" t="s">
        <v>638</v>
      </c>
      <c r="XP1" s="3" t="s">
        <v>639</v>
      </c>
      <c r="XQ1" s="3" t="s">
        <v>640</v>
      </c>
      <c r="XR1" s="3" t="s">
        <v>641</v>
      </c>
      <c r="XS1" s="3" t="s">
        <v>642</v>
      </c>
      <c r="XT1" s="3" t="s">
        <v>643</v>
      </c>
      <c r="XU1" s="3" t="s">
        <v>644</v>
      </c>
      <c r="XV1" s="3" t="s">
        <v>645</v>
      </c>
      <c r="XW1" s="3" t="s">
        <v>646</v>
      </c>
      <c r="XX1" s="3" t="s">
        <v>647</v>
      </c>
      <c r="XY1" s="3" t="s">
        <v>648</v>
      </c>
      <c r="XZ1" s="3" t="s">
        <v>649</v>
      </c>
      <c r="YA1" s="3" t="s">
        <v>650</v>
      </c>
      <c r="YB1" s="3" t="s">
        <v>651</v>
      </c>
      <c r="YC1" s="3" t="s">
        <v>652</v>
      </c>
      <c r="YD1" s="3" t="s">
        <v>653</v>
      </c>
      <c r="YE1" s="3" t="s">
        <v>654</v>
      </c>
      <c r="YF1" s="3" t="s">
        <v>655</v>
      </c>
      <c r="YG1" s="3" t="s">
        <v>656</v>
      </c>
      <c r="YH1" s="3" t="s">
        <v>657</v>
      </c>
      <c r="YI1" s="3" t="s">
        <v>658</v>
      </c>
      <c r="YJ1" s="3" t="s">
        <v>659</v>
      </c>
      <c r="YK1" s="3" t="s">
        <v>660</v>
      </c>
      <c r="YL1" s="3" t="s">
        <v>661</v>
      </c>
      <c r="YM1" s="3" t="s">
        <v>662</v>
      </c>
      <c r="YN1" s="3" t="s">
        <v>663</v>
      </c>
      <c r="YO1" s="3" t="s">
        <v>664</v>
      </c>
      <c r="YP1" s="3" t="s">
        <v>665</v>
      </c>
      <c r="YQ1" s="3" t="s">
        <v>666</v>
      </c>
      <c r="YR1" s="3" t="s">
        <v>667</v>
      </c>
      <c r="YS1" s="3" t="s">
        <v>668</v>
      </c>
      <c r="YT1" s="3" t="s">
        <v>669</v>
      </c>
      <c r="YU1" s="3" t="s">
        <v>670</v>
      </c>
      <c r="YV1" s="3" t="s">
        <v>671</v>
      </c>
      <c r="YW1" s="3" t="s">
        <v>672</v>
      </c>
      <c r="YX1" s="3" t="s">
        <v>673</v>
      </c>
      <c r="YY1" s="3" t="s">
        <v>674</v>
      </c>
      <c r="YZ1" s="3" t="s">
        <v>675</v>
      </c>
      <c r="ZA1" s="3" t="s">
        <v>676</v>
      </c>
      <c r="ZB1" s="3" t="s">
        <v>677</v>
      </c>
      <c r="ZC1" s="3" t="s">
        <v>678</v>
      </c>
      <c r="ZD1" s="3" t="s">
        <v>679</v>
      </c>
      <c r="ZE1" s="3" t="s">
        <v>680</v>
      </c>
      <c r="ZF1" s="3" t="s">
        <v>681</v>
      </c>
      <c r="ZG1" s="3" t="s">
        <v>682</v>
      </c>
      <c r="ZH1" s="3" t="s">
        <v>683</v>
      </c>
      <c r="ZI1" s="3" t="s">
        <v>684</v>
      </c>
    </row>
    <row r="2" spans="1:685" x14ac:dyDescent="0.25">
      <c r="A2" s="4" t="str">
        <f>HYPERLINK("https://lead2car-demo.crm4.dynamics.com/main.aspx?etn=systemuser&amp;pagetype=entityrecord&amp;id=95d5cdbc-9fd5-ef11-8eea-000d3a6576c9","95d5cdbc-9fd5-ef11-8eea-000d3a6576c9")</f>
        <v>95d5cdbc-9fd5-ef11-8eea-000d3a6576c9</v>
      </c>
      <c r="B2" t="s">
        <v>685</v>
      </c>
      <c r="C2" s="2">
        <v>45716.388182870367</v>
      </c>
      <c r="F2">
        <v>1</v>
      </c>
      <c r="J2">
        <v>364840002</v>
      </c>
      <c r="K2" t="s">
        <v>686</v>
      </c>
      <c r="R2" t="b">
        <v>0</v>
      </c>
      <c r="S2" t="s">
        <v>686</v>
      </c>
      <c r="W2">
        <v>0</v>
      </c>
      <c r="X2" s="2">
        <v>45734.389722222222</v>
      </c>
      <c r="Y2">
        <v>0</v>
      </c>
      <c r="Z2">
        <v>0</v>
      </c>
      <c r="AA2" s="2">
        <v>45734.389722222222</v>
      </c>
      <c r="AB2">
        <v>0</v>
      </c>
      <c r="AC2">
        <v>0</v>
      </c>
      <c r="AD2">
        <v>0</v>
      </c>
      <c r="AE2" s="2">
        <v>45734.389722222222</v>
      </c>
      <c r="AF2">
        <v>0</v>
      </c>
      <c r="AG2">
        <v>0</v>
      </c>
      <c r="AH2" s="2">
        <v>45734.389722222222</v>
      </c>
      <c r="AI2">
        <v>0</v>
      </c>
      <c r="AJ2">
        <v>364840002</v>
      </c>
      <c r="AK2" t="s">
        <v>686</v>
      </c>
      <c r="AL2">
        <v>364840001</v>
      </c>
      <c r="AM2" t="s">
        <v>687</v>
      </c>
      <c r="BD2">
        <v>364840000</v>
      </c>
      <c r="BE2" t="s">
        <v>688</v>
      </c>
      <c r="BH2">
        <v>364840031</v>
      </c>
      <c r="BI2" t="s">
        <v>689</v>
      </c>
      <c r="CE2">
        <v>364840001</v>
      </c>
      <c r="CF2" t="s">
        <v>687</v>
      </c>
      <c r="CM2" s="2">
        <v>45734.389722222222</v>
      </c>
      <c r="CN2">
        <v>0</v>
      </c>
      <c r="CY2" s="2">
        <v>45734.389722222222</v>
      </c>
      <c r="CZ2">
        <v>0</v>
      </c>
      <c r="DB2" s="2">
        <v>45734.389722222222</v>
      </c>
      <c r="DC2">
        <v>0</v>
      </c>
      <c r="DE2" s="2">
        <v>45292.407708333332</v>
      </c>
      <c r="DF2" s="1">
        <v>44783</v>
      </c>
      <c r="DG2" s="1">
        <v>46243</v>
      </c>
      <c r="DI2" s="1">
        <v>44562</v>
      </c>
      <c r="DN2" s="1">
        <v>44197</v>
      </c>
      <c r="DR2" s="1">
        <v>46022</v>
      </c>
      <c r="DT2">
        <v>364840002</v>
      </c>
      <c r="DU2" t="s">
        <v>686</v>
      </c>
      <c r="EB2">
        <v>364840002</v>
      </c>
      <c r="EC2" t="s">
        <v>686</v>
      </c>
      <c r="EI2">
        <v>364840001</v>
      </c>
      <c r="EJ2" t="s">
        <v>687</v>
      </c>
      <c r="ER2">
        <v>364840000</v>
      </c>
      <c r="ES2" t="s">
        <v>690</v>
      </c>
      <c r="FD2">
        <v>1197</v>
      </c>
      <c r="FF2">
        <v>81</v>
      </c>
      <c r="FI2">
        <v>175</v>
      </c>
      <c r="GG2">
        <v>364840000</v>
      </c>
      <c r="GH2" t="s">
        <v>691</v>
      </c>
      <c r="GJ2" t="b">
        <v>1</v>
      </c>
      <c r="GK2" t="s">
        <v>692</v>
      </c>
      <c r="GP2">
        <v>364840002</v>
      </c>
      <c r="GQ2" t="s">
        <v>686</v>
      </c>
      <c r="GR2">
        <v>364840001</v>
      </c>
      <c r="GS2" t="s">
        <v>687</v>
      </c>
      <c r="GY2" s="1">
        <v>44197</v>
      </c>
      <c r="HE2">
        <v>364840002</v>
      </c>
      <c r="HF2" t="s">
        <v>686</v>
      </c>
      <c r="HI2">
        <v>364840002</v>
      </c>
      <c r="HJ2" t="s">
        <v>686</v>
      </c>
      <c r="HM2">
        <v>1</v>
      </c>
      <c r="HN2">
        <v>1</v>
      </c>
      <c r="IB2">
        <v>50000</v>
      </c>
      <c r="IC2">
        <v>364840003</v>
      </c>
      <c r="ID2" t="s">
        <v>693</v>
      </c>
      <c r="IJ2" t="b">
        <v>1</v>
      </c>
      <c r="IK2" t="s">
        <v>692</v>
      </c>
      <c r="IM2" t="s">
        <v>694</v>
      </c>
      <c r="IX2" t="s">
        <v>695</v>
      </c>
      <c r="IZ2" t="s">
        <v>696</v>
      </c>
      <c r="JH2">
        <v>364840002</v>
      </c>
      <c r="JI2" t="s">
        <v>697</v>
      </c>
      <c r="JK2">
        <v>1</v>
      </c>
      <c r="JL2" s="2">
        <v>45734.389722222222</v>
      </c>
      <c r="JM2">
        <v>1</v>
      </c>
      <c r="KR2">
        <v>364840002</v>
      </c>
      <c r="KS2" t="s">
        <v>686</v>
      </c>
      <c r="KT2" t="b">
        <v>1</v>
      </c>
      <c r="KU2" t="s">
        <v>692</v>
      </c>
      <c r="LV2">
        <v>-15674</v>
      </c>
      <c r="LW2">
        <v>-15674</v>
      </c>
      <c r="NQ2" t="s">
        <v>698</v>
      </c>
      <c r="NS2">
        <v>364840002</v>
      </c>
      <c r="NT2" t="s">
        <v>686</v>
      </c>
      <c r="OW2">
        <v>364840002</v>
      </c>
      <c r="OX2" t="s">
        <v>686</v>
      </c>
      <c r="PB2" t="s">
        <v>699</v>
      </c>
      <c r="PE2" t="b">
        <v>0</v>
      </c>
      <c r="PF2" t="s">
        <v>686</v>
      </c>
      <c r="PI2">
        <v>364840004</v>
      </c>
      <c r="PJ2" t="s">
        <v>700</v>
      </c>
      <c r="PN2">
        <v>364840002</v>
      </c>
      <c r="PO2" t="s">
        <v>686</v>
      </c>
      <c r="PR2" t="s">
        <v>701</v>
      </c>
      <c r="VU2">
        <v>364840000</v>
      </c>
      <c r="VV2" t="s">
        <v>702</v>
      </c>
      <c r="WA2">
        <v>364840001</v>
      </c>
      <c r="WB2" t="s">
        <v>703</v>
      </c>
      <c r="WR2">
        <v>364840013</v>
      </c>
      <c r="WS2" t="s">
        <v>704</v>
      </c>
      <c r="WX2" s="4" t="str">
        <f>HYPERLINK("https://lead2car-demo.crm4.dynamics.com/main.aspx?etn=ey_vehicle&amp;pagetype=entityrecord&amp;id=85fa87a9-9006-ed11-82e5-000d3a204bf3","85fa87a9-9006-ed11-82e5-000d3a204bf3")</f>
        <v>85fa87a9-9006-ed11-82e5-000d3a204bf3</v>
      </c>
      <c r="WZ2" s="4" t="str">
        <f>HYPERLINK("https://lead2car-demo.crm4.dynamics.com/main.aspx?etn=site&amp;pagetype=entityrecord&amp;id=b25743ae-7dfe-ef11-bae3-6045bddf3afb","b25743ae-7dfe-ef11-bae3-6045bddf3afb")</f>
        <v>b25743ae-7dfe-ef11-bae3-6045bddf3afb</v>
      </c>
      <c r="XA2" t="s">
        <v>705</v>
      </c>
      <c r="XD2" s="4" t="str">
        <f>HYPERLINK("https://lead2car-demo.crm4.dynamics.com/main.aspx?etn=ey_model&amp;pagetype=entityrecord&amp;id=966338cf-37f5-ef11-be1f-000d3ab91cf0","966338cf-37f5-ef11-be1f-000d3ab91cf0")</f>
        <v>966338cf-37f5-ef11-be1f-000d3ab91cf0</v>
      </c>
      <c r="XE2" t="s">
        <v>706</v>
      </c>
      <c r="XH2">
        <v>364840002</v>
      </c>
      <c r="XI2" t="s">
        <v>686</v>
      </c>
      <c r="XJ2">
        <v>364840002</v>
      </c>
      <c r="XK2" t="s">
        <v>686</v>
      </c>
      <c r="XP2">
        <v>364840005</v>
      </c>
      <c r="XQ2" t="s">
        <v>707</v>
      </c>
      <c r="XR2" s="4" t="str">
        <f t="shared" ref="XR2:XR33" si="0">HYPERLINK("https://lead2car-demo.crm4.dynamics.com/main.aspx?etn=systemuser&amp;pagetype=entityrecord&amp;id=95d5cdbc-9fd5-ef11-8eea-000d3a6576c9","95d5cdbc-9fd5-ef11-8eea-000d3a6576c9")</f>
        <v>95d5cdbc-9fd5-ef11-8eea-000d3a6576c9</v>
      </c>
      <c r="XS2" t="s">
        <v>685</v>
      </c>
      <c r="YD2" t="s">
        <v>708</v>
      </c>
      <c r="YF2" t="b">
        <v>1</v>
      </c>
      <c r="YG2" t="s">
        <v>692</v>
      </c>
      <c r="YH2">
        <v>364840002</v>
      </c>
      <c r="YI2" t="s">
        <v>686</v>
      </c>
      <c r="YL2" s="4" t="str">
        <f t="shared" ref="YL2:YL33" si="1">HYPERLINK("https://lead2car-demo.crm4.dynamics.com/main.aspx?etn=systemuser&amp;pagetype=entityrecord&amp;id=95d5cdbc-9fd5-ef11-8eea-000d3a6576c9","95d5cdbc-9fd5-ef11-8eea-000d3a6576c9")</f>
        <v>95d5cdbc-9fd5-ef11-8eea-000d3a6576c9</v>
      </c>
      <c r="YM2" t="s">
        <v>685</v>
      </c>
      <c r="YN2" s="2">
        <v>45729.595983796295</v>
      </c>
      <c r="YR2" s="4" t="str">
        <f>HYPERLINK("https://lead2car-demo.crm4.dynamics.com/main.aspx?etn=systemuser&amp;pagetype=entityrecord&amp;id=95d5cdbc-9fd5-ef11-8eea-000d3a6576c9","95d5cdbc-9fd5-ef11-8eea-000d3a6576c9")</f>
        <v>95d5cdbc-9fd5-ef11-8eea-000d3a6576c9</v>
      </c>
      <c r="YS2" t="s">
        <v>685</v>
      </c>
      <c r="YT2" t="s">
        <v>709</v>
      </c>
      <c r="YU2" s="4" t="str">
        <f t="shared" ref="YU2:YU33" si="2">HYPERLINK("https://lead2car-demo.crm4.dynamics.com/main.aspx?etn=businessunit&amp;pagetype=entityrecord&amp;id=a3cecdbc-9fd5-ef11-8eea-000d3a6576c9","a3cecdbc-9fd5-ef11-8eea-000d3a6576c9")</f>
        <v>a3cecdbc-9fd5-ef11-8eea-000d3a6576c9</v>
      </c>
      <c r="YV2" t="s">
        <v>710</v>
      </c>
      <c r="YY2" s="4" t="str">
        <f>HYPERLINK("https://lead2car-demo.crm4.dynamics.com/main.aspx?etn=systemuser&amp;pagetype=entityrecord&amp;id=95d5cdbc-9fd5-ef11-8eea-000d3a6576c9","95d5cdbc-9fd5-ef11-8eea-000d3a6576c9")</f>
        <v>95d5cdbc-9fd5-ef11-8eea-000d3a6576c9</v>
      </c>
      <c r="ZA2">
        <v>0</v>
      </c>
      <c r="ZB2" t="s">
        <v>703</v>
      </c>
      <c r="ZC2">
        <v>1</v>
      </c>
      <c r="ZD2" t="s">
        <v>703</v>
      </c>
      <c r="ZE2">
        <v>0</v>
      </c>
      <c r="ZF2" s="4" t="str">
        <f t="shared" ref="ZF2:ZF33" si="3">HYPERLINK("https://lead2car-demo.crm4.dynamics.com/main.aspx?etn=transactioncurrency&amp;pagetype=entityrecord&amp;id=58c14207-2cd6-ef11-8eea-000d3a6576c9","58c14207-2cd6-ef11-8eea-000d3a6576c9")</f>
        <v>58c14207-2cd6-ef11-8eea-000d3a6576c9</v>
      </c>
      <c r="ZG2" t="s">
        <v>711</v>
      </c>
    </row>
    <row r="3" spans="1:685" x14ac:dyDescent="0.25">
      <c r="A3" s="4" t="str">
        <f>HYPERLINK("https://lead2car-demo.crm4.dynamics.com/main.aspx?etn=systemuser&amp;pagetype=entityrecord&amp;id=95d5cdbc-9fd5-ef11-8eea-000d3a6576c9","95d5cdbc-9fd5-ef11-8eea-000d3a6576c9")</f>
        <v>95d5cdbc-9fd5-ef11-8eea-000d3a6576c9</v>
      </c>
      <c r="B3" t="s">
        <v>685</v>
      </c>
      <c r="C3" s="2">
        <v>45716.388206018521</v>
      </c>
      <c r="F3">
        <v>1</v>
      </c>
      <c r="J3">
        <v>364840002</v>
      </c>
      <c r="K3" t="s">
        <v>686</v>
      </c>
      <c r="R3" t="b">
        <v>0</v>
      </c>
      <c r="S3" t="s">
        <v>686</v>
      </c>
      <c r="W3">
        <v>0</v>
      </c>
      <c r="X3" s="2">
        <v>45734.389722222222</v>
      </c>
      <c r="Y3">
        <v>0</v>
      </c>
      <c r="Z3">
        <v>0</v>
      </c>
      <c r="AA3" s="2">
        <v>45734.389722222222</v>
      </c>
      <c r="AB3">
        <v>0</v>
      </c>
      <c r="AC3">
        <v>0</v>
      </c>
      <c r="AD3">
        <v>0</v>
      </c>
      <c r="AE3" s="2">
        <v>45734.389722222222</v>
      </c>
      <c r="AF3">
        <v>0</v>
      </c>
      <c r="AG3">
        <v>0</v>
      </c>
      <c r="AH3" s="2">
        <v>45734.389722222222</v>
      </c>
      <c r="AI3">
        <v>0</v>
      </c>
      <c r="AJ3">
        <v>364840002</v>
      </c>
      <c r="AK3" t="s">
        <v>686</v>
      </c>
      <c r="AL3">
        <v>364840001</v>
      </c>
      <c r="AM3" t="s">
        <v>687</v>
      </c>
      <c r="BD3">
        <v>364840000</v>
      </c>
      <c r="BE3" t="s">
        <v>688</v>
      </c>
      <c r="BH3">
        <v>364840005</v>
      </c>
      <c r="BI3" t="s">
        <v>1624</v>
      </c>
      <c r="CE3">
        <v>364840001</v>
      </c>
      <c r="CF3" t="s">
        <v>687</v>
      </c>
      <c r="CM3" s="2">
        <v>45734.389722222222</v>
      </c>
      <c r="CN3">
        <v>0</v>
      </c>
      <c r="CY3" s="2">
        <v>45734.389722222222</v>
      </c>
      <c r="CZ3">
        <v>0</v>
      </c>
      <c r="DB3" s="2">
        <v>45734.389722222222</v>
      </c>
      <c r="DC3">
        <v>0</v>
      </c>
      <c r="DE3" s="2">
        <v>45119.493344907409</v>
      </c>
      <c r="DP3" s="2">
        <v>44838.333333333336</v>
      </c>
      <c r="DS3">
        <v>90</v>
      </c>
      <c r="DT3">
        <v>364840002</v>
      </c>
      <c r="DU3" t="s">
        <v>686</v>
      </c>
      <c r="EB3">
        <v>364840002</v>
      </c>
      <c r="EC3" t="s">
        <v>686</v>
      </c>
      <c r="EI3">
        <v>364840001</v>
      </c>
      <c r="EJ3" t="s">
        <v>687</v>
      </c>
      <c r="EO3" s="4" t="str">
        <f>HYPERLINK("https://lead2car-demo.crm4.dynamics.com/main.aspx?etn=account&amp;pagetype=entityrecord&amp;id=7f6b7f54-c7f5-ef11-be1f-6045bddedbff","7f6b7f54-c7f5-ef11-be1f-6045bddedbff")</f>
        <v>7f6b7f54-c7f5-ef11-be1f-6045bddedbff</v>
      </c>
      <c r="EP3" t="s">
        <v>712</v>
      </c>
      <c r="EQ3" t="s">
        <v>713</v>
      </c>
      <c r="ER3">
        <v>364840000</v>
      </c>
      <c r="ES3" t="s">
        <v>690</v>
      </c>
      <c r="FD3">
        <v>1000</v>
      </c>
      <c r="FF3">
        <v>81</v>
      </c>
      <c r="FI3">
        <v>200</v>
      </c>
      <c r="FR3">
        <v>150000</v>
      </c>
      <c r="FS3">
        <v>150000</v>
      </c>
      <c r="GD3" t="s">
        <v>714</v>
      </c>
      <c r="GG3">
        <v>364840000</v>
      </c>
      <c r="GH3" t="s">
        <v>691</v>
      </c>
      <c r="GJ3" t="b">
        <v>0</v>
      </c>
      <c r="GK3" t="s">
        <v>715</v>
      </c>
      <c r="GP3">
        <v>364840002</v>
      </c>
      <c r="GQ3" t="s">
        <v>686</v>
      </c>
      <c r="GR3">
        <v>364840001</v>
      </c>
      <c r="GS3" t="s">
        <v>687</v>
      </c>
      <c r="HE3">
        <v>364840002</v>
      </c>
      <c r="HF3" t="s">
        <v>686</v>
      </c>
      <c r="HI3">
        <v>364840002</v>
      </c>
      <c r="HJ3" t="s">
        <v>686</v>
      </c>
      <c r="HM3">
        <v>1</v>
      </c>
      <c r="HN3">
        <v>1</v>
      </c>
      <c r="IB3">
        <v>34990</v>
      </c>
      <c r="IJ3" t="b">
        <v>0</v>
      </c>
      <c r="IK3" t="s">
        <v>715</v>
      </c>
      <c r="IM3" t="s">
        <v>716</v>
      </c>
      <c r="JL3" s="2">
        <v>45734.389722222222</v>
      </c>
      <c r="JM3">
        <v>0</v>
      </c>
      <c r="KR3">
        <v>364840002</v>
      </c>
      <c r="KS3" t="s">
        <v>686</v>
      </c>
      <c r="KT3" t="b">
        <v>0</v>
      </c>
      <c r="KU3" t="s">
        <v>715</v>
      </c>
      <c r="LV3">
        <v>8067</v>
      </c>
      <c r="LW3">
        <v>8067</v>
      </c>
      <c r="NQ3" t="s">
        <v>717</v>
      </c>
      <c r="NS3">
        <v>364840002</v>
      </c>
      <c r="NT3" t="s">
        <v>686</v>
      </c>
      <c r="OW3">
        <v>364840002</v>
      </c>
      <c r="OX3" t="s">
        <v>686</v>
      </c>
      <c r="PB3" t="s">
        <v>718</v>
      </c>
      <c r="PE3" t="b">
        <v>0</v>
      </c>
      <c r="PF3" t="s">
        <v>686</v>
      </c>
      <c r="PN3">
        <v>364840002</v>
      </c>
      <c r="PO3" t="s">
        <v>686</v>
      </c>
      <c r="PR3" t="s">
        <v>719</v>
      </c>
      <c r="VU3">
        <v>364840001</v>
      </c>
      <c r="VV3" t="s">
        <v>720</v>
      </c>
      <c r="WA3">
        <v>364840001</v>
      </c>
      <c r="WB3" t="s">
        <v>703</v>
      </c>
      <c r="WR3">
        <v>364840013</v>
      </c>
      <c r="WS3" t="s">
        <v>704</v>
      </c>
      <c r="WX3" s="4" t="str">
        <f>HYPERLINK("https://lead2car-demo.crm4.dynamics.com/main.aspx?etn=ey_vehicle&amp;pagetype=entityrecord&amp;id=c3d06a6e-5607-ed11-82e5-000d3a222bd8","c3d06a6e-5607-ed11-82e5-000d3a222bd8")</f>
        <v>c3d06a6e-5607-ed11-82e5-000d3a222bd8</v>
      </c>
      <c r="XF3" s="4" t="str">
        <f>HYPERLINK("https://lead2car-demo.crm4.dynamics.com/main.aspx?etn=ey_vehicleowner&amp;pagetype=entityrecord&amp;id=7c248196-d1f5-ef11-be1f-6045bddf3afb","7c248196-d1f5-ef11-be1f-6045bddf3afb")</f>
        <v>7c248196-d1f5-ef11-be1f-6045bddf3afb</v>
      </c>
      <c r="XG3" t="s">
        <v>721</v>
      </c>
      <c r="XH3">
        <v>364840001</v>
      </c>
      <c r="XI3" t="s">
        <v>687</v>
      </c>
      <c r="XJ3">
        <v>364840002</v>
      </c>
      <c r="XK3" t="s">
        <v>686</v>
      </c>
      <c r="XP3">
        <v>364840000</v>
      </c>
      <c r="XQ3" t="s">
        <v>722</v>
      </c>
      <c r="XR3" s="4" t="str">
        <f t="shared" si="0"/>
        <v>95d5cdbc-9fd5-ef11-8eea-000d3a6576c9</v>
      </c>
      <c r="XS3" t="s">
        <v>685</v>
      </c>
      <c r="YD3" t="s">
        <v>723</v>
      </c>
      <c r="YF3" t="b">
        <v>0</v>
      </c>
      <c r="YG3" t="s">
        <v>715</v>
      </c>
      <c r="YH3">
        <v>364840002</v>
      </c>
      <c r="YI3" t="s">
        <v>686</v>
      </c>
      <c r="YL3" s="4" t="str">
        <f t="shared" si="1"/>
        <v>95d5cdbc-9fd5-ef11-8eea-000d3a6576c9</v>
      </c>
      <c r="YM3" t="s">
        <v>685</v>
      </c>
      <c r="YN3" s="2">
        <v>45730.424409722225</v>
      </c>
      <c r="YR3" s="4" t="str">
        <f>HYPERLINK("https://lead2car-demo.crm4.dynamics.com/main.aspx?etn=systemuser&amp;pagetype=entityrecord&amp;id=95d5cdbc-9fd5-ef11-8eea-000d3a6576c9","95d5cdbc-9fd5-ef11-8eea-000d3a6576c9")</f>
        <v>95d5cdbc-9fd5-ef11-8eea-000d3a6576c9</v>
      </c>
      <c r="YS3" t="s">
        <v>685</v>
      </c>
      <c r="YT3" t="s">
        <v>709</v>
      </c>
      <c r="YU3" s="4" t="str">
        <f t="shared" si="2"/>
        <v>a3cecdbc-9fd5-ef11-8eea-000d3a6576c9</v>
      </c>
      <c r="YV3" t="s">
        <v>710</v>
      </c>
      <c r="YY3" s="4" t="str">
        <f>HYPERLINK("https://lead2car-demo.crm4.dynamics.com/main.aspx?etn=systemuser&amp;pagetype=entityrecord&amp;id=95d5cdbc-9fd5-ef11-8eea-000d3a6576c9","95d5cdbc-9fd5-ef11-8eea-000d3a6576c9")</f>
        <v>95d5cdbc-9fd5-ef11-8eea-000d3a6576c9</v>
      </c>
      <c r="ZA3">
        <v>0</v>
      </c>
      <c r="ZB3" t="s">
        <v>703</v>
      </c>
      <c r="ZC3">
        <v>1</v>
      </c>
      <c r="ZD3" t="s">
        <v>703</v>
      </c>
      <c r="ZE3">
        <v>0</v>
      </c>
      <c r="ZF3" s="4" t="str">
        <f t="shared" si="3"/>
        <v>58c14207-2cd6-ef11-8eea-000d3a6576c9</v>
      </c>
      <c r="ZG3" t="s">
        <v>711</v>
      </c>
    </row>
    <row r="4" spans="1:685" x14ac:dyDescent="0.25">
      <c r="A4" s="4" t="str">
        <f t="shared" ref="A4:A35" si="4">HYPERLINK("https://lead2car-demo.crm4.dynamics.com/main.aspx?etn=systemuser&amp;pagetype=entityrecord&amp;id=5333e27e-c4f5-ef11-be1f-6045bddedbff","5333e27e-c4f5-ef11-be1f-6045bddedbff")</f>
        <v>5333e27e-c4f5-ef11-be1f-6045bddedbff</v>
      </c>
      <c r="B4" t="s">
        <v>724</v>
      </c>
      <c r="C4" s="2">
        <v>45716.488935185182</v>
      </c>
      <c r="F4">
        <v>1</v>
      </c>
      <c r="J4">
        <v>364840002</v>
      </c>
      <c r="K4" t="s">
        <v>686</v>
      </c>
      <c r="R4" t="b">
        <v>0</v>
      </c>
      <c r="S4" t="s">
        <v>686</v>
      </c>
      <c r="W4">
        <v>0</v>
      </c>
      <c r="X4" s="2">
        <v>45734.389722222222</v>
      </c>
      <c r="Y4">
        <v>1</v>
      </c>
      <c r="Z4">
        <v>0</v>
      </c>
      <c r="AA4" s="2">
        <v>45734.389722222222</v>
      </c>
      <c r="AB4">
        <v>1</v>
      </c>
      <c r="AC4">
        <v>0</v>
      </c>
      <c r="AD4">
        <v>0</v>
      </c>
      <c r="AE4" s="2">
        <v>45734.389722222222</v>
      </c>
      <c r="AF4">
        <v>1</v>
      </c>
      <c r="AG4">
        <v>0</v>
      </c>
      <c r="AH4" s="2">
        <v>45734.389722222222</v>
      </c>
      <c r="AI4">
        <v>1</v>
      </c>
      <c r="AJ4">
        <v>364840002</v>
      </c>
      <c r="AK4" t="s">
        <v>686</v>
      </c>
      <c r="AL4">
        <v>364840001</v>
      </c>
      <c r="AM4" t="s">
        <v>687</v>
      </c>
      <c r="BD4">
        <v>364840004</v>
      </c>
      <c r="BE4" t="s">
        <v>725</v>
      </c>
      <c r="BH4">
        <v>364840031</v>
      </c>
      <c r="BI4" t="s">
        <v>689</v>
      </c>
      <c r="BY4" s="4" t="str">
        <f>HYPERLINK("https://lead2car-demo.crm4.dynamics.com/main.aspx?etn=ey_equipment&amp;pagetype=entityrecord&amp;id=ca4a944a-c9f5-ef11-be1f-6045bddedbff","ca4a944a-c9f5-ef11-be1f-6045bddedbff")</f>
        <v>ca4a944a-c9f5-ef11-be1f-6045bddedbff</v>
      </c>
      <c r="BZ4" t="s">
        <v>726</v>
      </c>
      <c r="CM4" s="2">
        <v>45734.389722222222</v>
      </c>
      <c r="CN4">
        <v>0</v>
      </c>
      <c r="CX4" s="2">
        <v>44307.305300925924</v>
      </c>
      <c r="CY4" s="2">
        <v>45734.389722222222</v>
      </c>
      <c r="CZ4">
        <v>1</v>
      </c>
      <c r="DB4" s="2">
        <v>45734.389722222222</v>
      </c>
      <c r="DC4">
        <v>1</v>
      </c>
      <c r="DF4" s="1">
        <v>44531</v>
      </c>
      <c r="DG4" s="1">
        <v>45992</v>
      </c>
      <c r="DI4" s="1">
        <v>44896</v>
      </c>
      <c r="DM4" s="1">
        <v>44504</v>
      </c>
      <c r="DN4" s="1">
        <v>44531</v>
      </c>
      <c r="DR4" s="2">
        <v>45261.354861111111</v>
      </c>
      <c r="DT4">
        <v>364840002</v>
      </c>
      <c r="DU4" t="s">
        <v>686</v>
      </c>
      <c r="EI4">
        <v>364840001</v>
      </c>
      <c r="EJ4" t="s">
        <v>687</v>
      </c>
      <c r="EK4">
        <v>364840000</v>
      </c>
      <c r="EL4" t="s">
        <v>727</v>
      </c>
      <c r="EO4" s="4" t="str">
        <f>HYPERLINK("https://lead2car-demo.crm4.dynamics.com/main.aspx?etn=contact&amp;pagetype=entityrecord&amp;id=8763dc10-d7f5-ef11-be1f-000d3ab63aa3","8763dc10-d7f5-ef11-be1f-000d3ab63aa3")</f>
        <v>8763dc10-d7f5-ef11-be1f-000d3ab63aa3</v>
      </c>
      <c r="EP4" t="s">
        <v>728</v>
      </c>
      <c r="EQ4" t="s">
        <v>729</v>
      </c>
      <c r="ER4">
        <v>364840000</v>
      </c>
      <c r="ES4" t="s">
        <v>690</v>
      </c>
      <c r="FC4" t="s">
        <v>730</v>
      </c>
      <c r="FD4">
        <v>2000</v>
      </c>
      <c r="FE4" t="s">
        <v>731</v>
      </c>
      <c r="FF4">
        <v>120</v>
      </c>
      <c r="FI4">
        <v>200</v>
      </c>
      <c r="GD4" t="s">
        <v>732</v>
      </c>
      <c r="GG4">
        <v>364840000</v>
      </c>
      <c r="GH4" t="s">
        <v>691</v>
      </c>
      <c r="GJ4" t="b">
        <v>0</v>
      </c>
      <c r="GK4" t="s">
        <v>715</v>
      </c>
      <c r="GP4">
        <v>364840002</v>
      </c>
      <c r="GQ4" t="s">
        <v>686</v>
      </c>
      <c r="GU4" s="4" t="str">
        <f t="shared" ref="GU4:GU35" si="5">HYPERLINK("https://lead2car-demo.crm4.dynamics.com/main.aspx?etn=ey_importentity&amp;pagetype=entityrecord&amp;id=f4fbea14-c9f5-ef11-be1f-6045bddf3afb","f4fbea14-c9f5-ef11-be1f-6045bddf3afb")</f>
        <v>f4fbea14-c9f5-ef11-be1f-6045bddf3afb</v>
      </c>
      <c r="GV4" t="s">
        <v>733</v>
      </c>
      <c r="HE4">
        <v>364840002</v>
      </c>
      <c r="HF4" t="s">
        <v>686</v>
      </c>
      <c r="HI4">
        <v>364840002</v>
      </c>
      <c r="HJ4" t="s">
        <v>686</v>
      </c>
      <c r="IB4">
        <v>10</v>
      </c>
      <c r="IF4" s="4" t="str">
        <f>HYPERLINK("https://lead2car-demo.crm4.dynamics.com/main.aspx?etn=ey_modelkey&amp;pagetype=entityrecord&amp;id=35e04625-43f5-ef11-be1f-6045bddedbff","35e04625-43f5-ef11-be1f-6045bddedbff")</f>
        <v>35e04625-43f5-ef11-be1f-6045bddedbff</v>
      </c>
      <c r="IG4" t="s">
        <v>734</v>
      </c>
      <c r="II4">
        <v>2022</v>
      </c>
      <c r="IJ4" t="b">
        <v>0</v>
      </c>
      <c r="IK4" t="s">
        <v>715</v>
      </c>
      <c r="IM4" t="s">
        <v>735</v>
      </c>
      <c r="IN4">
        <v>364840001</v>
      </c>
      <c r="IO4" t="s">
        <v>687</v>
      </c>
      <c r="IR4">
        <v>364840000</v>
      </c>
      <c r="IS4" t="s">
        <v>736</v>
      </c>
      <c r="JH4">
        <v>364840006</v>
      </c>
      <c r="JI4" t="s">
        <v>737</v>
      </c>
      <c r="JL4" s="2">
        <v>45734.389722222222</v>
      </c>
      <c r="JM4">
        <v>0</v>
      </c>
      <c r="KJ4" t="s">
        <v>726</v>
      </c>
      <c r="KR4">
        <v>364840002</v>
      </c>
      <c r="KS4" t="s">
        <v>686</v>
      </c>
      <c r="KT4" t="b">
        <v>0</v>
      </c>
      <c r="KU4" t="s">
        <v>715</v>
      </c>
      <c r="NP4" t="s">
        <v>738</v>
      </c>
      <c r="NQ4" t="s">
        <v>739</v>
      </c>
      <c r="NS4">
        <v>364840002</v>
      </c>
      <c r="NT4" t="s">
        <v>686</v>
      </c>
      <c r="OW4">
        <v>364840002</v>
      </c>
      <c r="OX4" t="s">
        <v>686</v>
      </c>
      <c r="PB4" t="s">
        <v>740</v>
      </c>
      <c r="PE4" t="b">
        <v>0</v>
      </c>
      <c r="PF4" t="s">
        <v>686</v>
      </c>
      <c r="PN4">
        <v>364840002</v>
      </c>
      <c r="PO4" t="s">
        <v>686</v>
      </c>
      <c r="PR4" t="s">
        <v>741</v>
      </c>
      <c r="VU4">
        <v>364840001</v>
      </c>
      <c r="VV4" t="s">
        <v>720</v>
      </c>
      <c r="VZ4" t="s">
        <v>742</v>
      </c>
      <c r="WA4">
        <v>364840069</v>
      </c>
      <c r="WB4" t="s">
        <v>743</v>
      </c>
      <c r="WC4">
        <v>364840002</v>
      </c>
      <c r="WD4" t="s">
        <v>686</v>
      </c>
      <c r="WR4">
        <v>364840013</v>
      </c>
      <c r="WS4" t="s">
        <v>704</v>
      </c>
      <c r="WX4" s="4" t="str">
        <f>HYPERLINK("https://lead2car-demo.crm4.dynamics.com/main.aspx?etn=ey_vehicle&amp;pagetype=entityrecord&amp;id=4b9a074e-c9f5-ef11-be1f-000d3ab63aa3","4b9a074e-c9f5-ef11-be1f-000d3ab63aa3")</f>
        <v>4b9a074e-c9f5-ef11-be1f-000d3ab63aa3</v>
      </c>
      <c r="XD4" s="4" t="str">
        <f>HYPERLINK("https://lead2car-demo.crm4.dynamics.com/main.aspx?etn=ey_model&amp;pagetype=entityrecord&amp;id=62769afe-37f5-ef11-be1f-7c1e5275d4e3","62769afe-37f5-ef11-be1f-7c1e5275d4e3")</f>
        <v>62769afe-37f5-ef11-be1f-7c1e5275d4e3</v>
      </c>
      <c r="XE4" t="s">
        <v>744</v>
      </c>
      <c r="XF4" s="4" t="str">
        <f>HYPERLINK("https://lead2car-demo.crm4.dynamics.com/main.aspx?etn=ey_vehicleowner&amp;pagetype=entityrecord&amp;id=e384b11c-d4f5-ef11-be1f-6045bddf3afb","e384b11c-d4f5-ef11-be1f-6045bddf3afb")</f>
        <v>e384b11c-d4f5-ef11-be1f-6045bddf3afb</v>
      </c>
      <c r="XG4" t="s">
        <v>745</v>
      </c>
      <c r="XH4">
        <v>364840002</v>
      </c>
      <c r="XI4" t="s">
        <v>686</v>
      </c>
      <c r="XJ4">
        <v>364840002</v>
      </c>
      <c r="XK4" t="s">
        <v>686</v>
      </c>
      <c r="XP4">
        <v>364840000</v>
      </c>
      <c r="XQ4" t="s">
        <v>722</v>
      </c>
      <c r="XR4" s="4" t="str">
        <f t="shared" si="0"/>
        <v>95d5cdbc-9fd5-ef11-8eea-000d3a6576c9</v>
      </c>
      <c r="XS4" t="s">
        <v>685</v>
      </c>
      <c r="YD4" t="s">
        <v>746</v>
      </c>
      <c r="YF4" t="b">
        <v>0</v>
      </c>
      <c r="YG4" t="s">
        <v>715</v>
      </c>
      <c r="YH4">
        <v>364840002</v>
      </c>
      <c r="YI4" t="s">
        <v>686</v>
      </c>
      <c r="YL4" s="4" t="str">
        <f t="shared" si="1"/>
        <v>95d5cdbc-9fd5-ef11-8eea-000d3a6576c9</v>
      </c>
      <c r="YM4" t="s">
        <v>685</v>
      </c>
      <c r="YN4" s="2">
        <v>45732.656261574077</v>
      </c>
      <c r="YR4" s="4" t="str">
        <f t="shared" ref="YR4:YR35" si="6">HYPERLINK("https://lead2car-demo.crm4.dynamics.com/main.aspx?etn=systemuser&amp;pagetype=entityrecord&amp;id=5333e27e-c4f5-ef11-be1f-6045bddedbff","5333e27e-c4f5-ef11-be1f-6045bddedbff")</f>
        <v>5333e27e-c4f5-ef11-be1f-6045bddedbff</v>
      </c>
      <c r="YS4" t="s">
        <v>724</v>
      </c>
      <c r="YT4" t="s">
        <v>709</v>
      </c>
      <c r="YU4" s="4" t="str">
        <f t="shared" si="2"/>
        <v>a3cecdbc-9fd5-ef11-8eea-000d3a6576c9</v>
      </c>
      <c r="YV4" t="s">
        <v>710</v>
      </c>
      <c r="YY4" s="4" t="str">
        <f t="shared" ref="YY4:YY35" si="7">HYPERLINK("https://lead2car-demo.crm4.dynamics.com/main.aspx?etn=systemuser&amp;pagetype=entityrecord&amp;id=5333e27e-c4f5-ef11-be1f-6045bddedbff","5333e27e-c4f5-ef11-be1f-6045bddedbff")</f>
        <v>5333e27e-c4f5-ef11-be1f-6045bddedbff</v>
      </c>
      <c r="ZA4">
        <v>0</v>
      </c>
      <c r="ZB4" t="s">
        <v>703</v>
      </c>
      <c r="ZC4">
        <v>1</v>
      </c>
      <c r="ZD4" t="s">
        <v>703</v>
      </c>
      <c r="ZE4">
        <v>0</v>
      </c>
      <c r="ZF4" s="4" t="str">
        <f t="shared" si="3"/>
        <v>58c14207-2cd6-ef11-8eea-000d3a6576c9</v>
      </c>
      <c r="ZG4" t="s">
        <v>711</v>
      </c>
    </row>
    <row r="5" spans="1:685" x14ac:dyDescent="0.25">
      <c r="A5" s="4" t="str">
        <f t="shared" si="4"/>
        <v>5333e27e-c4f5-ef11-be1f-6045bddedbff</v>
      </c>
      <c r="B5" t="s">
        <v>724</v>
      </c>
      <c r="C5" s="2">
        <v>45716.488946759258</v>
      </c>
      <c r="F5">
        <v>1</v>
      </c>
      <c r="J5">
        <v>364840002</v>
      </c>
      <c r="K5" t="s">
        <v>686</v>
      </c>
      <c r="R5" t="b">
        <v>0</v>
      </c>
      <c r="S5" t="s">
        <v>686</v>
      </c>
      <c r="W5">
        <v>0</v>
      </c>
      <c r="X5" s="2">
        <v>45734.389722222222</v>
      </c>
      <c r="Y5">
        <v>1</v>
      </c>
      <c r="Z5">
        <v>0</v>
      </c>
      <c r="AA5" s="2">
        <v>45734.389722222222</v>
      </c>
      <c r="AB5">
        <v>1</v>
      </c>
      <c r="AC5">
        <v>0</v>
      </c>
      <c r="AD5">
        <v>0</v>
      </c>
      <c r="AE5" s="2">
        <v>45734.389722222222</v>
      </c>
      <c r="AF5">
        <v>1</v>
      </c>
      <c r="AG5">
        <v>0</v>
      </c>
      <c r="AH5" s="2">
        <v>45734.389722222222</v>
      </c>
      <c r="AI5">
        <v>1</v>
      </c>
      <c r="AJ5">
        <v>364840002</v>
      </c>
      <c r="AK5" t="s">
        <v>686</v>
      </c>
      <c r="AL5">
        <v>364840001</v>
      </c>
      <c r="AM5" t="s">
        <v>687</v>
      </c>
      <c r="BD5">
        <v>364840004</v>
      </c>
      <c r="BE5" t="s">
        <v>725</v>
      </c>
      <c r="BH5">
        <v>364840031</v>
      </c>
      <c r="BI5" t="s">
        <v>689</v>
      </c>
      <c r="BY5" s="4" t="str">
        <f>HYPERLINK("https://lead2car-demo.crm4.dynamics.com/main.aspx?etn=ey_equipment&amp;pagetype=entityrecord&amp;id=ca4a944a-c9f5-ef11-be1f-6045bddedbff","ca4a944a-c9f5-ef11-be1f-6045bddedbff")</f>
        <v>ca4a944a-c9f5-ef11-be1f-6045bddedbff</v>
      </c>
      <c r="BZ5" t="s">
        <v>726</v>
      </c>
      <c r="CM5" s="2">
        <v>45734.389722222222</v>
      </c>
      <c r="CN5">
        <v>0</v>
      </c>
      <c r="CX5" s="2">
        <v>44314.355752314812</v>
      </c>
      <c r="CY5" s="2">
        <v>45734.389722222222</v>
      </c>
      <c r="CZ5">
        <v>1</v>
      </c>
      <c r="DB5" s="2">
        <v>45734.389722222222</v>
      </c>
      <c r="DC5">
        <v>1</v>
      </c>
      <c r="DF5" s="1">
        <v>44531</v>
      </c>
      <c r="DG5" s="1">
        <v>45992</v>
      </c>
      <c r="DI5" s="1">
        <v>44251</v>
      </c>
      <c r="DM5" s="1">
        <v>44503</v>
      </c>
      <c r="DN5" s="1">
        <v>43885</v>
      </c>
      <c r="DR5" s="2">
        <v>45261.355555555558</v>
      </c>
      <c r="DT5">
        <v>364840002</v>
      </c>
      <c r="DU5" t="s">
        <v>686</v>
      </c>
      <c r="EI5">
        <v>364840001</v>
      </c>
      <c r="EJ5" t="s">
        <v>687</v>
      </c>
      <c r="EK5">
        <v>364840000</v>
      </c>
      <c r="EL5" t="s">
        <v>727</v>
      </c>
      <c r="EO5" s="4" t="str">
        <f>HYPERLINK("https://lead2car-demo.crm4.dynamics.com/main.aspx?etn=account&amp;pagetype=entityrecord&amp;id=61665246-c7f5-ef11-be1f-6045bddf3afb","61665246-c7f5-ef11-be1f-6045bddf3afb")</f>
        <v>61665246-c7f5-ef11-be1f-6045bddf3afb</v>
      </c>
      <c r="EP5" t="s">
        <v>747</v>
      </c>
      <c r="EQ5" t="s">
        <v>713</v>
      </c>
      <c r="ER5">
        <v>364840000</v>
      </c>
      <c r="ES5" t="s">
        <v>690</v>
      </c>
      <c r="FC5" t="s">
        <v>730</v>
      </c>
      <c r="FD5">
        <v>2000</v>
      </c>
      <c r="FE5" t="s">
        <v>748</v>
      </c>
      <c r="FF5">
        <v>120</v>
      </c>
      <c r="FI5">
        <v>200</v>
      </c>
      <c r="GD5" t="s">
        <v>732</v>
      </c>
      <c r="GG5">
        <v>364840000</v>
      </c>
      <c r="GH5" t="s">
        <v>691</v>
      </c>
      <c r="GJ5" t="b">
        <v>0</v>
      </c>
      <c r="GK5" t="s">
        <v>715</v>
      </c>
      <c r="GP5">
        <v>364840002</v>
      </c>
      <c r="GQ5" t="s">
        <v>686</v>
      </c>
      <c r="GU5" s="4" t="str">
        <f t="shared" si="5"/>
        <v>f4fbea14-c9f5-ef11-be1f-6045bddf3afb</v>
      </c>
      <c r="GV5" t="s">
        <v>733</v>
      </c>
      <c r="HE5">
        <v>364840002</v>
      </c>
      <c r="HF5" t="s">
        <v>686</v>
      </c>
      <c r="HI5">
        <v>364840002</v>
      </c>
      <c r="HJ5" t="s">
        <v>686</v>
      </c>
      <c r="HM5">
        <v>1</v>
      </c>
      <c r="HN5">
        <v>1</v>
      </c>
      <c r="IB5">
        <v>15251</v>
      </c>
      <c r="IF5" s="4" t="str">
        <f>HYPERLINK("https://lead2car-demo.crm4.dynamics.com/main.aspx?etn=ey_modelkey&amp;pagetype=entityrecord&amp;id=35e04625-43f5-ef11-be1f-6045bddedbff","35e04625-43f5-ef11-be1f-6045bddedbff")</f>
        <v>35e04625-43f5-ef11-be1f-6045bddedbff</v>
      </c>
      <c r="IG5" t="s">
        <v>734</v>
      </c>
      <c r="II5">
        <v>2022</v>
      </c>
      <c r="IJ5" t="b">
        <v>0</v>
      </c>
      <c r="IK5" t="s">
        <v>715</v>
      </c>
      <c r="IM5" t="s">
        <v>749</v>
      </c>
      <c r="IN5">
        <v>364840001</v>
      </c>
      <c r="IO5" t="s">
        <v>687</v>
      </c>
      <c r="IR5">
        <v>364840000</v>
      </c>
      <c r="IS5" t="s">
        <v>736</v>
      </c>
      <c r="JH5">
        <v>364840006</v>
      </c>
      <c r="JI5" t="s">
        <v>737</v>
      </c>
      <c r="JL5" s="2">
        <v>45734.389722222222</v>
      </c>
      <c r="JM5">
        <v>0</v>
      </c>
      <c r="KJ5" t="s">
        <v>726</v>
      </c>
      <c r="KR5">
        <v>364840002</v>
      </c>
      <c r="KS5" t="s">
        <v>686</v>
      </c>
      <c r="KT5" t="b">
        <v>0</v>
      </c>
      <c r="KU5" t="s">
        <v>715</v>
      </c>
      <c r="LV5">
        <v>316528.93</v>
      </c>
      <c r="LW5">
        <v>316528.93</v>
      </c>
      <c r="LX5">
        <v>281348</v>
      </c>
      <c r="LY5">
        <v>281348</v>
      </c>
      <c r="NP5" t="s">
        <v>750</v>
      </c>
      <c r="NQ5" t="s">
        <v>751</v>
      </c>
      <c r="NS5">
        <v>364840002</v>
      </c>
      <c r="NT5" t="s">
        <v>686</v>
      </c>
      <c r="OW5">
        <v>364840002</v>
      </c>
      <c r="OX5" t="s">
        <v>686</v>
      </c>
      <c r="PB5" t="s">
        <v>752</v>
      </c>
      <c r="PE5" t="b">
        <v>0</v>
      </c>
      <c r="PF5" t="s">
        <v>686</v>
      </c>
      <c r="PN5">
        <v>364840002</v>
      </c>
      <c r="PO5" t="s">
        <v>686</v>
      </c>
      <c r="PR5" t="s">
        <v>741</v>
      </c>
      <c r="VO5">
        <v>0</v>
      </c>
      <c r="VP5">
        <v>0</v>
      </c>
      <c r="VU5">
        <v>364840001</v>
      </c>
      <c r="VV5" t="s">
        <v>720</v>
      </c>
      <c r="VZ5" t="s">
        <v>753</v>
      </c>
      <c r="WA5">
        <v>364840069</v>
      </c>
      <c r="WB5" t="s">
        <v>743</v>
      </c>
      <c r="WC5">
        <v>364840001</v>
      </c>
      <c r="WD5" t="s">
        <v>687</v>
      </c>
      <c r="WR5">
        <v>364840013</v>
      </c>
      <c r="WS5" t="s">
        <v>704</v>
      </c>
      <c r="WX5" s="4" t="str">
        <f>HYPERLINK("https://lead2car-demo.crm4.dynamics.com/main.aspx?etn=ey_vehicle&amp;pagetype=entityrecord&amp;id=789a074e-c9f5-ef11-be1f-000d3ab63aa3","789a074e-c9f5-ef11-be1f-000d3ab63aa3")</f>
        <v>789a074e-c9f5-ef11-be1f-000d3ab63aa3</v>
      </c>
      <c r="XD5" s="4" t="str">
        <f>HYPERLINK("https://lead2car-demo.crm4.dynamics.com/main.aspx?etn=ey_model&amp;pagetype=entityrecord&amp;id=62769afe-37f5-ef11-be1f-7c1e5275d4e3","62769afe-37f5-ef11-be1f-7c1e5275d4e3")</f>
        <v>62769afe-37f5-ef11-be1f-7c1e5275d4e3</v>
      </c>
      <c r="XE5" t="s">
        <v>744</v>
      </c>
      <c r="XF5" s="4" t="str">
        <f>HYPERLINK("https://lead2car-demo.crm4.dynamics.com/main.aspx?etn=ey_vehicleowner&amp;pagetype=entityrecord&amp;id=12f2339c-d1f5-ef11-be1f-6045bddedbff","12f2339c-d1f5-ef11-be1f-6045bddedbff")</f>
        <v>12f2339c-d1f5-ef11-be1f-6045bddedbff</v>
      </c>
      <c r="XG5" t="s">
        <v>754</v>
      </c>
      <c r="XH5">
        <v>364840002</v>
      </c>
      <c r="XI5" t="s">
        <v>686</v>
      </c>
      <c r="XJ5">
        <v>364840002</v>
      </c>
      <c r="XK5" t="s">
        <v>686</v>
      </c>
      <c r="XP5">
        <v>364840000</v>
      </c>
      <c r="XQ5" t="s">
        <v>722</v>
      </c>
      <c r="XR5" s="4" t="str">
        <f t="shared" si="0"/>
        <v>95d5cdbc-9fd5-ef11-8eea-000d3a6576c9</v>
      </c>
      <c r="XS5" t="s">
        <v>685</v>
      </c>
      <c r="YD5" t="s">
        <v>755</v>
      </c>
      <c r="YF5" t="b">
        <v>0</v>
      </c>
      <c r="YG5" t="s">
        <v>715</v>
      </c>
      <c r="YH5">
        <v>364840002</v>
      </c>
      <c r="YI5" t="s">
        <v>686</v>
      </c>
      <c r="YL5" s="4" t="str">
        <f t="shared" si="1"/>
        <v>95d5cdbc-9fd5-ef11-8eea-000d3a6576c9</v>
      </c>
      <c r="YM5" t="s">
        <v>685</v>
      </c>
      <c r="YN5" s="2">
        <v>45732.656284722223</v>
      </c>
      <c r="YR5" s="4" t="str">
        <f t="shared" si="6"/>
        <v>5333e27e-c4f5-ef11-be1f-6045bddedbff</v>
      </c>
      <c r="YS5" t="s">
        <v>724</v>
      </c>
      <c r="YT5" t="s">
        <v>709</v>
      </c>
      <c r="YU5" s="4" t="str">
        <f t="shared" si="2"/>
        <v>a3cecdbc-9fd5-ef11-8eea-000d3a6576c9</v>
      </c>
      <c r="YV5" t="s">
        <v>710</v>
      </c>
      <c r="YY5" s="4" t="str">
        <f t="shared" si="7"/>
        <v>5333e27e-c4f5-ef11-be1f-6045bddedbff</v>
      </c>
      <c r="ZA5">
        <v>0</v>
      </c>
      <c r="ZB5" t="s">
        <v>703</v>
      </c>
      <c r="ZC5">
        <v>1</v>
      </c>
      <c r="ZD5" t="s">
        <v>703</v>
      </c>
      <c r="ZE5">
        <v>0</v>
      </c>
      <c r="ZF5" s="4" t="str">
        <f t="shared" si="3"/>
        <v>58c14207-2cd6-ef11-8eea-000d3a6576c9</v>
      </c>
      <c r="ZG5" t="s">
        <v>711</v>
      </c>
    </row>
    <row r="6" spans="1:685" x14ac:dyDescent="0.25">
      <c r="A6" s="4" t="str">
        <f t="shared" si="4"/>
        <v>5333e27e-c4f5-ef11-be1f-6045bddedbff</v>
      </c>
      <c r="B6" t="s">
        <v>724</v>
      </c>
      <c r="C6" s="2">
        <v>45716.488946759258</v>
      </c>
      <c r="F6">
        <v>1</v>
      </c>
      <c r="J6">
        <v>364840002</v>
      </c>
      <c r="K6" t="s">
        <v>686</v>
      </c>
      <c r="R6" t="b">
        <v>0</v>
      </c>
      <c r="S6" t="s">
        <v>686</v>
      </c>
      <c r="W6">
        <v>0</v>
      </c>
      <c r="X6" s="2">
        <v>45734.389722222222</v>
      </c>
      <c r="Y6">
        <v>1</v>
      </c>
      <c r="Z6">
        <v>0</v>
      </c>
      <c r="AA6" s="2">
        <v>45734.389722222222</v>
      </c>
      <c r="AB6">
        <v>1</v>
      </c>
      <c r="AC6">
        <v>0</v>
      </c>
      <c r="AD6">
        <v>0</v>
      </c>
      <c r="AE6" s="2">
        <v>45734.389722222222</v>
      </c>
      <c r="AF6">
        <v>1</v>
      </c>
      <c r="AG6">
        <v>0</v>
      </c>
      <c r="AH6" s="2">
        <v>45734.389722222222</v>
      </c>
      <c r="AI6">
        <v>1</v>
      </c>
      <c r="AJ6">
        <v>364840002</v>
      </c>
      <c r="AK6" t="s">
        <v>686</v>
      </c>
      <c r="AL6">
        <v>364840001</v>
      </c>
      <c r="AM6" t="s">
        <v>687</v>
      </c>
      <c r="BD6">
        <v>364840004</v>
      </c>
      <c r="BE6" t="s">
        <v>725</v>
      </c>
      <c r="BH6">
        <v>364840031</v>
      </c>
      <c r="BI6" t="s">
        <v>689</v>
      </c>
      <c r="BY6" s="4" t="str">
        <f>HYPERLINK("https://lead2car-demo.crm4.dynamics.com/main.aspx?etn=ey_equipment&amp;pagetype=entityrecord&amp;id=ca4a944a-c9f5-ef11-be1f-6045bddedbff","ca4a944a-c9f5-ef11-be1f-6045bddedbff")</f>
        <v>ca4a944a-c9f5-ef11-be1f-6045bddedbff</v>
      </c>
      <c r="BZ6" t="s">
        <v>726</v>
      </c>
      <c r="CM6" s="2">
        <v>45734.389722222222</v>
      </c>
      <c r="CN6">
        <v>0</v>
      </c>
      <c r="CX6" s="2">
        <v>44315.436168981483</v>
      </c>
      <c r="CY6" s="2">
        <v>45734.389722222222</v>
      </c>
      <c r="CZ6">
        <v>1</v>
      </c>
      <c r="DB6" s="2">
        <v>45734.389722222222</v>
      </c>
      <c r="DC6">
        <v>1</v>
      </c>
      <c r="DF6" s="1">
        <v>44531</v>
      </c>
      <c r="DG6" s="1">
        <v>45992</v>
      </c>
      <c r="DI6" s="1">
        <v>44251</v>
      </c>
      <c r="DM6" s="1">
        <v>44504</v>
      </c>
      <c r="DN6" s="1">
        <v>43885</v>
      </c>
      <c r="DR6" s="2">
        <v>45261.355555555558</v>
      </c>
      <c r="DT6">
        <v>364840002</v>
      </c>
      <c r="DU6" t="s">
        <v>686</v>
      </c>
      <c r="EI6">
        <v>364840001</v>
      </c>
      <c r="EJ6" t="s">
        <v>687</v>
      </c>
      <c r="EK6">
        <v>364840000</v>
      </c>
      <c r="EL6" t="s">
        <v>727</v>
      </c>
      <c r="EO6" s="4" t="str">
        <f>HYPERLINK("https://lead2car-demo.crm4.dynamics.com/main.aspx?etn=contact&amp;pagetype=entityrecord&amp;id=17c374bc-ae00-f011-bae3-6045bde07892","17c374bc-ae00-f011-bae3-6045bde07892")</f>
        <v>17c374bc-ae00-f011-bae3-6045bde07892</v>
      </c>
      <c r="EP6" t="s">
        <v>756</v>
      </c>
      <c r="EQ6" t="s">
        <v>729</v>
      </c>
      <c r="ER6">
        <v>364840000</v>
      </c>
      <c r="ES6" t="s">
        <v>690</v>
      </c>
      <c r="FC6" t="s">
        <v>730</v>
      </c>
      <c r="FD6">
        <v>2000</v>
      </c>
      <c r="FE6" t="s">
        <v>757</v>
      </c>
      <c r="FF6">
        <v>120</v>
      </c>
      <c r="FI6">
        <v>200</v>
      </c>
      <c r="GD6" t="s">
        <v>732</v>
      </c>
      <c r="GG6">
        <v>364840000</v>
      </c>
      <c r="GH6" t="s">
        <v>691</v>
      </c>
      <c r="GJ6" t="b">
        <v>0</v>
      </c>
      <c r="GK6" t="s">
        <v>715</v>
      </c>
      <c r="GP6">
        <v>364840002</v>
      </c>
      <c r="GQ6" t="s">
        <v>686</v>
      </c>
      <c r="GU6" s="4" t="str">
        <f t="shared" si="5"/>
        <v>f4fbea14-c9f5-ef11-be1f-6045bddf3afb</v>
      </c>
      <c r="GV6" t="s">
        <v>733</v>
      </c>
      <c r="HE6">
        <v>364840002</v>
      </c>
      <c r="HF6" t="s">
        <v>686</v>
      </c>
      <c r="HI6">
        <v>364840002</v>
      </c>
      <c r="HJ6" t="s">
        <v>686</v>
      </c>
      <c r="HM6">
        <v>1</v>
      </c>
      <c r="HN6">
        <v>1</v>
      </c>
      <c r="IB6">
        <v>15251</v>
      </c>
      <c r="IF6" s="4" t="str">
        <f>HYPERLINK("https://lead2car-demo.crm4.dynamics.com/main.aspx?etn=ey_modelkey&amp;pagetype=entityrecord&amp;id=35e04625-43f5-ef11-be1f-6045bddedbff","35e04625-43f5-ef11-be1f-6045bddedbff")</f>
        <v>35e04625-43f5-ef11-be1f-6045bddedbff</v>
      </c>
      <c r="IG6" t="s">
        <v>734</v>
      </c>
      <c r="II6">
        <v>2022</v>
      </c>
      <c r="IJ6" t="b">
        <v>0</v>
      </c>
      <c r="IK6" t="s">
        <v>715</v>
      </c>
      <c r="IM6" t="s">
        <v>758</v>
      </c>
      <c r="IN6">
        <v>364840001</v>
      </c>
      <c r="IO6" t="s">
        <v>687</v>
      </c>
      <c r="IR6">
        <v>364840000</v>
      </c>
      <c r="IS6" t="s">
        <v>736</v>
      </c>
      <c r="JH6">
        <v>364840006</v>
      </c>
      <c r="JI6" t="s">
        <v>737</v>
      </c>
      <c r="JL6" s="2">
        <v>45734.389722222222</v>
      </c>
      <c r="JM6">
        <v>0</v>
      </c>
      <c r="KJ6" t="s">
        <v>726</v>
      </c>
      <c r="KR6">
        <v>364840002</v>
      </c>
      <c r="KS6" t="s">
        <v>686</v>
      </c>
      <c r="KT6" t="b">
        <v>0</v>
      </c>
      <c r="KU6" t="s">
        <v>715</v>
      </c>
      <c r="LV6">
        <v>-316528.93</v>
      </c>
      <c r="LW6">
        <v>-316528.93</v>
      </c>
      <c r="LX6">
        <v>-281348</v>
      </c>
      <c r="LY6">
        <v>-281348</v>
      </c>
      <c r="NP6" t="s">
        <v>759</v>
      </c>
      <c r="NQ6" t="s">
        <v>760</v>
      </c>
      <c r="NS6">
        <v>364840002</v>
      </c>
      <c r="NT6" t="s">
        <v>686</v>
      </c>
      <c r="OW6">
        <v>364840002</v>
      </c>
      <c r="OX6" t="s">
        <v>686</v>
      </c>
      <c r="PB6" t="s">
        <v>761</v>
      </c>
      <c r="PE6" t="b">
        <v>0</v>
      </c>
      <c r="PF6" t="s">
        <v>686</v>
      </c>
      <c r="PN6">
        <v>364840002</v>
      </c>
      <c r="PO6" t="s">
        <v>686</v>
      </c>
      <c r="PR6" t="s">
        <v>741</v>
      </c>
      <c r="VO6">
        <v>0</v>
      </c>
      <c r="VP6">
        <v>0</v>
      </c>
      <c r="VU6">
        <v>364840001</v>
      </c>
      <c r="VV6" t="s">
        <v>720</v>
      </c>
      <c r="VZ6" t="s">
        <v>762</v>
      </c>
      <c r="WA6">
        <v>364840069</v>
      </c>
      <c r="WB6" t="s">
        <v>743</v>
      </c>
      <c r="WC6">
        <v>364840001</v>
      </c>
      <c r="WD6" t="s">
        <v>687</v>
      </c>
      <c r="WR6">
        <v>364840013</v>
      </c>
      <c r="WS6" t="s">
        <v>704</v>
      </c>
      <c r="WX6" s="4" t="str">
        <f>HYPERLINK("https://lead2car-demo.crm4.dynamics.com/main.aspx?etn=ey_vehicle&amp;pagetype=entityrecord&amp;id=a19a074e-c9f5-ef11-be1f-000d3ab63aa3","a19a074e-c9f5-ef11-be1f-000d3ab63aa3")</f>
        <v>a19a074e-c9f5-ef11-be1f-000d3ab63aa3</v>
      </c>
      <c r="XD6" s="4" t="str">
        <f>HYPERLINK("https://lead2car-demo.crm4.dynamics.com/main.aspx?etn=ey_model&amp;pagetype=entityrecord&amp;id=62769afe-37f5-ef11-be1f-7c1e5275d4e3","62769afe-37f5-ef11-be1f-7c1e5275d4e3")</f>
        <v>62769afe-37f5-ef11-be1f-7c1e5275d4e3</v>
      </c>
      <c r="XE6" t="s">
        <v>744</v>
      </c>
      <c r="XF6" s="4" t="str">
        <f>HYPERLINK("https://lead2car-demo.crm4.dynamics.com/main.aspx?etn=ey_vehicleowner&amp;pagetype=entityrecord&amp;id=7c166dc2-ae00-f011-bae3-6045bde07892","7c166dc2-ae00-f011-bae3-6045bde07892")</f>
        <v>7c166dc2-ae00-f011-bae3-6045bde07892</v>
      </c>
      <c r="XG6" t="s">
        <v>763</v>
      </c>
      <c r="XH6">
        <v>364840002</v>
      </c>
      <c r="XI6" t="s">
        <v>686</v>
      </c>
      <c r="XJ6">
        <v>364840002</v>
      </c>
      <c r="XK6" t="s">
        <v>686</v>
      </c>
      <c r="XP6">
        <v>364840000</v>
      </c>
      <c r="XQ6" t="s">
        <v>722</v>
      </c>
      <c r="XR6" s="4" t="str">
        <f t="shared" si="0"/>
        <v>95d5cdbc-9fd5-ef11-8eea-000d3a6576c9</v>
      </c>
      <c r="XS6" t="s">
        <v>685</v>
      </c>
      <c r="YD6" t="s">
        <v>764</v>
      </c>
      <c r="YF6" t="b">
        <v>0</v>
      </c>
      <c r="YG6" t="s">
        <v>715</v>
      </c>
      <c r="YH6">
        <v>364840002</v>
      </c>
      <c r="YI6" t="s">
        <v>686</v>
      </c>
      <c r="YL6" s="4" t="str">
        <f t="shared" si="1"/>
        <v>95d5cdbc-9fd5-ef11-8eea-000d3a6576c9</v>
      </c>
      <c r="YM6" t="s">
        <v>685</v>
      </c>
      <c r="YN6" s="2">
        <v>45732.656284722223</v>
      </c>
      <c r="YR6" s="4" t="str">
        <f t="shared" si="6"/>
        <v>5333e27e-c4f5-ef11-be1f-6045bddedbff</v>
      </c>
      <c r="YS6" t="s">
        <v>724</v>
      </c>
      <c r="YT6" t="s">
        <v>709</v>
      </c>
      <c r="YU6" s="4" t="str">
        <f t="shared" si="2"/>
        <v>a3cecdbc-9fd5-ef11-8eea-000d3a6576c9</v>
      </c>
      <c r="YV6" t="s">
        <v>710</v>
      </c>
      <c r="YY6" s="4" t="str">
        <f t="shared" si="7"/>
        <v>5333e27e-c4f5-ef11-be1f-6045bddedbff</v>
      </c>
      <c r="ZA6">
        <v>0</v>
      </c>
      <c r="ZB6" t="s">
        <v>703</v>
      </c>
      <c r="ZC6">
        <v>1</v>
      </c>
      <c r="ZD6" t="s">
        <v>703</v>
      </c>
      <c r="ZE6">
        <v>0</v>
      </c>
      <c r="ZF6" s="4" t="str">
        <f t="shared" si="3"/>
        <v>58c14207-2cd6-ef11-8eea-000d3a6576c9</v>
      </c>
      <c r="ZG6" t="s">
        <v>711</v>
      </c>
    </row>
    <row r="7" spans="1:685" x14ac:dyDescent="0.25">
      <c r="A7" s="4" t="str">
        <f t="shared" si="4"/>
        <v>5333e27e-c4f5-ef11-be1f-6045bddedbff</v>
      </c>
      <c r="B7" t="s">
        <v>724</v>
      </c>
      <c r="C7" s="2">
        <v>45716.488969907405</v>
      </c>
      <c r="F7">
        <v>1</v>
      </c>
      <c r="J7">
        <v>364840002</v>
      </c>
      <c r="K7" t="s">
        <v>686</v>
      </c>
      <c r="R7" t="b">
        <v>0</v>
      </c>
      <c r="S7" t="s">
        <v>686</v>
      </c>
      <c r="W7">
        <v>0</v>
      </c>
      <c r="X7" s="2">
        <v>45734.389722222222</v>
      </c>
      <c r="Y7">
        <v>1</v>
      </c>
      <c r="Z7">
        <v>0</v>
      </c>
      <c r="AA7" s="2">
        <v>45734.389722222222</v>
      </c>
      <c r="AB7">
        <v>1</v>
      </c>
      <c r="AC7">
        <v>0</v>
      </c>
      <c r="AD7">
        <v>0</v>
      </c>
      <c r="AE7" s="2">
        <v>45734.389722222222</v>
      </c>
      <c r="AF7">
        <v>1</v>
      </c>
      <c r="AG7">
        <v>0</v>
      </c>
      <c r="AH7" s="2">
        <v>45734.389722222222</v>
      </c>
      <c r="AI7">
        <v>1</v>
      </c>
      <c r="AJ7">
        <v>364840002</v>
      </c>
      <c r="AK7" t="s">
        <v>686</v>
      </c>
      <c r="AL7">
        <v>364840001</v>
      </c>
      <c r="AM7" t="s">
        <v>687</v>
      </c>
      <c r="BD7">
        <v>364840001</v>
      </c>
      <c r="BE7" t="s">
        <v>765</v>
      </c>
      <c r="BH7">
        <v>364840005</v>
      </c>
      <c r="BI7" t="s">
        <v>1624</v>
      </c>
      <c r="BY7" s="4" t="str">
        <f>HYPERLINK("https://lead2car-demo.crm4.dynamics.com/main.aspx?etn=ey_equipment&amp;pagetype=entityrecord&amp;id=e99a074e-c9f5-ef11-be1f-000d3ab63aa3","e99a074e-c9f5-ef11-be1f-000d3ab63aa3")</f>
        <v>e99a074e-c9f5-ef11-be1f-000d3ab63aa3</v>
      </c>
      <c r="BZ7" t="s">
        <v>766</v>
      </c>
      <c r="CM7" s="2">
        <v>45734.389722222222</v>
      </c>
      <c r="CN7">
        <v>0</v>
      </c>
      <c r="CX7" s="2">
        <v>44315.646284722221</v>
      </c>
      <c r="CY7" s="2">
        <v>45734.389722222222</v>
      </c>
      <c r="CZ7">
        <v>1</v>
      </c>
      <c r="DB7" s="2">
        <v>45734.389722222222</v>
      </c>
      <c r="DC7">
        <v>1</v>
      </c>
      <c r="DF7" s="1">
        <v>44425</v>
      </c>
      <c r="DG7" s="1">
        <v>45886</v>
      </c>
      <c r="DI7" s="1">
        <v>44790</v>
      </c>
      <c r="DM7" s="1">
        <v>44385</v>
      </c>
      <c r="DN7" s="1">
        <v>44425</v>
      </c>
      <c r="DR7" s="2">
        <v>45155.473611111112</v>
      </c>
      <c r="DT7">
        <v>364840002</v>
      </c>
      <c r="DU7" t="s">
        <v>686</v>
      </c>
      <c r="EI7">
        <v>364840001</v>
      </c>
      <c r="EJ7" t="s">
        <v>687</v>
      </c>
      <c r="EK7">
        <v>364840000</v>
      </c>
      <c r="EL7" t="s">
        <v>727</v>
      </c>
      <c r="EO7" s="4" t="str">
        <f>HYPERLINK("https://lead2car-demo.crm4.dynamics.com/main.aspx?etn=contact&amp;pagetype=entityrecord&amp;id=af02b623-d7f5-ef11-be1f-000d3ab63aa3","af02b623-d7f5-ef11-be1f-000d3ab63aa3")</f>
        <v>af02b623-d7f5-ef11-be1f-000d3ab63aa3</v>
      </c>
      <c r="EP7" t="s">
        <v>767</v>
      </c>
      <c r="EQ7" t="s">
        <v>729</v>
      </c>
      <c r="ER7">
        <v>364840000</v>
      </c>
      <c r="ES7" t="s">
        <v>690</v>
      </c>
      <c r="EU7">
        <v>30000</v>
      </c>
      <c r="EV7" s="1">
        <v>45156</v>
      </c>
      <c r="FC7" t="s">
        <v>768</v>
      </c>
      <c r="FD7">
        <v>1500</v>
      </c>
      <c r="FE7" t="s">
        <v>769</v>
      </c>
      <c r="FF7">
        <v>110</v>
      </c>
      <c r="FI7">
        <v>200</v>
      </c>
      <c r="GD7" t="s">
        <v>732</v>
      </c>
      <c r="GG7">
        <v>364840000</v>
      </c>
      <c r="GH7" t="s">
        <v>691</v>
      </c>
      <c r="GI7" t="s">
        <v>770</v>
      </c>
      <c r="GJ7" t="b">
        <v>0</v>
      </c>
      <c r="GK7" t="s">
        <v>715</v>
      </c>
      <c r="GP7">
        <v>364840002</v>
      </c>
      <c r="GQ7" t="s">
        <v>686</v>
      </c>
      <c r="GU7" s="4" t="str">
        <f t="shared" si="5"/>
        <v>f4fbea14-c9f5-ef11-be1f-6045bddf3afb</v>
      </c>
      <c r="GV7" t="s">
        <v>733</v>
      </c>
      <c r="HE7">
        <v>364840002</v>
      </c>
      <c r="HF7" t="s">
        <v>686</v>
      </c>
      <c r="HI7">
        <v>364840002</v>
      </c>
      <c r="HJ7" t="s">
        <v>686</v>
      </c>
      <c r="HM7">
        <v>3</v>
      </c>
      <c r="HN7">
        <v>2</v>
      </c>
      <c r="IB7">
        <v>12800</v>
      </c>
      <c r="IF7" s="4" t="str">
        <f>HYPERLINK("https://lead2car-demo.crm4.dynamics.com/main.aspx?etn=ey_modelkey&amp;pagetype=entityrecord&amp;id=bfb4f621-43f5-ef11-be1f-6045bddf3afb","bfb4f621-43f5-ef11-be1f-6045bddf3afb")</f>
        <v>bfb4f621-43f5-ef11-be1f-6045bddf3afb</v>
      </c>
      <c r="IG7" t="s">
        <v>771</v>
      </c>
      <c r="II7">
        <v>2022</v>
      </c>
      <c r="IJ7" t="b">
        <v>0</v>
      </c>
      <c r="IK7" t="s">
        <v>715</v>
      </c>
      <c r="IM7" t="s">
        <v>772</v>
      </c>
      <c r="IN7">
        <v>364840001</v>
      </c>
      <c r="IO7" t="s">
        <v>687</v>
      </c>
      <c r="IR7">
        <v>364840000</v>
      </c>
      <c r="IS7" t="s">
        <v>736</v>
      </c>
      <c r="JH7">
        <v>364840003</v>
      </c>
      <c r="JI7" t="s">
        <v>773</v>
      </c>
      <c r="JL7" s="2">
        <v>45734.389722222222</v>
      </c>
      <c r="JM7">
        <v>0</v>
      </c>
      <c r="KJ7" t="s">
        <v>766</v>
      </c>
      <c r="KR7">
        <v>364840002</v>
      </c>
      <c r="KS7" t="s">
        <v>686</v>
      </c>
      <c r="KT7" t="b">
        <v>0</v>
      </c>
      <c r="KU7" t="s">
        <v>715</v>
      </c>
      <c r="MF7">
        <v>2021</v>
      </c>
      <c r="NP7" t="s">
        <v>774</v>
      </c>
      <c r="NQ7" t="s">
        <v>775</v>
      </c>
      <c r="NS7">
        <v>364840002</v>
      </c>
      <c r="NT7" t="s">
        <v>686</v>
      </c>
      <c r="OW7">
        <v>364840002</v>
      </c>
      <c r="OX7" t="s">
        <v>686</v>
      </c>
      <c r="PB7" t="s">
        <v>776</v>
      </c>
      <c r="PE7" t="b">
        <v>0</v>
      </c>
      <c r="PF7" t="s">
        <v>686</v>
      </c>
      <c r="PN7">
        <v>364840002</v>
      </c>
      <c r="PO7" t="s">
        <v>686</v>
      </c>
      <c r="PR7" t="s">
        <v>777</v>
      </c>
      <c r="VU7">
        <v>364840001</v>
      </c>
      <c r="VV7" t="s">
        <v>720</v>
      </c>
      <c r="VY7" t="s">
        <v>778</v>
      </c>
      <c r="WA7">
        <v>364840024</v>
      </c>
      <c r="WB7" t="s">
        <v>779</v>
      </c>
      <c r="WC7">
        <v>364840002</v>
      </c>
      <c r="WD7" t="s">
        <v>686</v>
      </c>
      <c r="WR7">
        <v>364840013</v>
      </c>
      <c r="WS7" t="s">
        <v>704</v>
      </c>
      <c r="WX7" s="4" t="str">
        <f>HYPERLINK("https://lead2car-demo.crm4.dynamics.com/main.aspx?etn=ey_vehicle&amp;pagetype=entityrecord&amp;id=029b074e-c9f5-ef11-be1f-000d3ab63aa3","029b074e-c9f5-ef11-be1f-000d3ab63aa3")</f>
        <v>029b074e-c9f5-ef11-be1f-000d3ab63aa3</v>
      </c>
      <c r="XD7" s="4" t="str">
        <f>HYPERLINK("https://lead2car-demo.crm4.dynamics.com/main.aspx?etn=ey_model&amp;pagetype=entityrecord&amp;id=26cfe808-38f5-ef11-be1f-000d3ab91cf0","26cfe808-38f5-ef11-be1f-000d3ab91cf0")</f>
        <v>26cfe808-38f5-ef11-be1f-000d3ab91cf0</v>
      </c>
      <c r="XE7" t="s">
        <v>780</v>
      </c>
      <c r="XF7" s="4" t="str">
        <f>HYPERLINK("https://lead2car-demo.crm4.dynamics.com/main.aspx?etn=ey_vehicleowner&amp;pagetype=entityrecord&amp;id=925de4b8-cbf5-ef11-be1f-7c1e5236628e","925de4b8-cbf5-ef11-be1f-7c1e5236628e")</f>
        <v>925de4b8-cbf5-ef11-be1f-7c1e5236628e</v>
      </c>
      <c r="XG7" t="s">
        <v>781</v>
      </c>
      <c r="XH7">
        <v>364840002</v>
      </c>
      <c r="XI7" t="s">
        <v>686</v>
      </c>
      <c r="XJ7">
        <v>364840002</v>
      </c>
      <c r="XK7" t="s">
        <v>686</v>
      </c>
      <c r="XL7">
        <v>364840002</v>
      </c>
      <c r="XM7" t="s">
        <v>782</v>
      </c>
      <c r="XP7">
        <v>364840000</v>
      </c>
      <c r="XQ7" t="s">
        <v>722</v>
      </c>
      <c r="XR7" s="4" t="str">
        <f t="shared" si="0"/>
        <v>95d5cdbc-9fd5-ef11-8eea-000d3a6576c9</v>
      </c>
      <c r="XS7" t="s">
        <v>685</v>
      </c>
      <c r="YD7" t="s">
        <v>783</v>
      </c>
      <c r="YF7" t="b">
        <v>0</v>
      </c>
      <c r="YG7" t="s">
        <v>715</v>
      </c>
      <c r="YH7">
        <v>364840002</v>
      </c>
      <c r="YI7" t="s">
        <v>686</v>
      </c>
      <c r="YL7" s="4" t="str">
        <f t="shared" si="1"/>
        <v>95d5cdbc-9fd5-ef11-8eea-000d3a6576c9</v>
      </c>
      <c r="YM7" t="s">
        <v>685</v>
      </c>
      <c r="YN7" s="2">
        <v>45729.699247685188</v>
      </c>
      <c r="YR7" s="4" t="str">
        <f t="shared" si="6"/>
        <v>5333e27e-c4f5-ef11-be1f-6045bddedbff</v>
      </c>
      <c r="YS7" t="s">
        <v>724</v>
      </c>
      <c r="YT7" t="s">
        <v>709</v>
      </c>
      <c r="YU7" s="4" t="str">
        <f t="shared" si="2"/>
        <v>a3cecdbc-9fd5-ef11-8eea-000d3a6576c9</v>
      </c>
      <c r="YV7" t="s">
        <v>710</v>
      </c>
      <c r="YY7" s="4" t="str">
        <f t="shared" si="7"/>
        <v>5333e27e-c4f5-ef11-be1f-6045bddedbff</v>
      </c>
      <c r="ZA7">
        <v>0</v>
      </c>
      <c r="ZB7" t="s">
        <v>703</v>
      </c>
      <c r="ZC7">
        <v>1</v>
      </c>
      <c r="ZD7" t="s">
        <v>703</v>
      </c>
      <c r="ZE7">
        <v>0</v>
      </c>
      <c r="ZF7" s="4" t="str">
        <f t="shared" si="3"/>
        <v>58c14207-2cd6-ef11-8eea-000d3a6576c9</v>
      </c>
      <c r="ZG7" t="s">
        <v>711</v>
      </c>
    </row>
    <row r="8" spans="1:685" x14ac:dyDescent="0.25">
      <c r="A8" s="4" t="str">
        <f t="shared" si="4"/>
        <v>5333e27e-c4f5-ef11-be1f-6045bddedbff</v>
      </c>
      <c r="B8" t="s">
        <v>724</v>
      </c>
      <c r="C8" s="2">
        <v>45716.488206018519</v>
      </c>
      <c r="F8">
        <v>1</v>
      </c>
      <c r="J8">
        <v>364840002</v>
      </c>
      <c r="K8" t="s">
        <v>686</v>
      </c>
      <c r="R8" t="b">
        <v>0</v>
      </c>
      <c r="S8" t="s">
        <v>686</v>
      </c>
      <c r="W8">
        <v>0</v>
      </c>
      <c r="X8" s="2">
        <v>45734.389722222222</v>
      </c>
      <c r="Y8">
        <v>1</v>
      </c>
      <c r="Z8">
        <v>4</v>
      </c>
      <c r="AA8" s="2">
        <v>45734.389722222222</v>
      </c>
      <c r="AB8">
        <v>1</v>
      </c>
      <c r="AC8">
        <v>43018.61</v>
      </c>
      <c r="AD8">
        <v>43018.61</v>
      </c>
      <c r="AE8" s="2">
        <v>45734.389722222222</v>
      </c>
      <c r="AF8">
        <v>1</v>
      </c>
      <c r="AG8">
        <v>1</v>
      </c>
      <c r="AH8" s="2">
        <v>45734.389722222222</v>
      </c>
      <c r="AI8">
        <v>1</v>
      </c>
      <c r="AJ8">
        <v>364840002</v>
      </c>
      <c r="AK8" t="s">
        <v>686</v>
      </c>
      <c r="AL8">
        <v>364840001</v>
      </c>
      <c r="AM8" t="s">
        <v>687</v>
      </c>
      <c r="BD8">
        <v>364840003</v>
      </c>
      <c r="BE8" t="s">
        <v>784</v>
      </c>
      <c r="BH8">
        <v>364840042</v>
      </c>
      <c r="BI8" t="s">
        <v>785</v>
      </c>
      <c r="BY8" s="4" t="str">
        <f>HYPERLINK("https://lead2car-demo.crm4.dynamics.com/main.aspx?etn=ey_equipment&amp;pagetype=entityrecord&amp;id=68f1d87e-47f5-ef11-be1f-7c1e5236628e","68f1d87e-47f5-ef11-be1f-7c1e5236628e")</f>
        <v>68f1d87e-47f5-ef11-be1f-7c1e5236628e</v>
      </c>
      <c r="BZ8" t="s">
        <v>786</v>
      </c>
      <c r="CM8" s="2">
        <v>45734.389722222222</v>
      </c>
      <c r="CN8">
        <v>0</v>
      </c>
      <c r="CX8" s="2">
        <v>44846.448344907411</v>
      </c>
      <c r="CY8" s="2">
        <v>45734.389722222222</v>
      </c>
      <c r="CZ8">
        <v>1</v>
      </c>
      <c r="DA8" s="2">
        <v>44840.366736111115</v>
      </c>
      <c r="DB8" s="2">
        <v>45734.389722222222</v>
      </c>
      <c r="DC8">
        <v>1</v>
      </c>
      <c r="DF8" s="1">
        <v>44328</v>
      </c>
      <c r="DG8" s="1">
        <v>45789</v>
      </c>
      <c r="DI8" s="2">
        <v>45205.366736111115</v>
      </c>
      <c r="DM8" s="1">
        <v>44306</v>
      </c>
      <c r="DN8" s="1">
        <v>44328</v>
      </c>
      <c r="DR8" s="2">
        <v>45058.659722222219</v>
      </c>
      <c r="DT8">
        <v>364840002</v>
      </c>
      <c r="DU8" t="s">
        <v>686</v>
      </c>
      <c r="EI8">
        <v>364840001</v>
      </c>
      <c r="EJ8" t="s">
        <v>687</v>
      </c>
      <c r="EK8">
        <v>364840000</v>
      </c>
      <c r="EL8" t="s">
        <v>727</v>
      </c>
      <c r="EO8" s="4" t="str">
        <f>HYPERLINK("https://lead2car-demo.crm4.dynamics.com/main.aspx?etn=contact&amp;pagetype=entityrecord&amp;id=9685a679-c7f5-ef11-be1f-6045bddedbff","9685a679-c7f5-ef11-be1f-6045bddedbff")</f>
        <v>9685a679-c7f5-ef11-be1f-6045bddedbff</v>
      </c>
      <c r="EP8" t="s">
        <v>787</v>
      </c>
      <c r="EQ8" t="s">
        <v>729</v>
      </c>
      <c r="ER8">
        <v>364840000</v>
      </c>
      <c r="ES8" t="s">
        <v>690</v>
      </c>
      <c r="FC8" t="s">
        <v>788</v>
      </c>
      <c r="FD8">
        <v>2487</v>
      </c>
      <c r="FE8" t="s">
        <v>789</v>
      </c>
      <c r="FF8">
        <v>85</v>
      </c>
      <c r="FI8">
        <v>239</v>
      </c>
      <c r="GD8" t="s">
        <v>732</v>
      </c>
      <c r="GG8">
        <v>364840000</v>
      </c>
      <c r="GH8" t="s">
        <v>691</v>
      </c>
      <c r="GJ8" t="b">
        <v>0</v>
      </c>
      <c r="GK8" t="s">
        <v>715</v>
      </c>
      <c r="GP8">
        <v>364840002</v>
      </c>
      <c r="GQ8" t="s">
        <v>686</v>
      </c>
      <c r="GU8" s="4" t="str">
        <f t="shared" si="5"/>
        <v>f4fbea14-c9f5-ef11-be1f-6045bddf3afb</v>
      </c>
      <c r="GV8" t="s">
        <v>733</v>
      </c>
      <c r="HE8">
        <v>364840002</v>
      </c>
      <c r="HF8" t="s">
        <v>686</v>
      </c>
      <c r="HI8">
        <v>364840002</v>
      </c>
      <c r="HJ8" t="s">
        <v>686</v>
      </c>
      <c r="HM8">
        <v>1</v>
      </c>
      <c r="HN8">
        <v>1</v>
      </c>
      <c r="IB8">
        <v>40956</v>
      </c>
      <c r="IF8" s="4" t="str">
        <f>HYPERLINK("https://lead2car-demo.crm4.dynamics.com/main.aspx?etn=ey_modelkey&amp;pagetype=entityrecord&amp;id=e2d43037-3bf5-ef11-be1f-6045bddedbff","e2d43037-3bf5-ef11-be1f-6045bddedbff")</f>
        <v>e2d43037-3bf5-ef11-be1f-6045bddedbff</v>
      </c>
      <c r="IG8" t="s">
        <v>790</v>
      </c>
      <c r="II8">
        <v>2021</v>
      </c>
      <c r="IJ8" t="b">
        <v>0</v>
      </c>
      <c r="IK8" t="s">
        <v>715</v>
      </c>
      <c r="IM8" t="s">
        <v>791</v>
      </c>
      <c r="IN8">
        <v>364840001</v>
      </c>
      <c r="IO8" t="s">
        <v>687</v>
      </c>
      <c r="IR8">
        <v>364840000</v>
      </c>
      <c r="IS8" t="s">
        <v>736</v>
      </c>
      <c r="JH8">
        <v>364840004</v>
      </c>
      <c r="JI8" t="s">
        <v>792</v>
      </c>
      <c r="JL8" s="2">
        <v>45734.389722222222</v>
      </c>
      <c r="JM8">
        <v>0</v>
      </c>
      <c r="KJ8" t="s">
        <v>786</v>
      </c>
      <c r="KR8">
        <v>364840002</v>
      </c>
      <c r="KS8" t="s">
        <v>686</v>
      </c>
      <c r="KT8" t="b">
        <v>0</v>
      </c>
      <c r="KU8" t="s">
        <v>715</v>
      </c>
      <c r="NP8" t="s">
        <v>789</v>
      </c>
      <c r="NQ8" t="s">
        <v>793</v>
      </c>
      <c r="NS8">
        <v>364840002</v>
      </c>
      <c r="NT8" t="s">
        <v>686</v>
      </c>
      <c r="OW8">
        <v>364840002</v>
      </c>
      <c r="OX8" t="s">
        <v>686</v>
      </c>
      <c r="PB8" t="s">
        <v>794</v>
      </c>
      <c r="PE8" t="b">
        <v>0</v>
      </c>
      <c r="PF8" t="s">
        <v>686</v>
      </c>
      <c r="PN8">
        <v>364840002</v>
      </c>
      <c r="PO8" t="s">
        <v>686</v>
      </c>
      <c r="PR8" t="s">
        <v>795</v>
      </c>
      <c r="VU8">
        <v>364840001</v>
      </c>
      <c r="VV8" t="s">
        <v>720</v>
      </c>
      <c r="VZ8" t="s">
        <v>796</v>
      </c>
      <c r="WA8">
        <v>364840061</v>
      </c>
      <c r="WB8" t="s">
        <v>797</v>
      </c>
      <c r="WC8">
        <v>364840002</v>
      </c>
      <c r="WD8" t="s">
        <v>686</v>
      </c>
      <c r="WR8">
        <v>364840013</v>
      </c>
      <c r="WS8" t="s">
        <v>704</v>
      </c>
      <c r="WX8" s="4" t="str">
        <f>HYPERLINK("https://lead2car-demo.crm4.dynamics.com/main.aspx?etn=ey_vehicle&amp;pagetype=entityrecord&amp;id=7e734826-c9f5-ef11-be1f-6045bddedbff","7e734826-c9f5-ef11-be1f-6045bddedbff")</f>
        <v>7e734826-c9f5-ef11-be1f-6045bddedbff</v>
      </c>
      <c r="XD8" s="4" t="str">
        <f>HYPERLINK("https://lead2car-demo.crm4.dynamics.com/main.aspx?etn=ey_model&amp;pagetype=entityrecord&amp;id=502e577b-37f5-ef11-be1f-6045bddd2893","502e577b-37f5-ef11-be1f-6045bddd2893")</f>
        <v>502e577b-37f5-ef11-be1f-6045bddd2893</v>
      </c>
      <c r="XE8" t="s">
        <v>798</v>
      </c>
      <c r="XF8" s="4" t="str">
        <f>HYPERLINK("https://lead2car-demo.crm4.dynamics.com/main.aspx?etn=ey_vehicleowner&amp;pagetype=entityrecord&amp;id=339ecd58-d4f5-ef11-be1f-6045bddf3afb","339ecd58-d4f5-ef11-be1f-6045bddf3afb")</f>
        <v>339ecd58-d4f5-ef11-be1f-6045bddf3afb</v>
      </c>
      <c r="XG8" t="s">
        <v>799</v>
      </c>
      <c r="XH8">
        <v>364840002</v>
      </c>
      <c r="XI8" t="s">
        <v>686</v>
      </c>
      <c r="XJ8">
        <v>364840002</v>
      </c>
      <c r="XK8" t="s">
        <v>686</v>
      </c>
      <c r="XL8">
        <v>364840007</v>
      </c>
      <c r="XM8" t="s">
        <v>784</v>
      </c>
      <c r="XP8">
        <v>364840000</v>
      </c>
      <c r="XQ8" t="s">
        <v>722</v>
      </c>
      <c r="XR8" s="4" t="str">
        <f t="shared" si="0"/>
        <v>95d5cdbc-9fd5-ef11-8eea-000d3a6576c9</v>
      </c>
      <c r="XS8" t="s">
        <v>685</v>
      </c>
      <c r="YD8" t="s">
        <v>800</v>
      </c>
      <c r="YF8" t="b">
        <v>0</v>
      </c>
      <c r="YG8" t="s">
        <v>715</v>
      </c>
      <c r="YH8">
        <v>364840002</v>
      </c>
      <c r="YI8" t="s">
        <v>686</v>
      </c>
      <c r="YJ8">
        <v>143</v>
      </c>
      <c r="YL8" s="4" t="str">
        <f t="shared" si="1"/>
        <v>95d5cdbc-9fd5-ef11-8eea-000d3a6576c9</v>
      </c>
      <c r="YM8" t="s">
        <v>685</v>
      </c>
      <c r="YN8" s="2">
        <v>45729.694432870368</v>
      </c>
      <c r="YR8" s="4" t="str">
        <f t="shared" si="6"/>
        <v>5333e27e-c4f5-ef11-be1f-6045bddedbff</v>
      </c>
      <c r="YS8" t="s">
        <v>724</v>
      </c>
      <c r="YT8" t="s">
        <v>709</v>
      </c>
      <c r="YU8" s="4" t="str">
        <f t="shared" si="2"/>
        <v>a3cecdbc-9fd5-ef11-8eea-000d3a6576c9</v>
      </c>
      <c r="YV8" t="s">
        <v>710</v>
      </c>
      <c r="YY8" s="4" t="str">
        <f t="shared" si="7"/>
        <v>5333e27e-c4f5-ef11-be1f-6045bddedbff</v>
      </c>
      <c r="ZA8">
        <v>0</v>
      </c>
      <c r="ZB8" t="s">
        <v>703</v>
      </c>
      <c r="ZC8">
        <v>1</v>
      </c>
      <c r="ZD8" t="s">
        <v>703</v>
      </c>
      <c r="ZE8">
        <v>0</v>
      </c>
      <c r="ZF8" s="4" t="str">
        <f t="shared" si="3"/>
        <v>58c14207-2cd6-ef11-8eea-000d3a6576c9</v>
      </c>
      <c r="ZG8" t="s">
        <v>711</v>
      </c>
    </row>
    <row r="9" spans="1:685" x14ac:dyDescent="0.25">
      <c r="A9" s="4" t="str">
        <f t="shared" si="4"/>
        <v>5333e27e-c4f5-ef11-be1f-6045bddedbff</v>
      </c>
      <c r="B9" t="s">
        <v>724</v>
      </c>
      <c r="C9" s="2">
        <v>45716.488217592596</v>
      </c>
      <c r="F9">
        <v>1</v>
      </c>
      <c r="J9">
        <v>364840002</v>
      </c>
      <c r="K9" t="s">
        <v>686</v>
      </c>
      <c r="R9" t="b">
        <v>0</v>
      </c>
      <c r="S9" t="s">
        <v>686</v>
      </c>
      <c r="W9">
        <v>0</v>
      </c>
      <c r="X9" s="2">
        <v>45734.389722222222</v>
      </c>
      <c r="Y9">
        <v>1</v>
      </c>
      <c r="Z9">
        <v>4</v>
      </c>
      <c r="AA9" s="2">
        <v>45734.389722222222</v>
      </c>
      <c r="AB9">
        <v>1</v>
      </c>
      <c r="AC9">
        <v>10571.9</v>
      </c>
      <c r="AD9">
        <v>10571.9</v>
      </c>
      <c r="AE9" s="2">
        <v>45734.389722222222</v>
      </c>
      <c r="AF9">
        <v>1</v>
      </c>
      <c r="AG9">
        <v>0</v>
      </c>
      <c r="AH9" s="2">
        <v>45734.389722222222</v>
      </c>
      <c r="AI9">
        <v>1</v>
      </c>
      <c r="AJ9">
        <v>364840002</v>
      </c>
      <c r="AK9" t="s">
        <v>686</v>
      </c>
      <c r="AL9">
        <v>364840001</v>
      </c>
      <c r="AM9" t="s">
        <v>687</v>
      </c>
      <c r="BD9">
        <v>364840003</v>
      </c>
      <c r="BE9" t="s">
        <v>784</v>
      </c>
      <c r="BH9">
        <v>364840042</v>
      </c>
      <c r="BI9" t="s">
        <v>785</v>
      </c>
      <c r="BY9" s="4" t="str">
        <f>HYPERLINK("https://lead2car-demo.crm4.dynamics.com/main.aspx?etn=ey_equipment&amp;pagetype=entityrecord&amp;id=eedf117c-47f5-ef11-be1f-6045bddf3afb","eedf117c-47f5-ef11-be1f-6045bddf3afb")</f>
        <v>eedf117c-47f5-ef11-be1f-6045bddf3afb</v>
      </c>
      <c r="BZ9" t="s">
        <v>801</v>
      </c>
      <c r="CM9" s="2">
        <v>45734.389722222222</v>
      </c>
      <c r="CN9">
        <v>0</v>
      </c>
      <c r="CX9" s="2">
        <v>44846.526701388888</v>
      </c>
      <c r="CY9" s="2">
        <v>45734.389722222222</v>
      </c>
      <c r="CZ9">
        <v>1</v>
      </c>
      <c r="DA9" s="2">
        <v>44846.388032407405</v>
      </c>
      <c r="DB9" s="2">
        <v>45734.389722222222</v>
      </c>
      <c r="DC9">
        <v>1</v>
      </c>
      <c r="DF9" s="1">
        <v>44328</v>
      </c>
      <c r="DG9" s="1">
        <v>45789</v>
      </c>
      <c r="DI9" s="2">
        <v>45211.388032407405</v>
      </c>
      <c r="DM9" s="1">
        <v>44319</v>
      </c>
      <c r="DN9" s="1">
        <v>44328</v>
      </c>
      <c r="DR9" s="2">
        <v>45058.659722222219</v>
      </c>
      <c r="DT9">
        <v>364840002</v>
      </c>
      <c r="DU9" t="s">
        <v>686</v>
      </c>
      <c r="EI9">
        <v>364840001</v>
      </c>
      <c r="EJ9" t="s">
        <v>687</v>
      </c>
      <c r="EK9">
        <v>364840000</v>
      </c>
      <c r="EL9" t="s">
        <v>727</v>
      </c>
      <c r="EO9" s="4" t="str">
        <f>HYPERLINK("https://lead2car-demo.crm4.dynamics.com/main.aspx?etn=contact&amp;pagetype=entityrecord&amp;id=82ecae01-d7f5-ef11-be1f-6045bddf3afb","82ecae01-d7f5-ef11-be1f-6045bddf3afb")</f>
        <v>82ecae01-d7f5-ef11-be1f-6045bddf3afb</v>
      </c>
      <c r="EP9" t="s">
        <v>802</v>
      </c>
      <c r="EQ9" t="s">
        <v>729</v>
      </c>
      <c r="ER9">
        <v>364840000</v>
      </c>
      <c r="ES9" t="s">
        <v>690</v>
      </c>
      <c r="FC9" t="s">
        <v>788</v>
      </c>
      <c r="FD9">
        <v>2487</v>
      </c>
      <c r="FE9" t="s">
        <v>789</v>
      </c>
      <c r="FF9">
        <v>85</v>
      </c>
      <c r="FI9">
        <v>239</v>
      </c>
      <c r="GD9" t="s">
        <v>732</v>
      </c>
      <c r="GG9">
        <v>364840000</v>
      </c>
      <c r="GH9" t="s">
        <v>691</v>
      </c>
      <c r="GJ9" t="b">
        <v>0</v>
      </c>
      <c r="GK9" t="s">
        <v>715</v>
      </c>
      <c r="GP9">
        <v>364840002</v>
      </c>
      <c r="GQ9" t="s">
        <v>686</v>
      </c>
      <c r="GU9" s="4" t="str">
        <f t="shared" si="5"/>
        <v>f4fbea14-c9f5-ef11-be1f-6045bddf3afb</v>
      </c>
      <c r="GV9" t="s">
        <v>733</v>
      </c>
      <c r="HE9">
        <v>364840002</v>
      </c>
      <c r="HF9" t="s">
        <v>686</v>
      </c>
      <c r="HI9">
        <v>364840002</v>
      </c>
      <c r="HJ9" t="s">
        <v>686</v>
      </c>
      <c r="HM9">
        <v>1</v>
      </c>
      <c r="HN9">
        <v>1</v>
      </c>
      <c r="IB9">
        <v>81021</v>
      </c>
      <c r="IF9" s="4" t="str">
        <f>HYPERLINK("https://lead2car-demo.crm4.dynamics.com/main.aspx?etn=ey_modelkey&amp;pagetype=entityrecord&amp;id=e2d43037-3bf5-ef11-be1f-6045bddedbff","e2d43037-3bf5-ef11-be1f-6045bddedbff")</f>
        <v>e2d43037-3bf5-ef11-be1f-6045bddedbff</v>
      </c>
      <c r="IG9" t="s">
        <v>790</v>
      </c>
      <c r="II9">
        <v>2021</v>
      </c>
      <c r="IJ9" t="b">
        <v>0</v>
      </c>
      <c r="IK9" t="s">
        <v>715</v>
      </c>
      <c r="IM9" t="s">
        <v>803</v>
      </c>
      <c r="IN9">
        <v>364840001</v>
      </c>
      <c r="IO9" t="s">
        <v>687</v>
      </c>
      <c r="IR9">
        <v>364840000</v>
      </c>
      <c r="IS9" t="s">
        <v>736</v>
      </c>
      <c r="JH9">
        <v>364840004</v>
      </c>
      <c r="JI9" t="s">
        <v>792</v>
      </c>
      <c r="JL9" s="2">
        <v>45734.389722222222</v>
      </c>
      <c r="JM9">
        <v>0</v>
      </c>
      <c r="KJ9" t="s">
        <v>801</v>
      </c>
      <c r="KR9">
        <v>364840002</v>
      </c>
      <c r="KS9" t="s">
        <v>686</v>
      </c>
      <c r="KT9" t="b">
        <v>0</v>
      </c>
      <c r="KU9" t="s">
        <v>715</v>
      </c>
      <c r="NP9" t="s">
        <v>789</v>
      </c>
      <c r="NQ9" t="s">
        <v>804</v>
      </c>
      <c r="NS9">
        <v>364840002</v>
      </c>
      <c r="NT9" t="s">
        <v>686</v>
      </c>
      <c r="OW9">
        <v>364840002</v>
      </c>
      <c r="OX9" t="s">
        <v>686</v>
      </c>
      <c r="PB9" t="s">
        <v>805</v>
      </c>
      <c r="PE9" t="b">
        <v>0</v>
      </c>
      <c r="PF9" t="s">
        <v>686</v>
      </c>
      <c r="PN9">
        <v>364840002</v>
      </c>
      <c r="PO9" t="s">
        <v>686</v>
      </c>
      <c r="PR9" t="s">
        <v>795</v>
      </c>
      <c r="VU9">
        <v>364840001</v>
      </c>
      <c r="VV9" t="s">
        <v>720</v>
      </c>
      <c r="VZ9" t="s">
        <v>806</v>
      </c>
      <c r="WA9">
        <v>364840061</v>
      </c>
      <c r="WB9" t="s">
        <v>797</v>
      </c>
      <c r="WC9">
        <v>364840002</v>
      </c>
      <c r="WD9" t="s">
        <v>686</v>
      </c>
      <c r="WR9">
        <v>364840013</v>
      </c>
      <c r="WS9" t="s">
        <v>704</v>
      </c>
      <c r="WX9" s="4" t="str">
        <f>HYPERLINK("https://lead2car-demo.crm4.dynamics.com/main.aspx?etn=ey_vehicle&amp;pagetype=entityrecord&amp;id=8d734826-c9f5-ef11-be1f-6045bddedbff","8d734826-c9f5-ef11-be1f-6045bddedbff")</f>
        <v>8d734826-c9f5-ef11-be1f-6045bddedbff</v>
      </c>
      <c r="XD9" s="4" t="str">
        <f>HYPERLINK("https://lead2car-demo.crm4.dynamics.com/main.aspx?etn=ey_model&amp;pagetype=entityrecord&amp;id=502e577b-37f5-ef11-be1f-6045bddd2893","502e577b-37f5-ef11-be1f-6045bddd2893")</f>
        <v>502e577b-37f5-ef11-be1f-6045bddd2893</v>
      </c>
      <c r="XE9" t="s">
        <v>798</v>
      </c>
      <c r="XF9" s="4" t="str">
        <f>HYPERLINK("https://lead2car-demo.crm4.dynamics.com/main.aspx?etn=ey_vehicleowner&amp;pagetype=entityrecord&amp;id=b806447d-d4f5-ef11-be1f-6045bddf3afb","b806447d-d4f5-ef11-be1f-6045bddf3afb")</f>
        <v>b806447d-d4f5-ef11-be1f-6045bddf3afb</v>
      </c>
      <c r="XG9" t="s">
        <v>807</v>
      </c>
      <c r="XH9">
        <v>364840002</v>
      </c>
      <c r="XI9" t="s">
        <v>686</v>
      </c>
      <c r="XJ9">
        <v>364840002</v>
      </c>
      <c r="XK9" t="s">
        <v>686</v>
      </c>
      <c r="XL9">
        <v>364840007</v>
      </c>
      <c r="XM9" t="s">
        <v>784</v>
      </c>
      <c r="XP9">
        <v>364840000</v>
      </c>
      <c r="XQ9" t="s">
        <v>722</v>
      </c>
      <c r="XR9" s="4" t="str">
        <f t="shared" si="0"/>
        <v>95d5cdbc-9fd5-ef11-8eea-000d3a6576c9</v>
      </c>
      <c r="XS9" t="s">
        <v>685</v>
      </c>
      <c r="YD9" t="s">
        <v>808</v>
      </c>
      <c r="YF9" t="b">
        <v>0</v>
      </c>
      <c r="YG9" t="s">
        <v>715</v>
      </c>
      <c r="YH9">
        <v>364840002</v>
      </c>
      <c r="YI9" t="s">
        <v>686</v>
      </c>
      <c r="YJ9">
        <v>143</v>
      </c>
      <c r="YL9" s="4" t="str">
        <f t="shared" si="1"/>
        <v>95d5cdbc-9fd5-ef11-8eea-000d3a6576c9</v>
      </c>
      <c r="YM9" t="s">
        <v>685</v>
      </c>
      <c r="YN9" s="2">
        <v>45729.695462962962</v>
      </c>
      <c r="YR9" s="4" t="str">
        <f t="shared" si="6"/>
        <v>5333e27e-c4f5-ef11-be1f-6045bddedbff</v>
      </c>
      <c r="YS9" t="s">
        <v>724</v>
      </c>
      <c r="YT9" t="s">
        <v>709</v>
      </c>
      <c r="YU9" s="4" t="str">
        <f t="shared" si="2"/>
        <v>a3cecdbc-9fd5-ef11-8eea-000d3a6576c9</v>
      </c>
      <c r="YV9" t="s">
        <v>710</v>
      </c>
      <c r="YY9" s="4" t="str">
        <f t="shared" si="7"/>
        <v>5333e27e-c4f5-ef11-be1f-6045bddedbff</v>
      </c>
      <c r="ZA9">
        <v>0</v>
      </c>
      <c r="ZB9" t="s">
        <v>703</v>
      </c>
      <c r="ZC9">
        <v>1</v>
      </c>
      <c r="ZD9" t="s">
        <v>703</v>
      </c>
      <c r="ZE9">
        <v>0</v>
      </c>
      <c r="ZF9" s="4" t="str">
        <f t="shared" si="3"/>
        <v>58c14207-2cd6-ef11-8eea-000d3a6576c9</v>
      </c>
      <c r="ZG9" t="s">
        <v>711</v>
      </c>
    </row>
    <row r="10" spans="1:685" x14ac:dyDescent="0.25">
      <c r="A10" s="4" t="str">
        <f t="shared" si="4"/>
        <v>5333e27e-c4f5-ef11-be1f-6045bddedbff</v>
      </c>
      <c r="B10" t="s">
        <v>724</v>
      </c>
      <c r="C10" s="2">
        <v>45716.488229166665</v>
      </c>
      <c r="F10">
        <v>1</v>
      </c>
      <c r="J10">
        <v>364840002</v>
      </c>
      <c r="K10" t="s">
        <v>686</v>
      </c>
      <c r="R10" t="b">
        <v>0</v>
      </c>
      <c r="S10" t="s">
        <v>686</v>
      </c>
      <c r="W10">
        <v>0</v>
      </c>
      <c r="X10" s="2">
        <v>45734.389722222222</v>
      </c>
      <c r="Y10">
        <v>1</v>
      </c>
      <c r="Z10">
        <v>4</v>
      </c>
      <c r="AA10" s="2">
        <v>45734.389722222222</v>
      </c>
      <c r="AB10">
        <v>1</v>
      </c>
      <c r="AC10">
        <v>9059.94</v>
      </c>
      <c r="AD10">
        <v>9059.94</v>
      </c>
      <c r="AE10" s="2">
        <v>45734.389722222222</v>
      </c>
      <c r="AF10">
        <v>1</v>
      </c>
      <c r="AG10">
        <v>1</v>
      </c>
      <c r="AH10" s="2">
        <v>45734.389722222222</v>
      </c>
      <c r="AI10">
        <v>1</v>
      </c>
      <c r="AJ10">
        <v>364840002</v>
      </c>
      <c r="AK10" t="s">
        <v>686</v>
      </c>
      <c r="AL10">
        <v>364840001</v>
      </c>
      <c r="AM10" t="s">
        <v>687</v>
      </c>
      <c r="BD10">
        <v>364840003</v>
      </c>
      <c r="BE10" t="s">
        <v>784</v>
      </c>
      <c r="BH10">
        <v>364840042</v>
      </c>
      <c r="BI10" t="s">
        <v>785</v>
      </c>
      <c r="BY10" s="4" t="str">
        <f>HYPERLINK("https://lead2car-demo.crm4.dynamics.com/main.aspx?etn=ey_equipment&amp;pagetype=entityrecord&amp;id=000ed87e-47f5-ef11-be1f-7c1e5277b9bc","000ed87e-47f5-ef11-be1f-7c1e5277b9bc")</f>
        <v>000ed87e-47f5-ef11-be1f-7c1e5277b9bc</v>
      </c>
      <c r="BZ10" t="s">
        <v>809</v>
      </c>
      <c r="CB10" t="s">
        <v>810</v>
      </c>
      <c r="CM10" s="2">
        <v>45734.389722222222</v>
      </c>
      <c r="CN10">
        <v>0</v>
      </c>
      <c r="CX10" s="2">
        <v>44846.534270833334</v>
      </c>
      <c r="CY10" s="2">
        <v>45734.389722222222</v>
      </c>
      <c r="CZ10">
        <v>1</v>
      </c>
      <c r="DA10" s="2">
        <v>44846.407824074071</v>
      </c>
      <c r="DB10" s="2">
        <v>45734.389722222222</v>
      </c>
      <c r="DC10">
        <v>1</v>
      </c>
      <c r="DF10" s="1">
        <v>44342</v>
      </c>
      <c r="DG10" s="1">
        <v>45803</v>
      </c>
      <c r="DI10" s="2">
        <v>45211.407824074071</v>
      </c>
      <c r="DM10" s="1">
        <v>44329</v>
      </c>
      <c r="DR10" s="2">
        <v>45072.49722222222</v>
      </c>
      <c r="DT10">
        <v>364840002</v>
      </c>
      <c r="DU10" t="s">
        <v>686</v>
      </c>
      <c r="EI10">
        <v>364840001</v>
      </c>
      <c r="EJ10" t="s">
        <v>687</v>
      </c>
      <c r="EK10">
        <v>364840000</v>
      </c>
      <c r="EL10" t="s">
        <v>727</v>
      </c>
      <c r="EO10" s="4" t="str">
        <f>HYPERLINK("https://lead2car-demo.crm4.dynamics.com/main.aspx?etn=contact&amp;pagetype=entityrecord&amp;id=972138e5-d6f5-ef11-be1f-6045bddedbff","972138e5-d6f5-ef11-be1f-6045bddedbff")</f>
        <v>972138e5-d6f5-ef11-be1f-6045bddedbff</v>
      </c>
      <c r="EP10" t="s">
        <v>811</v>
      </c>
      <c r="EQ10" t="s">
        <v>729</v>
      </c>
      <c r="ER10">
        <v>364840000</v>
      </c>
      <c r="ES10" t="s">
        <v>690</v>
      </c>
      <c r="FC10" t="s">
        <v>788</v>
      </c>
      <c r="FD10">
        <v>2487</v>
      </c>
      <c r="FE10" t="s">
        <v>789</v>
      </c>
      <c r="FF10">
        <v>85</v>
      </c>
      <c r="FI10">
        <v>239</v>
      </c>
      <c r="GD10" t="s">
        <v>732</v>
      </c>
      <c r="GG10">
        <v>364840000</v>
      </c>
      <c r="GH10" t="s">
        <v>691</v>
      </c>
      <c r="GJ10" t="b">
        <v>0</v>
      </c>
      <c r="GK10" t="s">
        <v>715</v>
      </c>
      <c r="GP10">
        <v>364840002</v>
      </c>
      <c r="GQ10" t="s">
        <v>686</v>
      </c>
      <c r="GU10" s="4" t="str">
        <f t="shared" si="5"/>
        <v>f4fbea14-c9f5-ef11-be1f-6045bddf3afb</v>
      </c>
      <c r="GV10" t="s">
        <v>733</v>
      </c>
      <c r="HE10">
        <v>364840002</v>
      </c>
      <c r="HF10" t="s">
        <v>686</v>
      </c>
      <c r="HI10">
        <v>364840002</v>
      </c>
      <c r="HJ10" t="s">
        <v>686</v>
      </c>
      <c r="HM10">
        <v>1</v>
      </c>
      <c r="HN10">
        <v>1</v>
      </c>
      <c r="IB10">
        <v>98544</v>
      </c>
      <c r="IF10" s="4" t="str">
        <f>HYPERLINK("https://lead2car-demo.crm4.dynamics.com/main.aspx?etn=ey_modelkey&amp;pagetype=entityrecord&amp;id=e2d43037-3bf5-ef11-be1f-6045bddedbff","e2d43037-3bf5-ef11-be1f-6045bddedbff")</f>
        <v>e2d43037-3bf5-ef11-be1f-6045bddedbff</v>
      </c>
      <c r="IG10" t="s">
        <v>790</v>
      </c>
      <c r="II10">
        <v>2021</v>
      </c>
      <c r="IJ10" t="b">
        <v>0</v>
      </c>
      <c r="IK10" t="s">
        <v>715</v>
      </c>
      <c r="IM10" t="s">
        <v>812</v>
      </c>
      <c r="IR10">
        <v>364840000</v>
      </c>
      <c r="IS10" t="s">
        <v>736</v>
      </c>
      <c r="JH10">
        <v>364840004</v>
      </c>
      <c r="JI10" t="s">
        <v>792</v>
      </c>
      <c r="JL10" s="2">
        <v>45734.389722222222</v>
      </c>
      <c r="JM10">
        <v>0</v>
      </c>
      <c r="KJ10" t="s">
        <v>809</v>
      </c>
      <c r="KR10">
        <v>364840002</v>
      </c>
      <c r="KS10" t="s">
        <v>686</v>
      </c>
      <c r="KT10" t="b">
        <v>0</v>
      </c>
      <c r="KU10" t="s">
        <v>715</v>
      </c>
      <c r="KX10">
        <v>0</v>
      </c>
      <c r="KY10">
        <v>0</v>
      </c>
      <c r="LD10">
        <v>368114</v>
      </c>
      <c r="LE10">
        <v>368114</v>
      </c>
      <c r="LF10">
        <v>0</v>
      </c>
      <c r="LG10">
        <v>0</v>
      </c>
      <c r="LR10">
        <v>0</v>
      </c>
      <c r="LS10">
        <v>0</v>
      </c>
      <c r="LV10">
        <v>368114</v>
      </c>
      <c r="LW10">
        <v>368114</v>
      </c>
      <c r="LX10">
        <v>368114</v>
      </c>
      <c r="LY10">
        <v>368114</v>
      </c>
      <c r="NP10" t="s">
        <v>789</v>
      </c>
      <c r="NQ10" t="s">
        <v>813</v>
      </c>
      <c r="NS10">
        <v>364840002</v>
      </c>
      <c r="NT10" t="s">
        <v>686</v>
      </c>
      <c r="OW10">
        <v>364840002</v>
      </c>
      <c r="OX10" t="s">
        <v>686</v>
      </c>
      <c r="PB10" t="s">
        <v>814</v>
      </c>
      <c r="PE10" t="b">
        <v>0</v>
      </c>
      <c r="PF10" t="s">
        <v>686</v>
      </c>
      <c r="PN10">
        <v>364840002</v>
      </c>
      <c r="PO10" t="s">
        <v>686</v>
      </c>
      <c r="PR10" t="s">
        <v>795</v>
      </c>
      <c r="VO10">
        <v>0</v>
      </c>
      <c r="VP10">
        <v>0</v>
      </c>
      <c r="VU10">
        <v>364840001</v>
      </c>
      <c r="VV10" t="s">
        <v>720</v>
      </c>
      <c r="VZ10" t="s">
        <v>815</v>
      </c>
      <c r="WA10">
        <v>364840061</v>
      </c>
      <c r="WB10" t="s">
        <v>797</v>
      </c>
      <c r="WC10">
        <v>364840002</v>
      </c>
      <c r="WD10" t="s">
        <v>686</v>
      </c>
      <c r="WR10">
        <v>364840013</v>
      </c>
      <c r="WS10" t="s">
        <v>704</v>
      </c>
      <c r="WX10" s="4" t="str">
        <f>HYPERLINK("https://lead2car-demo.crm4.dynamics.com/main.aspx?etn=ey_vehicle&amp;pagetype=entityrecord&amp;id=a3734826-c9f5-ef11-be1f-6045bddedbff","a3734826-c9f5-ef11-be1f-6045bddedbff")</f>
        <v>a3734826-c9f5-ef11-be1f-6045bddedbff</v>
      </c>
      <c r="XD10" s="4" t="str">
        <f>HYPERLINK("https://lead2car-demo.crm4.dynamics.com/main.aspx?etn=ey_model&amp;pagetype=entityrecord&amp;id=502e577b-37f5-ef11-be1f-6045bddd2893","502e577b-37f5-ef11-be1f-6045bddd2893")</f>
        <v>502e577b-37f5-ef11-be1f-6045bddd2893</v>
      </c>
      <c r="XE10" t="s">
        <v>798</v>
      </c>
      <c r="XF10" s="4" t="str">
        <f>HYPERLINK("https://lead2car-demo.crm4.dynamics.com/main.aspx?etn=ey_vehicleowner&amp;pagetype=entityrecord&amp;id=bf78ee83-cbf5-ef11-be1f-000d3ab63aa3","bf78ee83-cbf5-ef11-be1f-000d3ab63aa3")</f>
        <v>bf78ee83-cbf5-ef11-be1f-000d3ab63aa3</v>
      </c>
      <c r="XG10" t="s">
        <v>816</v>
      </c>
      <c r="XH10">
        <v>364840002</v>
      </c>
      <c r="XI10" t="s">
        <v>686</v>
      </c>
      <c r="XJ10">
        <v>364840002</v>
      </c>
      <c r="XK10" t="s">
        <v>686</v>
      </c>
      <c r="XL10">
        <v>364840007</v>
      </c>
      <c r="XM10" t="s">
        <v>784</v>
      </c>
      <c r="XP10">
        <v>364840000</v>
      </c>
      <c r="XQ10" t="s">
        <v>722</v>
      </c>
      <c r="XR10" s="4" t="str">
        <f t="shared" si="0"/>
        <v>95d5cdbc-9fd5-ef11-8eea-000d3a6576c9</v>
      </c>
      <c r="XS10" t="s">
        <v>685</v>
      </c>
      <c r="YD10" t="s">
        <v>817</v>
      </c>
      <c r="YF10" t="b">
        <v>0</v>
      </c>
      <c r="YG10" t="s">
        <v>715</v>
      </c>
      <c r="YH10">
        <v>364840002</v>
      </c>
      <c r="YI10" t="s">
        <v>686</v>
      </c>
      <c r="YJ10">
        <v>143</v>
      </c>
      <c r="YL10" s="4" t="str">
        <f t="shared" si="1"/>
        <v>95d5cdbc-9fd5-ef11-8eea-000d3a6576c9</v>
      </c>
      <c r="YM10" t="s">
        <v>685</v>
      </c>
      <c r="YN10" s="2">
        <v>45729.688807870371</v>
      </c>
      <c r="YR10" s="4" t="str">
        <f t="shared" si="6"/>
        <v>5333e27e-c4f5-ef11-be1f-6045bddedbff</v>
      </c>
      <c r="YS10" t="s">
        <v>724</v>
      </c>
      <c r="YT10" t="s">
        <v>709</v>
      </c>
      <c r="YU10" s="4" t="str">
        <f t="shared" si="2"/>
        <v>a3cecdbc-9fd5-ef11-8eea-000d3a6576c9</v>
      </c>
      <c r="YV10" t="s">
        <v>710</v>
      </c>
      <c r="YY10" s="4" t="str">
        <f t="shared" si="7"/>
        <v>5333e27e-c4f5-ef11-be1f-6045bddedbff</v>
      </c>
      <c r="ZA10">
        <v>0</v>
      </c>
      <c r="ZB10" t="s">
        <v>703</v>
      </c>
      <c r="ZC10">
        <v>1</v>
      </c>
      <c r="ZD10" t="s">
        <v>703</v>
      </c>
      <c r="ZE10">
        <v>0</v>
      </c>
      <c r="ZF10" s="4" t="str">
        <f t="shared" si="3"/>
        <v>58c14207-2cd6-ef11-8eea-000d3a6576c9</v>
      </c>
      <c r="ZG10" t="s">
        <v>711</v>
      </c>
    </row>
    <row r="11" spans="1:685" x14ac:dyDescent="0.25">
      <c r="A11" s="4" t="str">
        <f t="shared" si="4"/>
        <v>5333e27e-c4f5-ef11-be1f-6045bddedbff</v>
      </c>
      <c r="B11" t="s">
        <v>724</v>
      </c>
      <c r="C11" s="2">
        <v>45716.488263888888</v>
      </c>
      <c r="F11">
        <v>1</v>
      </c>
      <c r="J11">
        <v>364840002</v>
      </c>
      <c r="K11" t="s">
        <v>686</v>
      </c>
      <c r="R11" t="b">
        <v>0</v>
      </c>
      <c r="S11" t="s">
        <v>686</v>
      </c>
      <c r="W11">
        <v>0</v>
      </c>
      <c r="X11" s="2">
        <v>45734.389722222222</v>
      </c>
      <c r="Y11">
        <v>1</v>
      </c>
      <c r="Z11">
        <v>4</v>
      </c>
      <c r="AA11" s="2">
        <v>45734.389722222222</v>
      </c>
      <c r="AB11">
        <v>1</v>
      </c>
      <c r="AC11">
        <v>11886</v>
      </c>
      <c r="AD11">
        <v>11886</v>
      </c>
      <c r="AE11" s="2">
        <v>45734.389722222222</v>
      </c>
      <c r="AF11">
        <v>1</v>
      </c>
      <c r="AG11">
        <v>0</v>
      </c>
      <c r="AH11" s="2">
        <v>45734.389722222222</v>
      </c>
      <c r="AI11">
        <v>1</v>
      </c>
      <c r="AJ11">
        <v>364840002</v>
      </c>
      <c r="AK11" t="s">
        <v>686</v>
      </c>
      <c r="AL11">
        <v>364840001</v>
      </c>
      <c r="AM11" t="s">
        <v>687</v>
      </c>
      <c r="BD11">
        <v>364840003</v>
      </c>
      <c r="BE11" t="s">
        <v>784</v>
      </c>
      <c r="BH11">
        <v>364840042</v>
      </c>
      <c r="BI11" t="s">
        <v>785</v>
      </c>
      <c r="BY11" s="4" t="str">
        <f>HYPERLINK("https://lead2car-demo.crm4.dynamics.com/main.aspx?etn=ey_equipment&amp;pagetype=entityrecord&amp;id=000ed87e-47f5-ef11-be1f-7c1e5277b9bc","000ed87e-47f5-ef11-be1f-7c1e5277b9bc")</f>
        <v>000ed87e-47f5-ef11-be1f-7c1e5277b9bc</v>
      </c>
      <c r="BZ11" t="s">
        <v>809</v>
      </c>
      <c r="CM11" s="2">
        <v>45734.389722222222</v>
      </c>
      <c r="CN11">
        <v>0</v>
      </c>
      <c r="CX11" s="2">
        <v>44846.555775462963</v>
      </c>
      <c r="CY11" s="2">
        <v>45734.389722222222</v>
      </c>
      <c r="CZ11">
        <v>1</v>
      </c>
      <c r="DA11" s="2">
        <v>44845.358298611114</v>
      </c>
      <c r="DB11" s="2">
        <v>45734.389722222222</v>
      </c>
      <c r="DC11">
        <v>1</v>
      </c>
      <c r="DF11" s="1">
        <v>44406</v>
      </c>
      <c r="DG11" s="1">
        <v>45867</v>
      </c>
      <c r="DI11" s="2">
        <v>45210.358298611114</v>
      </c>
      <c r="DM11" s="1">
        <v>44358</v>
      </c>
      <c r="DN11" s="1">
        <v>44406</v>
      </c>
      <c r="DR11" s="2">
        <v>45136.513888888891</v>
      </c>
      <c r="DT11">
        <v>364840002</v>
      </c>
      <c r="DU11" t="s">
        <v>686</v>
      </c>
      <c r="EI11">
        <v>364840001</v>
      </c>
      <c r="EJ11" t="s">
        <v>687</v>
      </c>
      <c r="EK11">
        <v>364840000</v>
      </c>
      <c r="EL11" t="s">
        <v>727</v>
      </c>
      <c r="EO11" s="4" t="str">
        <f>HYPERLINK("https://lead2car-demo.crm4.dynamics.com/main.aspx?etn=contact&amp;pagetype=entityrecord&amp;id=449bad17-d7f5-ef11-be1f-000d3ab63aa3","449bad17-d7f5-ef11-be1f-000d3ab63aa3")</f>
        <v>449bad17-d7f5-ef11-be1f-000d3ab63aa3</v>
      </c>
      <c r="EP11" t="s">
        <v>818</v>
      </c>
      <c r="EQ11" t="s">
        <v>729</v>
      </c>
      <c r="ER11">
        <v>364840000</v>
      </c>
      <c r="ES11" t="s">
        <v>690</v>
      </c>
      <c r="FC11" t="s">
        <v>788</v>
      </c>
      <c r="FD11">
        <v>2487</v>
      </c>
      <c r="FE11" t="s">
        <v>789</v>
      </c>
      <c r="FF11">
        <v>85</v>
      </c>
      <c r="FI11">
        <v>239</v>
      </c>
      <c r="GD11" t="s">
        <v>732</v>
      </c>
      <c r="GG11">
        <v>364840000</v>
      </c>
      <c r="GH11" t="s">
        <v>691</v>
      </c>
      <c r="GJ11" t="b">
        <v>0</v>
      </c>
      <c r="GK11" t="s">
        <v>715</v>
      </c>
      <c r="GP11">
        <v>364840002</v>
      </c>
      <c r="GQ11" t="s">
        <v>686</v>
      </c>
      <c r="GU11" s="4" t="str">
        <f t="shared" si="5"/>
        <v>f4fbea14-c9f5-ef11-be1f-6045bddf3afb</v>
      </c>
      <c r="GV11" t="s">
        <v>733</v>
      </c>
      <c r="HE11">
        <v>364840002</v>
      </c>
      <c r="HF11" t="s">
        <v>686</v>
      </c>
      <c r="HI11">
        <v>364840002</v>
      </c>
      <c r="HJ11" t="s">
        <v>686</v>
      </c>
      <c r="HM11">
        <v>1</v>
      </c>
      <c r="HN11">
        <v>1</v>
      </c>
      <c r="IB11">
        <v>175121</v>
      </c>
      <c r="IF11" s="4" t="str">
        <f>HYPERLINK("https://lead2car-demo.crm4.dynamics.com/main.aspx?etn=ey_modelkey&amp;pagetype=entityrecord&amp;id=e2d43037-3bf5-ef11-be1f-6045bddedbff","e2d43037-3bf5-ef11-be1f-6045bddedbff")</f>
        <v>e2d43037-3bf5-ef11-be1f-6045bddedbff</v>
      </c>
      <c r="IG11" t="s">
        <v>790</v>
      </c>
      <c r="II11">
        <v>2021</v>
      </c>
      <c r="IJ11" t="b">
        <v>0</v>
      </c>
      <c r="IK11" t="s">
        <v>715</v>
      </c>
      <c r="IM11" t="s">
        <v>819</v>
      </c>
      <c r="IN11">
        <v>364840001</v>
      </c>
      <c r="IO11" t="s">
        <v>687</v>
      </c>
      <c r="IR11">
        <v>364840000</v>
      </c>
      <c r="IS11" t="s">
        <v>736</v>
      </c>
      <c r="JH11">
        <v>364840004</v>
      </c>
      <c r="JI11" t="s">
        <v>792</v>
      </c>
      <c r="JL11" s="2">
        <v>45734.389722222222</v>
      </c>
      <c r="JM11">
        <v>0</v>
      </c>
      <c r="KJ11" t="s">
        <v>809</v>
      </c>
      <c r="KR11">
        <v>364840002</v>
      </c>
      <c r="KS11" t="s">
        <v>686</v>
      </c>
      <c r="KT11" t="b">
        <v>0</v>
      </c>
      <c r="KU11" t="s">
        <v>715</v>
      </c>
      <c r="NP11" t="s">
        <v>789</v>
      </c>
      <c r="NQ11" t="s">
        <v>820</v>
      </c>
      <c r="NS11">
        <v>364840002</v>
      </c>
      <c r="NT11" t="s">
        <v>686</v>
      </c>
      <c r="OW11">
        <v>364840002</v>
      </c>
      <c r="OX11" t="s">
        <v>686</v>
      </c>
      <c r="PB11" t="s">
        <v>821</v>
      </c>
      <c r="PE11" t="b">
        <v>0</v>
      </c>
      <c r="PF11" t="s">
        <v>686</v>
      </c>
      <c r="PN11">
        <v>364840002</v>
      </c>
      <c r="PO11" t="s">
        <v>686</v>
      </c>
      <c r="PR11" t="s">
        <v>795</v>
      </c>
      <c r="VU11">
        <v>364840001</v>
      </c>
      <c r="VV11" t="s">
        <v>720</v>
      </c>
      <c r="VZ11" t="s">
        <v>822</v>
      </c>
      <c r="WA11">
        <v>364840061</v>
      </c>
      <c r="WB11" t="s">
        <v>797</v>
      </c>
      <c r="WC11">
        <v>364840002</v>
      </c>
      <c r="WD11" t="s">
        <v>686</v>
      </c>
      <c r="WR11">
        <v>364840013</v>
      </c>
      <c r="WS11" t="s">
        <v>704</v>
      </c>
      <c r="WX11" s="4" t="str">
        <f>HYPERLINK("https://lead2car-demo.crm4.dynamics.com/main.aspx?etn=ey_vehicle&amp;pagetype=entityrecord&amp;id=5ad25f2c-c9f5-ef11-be1f-6045bddedbff","5ad25f2c-c9f5-ef11-be1f-6045bddedbff")</f>
        <v>5ad25f2c-c9f5-ef11-be1f-6045bddedbff</v>
      </c>
      <c r="XD11" s="4" t="str">
        <f>HYPERLINK("https://lead2car-demo.crm4.dynamics.com/main.aspx?etn=ey_model&amp;pagetype=entityrecord&amp;id=502e577b-37f5-ef11-be1f-6045bddd2893","502e577b-37f5-ef11-be1f-6045bddd2893")</f>
        <v>502e577b-37f5-ef11-be1f-6045bddd2893</v>
      </c>
      <c r="XE11" t="s">
        <v>798</v>
      </c>
      <c r="XF11" s="4" t="str">
        <f>HYPERLINK("https://lead2car-demo.crm4.dynamics.com/main.aspx?etn=ey_vehicleowner&amp;pagetype=entityrecord&amp;id=c7e8c705-d4f5-ef11-be1f-6045bddedbff","c7e8c705-d4f5-ef11-be1f-6045bddedbff")</f>
        <v>c7e8c705-d4f5-ef11-be1f-6045bddedbff</v>
      </c>
      <c r="XG11" t="s">
        <v>823</v>
      </c>
      <c r="XH11">
        <v>364840002</v>
      </c>
      <c r="XI11" t="s">
        <v>686</v>
      </c>
      <c r="XJ11">
        <v>364840002</v>
      </c>
      <c r="XK11" t="s">
        <v>686</v>
      </c>
      <c r="XL11">
        <v>364840007</v>
      </c>
      <c r="XM11" t="s">
        <v>784</v>
      </c>
      <c r="XP11">
        <v>364840000</v>
      </c>
      <c r="XQ11" t="s">
        <v>722</v>
      </c>
      <c r="XR11" s="4" t="str">
        <f t="shared" si="0"/>
        <v>95d5cdbc-9fd5-ef11-8eea-000d3a6576c9</v>
      </c>
      <c r="XS11" t="s">
        <v>685</v>
      </c>
      <c r="YD11" t="s">
        <v>824</v>
      </c>
      <c r="YF11" t="b">
        <v>0</v>
      </c>
      <c r="YG11" t="s">
        <v>715</v>
      </c>
      <c r="YH11">
        <v>364840002</v>
      </c>
      <c r="YI11" t="s">
        <v>686</v>
      </c>
      <c r="YJ11">
        <v>143</v>
      </c>
      <c r="YL11" s="4" t="str">
        <f t="shared" si="1"/>
        <v>95d5cdbc-9fd5-ef11-8eea-000d3a6576c9</v>
      </c>
      <c r="YM11" t="s">
        <v>685</v>
      </c>
      <c r="YN11" s="2">
        <v>45729.692118055558</v>
      </c>
      <c r="YR11" s="4" t="str">
        <f t="shared" si="6"/>
        <v>5333e27e-c4f5-ef11-be1f-6045bddedbff</v>
      </c>
      <c r="YS11" t="s">
        <v>724</v>
      </c>
      <c r="YT11" t="s">
        <v>709</v>
      </c>
      <c r="YU11" s="4" t="str">
        <f t="shared" si="2"/>
        <v>a3cecdbc-9fd5-ef11-8eea-000d3a6576c9</v>
      </c>
      <c r="YV11" t="s">
        <v>710</v>
      </c>
      <c r="YY11" s="4" t="str">
        <f t="shared" si="7"/>
        <v>5333e27e-c4f5-ef11-be1f-6045bddedbff</v>
      </c>
      <c r="ZA11">
        <v>0</v>
      </c>
      <c r="ZB11" t="s">
        <v>703</v>
      </c>
      <c r="ZC11">
        <v>1</v>
      </c>
      <c r="ZD11" t="s">
        <v>703</v>
      </c>
      <c r="ZE11">
        <v>0</v>
      </c>
      <c r="ZF11" s="4" t="str">
        <f t="shared" si="3"/>
        <v>58c14207-2cd6-ef11-8eea-000d3a6576c9</v>
      </c>
      <c r="ZG11" t="s">
        <v>711</v>
      </c>
    </row>
    <row r="12" spans="1:685" x14ac:dyDescent="0.25">
      <c r="A12" s="4" t="str">
        <f t="shared" si="4"/>
        <v>5333e27e-c4f5-ef11-be1f-6045bddedbff</v>
      </c>
      <c r="B12" t="s">
        <v>724</v>
      </c>
      <c r="C12" s="2">
        <v>45716.488263888888</v>
      </c>
      <c r="F12">
        <v>1</v>
      </c>
      <c r="J12">
        <v>364840002</v>
      </c>
      <c r="K12" t="s">
        <v>686</v>
      </c>
      <c r="R12" t="b">
        <v>0</v>
      </c>
      <c r="S12" t="s">
        <v>686</v>
      </c>
      <c r="W12">
        <v>0</v>
      </c>
      <c r="X12" s="2">
        <v>45734.389722222222</v>
      </c>
      <c r="Y12">
        <v>1</v>
      </c>
      <c r="Z12">
        <v>4</v>
      </c>
      <c r="AA12" s="2">
        <v>45734.389722222222</v>
      </c>
      <c r="AB12">
        <v>1</v>
      </c>
      <c r="AC12">
        <v>75846.2</v>
      </c>
      <c r="AD12">
        <v>75846.2</v>
      </c>
      <c r="AE12" s="2">
        <v>45734.389722222222</v>
      </c>
      <c r="AF12">
        <v>1</v>
      </c>
      <c r="AG12">
        <v>0</v>
      </c>
      <c r="AH12" s="2">
        <v>45734.389722222222</v>
      </c>
      <c r="AI12">
        <v>1</v>
      </c>
      <c r="AJ12">
        <v>364840002</v>
      </c>
      <c r="AK12" t="s">
        <v>686</v>
      </c>
      <c r="AL12">
        <v>364840001</v>
      </c>
      <c r="AM12" t="s">
        <v>687</v>
      </c>
      <c r="BD12">
        <v>364840003</v>
      </c>
      <c r="BE12" t="s">
        <v>784</v>
      </c>
      <c r="BH12">
        <v>364840042</v>
      </c>
      <c r="BI12" t="s">
        <v>785</v>
      </c>
      <c r="BY12" s="4" t="str">
        <f>HYPERLINK("https://lead2car-demo.crm4.dynamics.com/main.aspx?etn=ey_equipment&amp;pagetype=entityrecord&amp;id=000ed87e-47f5-ef11-be1f-7c1e5277b9bc","000ed87e-47f5-ef11-be1f-7c1e5277b9bc")</f>
        <v>000ed87e-47f5-ef11-be1f-7c1e5277b9bc</v>
      </c>
      <c r="BZ12" t="s">
        <v>809</v>
      </c>
      <c r="CM12" s="2">
        <v>45734.389722222222</v>
      </c>
      <c r="CN12">
        <v>0</v>
      </c>
      <c r="CX12" s="2">
        <v>44846.572430555556</v>
      </c>
      <c r="CY12" s="2">
        <v>45734.389722222222</v>
      </c>
      <c r="CZ12">
        <v>1</v>
      </c>
      <c r="DA12" s="2">
        <v>44846.33766203704</v>
      </c>
      <c r="DB12" s="2">
        <v>45734.389722222222</v>
      </c>
      <c r="DC12">
        <v>1</v>
      </c>
      <c r="DF12" s="1">
        <v>44406</v>
      </c>
      <c r="DG12" s="1">
        <v>45867</v>
      </c>
      <c r="DI12" s="2">
        <v>45211.33766203704</v>
      </c>
      <c r="DM12" s="1">
        <v>44358</v>
      </c>
      <c r="DN12" s="1">
        <v>44406</v>
      </c>
      <c r="DR12" s="2">
        <v>45136.513888888891</v>
      </c>
      <c r="DT12">
        <v>364840002</v>
      </c>
      <c r="DU12" t="s">
        <v>686</v>
      </c>
      <c r="EI12">
        <v>364840001</v>
      </c>
      <c r="EJ12" t="s">
        <v>687</v>
      </c>
      <c r="EK12">
        <v>364840000</v>
      </c>
      <c r="EL12" t="s">
        <v>727</v>
      </c>
      <c r="EO12" s="4" t="str">
        <f>HYPERLINK("https://lead2car-demo.crm4.dynamics.com/main.aspx?etn=contact&amp;pagetype=entityrecord&amp;id=57d2d285-c7f5-ef11-be1f-6045bddedbff","57d2d285-c7f5-ef11-be1f-6045bddedbff")</f>
        <v>57d2d285-c7f5-ef11-be1f-6045bddedbff</v>
      </c>
      <c r="EP12" t="s">
        <v>825</v>
      </c>
      <c r="EQ12" t="s">
        <v>729</v>
      </c>
      <c r="ER12">
        <v>364840000</v>
      </c>
      <c r="ES12" t="s">
        <v>690</v>
      </c>
      <c r="FC12" t="s">
        <v>788</v>
      </c>
      <c r="FD12">
        <v>2487</v>
      </c>
      <c r="FE12" t="s">
        <v>789</v>
      </c>
      <c r="FF12">
        <v>85</v>
      </c>
      <c r="FI12">
        <v>239</v>
      </c>
      <c r="GD12" t="s">
        <v>732</v>
      </c>
      <c r="GG12">
        <v>364840000</v>
      </c>
      <c r="GH12" t="s">
        <v>691</v>
      </c>
      <c r="GJ12" t="b">
        <v>0</v>
      </c>
      <c r="GK12" t="s">
        <v>715</v>
      </c>
      <c r="GP12">
        <v>364840002</v>
      </c>
      <c r="GQ12" t="s">
        <v>686</v>
      </c>
      <c r="GU12" s="4" t="str">
        <f t="shared" si="5"/>
        <v>f4fbea14-c9f5-ef11-be1f-6045bddf3afb</v>
      </c>
      <c r="GV12" t="s">
        <v>733</v>
      </c>
      <c r="HE12">
        <v>364840002</v>
      </c>
      <c r="HF12" t="s">
        <v>686</v>
      </c>
      <c r="HI12">
        <v>364840002</v>
      </c>
      <c r="HJ12" t="s">
        <v>686</v>
      </c>
      <c r="HM12">
        <v>1</v>
      </c>
      <c r="HN12">
        <v>1</v>
      </c>
      <c r="IB12">
        <v>410769</v>
      </c>
      <c r="IF12" s="4" t="str">
        <f>HYPERLINK("https://lead2car-demo.crm4.dynamics.com/main.aspx?etn=ey_modelkey&amp;pagetype=entityrecord&amp;id=e2d43037-3bf5-ef11-be1f-6045bddedbff","e2d43037-3bf5-ef11-be1f-6045bddedbff")</f>
        <v>e2d43037-3bf5-ef11-be1f-6045bddedbff</v>
      </c>
      <c r="IG12" t="s">
        <v>790</v>
      </c>
      <c r="II12">
        <v>2021</v>
      </c>
      <c r="IJ12" t="b">
        <v>0</v>
      </c>
      <c r="IK12" t="s">
        <v>715</v>
      </c>
      <c r="IM12" t="s">
        <v>826</v>
      </c>
      <c r="IN12">
        <v>364840001</v>
      </c>
      <c r="IO12" t="s">
        <v>687</v>
      </c>
      <c r="IR12">
        <v>364840000</v>
      </c>
      <c r="IS12" t="s">
        <v>736</v>
      </c>
      <c r="JH12">
        <v>364840004</v>
      </c>
      <c r="JI12" t="s">
        <v>792</v>
      </c>
      <c r="JL12" s="2">
        <v>45734.389722222222</v>
      </c>
      <c r="JM12">
        <v>0</v>
      </c>
      <c r="KJ12" t="s">
        <v>809</v>
      </c>
      <c r="KR12">
        <v>364840002</v>
      </c>
      <c r="KS12" t="s">
        <v>686</v>
      </c>
      <c r="KT12" t="b">
        <v>0</v>
      </c>
      <c r="KU12" t="s">
        <v>715</v>
      </c>
      <c r="NP12" t="s">
        <v>789</v>
      </c>
      <c r="NQ12" t="s">
        <v>827</v>
      </c>
      <c r="NS12">
        <v>364840002</v>
      </c>
      <c r="NT12" t="s">
        <v>686</v>
      </c>
      <c r="OW12">
        <v>364840002</v>
      </c>
      <c r="OX12" t="s">
        <v>686</v>
      </c>
      <c r="PB12" t="s">
        <v>828</v>
      </c>
      <c r="PE12" t="b">
        <v>0</v>
      </c>
      <c r="PF12" t="s">
        <v>686</v>
      </c>
      <c r="PN12">
        <v>364840002</v>
      </c>
      <c r="PO12" t="s">
        <v>686</v>
      </c>
      <c r="PR12" t="s">
        <v>795</v>
      </c>
      <c r="VU12">
        <v>364840001</v>
      </c>
      <c r="VV12" t="s">
        <v>720</v>
      </c>
      <c r="VZ12" t="s">
        <v>829</v>
      </c>
      <c r="WA12">
        <v>364840061</v>
      </c>
      <c r="WB12" t="s">
        <v>797</v>
      </c>
      <c r="WC12">
        <v>364840002</v>
      </c>
      <c r="WD12" t="s">
        <v>686</v>
      </c>
      <c r="WR12">
        <v>364840013</v>
      </c>
      <c r="WS12" t="s">
        <v>704</v>
      </c>
      <c r="WX12" s="4" t="str">
        <f>HYPERLINK("https://lead2car-demo.crm4.dynamics.com/main.aspx?etn=ey_vehicle&amp;pagetype=entityrecord&amp;id=7dd25f2c-c9f5-ef11-be1f-6045bddedbff","7dd25f2c-c9f5-ef11-be1f-6045bddedbff")</f>
        <v>7dd25f2c-c9f5-ef11-be1f-6045bddedbff</v>
      </c>
      <c r="XD12" s="4" t="str">
        <f>HYPERLINK("https://lead2car-demo.crm4.dynamics.com/main.aspx?etn=ey_model&amp;pagetype=entityrecord&amp;id=502e577b-37f5-ef11-be1f-6045bddd2893","502e577b-37f5-ef11-be1f-6045bddd2893")</f>
        <v>502e577b-37f5-ef11-be1f-6045bddd2893</v>
      </c>
      <c r="XE12" t="s">
        <v>798</v>
      </c>
      <c r="XF12" s="4" t="str">
        <f>HYPERLINK("https://lead2car-demo.crm4.dynamics.com/main.aspx?etn=ey_vehicleowner&amp;pagetype=entityrecord&amp;id=ca5f0907-d4f5-ef11-be1f-7c1e5236628e","ca5f0907-d4f5-ef11-be1f-7c1e5236628e")</f>
        <v>ca5f0907-d4f5-ef11-be1f-7c1e5236628e</v>
      </c>
      <c r="XG12" t="s">
        <v>830</v>
      </c>
      <c r="XH12">
        <v>364840002</v>
      </c>
      <c r="XI12" t="s">
        <v>686</v>
      </c>
      <c r="XJ12">
        <v>364840002</v>
      </c>
      <c r="XK12" t="s">
        <v>686</v>
      </c>
      <c r="XL12">
        <v>364840007</v>
      </c>
      <c r="XM12" t="s">
        <v>784</v>
      </c>
      <c r="XP12">
        <v>364840000</v>
      </c>
      <c r="XQ12" t="s">
        <v>722</v>
      </c>
      <c r="XR12" s="4" t="str">
        <f t="shared" si="0"/>
        <v>95d5cdbc-9fd5-ef11-8eea-000d3a6576c9</v>
      </c>
      <c r="XS12" t="s">
        <v>685</v>
      </c>
      <c r="YD12" t="s">
        <v>831</v>
      </c>
      <c r="YF12" t="b">
        <v>0</v>
      </c>
      <c r="YG12" t="s">
        <v>715</v>
      </c>
      <c r="YH12">
        <v>364840002</v>
      </c>
      <c r="YI12" t="s">
        <v>686</v>
      </c>
      <c r="YJ12">
        <v>143</v>
      </c>
      <c r="YL12" s="4" t="str">
        <f t="shared" si="1"/>
        <v>95d5cdbc-9fd5-ef11-8eea-000d3a6576c9</v>
      </c>
      <c r="YM12" t="s">
        <v>685</v>
      </c>
      <c r="YN12" s="2">
        <v>45729.692835648151</v>
      </c>
      <c r="YR12" s="4" t="str">
        <f t="shared" si="6"/>
        <v>5333e27e-c4f5-ef11-be1f-6045bddedbff</v>
      </c>
      <c r="YS12" t="s">
        <v>724</v>
      </c>
      <c r="YT12" t="s">
        <v>709</v>
      </c>
      <c r="YU12" s="4" t="str">
        <f t="shared" si="2"/>
        <v>a3cecdbc-9fd5-ef11-8eea-000d3a6576c9</v>
      </c>
      <c r="YV12" t="s">
        <v>710</v>
      </c>
      <c r="YY12" s="4" t="str">
        <f t="shared" si="7"/>
        <v>5333e27e-c4f5-ef11-be1f-6045bddedbff</v>
      </c>
      <c r="ZA12">
        <v>0</v>
      </c>
      <c r="ZB12" t="s">
        <v>703</v>
      </c>
      <c r="ZC12">
        <v>1</v>
      </c>
      <c r="ZD12" t="s">
        <v>703</v>
      </c>
      <c r="ZE12">
        <v>0</v>
      </c>
      <c r="ZF12" s="4" t="str">
        <f t="shared" si="3"/>
        <v>58c14207-2cd6-ef11-8eea-000d3a6576c9</v>
      </c>
      <c r="ZG12" t="s">
        <v>711</v>
      </c>
    </row>
    <row r="13" spans="1:685" x14ac:dyDescent="0.25">
      <c r="A13" s="4" t="str">
        <f t="shared" si="4"/>
        <v>5333e27e-c4f5-ef11-be1f-6045bddedbff</v>
      </c>
      <c r="B13" t="s">
        <v>724</v>
      </c>
      <c r="C13" s="2">
        <v>45716.488275462965</v>
      </c>
      <c r="F13">
        <v>1</v>
      </c>
      <c r="J13">
        <v>364840002</v>
      </c>
      <c r="K13" t="s">
        <v>686</v>
      </c>
      <c r="R13" t="b">
        <v>0</v>
      </c>
      <c r="S13" t="s">
        <v>686</v>
      </c>
      <c r="W13">
        <v>0</v>
      </c>
      <c r="X13" s="2">
        <v>45734.389722222222</v>
      </c>
      <c r="Y13">
        <v>1</v>
      </c>
      <c r="Z13">
        <v>4</v>
      </c>
      <c r="AA13" s="2">
        <v>45734.389722222222</v>
      </c>
      <c r="AB13">
        <v>1</v>
      </c>
      <c r="AC13">
        <v>9606.9</v>
      </c>
      <c r="AD13">
        <v>9606.9</v>
      </c>
      <c r="AE13" s="2">
        <v>45734.389722222222</v>
      </c>
      <c r="AF13">
        <v>1</v>
      </c>
      <c r="AG13">
        <v>0</v>
      </c>
      <c r="AH13" s="2">
        <v>45734.389722222222</v>
      </c>
      <c r="AI13">
        <v>1</v>
      </c>
      <c r="AJ13">
        <v>364840002</v>
      </c>
      <c r="AK13" t="s">
        <v>686</v>
      </c>
      <c r="AL13">
        <v>364840001</v>
      </c>
      <c r="AM13" t="s">
        <v>687</v>
      </c>
      <c r="BD13">
        <v>364840001</v>
      </c>
      <c r="BE13" t="s">
        <v>765</v>
      </c>
      <c r="BH13">
        <v>364840005</v>
      </c>
      <c r="BI13" t="s">
        <v>1624</v>
      </c>
      <c r="BY13" s="4" t="str">
        <f>HYPERLINK("https://lead2car-demo.crm4.dynamics.com/main.aspx?etn=ey_equipment&amp;pagetype=entityrecord&amp;id=79701427-c9f5-ef11-be1f-6045bddf3afb","79701427-c9f5-ef11-be1f-6045bddf3afb")</f>
        <v>79701427-c9f5-ef11-be1f-6045bddf3afb</v>
      </c>
      <c r="BZ13" t="s">
        <v>832</v>
      </c>
      <c r="CM13" s="2">
        <v>45734.389722222222</v>
      </c>
      <c r="CN13">
        <v>0</v>
      </c>
      <c r="CX13" s="2">
        <v>44846.583379629628</v>
      </c>
      <c r="CY13" s="2">
        <v>45734.389722222222</v>
      </c>
      <c r="CZ13">
        <v>1</v>
      </c>
      <c r="DA13" s="2">
        <v>44846.560787037037</v>
      </c>
      <c r="DB13" s="2">
        <v>45734.389722222222</v>
      </c>
      <c r="DC13">
        <v>1</v>
      </c>
      <c r="DF13" s="1">
        <v>44305</v>
      </c>
      <c r="DG13" s="1">
        <v>45766</v>
      </c>
      <c r="DI13" s="2">
        <v>45211.560787037037</v>
      </c>
      <c r="DM13" s="1">
        <v>44298</v>
      </c>
      <c r="DN13" s="1">
        <v>44305</v>
      </c>
      <c r="DR13" s="2">
        <v>45035.704861111109</v>
      </c>
      <c r="DT13">
        <v>364840002</v>
      </c>
      <c r="DU13" t="s">
        <v>686</v>
      </c>
      <c r="EI13">
        <v>364840001</v>
      </c>
      <c r="EJ13" t="s">
        <v>687</v>
      </c>
      <c r="EK13">
        <v>364840000</v>
      </c>
      <c r="EL13" t="s">
        <v>727</v>
      </c>
      <c r="EO13" s="4" t="str">
        <f>HYPERLINK("https://lead2car-demo.crm4.dynamics.com/main.aspx?etn=contact&amp;pagetype=entityrecord&amp;id=8783f1d6-d6f5-ef11-be1f-6045bddf3afb","8783f1d6-d6f5-ef11-be1f-6045bddf3afb")</f>
        <v>8783f1d6-d6f5-ef11-be1f-6045bddf3afb</v>
      </c>
      <c r="EP13" t="s">
        <v>833</v>
      </c>
      <c r="EQ13" t="s">
        <v>729</v>
      </c>
      <c r="ER13">
        <v>364840000</v>
      </c>
      <c r="ES13" t="s">
        <v>690</v>
      </c>
      <c r="FC13" t="s">
        <v>834</v>
      </c>
      <c r="FD13">
        <v>1500</v>
      </c>
      <c r="FE13" t="s">
        <v>835</v>
      </c>
      <c r="FF13">
        <v>96</v>
      </c>
      <c r="FI13">
        <v>200</v>
      </c>
      <c r="GD13" t="s">
        <v>732</v>
      </c>
      <c r="GG13">
        <v>364840004</v>
      </c>
      <c r="GH13" t="s">
        <v>836</v>
      </c>
      <c r="GJ13" t="b">
        <v>0</v>
      </c>
      <c r="GK13" t="s">
        <v>715</v>
      </c>
      <c r="GP13">
        <v>364840002</v>
      </c>
      <c r="GQ13" t="s">
        <v>686</v>
      </c>
      <c r="GU13" s="4" t="str">
        <f t="shared" si="5"/>
        <v>f4fbea14-c9f5-ef11-be1f-6045bddf3afb</v>
      </c>
      <c r="GV13" t="s">
        <v>733</v>
      </c>
      <c r="HE13">
        <v>364840002</v>
      </c>
      <c r="HF13" t="s">
        <v>686</v>
      </c>
      <c r="HI13">
        <v>364840002</v>
      </c>
      <c r="HJ13" t="s">
        <v>686</v>
      </c>
      <c r="HM13">
        <v>1</v>
      </c>
      <c r="HN13">
        <v>1</v>
      </c>
      <c r="IB13">
        <v>160033</v>
      </c>
      <c r="IF13" s="4" t="str">
        <f>HYPERLINK("https://lead2car-demo.crm4.dynamics.com/main.aspx?etn=ey_modelkey&amp;pagetype=entityrecord&amp;id=51b4f621-43f5-ef11-be1f-6045bddf3afb","51b4f621-43f5-ef11-be1f-6045bddf3afb")</f>
        <v>51b4f621-43f5-ef11-be1f-6045bddf3afb</v>
      </c>
      <c r="IG13" t="s">
        <v>837</v>
      </c>
      <c r="II13">
        <v>2021</v>
      </c>
      <c r="IJ13" t="b">
        <v>0</v>
      </c>
      <c r="IK13" t="s">
        <v>715</v>
      </c>
      <c r="IM13" t="s">
        <v>838</v>
      </c>
      <c r="IN13">
        <v>364840001</v>
      </c>
      <c r="IO13" t="s">
        <v>687</v>
      </c>
      <c r="IR13">
        <v>364840000</v>
      </c>
      <c r="IS13" t="s">
        <v>736</v>
      </c>
      <c r="IT13">
        <v>92.9</v>
      </c>
      <c r="IX13" t="s">
        <v>839</v>
      </c>
      <c r="JH13">
        <v>364840003</v>
      </c>
      <c r="JI13" t="s">
        <v>773</v>
      </c>
      <c r="JL13" s="2">
        <v>45734.389722222222</v>
      </c>
      <c r="JM13">
        <v>0</v>
      </c>
      <c r="KJ13" t="s">
        <v>832</v>
      </c>
      <c r="KR13">
        <v>364840002</v>
      </c>
      <c r="KS13" t="s">
        <v>686</v>
      </c>
      <c r="KT13" t="b">
        <v>0</v>
      </c>
      <c r="KU13" t="s">
        <v>715</v>
      </c>
      <c r="NQ13" t="s">
        <v>840</v>
      </c>
      <c r="NS13">
        <v>364840001</v>
      </c>
      <c r="NT13" t="s">
        <v>687</v>
      </c>
      <c r="OW13">
        <v>364840002</v>
      </c>
      <c r="OX13" t="s">
        <v>686</v>
      </c>
      <c r="PB13" t="s">
        <v>841</v>
      </c>
      <c r="PE13" t="b">
        <v>0</v>
      </c>
      <c r="PF13" t="s">
        <v>686</v>
      </c>
      <c r="PN13">
        <v>364840002</v>
      </c>
      <c r="PO13" t="s">
        <v>686</v>
      </c>
      <c r="PR13" t="s">
        <v>842</v>
      </c>
      <c r="VU13">
        <v>364840001</v>
      </c>
      <c r="VV13" t="s">
        <v>720</v>
      </c>
      <c r="WA13">
        <v>364840025</v>
      </c>
      <c r="WB13" t="s">
        <v>843</v>
      </c>
      <c r="WC13">
        <v>364840002</v>
      </c>
      <c r="WD13" t="s">
        <v>686</v>
      </c>
      <c r="WR13">
        <v>364840013</v>
      </c>
      <c r="WS13" t="s">
        <v>704</v>
      </c>
      <c r="WX13" s="4" t="str">
        <f>HYPERLINK("https://lead2car-demo.crm4.dynamics.com/main.aspx?etn=ey_vehicle&amp;pagetype=entityrecord&amp;id=9dd25f2c-c9f5-ef11-be1f-6045bddedbff","9dd25f2c-c9f5-ef11-be1f-6045bddedbff")</f>
        <v>9dd25f2c-c9f5-ef11-be1f-6045bddedbff</v>
      </c>
      <c r="XD13" s="4" t="str">
        <f t="shared" ref="XD13:XD25" si="8">HYPERLINK("https://lead2car-demo.crm4.dynamics.com/main.aspx?etn=ey_model&amp;pagetype=entityrecord&amp;id=26cfe808-38f5-ef11-be1f-000d3ab91cf0","26cfe808-38f5-ef11-be1f-000d3ab91cf0")</f>
        <v>26cfe808-38f5-ef11-be1f-000d3ab91cf0</v>
      </c>
      <c r="XE13" t="s">
        <v>780</v>
      </c>
      <c r="XF13" s="4" t="str">
        <f>HYPERLINK("https://lead2car-demo.crm4.dynamics.com/main.aspx?etn=ey_vehicleowner&amp;pagetype=entityrecord&amp;id=f75f0907-d4f5-ef11-be1f-7c1e5236628e","f75f0907-d4f5-ef11-be1f-7c1e5236628e")</f>
        <v>f75f0907-d4f5-ef11-be1f-7c1e5236628e</v>
      </c>
      <c r="XG13" t="s">
        <v>844</v>
      </c>
      <c r="XH13">
        <v>364840002</v>
      </c>
      <c r="XI13" t="s">
        <v>686</v>
      </c>
      <c r="XJ13">
        <v>364840002</v>
      </c>
      <c r="XK13" t="s">
        <v>686</v>
      </c>
      <c r="XL13">
        <v>364840002</v>
      </c>
      <c r="XM13" t="s">
        <v>782</v>
      </c>
      <c r="XP13">
        <v>364840000</v>
      </c>
      <c r="XQ13" t="s">
        <v>722</v>
      </c>
      <c r="XR13" s="4" t="str">
        <f t="shared" si="0"/>
        <v>95d5cdbc-9fd5-ef11-8eea-000d3a6576c9</v>
      </c>
      <c r="XS13" t="s">
        <v>685</v>
      </c>
      <c r="YD13" t="s">
        <v>845</v>
      </c>
      <c r="YF13" t="b">
        <v>0</v>
      </c>
      <c r="YG13" t="s">
        <v>715</v>
      </c>
      <c r="YH13">
        <v>364840002</v>
      </c>
      <c r="YI13" t="s">
        <v>686</v>
      </c>
      <c r="YJ13">
        <v>106.2</v>
      </c>
      <c r="YL13" s="4" t="str">
        <f t="shared" si="1"/>
        <v>95d5cdbc-9fd5-ef11-8eea-000d3a6576c9</v>
      </c>
      <c r="YM13" t="s">
        <v>685</v>
      </c>
      <c r="YN13" s="2">
        <v>45729.721284722225</v>
      </c>
      <c r="YR13" s="4" t="str">
        <f t="shared" si="6"/>
        <v>5333e27e-c4f5-ef11-be1f-6045bddedbff</v>
      </c>
      <c r="YS13" t="s">
        <v>724</v>
      </c>
      <c r="YT13" t="s">
        <v>709</v>
      </c>
      <c r="YU13" s="4" t="str">
        <f t="shared" si="2"/>
        <v>a3cecdbc-9fd5-ef11-8eea-000d3a6576c9</v>
      </c>
      <c r="YV13" t="s">
        <v>710</v>
      </c>
      <c r="YY13" s="4" t="str">
        <f t="shared" si="7"/>
        <v>5333e27e-c4f5-ef11-be1f-6045bddedbff</v>
      </c>
      <c r="ZA13">
        <v>0</v>
      </c>
      <c r="ZB13" t="s">
        <v>703</v>
      </c>
      <c r="ZC13">
        <v>1</v>
      </c>
      <c r="ZD13" t="s">
        <v>703</v>
      </c>
      <c r="ZE13">
        <v>0</v>
      </c>
      <c r="ZF13" s="4" t="str">
        <f t="shared" si="3"/>
        <v>58c14207-2cd6-ef11-8eea-000d3a6576c9</v>
      </c>
      <c r="ZG13" t="s">
        <v>711</v>
      </c>
    </row>
    <row r="14" spans="1:685" x14ac:dyDescent="0.25">
      <c r="A14" s="4" t="str">
        <f t="shared" si="4"/>
        <v>5333e27e-c4f5-ef11-be1f-6045bddedbff</v>
      </c>
      <c r="B14" t="s">
        <v>724</v>
      </c>
      <c r="C14" s="2">
        <v>45716.488298611112</v>
      </c>
      <c r="F14">
        <v>1</v>
      </c>
      <c r="J14">
        <v>364840002</v>
      </c>
      <c r="K14" t="s">
        <v>686</v>
      </c>
      <c r="R14" t="b">
        <v>0</v>
      </c>
      <c r="S14" t="s">
        <v>686</v>
      </c>
      <c r="W14">
        <v>0</v>
      </c>
      <c r="X14" s="2">
        <v>45734.389722222222</v>
      </c>
      <c r="Y14">
        <v>1</v>
      </c>
      <c r="Z14">
        <v>4</v>
      </c>
      <c r="AA14" s="2">
        <v>45734.389722222222</v>
      </c>
      <c r="AB14">
        <v>1</v>
      </c>
      <c r="AC14">
        <v>94734.7</v>
      </c>
      <c r="AD14">
        <v>94734.7</v>
      </c>
      <c r="AE14" s="2">
        <v>45734.389722222222</v>
      </c>
      <c r="AF14">
        <v>1</v>
      </c>
      <c r="AG14">
        <v>0</v>
      </c>
      <c r="AH14" s="2">
        <v>45734.389722222222</v>
      </c>
      <c r="AI14">
        <v>1</v>
      </c>
      <c r="AJ14">
        <v>364840002</v>
      </c>
      <c r="AK14" t="s">
        <v>686</v>
      </c>
      <c r="AL14">
        <v>364840001</v>
      </c>
      <c r="AM14" t="s">
        <v>687</v>
      </c>
      <c r="BD14">
        <v>364840001</v>
      </c>
      <c r="BE14" t="s">
        <v>765</v>
      </c>
      <c r="BH14">
        <v>364840005</v>
      </c>
      <c r="BI14" t="s">
        <v>1624</v>
      </c>
      <c r="BY14" s="4" t="str">
        <f>HYPERLINK("https://lead2car-demo.crm4.dynamics.com/main.aspx?etn=ey_equipment&amp;pagetype=entityrecord&amp;id=79701427-c9f5-ef11-be1f-6045bddf3afb","79701427-c9f5-ef11-be1f-6045bddf3afb")</f>
        <v>79701427-c9f5-ef11-be1f-6045bddf3afb</v>
      </c>
      <c r="BZ14" t="s">
        <v>832</v>
      </c>
      <c r="CM14" s="2">
        <v>45734.389722222222</v>
      </c>
      <c r="CN14">
        <v>0</v>
      </c>
      <c r="CX14" s="2">
        <v>44847.339525462965</v>
      </c>
      <c r="CY14" s="2">
        <v>45734.389722222222</v>
      </c>
      <c r="CZ14">
        <v>1</v>
      </c>
      <c r="DA14" s="2">
        <v>44845.575613425928</v>
      </c>
      <c r="DB14" s="2">
        <v>45734.389722222222</v>
      </c>
      <c r="DC14">
        <v>1</v>
      </c>
      <c r="DF14" s="1">
        <v>44557</v>
      </c>
      <c r="DG14" s="1">
        <v>46018</v>
      </c>
      <c r="DI14" s="2">
        <v>45210.575613425928</v>
      </c>
      <c r="DM14" s="1">
        <v>44539</v>
      </c>
      <c r="DN14" s="1">
        <v>43487</v>
      </c>
      <c r="DR14" s="2">
        <v>45287.375694444447</v>
      </c>
      <c r="DT14">
        <v>364840002</v>
      </c>
      <c r="DU14" t="s">
        <v>686</v>
      </c>
      <c r="EI14">
        <v>364840001</v>
      </c>
      <c r="EJ14" t="s">
        <v>687</v>
      </c>
      <c r="EK14">
        <v>364840000</v>
      </c>
      <c r="EL14" t="s">
        <v>727</v>
      </c>
      <c r="EO14" s="4" t="str">
        <f>HYPERLINK("https://lead2car-demo.crm4.dynamics.com/main.aspx?etn=contact&amp;pagetype=entityrecord&amp;id=98a24a82-c7f5-ef11-be1f-6045bddf3afb","98a24a82-c7f5-ef11-be1f-6045bddf3afb")</f>
        <v>98a24a82-c7f5-ef11-be1f-6045bddf3afb</v>
      </c>
      <c r="EP14" t="s">
        <v>846</v>
      </c>
      <c r="EQ14" t="s">
        <v>729</v>
      </c>
      <c r="ER14">
        <v>364840000</v>
      </c>
      <c r="ES14" t="s">
        <v>690</v>
      </c>
      <c r="EU14">
        <v>30000</v>
      </c>
      <c r="FC14" t="s">
        <v>834</v>
      </c>
      <c r="FD14">
        <v>1500</v>
      </c>
      <c r="FE14" t="s">
        <v>847</v>
      </c>
      <c r="FF14">
        <v>96</v>
      </c>
      <c r="FI14">
        <v>200</v>
      </c>
      <c r="GD14" t="s">
        <v>732</v>
      </c>
      <c r="GG14">
        <v>364840004</v>
      </c>
      <c r="GH14" t="s">
        <v>836</v>
      </c>
      <c r="GJ14" t="b">
        <v>0</v>
      </c>
      <c r="GK14" t="s">
        <v>715</v>
      </c>
      <c r="GP14">
        <v>364840002</v>
      </c>
      <c r="GQ14" t="s">
        <v>686</v>
      </c>
      <c r="GU14" s="4" t="str">
        <f t="shared" si="5"/>
        <v>f4fbea14-c9f5-ef11-be1f-6045bddf3afb</v>
      </c>
      <c r="GV14" t="s">
        <v>733</v>
      </c>
      <c r="HE14">
        <v>364840002</v>
      </c>
      <c r="HF14" t="s">
        <v>686</v>
      </c>
      <c r="HI14">
        <v>364840002</v>
      </c>
      <c r="HJ14" t="s">
        <v>686</v>
      </c>
      <c r="HM14">
        <v>1</v>
      </c>
      <c r="HN14">
        <v>1</v>
      </c>
      <c r="IF14" s="4" t="str">
        <f>HYPERLINK("https://lead2car-demo.crm4.dynamics.com/main.aspx?etn=ey_modelkey&amp;pagetype=entityrecord&amp;id=51b4f621-43f5-ef11-be1f-6045bddf3afb","51b4f621-43f5-ef11-be1f-6045bddf3afb")</f>
        <v>51b4f621-43f5-ef11-be1f-6045bddf3afb</v>
      </c>
      <c r="IG14" t="s">
        <v>837</v>
      </c>
      <c r="II14">
        <v>2022</v>
      </c>
      <c r="IJ14" t="b">
        <v>0</v>
      </c>
      <c r="IK14" t="s">
        <v>715</v>
      </c>
      <c r="IM14" t="s">
        <v>848</v>
      </c>
      <c r="IN14">
        <v>364840001</v>
      </c>
      <c r="IO14" t="s">
        <v>687</v>
      </c>
      <c r="IR14">
        <v>364840000</v>
      </c>
      <c r="IS14" t="s">
        <v>736</v>
      </c>
      <c r="IT14">
        <v>92.9</v>
      </c>
      <c r="JH14">
        <v>364840003</v>
      </c>
      <c r="JI14" t="s">
        <v>773</v>
      </c>
      <c r="JL14" s="2">
        <v>45734.389722222222</v>
      </c>
      <c r="JM14">
        <v>0</v>
      </c>
      <c r="KJ14" t="s">
        <v>832</v>
      </c>
      <c r="KR14">
        <v>364840002</v>
      </c>
      <c r="KS14" t="s">
        <v>686</v>
      </c>
      <c r="KT14" t="b">
        <v>0</v>
      </c>
      <c r="KU14" t="s">
        <v>715</v>
      </c>
      <c r="KX14">
        <v>14380</v>
      </c>
      <c r="KY14">
        <v>14380</v>
      </c>
      <c r="LD14">
        <v>539587</v>
      </c>
      <c r="LE14">
        <v>539587</v>
      </c>
      <c r="LF14">
        <v>4867.7700000000004</v>
      </c>
      <c r="LG14">
        <v>4867.7700000000004</v>
      </c>
      <c r="LR14">
        <v>0</v>
      </c>
      <c r="LS14">
        <v>0</v>
      </c>
      <c r="LV14">
        <v>558834.77</v>
      </c>
      <c r="LW14">
        <v>558834.77</v>
      </c>
      <c r="LX14">
        <v>519890</v>
      </c>
      <c r="LY14">
        <v>519890</v>
      </c>
      <c r="MF14">
        <v>2021</v>
      </c>
      <c r="NQ14" t="s">
        <v>849</v>
      </c>
      <c r="NS14">
        <v>364840002</v>
      </c>
      <c r="NT14" t="s">
        <v>686</v>
      </c>
      <c r="OW14">
        <v>364840002</v>
      </c>
      <c r="OX14" t="s">
        <v>686</v>
      </c>
      <c r="PB14" t="s">
        <v>850</v>
      </c>
      <c r="PE14" t="b">
        <v>0</v>
      </c>
      <c r="PF14" t="s">
        <v>686</v>
      </c>
      <c r="PN14">
        <v>364840002</v>
      </c>
      <c r="PO14" t="s">
        <v>686</v>
      </c>
      <c r="PR14" t="s">
        <v>842</v>
      </c>
      <c r="VO14">
        <v>96390</v>
      </c>
      <c r="VP14">
        <v>96390</v>
      </c>
      <c r="VU14">
        <v>364840001</v>
      </c>
      <c r="VV14" t="s">
        <v>720</v>
      </c>
      <c r="WA14">
        <v>364840025</v>
      </c>
      <c r="WB14" t="s">
        <v>843</v>
      </c>
      <c r="WC14">
        <v>364840002</v>
      </c>
      <c r="WD14" t="s">
        <v>686</v>
      </c>
      <c r="WR14">
        <v>364840013</v>
      </c>
      <c r="WS14" t="s">
        <v>704</v>
      </c>
      <c r="WX14" s="4" t="str">
        <f>HYPERLINK("https://lead2car-demo.crm4.dynamics.com/main.aspx?etn=ey_vehicle&amp;pagetype=entityrecord&amp;id=b9d25f2c-c9f5-ef11-be1f-6045bddedbff","b9d25f2c-c9f5-ef11-be1f-6045bddedbff")</f>
        <v>b9d25f2c-c9f5-ef11-be1f-6045bddedbff</v>
      </c>
      <c r="XD14" s="4" t="str">
        <f t="shared" si="8"/>
        <v>26cfe808-38f5-ef11-be1f-000d3ab91cf0</v>
      </c>
      <c r="XE14" t="s">
        <v>780</v>
      </c>
      <c r="XF14" s="4" t="str">
        <f>HYPERLINK("https://lead2car-demo.crm4.dynamics.com/main.aspx?etn=ey_vehicleowner&amp;pagetype=entityrecord&amp;id=320153a9-cbf5-ef11-be1f-000d3ab63aa3","320153a9-cbf5-ef11-be1f-000d3ab63aa3")</f>
        <v>320153a9-cbf5-ef11-be1f-000d3ab63aa3</v>
      </c>
      <c r="XG14" t="s">
        <v>851</v>
      </c>
      <c r="XH14">
        <v>364840002</v>
      </c>
      <c r="XI14" t="s">
        <v>686</v>
      </c>
      <c r="XJ14">
        <v>364840002</v>
      </c>
      <c r="XK14" t="s">
        <v>686</v>
      </c>
      <c r="XL14">
        <v>364840002</v>
      </c>
      <c r="XM14" t="s">
        <v>782</v>
      </c>
      <c r="XP14">
        <v>364840000</v>
      </c>
      <c r="XQ14" t="s">
        <v>722</v>
      </c>
      <c r="XR14" s="4" t="str">
        <f t="shared" si="0"/>
        <v>95d5cdbc-9fd5-ef11-8eea-000d3a6576c9</v>
      </c>
      <c r="XS14" t="s">
        <v>685</v>
      </c>
      <c r="YD14" t="s">
        <v>852</v>
      </c>
      <c r="YF14" t="b">
        <v>0</v>
      </c>
      <c r="YG14" t="s">
        <v>715</v>
      </c>
      <c r="YH14">
        <v>364840002</v>
      </c>
      <c r="YI14" t="s">
        <v>686</v>
      </c>
      <c r="YJ14">
        <v>106.2</v>
      </c>
      <c r="YL14" s="4" t="str">
        <f t="shared" si="1"/>
        <v>95d5cdbc-9fd5-ef11-8eea-000d3a6576c9</v>
      </c>
      <c r="YM14" t="s">
        <v>685</v>
      </c>
      <c r="YN14" s="2">
        <v>45729.720497685186</v>
      </c>
      <c r="YR14" s="4" t="str">
        <f t="shared" si="6"/>
        <v>5333e27e-c4f5-ef11-be1f-6045bddedbff</v>
      </c>
      <c r="YS14" t="s">
        <v>724</v>
      </c>
      <c r="YT14" t="s">
        <v>709</v>
      </c>
      <c r="YU14" s="4" t="str">
        <f t="shared" si="2"/>
        <v>a3cecdbc-9fd5-ef11-8eea-000d3a6576c9</v>
      </c>
      <c r="YV14" t="s">
        <v>710</v>
      </c>
      <c r="YY14" s="4" t="str">
        <f t="shared" si="7"/>
        <v>5333e27e-c4f5-ef11-be1f-6045bddedbff</v>
      </c>
      <c r="ZA14">
        <v>0</v>
      </c>
      <c r="ZB14" t="s">
        <v>703</v>
      </c>
      <c r="ZC14">
        <v>1</v>
      </c>
      <c r="ZD14" t="s">
        <v>703</v>
      </c>
      <c r="ZE14">
        <v>0</v>
      </c>
      <c r="ZF14" s="4" t="str">
        <f t="shared" si="3"/>
        <v>58c14207-2cd6-ef11-8eea-000d3a6576c9</v>
      </c>
      <c r="ZG14" t="s">
        <v>711</v>
      </c>
    </row>
    <row r="15" spans="1:685" x14ac:dyDescent="0.25">
      <c r="A15" s="4" t="str">
        <f t="shared" si="4"/>
        <v>5333e27e-c4f5-ef11-be1f-6045bddedbff</v>
      </c>
      <c r="B15" t="s">
        <v>724</v>
      </c>
      <c r="C15" s="2">
        <v>45716.488310185188</v>
      </c>
      <c r="F15">
        <v>1</v>
      </c>
      <c r="J15">
        <v>364840002</v>
      </c>
      <c r="K15" t="s">
        <v>686</v>
      </c>
      <c r="R15" t="b">
        <v>0</v>
      </c>
      <c r="S15" t="s">
        <v>686</v>
      </c>
      <c r="W15">
        <v>0</v>
      </c>
      <c r="X15" s="2">
        <v>45734.389722222222</v>
      </c>
      <c r="Y15">
        <v>1</v>
      </c>
      <c r="Z15">
        <v>4</v>
      </c>
      <c r="AA15" s="2">
        <v>45734.389722222222</v>
      </c>
      <c r="AB15">
        <v>1</v>
      </c>
      <c r="AC15">
        <v>29762.1</v>
      </c>
      <c r="AD15">
        <v>29762.1</v>
      </c>
      <c r="AE15" s="2">
        <v>45734.389722222222</v>
      </c>
      <c r="AF15">
        <v>1</v>
      </c>
      <c r="AG15">
        <v>0</v>
      </c>
      <c r="AH15" s="2">
        <v>45734.389722222222</v>
      </c>
      <c r="AI15">
        <v>1</v>
      </c>
      <c r="AJ15">
        <v>364840002</v>
      </c>
      <c r="AK15" t="s">
        <v>686</v>
      </c>
      <c r="AL15">
        <v>364840001</v>
      </c>
      <c r="AM15" t="s">
        <v>687</v>
      </c>
      <c r="BD15">
        <v>364840001</v>
      </c>
      <c r="BE15" t="s">
        <v>765</v>
      </c>
      <c r="BH15">
        <v>364840005</v>
      </c>
      <c r="BI15" t="s">
        <v>1624</v>
      </c>
      <c r="BY15" s="4" t="str">
        <f>HYPERLINK("https://lead2car-demo.crm4.dynamics.com/main.aspx?etn=ey_equipment&amp;pagetype=entityrecord&amp;id=c8d25f2c-c9f5-ef11-be1f-6045bddedbff","c8d25f2c-c9f5-ef11-be1f-6045bddedbff")</f>
        <v>c8d25f2c-c9f5-ef11-be1f-6045bddedbff</v>
      </c>
      <c r="BZ15" t="s">
        <v>853</v>
      </c>
      <c r="CM15" s="2">
        <v>45734.389722222222</v>
      </c>
      <c r="CN15">
        <v>0</v>
      </c>
      <c r="CX15" s="2">
        <v>44847.365405092591</v>
      </c>
      <c r="CY15" s="2">
        <v>45734.389722222222</v>
      </c>
      <c r="CZ15">
        <v>1</v>
      </c>
      <c r="DA15" s="2">
        <v>44839.360625000001</v>
      </c>
      <c r="DB15" s="2">
        <v>45734.389722222222</v>
      </c>
      <c r="DC15">
        <v>1</v>
      </c>
      <c r="DF15" s="1">
        <v>44392</v>
      </c>
      <c r="DG15" s="1">
        <v>45292</v>
      </c>
      <c r="DI15" s="2">
        <v>45204.360625000001</v>
      </c>
      <c r="DN15" s="1">
        <v>43487</v>
      </c>
      <c r="DR15" s="1">
        <v>45121</v>
      </c>
      <c r="DT15">
        <v>364840002</v>
      </c>
      <c r="DU15" t="s">
        <v>686</v>
      </c>
      <c r="EI15">
        <v>364840001</v>
      </c>
      <c r="EJ15" t="s">
        <v>687</v>
      </c>
      <c r="EK15">
        <v>364840000</v>
      </c>
      <c r="EL15" t="s">
        <v>727</v>
      </c>
      <c r="EO15" s="4" t="str">
        <f>HYPERLINK("https://lead2car-demo.crm4.dynamics.com/main.aspx?etn=contact&amp;pagetype=entityrecord&amp;id=c1d645c2-1500-f011-bae2-000d3ab97ea1","c1d645c2-1500-f011-bae2-000d3ab97ea1")</f>
        <v>c1d645c2-1500-f011-bae2-000d3ab97ea1</v>
      </c>
      <c r="EP15" t="s">
        <v>854</v>
      </c>
      <c r="EQ15" t="s">
        <v>729</v>
      </c>
      <c r="ER15">
        <v>364840000</v>
      </c>
      <c r="ES15" t="s">
        <v>690</v>
      </c>
      <c r="EU15">
        <v>59880</v>
      </c>
      <c r="EV15" s="1">
        <v>45470</v>
      </c>
      <c r="FC15" t="s">
        <v>834</v>
      </c>
      <c r="FD15">
        <v>1500</v>
      </c>
      <c r="FE15" t="s">
        <v>855</v>
      </c>
      <c r="FF15">
        <v>96</v>
      </c>
      <c r="FI15">
        <v>200</v>
      </c>
      <c r="GD15" t="s">
        <v>732</v>
      </c>
      <c r="GG15">
        <v>364840004</v>
      </c>
      <c r="GH15" t="s">
        <v>836</v>
      </c>
      <c r="GI15" t="s">
        <v>855</v>
      </c>
      <c r="GJ15" t="b">
        <v>0</v>
      </c>
      <c r="GK15" t="s">
        <v>715</v>
      </c>
      <c r="GP15">
        <v>364840002</v>
      </c>
      <c r="GQ15" t="s">
        <v>686</v>
      </c>
      <c r="GU15" s="4" t="str">
        <f t="shared" si="5"/>
        <v>f4fbea14-c9f5-ef11-be1f-6045bddf3afb</v>
      </c>
      <c r="GV15" t="s">
        <v>733</v>
      </c>
      <c r="HE15">
        <v>364840002</v>
      </c>
      <c r="HF15" t="s">
        <v>686</v>
      </c>
      <c r="HI15">
        <v>364840002</v>
      </c>
      <c r="HJ15" t="s">
        <v>686</v>
      </c>
      <c r="HM15">
        <v>1</v>
      </c>
      <c r="HN15">
        <v>1</v>
      </c>
      <c r="IB15">
        <v>137640</v>
      </c>
      <c r="IF15" s="4" t="str">
        <f>HYPERLINK("https://lead2car-demo.crm4.dynamics.com/main.aspx?etn=ey_modelkey&amp;pagetype=entityrecord&amp;id=51b4f621-43f5-ef11-be1f-6045bddf3afb","51b4f621-43f5-ef11-be1f-6045bddf3afb")</f>
        <v>51b4f621-43f5-ef11-be1f-6045bddf3afb</v>
      </c>
      <c r="IG15" t="s">
        <v>837</v>
      </c>
      <c r="II15">
        <v>2021</v>
      </c>
      <c r="IJ15" t="b">
        <v>0</v>
      </c>
      <c r="IK15" t="s">
        <v>715</v>
      </c>
      <c r="IM15" t="s">
        <v>856</v>
      </c>
      <c r="IN15">
        <v>364840001</v>
      </c>
      <c r="IO15" t="s">
        <v>687</v>
      </c>
      <c r="IR15">
        <v>364840000</v>
      </c>
      <c r="IS15" t="s">
        <v>736</v>
      </c>
      <c r="IT15">
        <v>92.9</v>
      </c>
      <c r="JH15">
        <v>364840003</v>
      </c>
      <c r="JI15" t="s">
        <v>773</v>
      </c>
      <c r="JL15" s="2">
        <v>45734.389722222222</v>
      </c>
      <c r="JM15">
        <v>0</v>
      </c>
      <c r="KJ15" t="s">
        <v>853</v>
      </c>
      <c r="KR15">
        <v>364840002</v>
      </c>
      <c r="KS15" t="s">
        <v>686</v>
      </c>
      <c r="KT15" t="b">
        <v>0</v>
      </c>
      <c r="KU15" t="s">
        <v>715</v>
      </c>
      <c r="KX15">
        <v>2562</v>
      </c>
      <c r="KY15">
        <v>2562</v>
      </c>
      <c r="LD15">
        <v>367686</v>
      </c>
      <c r="LE15">
        <v>367686</v>
      </c>
      <c r="LF15">
        <v>0</v>
      </c>
      <c r="LG15">
        <v>0</v>
      </c>
      <c r="LR15">
        <v>0</v>
      </c>
      <c r="LS15">
        <v>0</v>
      </c>
      <c r="LV15">
        <v>370248</v>
      </c>
      <c r="LW15">
        <v>370248</v>
      </c>
      <c r="LX15">
        <v>356354</v>
      </c>
      <c r="LY15">
        <v>356354</v>
      </c>
      <c r="MF15">
        <v>2021</v>
      </c>
      <c r="NQ15" t="s">
        <v>857</v>
      </c>
      <c r="NS15">
        <v>364840002</v>
      </c>
      <c r="NT15" t="s">
        <v>686</v>
      </c>
      <c r="OW15">
        <v>364840002</v>
      </c>
      <c r="OX15" t="s">
        <v>686</v>
      </c>
      <c r="PB15" t="s">
        <v>858</v>
      </c>
      <c r="PE15" t="b">
        <v>0</v>
      </c>
      <c r="PF15" t="s">
        <v>686</v>
      </c>
      <c r="PN15">
        <v>364840002</v>
      </c>
      <c r="PO15" t="s">
        <v>686</v>
      </c>
      <c r="PR15" t="s">
        <v>842</v>
      </c>
      <c r="VO15">
        <v>33058</v>
      </c>
      <c r="VP15">
        <v>33058</v>
      </c>
      <c r="VU15">
        <v>364840001</v>
      </c>
      <c r="VV15" t="s">
        <v>720</v>
      </c>
      <c r="VY15" t="s">
        <v>855</v>
      </c>
      <c r="WA15">
        <v>364840025</v>
      </c>
      <c r="WB15" t="s">
        <v>843</v>
      </c>
      <c r="WC15">
        <v>364840002</v>
      </c>
      <c r="WD15" t="s">
        <v>686</v>
      </c>
      <c r="WR15">
        <v>364840013</v>
      </c>
      <c r="WS15" t="s">
        <v>704</v>
      </c>
      <c r="WX15" s="4" t="str">
        <f>HYPERLINK("https://lead2car-demo.crm4.dynamics.com/main.aspx?etn=ey_vehicle&amp;pagetype=entityrecord&amp;id=c9d25f2c-c9f5-ef11-be1f-6045bddedbff","c9d25f2c-c9f5-ef11-be1f-6045bddedbff")</f>
        <v>c9d25f2c-c9f5-ef11-be1f-6045bddedbff</v>
      </c>
      <c r="XD15" s="4" t="str">
        <f t="shared" si="8"/>
        <v>26cfe808-38f5-ef11-be1f-000d3ab91cf0</v>
      </c>
      <c r="XE15" t="s">
        <v>780</v>
      </c>
      <c r="XF15" s="4" t="str">
        <f>HYPERLINK("https://lead2car-demo.crm4.dynamics.com/main.aspx?etn=ey_vehicleowner&amp;pagetype=entityrecord&amp;id=7c0153a9-cbf5-ef11-be1f-000d3ab63aa3","7c0153a9-cbf5-ef11-be1f-000d3ab63aa3")</f>
        <v>7c0153a9-cbf5-ef11-be1f-000d3ab63aa3</v>
      </c>
      <c r="XG15" t="s">
        <v>859</v>
      </c>
      <c r="XH15">
        <v>364840002</v>
      </c>
      <c r="XI15" t="s">
        <v>686</v>
      </c>
      <c r="XJ15">
        <v>364840002</v>
      </c>
      <c r="XK15" t="s">
        <v>686</v>
      </c>
      <c r="XL15">
        <v>364840002</v>
      </c>
      <c r="XM15" t="s">
        <v>782</v>
      </c>
      <c r="XP15">
        <v>364840000</v>
      </c>
      <c r="XQ15" t="s">
        <v>722</v>
      </c>
      <c r="XR15" s="4" t="str">
        <f t="shared" si="0"/>
        <v>95d5cdbc-9fd5-ef11-8eea-000d3a6576c9</v>
      </c>
      <c r="XS15" t="s">
        <v>685</v>
      </c>
      <c r="YD15" t="s">
        <v>860</v>
      </c>
      <c r="YF15" t="b">
        <v>0</v>
      </c>
      <c r="YG15" t="s">
        <v>715</v>
      </c>
      <c r="YH15">
        <v>364840002</v>
      </c>
      <c r="YI15" t="s">
        <v>686</v>
      </c>
      <c r="YJ15">
        <v>106.2</v>
      </c>
      <c r="YL15" s="4" t="str">
        <f t="shared" si="1"/>
        <v>95d5cdbc-9fd5-ef11-8eea-000d3a6576c9</v>
      </c>
      <c r="YM15" t="s">
        <v>685</v>
      </c>
      <c r="YN15" s="2">
        <v>45729.722893518519</v>
      </c>
      <c r="YR15" s="4" t="str">
        <f t="shared" si="6"/>
        <v>5333e27e-c4f5-ef11-be1f-6045bddedbff</v>
      </c>
      <c r="YS15" t="s">
        <v>724</v>
      </c>
      <c r="YT15" t="s">
        <v>709</v>
      </c>
      <c r="YU15" s="4" t="str">
        <f t="shared" si="2"/>
        <v>a3cecdbc-9fd5-ef11-8eea-000d3a6576c9</v>
      </c>
      <c r="YV15" t="s">
        <v>710</v>
      </c>
      <c r="YY15" s="4" t="str">
        <f t="shared" si="7"/>
        <v>5333e27e-c4f5-ef11-be1f-6045bddedbff</v>
      </c>
      <c r="ZA15">
        <v>0</v>
      </c>
      <c r="ZB15" t="s">
        <v>703</v>
      </c>
      <c r="ZC15">
        <v>1</v>
      </c>
      <c r="ZD15" t="s">
        <v>703</v>
      </c>
      <c r="ZE15">
        <v>0</v>
      </c>
      <c r="ZF15" s="4" t="str">
        <f t="shared" si="3"/>
        <v>58c14207-2cd6-ef11-8eea-000d3a6576c9</v>
      </c>
      <c r="ZG15" t="s">
        <v>711</v>
      </c>
    </row>
    <row r="16" spans="1:685" x14ac:dyDescent="0.25">
      <c r="A16" s="4" t="str">
        <f t="shared" si="4"/>
        <v>5333e27e-c4f5-ef11-be1f-6045bddedbff</v>
      </c>
      <c r="B16" t="s">
        <v>724</v>
      </c>
      <c r="C16" s="2">
        <v>45716.488333333335</v>
      </c>
      <c r="F16">
        <v>1</v>
      </c>
      <c r="J16">
        <v>364840002</v>
      </c>
      <c r="K16" t="s">
        <v>686</v>
      </c>
      <c r="R16" t="b">
        <v>0</v>
      </c>
      <c r="S16" t="s">
        <v>686</v>
      </c>
      <c r="W16">
        <v>0</v>
      </c>
      <c r="X16" s="2">
        <v>45734.389722222222</v>
      </c>
      <c r="Y16">
        <v>1</v>
      </c>
      <c r="Z16">
        <v>4</v>
      </c>
      <c r="AA16" s="2">
        <v>45734.389722222222</v>
      </c>
      <c r="AB16">
        <v>1</v>
      </c>
      <c r="AC16">
        <v>9678.7000000000007</v>
      </c>
      <c r="AD16">
        <v>9678.7000000000007</v>
      </c>
      <c r="AE16" s="2">
        <v>45734.389722222222</v>
      </c>
      <c r="AF16">
        <v>1</v>
      </c>
      <c r="AG16">
        <v>0</v>
      </c>
      <c r="AH16" s="2">
        <v>45734.389722222222</v>
      </c>
      <c r="AI16">
        <v>1</v>
      </c>
      <c r="AJ16">
        <v>364840002</v>
      </c>
      <c r="AK16" t="s">
        <v>686</v>
      </c>
      <c r="AL16">
        <v>364840001</v>
      </c>
      <c r="AM16" t="s">
        <v>687</v>
      </c>
      <c r="BD16">
        <v>364840001</v>
      </c>
      <c r="BE16" t="s">
        <v>765</v>
      </c>
      <c r="BH16">
        <v>364840005</v>
      </c>
      <c r="BI16" t="s">
        <v>1624</v>
      </c>
      <c r="BY16" s="4" t="str">
        <f>HYPERLINK("https://lead2car-demo.crm4.dynamics.com/main.aspx?etn=ey_equipment&amp;pagetype=entityrecord&amp;id=e1d25f2c-c9f5-ef11-be1f-6045bddedbff","e1d25f2c-c9f5-ef11-be1f-6045bddedbff")</f>
        <v>e1d25f2c-c9f5-ef11-be1f-6045bddedbff</v>
      </c>
      <c r="BZ16" t="s">
        <v>861</v>
      </c>
      <c r="CB16" t="s">
        <v>862</v>
      </c>
      <c r="CM16" s="2">
        <v>45734.389722222222</v>
      </c>
      <c r="CN16">
        <v>0</v>
      </c>
      <c r="CX16" s="2">
        <v>44847.389039351852</v>
      </c>
      <c r="CY16" s="2">
        <v>45734.389722222222</v>
      </c>
      <c r="CZ16">
        <v>1</v>
      </c>
      <c r="DA16" s="2">
        <v>44831.309942129628</v>
      </c>
      <c r="DB16" s="2">
        <v>45734.389722222222</v>
      </c>
      <c r="DC16">
        <v>1</v>
      </c>
      <c r="DF16" s="1">
        <v>44285</v>
      </c>
      <c r="DG16" s="1">
        <v>45746</v>
      </c>
      <c r="DI16" s="2">
        <v>45196.309942129628</v>
      </c>
      <c r="DM16" s="1">
        <v>44183</v>
      </c>
      <c r="DN16" s="1">
        <v>43496</v>
      </c>
      <c r="DR16" s="2">
        <v>45015.522222222222</v>
      </c>
      <c r="DT16">
        <v>364840002</v>
      </c>
      <c r="DU16" t="s">
        <v>686</v>
      </c>
      <c r="EI16">
        <v>364840001</v>
      </c>
      <c r="EJ16" t="s">
        <v>687</v>
      </c>
      <c r="EK16">
        <v>364840000</v>
      </c>
      <c r="EL16" t="s">
        <v>727</v>
      </c>
      <c r="EO16" s="4" t="str">
        <f>HYPERLINK("https://lead2car-demo.crm4.dynamics.com/main.aspx?etn=contact&amp;pagetype=entityrecord&amp;id=c88c6764-c7f5-ef11-be1f-6045bddf3afb","c88c6764-c7f5-ef11-be1f-6045bddf3afb")</f>
        <v>c88c6764-c7f5-ef11-be1f-6045bddf3afb</v>
      </c>
      <c r="EP16" t="s">
        <v>863</v>
      </c>
      <c r="EQ16" t="s">
        <v>729</v>
      </c>
      <c r="ER16">
        <v>364840000</v>
      </c>
      <c r="ES16" t="s">
        <v>690</v>
      </c>
      <c r="EU16">
        <v>30000</v>
      </c>
      <c r="FC16" t="s">
        <v>864</v>
      </c>
      <c r="FD16">
        <v>1000</v>
      </c>
      <c r="FE16" t="s">
        <v>865</v>
      </c>
      <c r="FF16">
        <v>81</v>
      </c>
      <c r="FI16">
        <v>200</v>
      </c>
      <c r="GD16" t="s">
        <v>732</v>
      </c>
      <c r="GG16">
        <v>364840000</v>
      </c>
      <c r="GH16" t="s">
        <v>691</v>
      </c>
      <c r="GJ16" t="b">
        <v>0</v>
      </c>
      <c r="GK16" t="s">
        <v>715</v>
      </c>
      <c r="GP16">
        <v>364840002</v>
      </c>
      <c r="GQ16" t="s">
        <v>686</v>
      </c>
      <c r="GU16" s="4" t="str">
        <f t="shared" si="5"/>
        <v>f4fbea14-c9f5-ef11-be1f-6045bddf3afb</v>
      </c>
      <c r="GV16" t="s">
        <v>733</v>
      </c>
      <c r="HE16">
        <v>364840002</v>
      </c>
      <c r="HF16" t="s">
        <v>686</v>
      </c>
      <c r="HI16">
        <v>364840002</v>
      </c>
      <c r="HJ16" t="s">
        <v>686</v>
      </c>
      <c r="HM16">
        <v>1</v>
      </c>
      <c r="HN16">
        <v>1</v>
      </c>
      <c r="IF16" s="4" t="str">
        <f t="shared" ref="IF16:IF21" si="9">HYPERLINK("https://lead2car-demo.crm4.dynamics.com/main.aspx?etn=ey_modelkey&amp;pagetype=entityrecord&amp;id=5eb4f621-43f5-ef11-be1f-6045bddf3afb","5eb4f621-43f5-ef11-be1f-6045bddf3afb")</f>
        <v>5eb4f621-43f5-ef11-be1f-6045bddf3afb</v>
      </c>
      <c r="IG16" t="s">
        <v>866</v>
      </c>
      <c r="II16">
        <v>2021</v>
      </c>
      <c r="IJ16" t="b">
        <v>0</v>
      </c>
      <c r="IK16" t="s">
        <v>715</v>
      </c>
      <c r="IM16" t="s">
        <v>867</v>
      </c>
      <c r="IN16">
        <v>364840001</v>
      </c>
      <c r="IO16" t="s">
        <v>687</v>
      </c>
      <c r="IR16">
        <v>364840000</v>
      </c>
      <c r="IS16" t="s">
        <v>736</v>
      </c>
      <c r="IT16">
        <v>99.5</v>
      </c>
      <c r="JH16">
        <v>364840003</v>
      </c>
      <c r="JI16" t="s">
        <v>773</v>
      </c>
      <c r="JL16" s="2">
        <v>45734.389722222222</v>
      </c>
      <c r="JM16">
        <v>0</v>
      </c>
      <c r="KJ16" t="s">
        <v>861</v>
      </c>
      <c r="KR16">
        <v>364840002</v>
      </c>
      <c r="KS16" t="s">
        <v>686</v>
      </c>
      <c r="KT16" t="b">
        <v>0</v>
      </c>
      <c r="KU16" t="s">
        <v>715</v>
      </c>
      <c r="KX16">
        <v>116446</v>
      </c>
      <c r="KY16">
        <v>116446</v>
      </c>
      <c r="LD16">
        <v>652810</v>
      </c>
      <c r="LE16">
        <v>652810</v>
      </c>
      <c r="LF16">
        <v>0</v>
      </c>
      <c r="LG16">
        <v>0</v>
      </c>
      <c r="LR16">
        <v>0</v>
      </c>
      <c r="LS16">
        <v>0</v>
      </c>
      <c r="LV16">
        <v>769256</v>
      </c>
      <c r="LW16">
        <v>769256</v>
      </c>
      <c r="LX16">
        <v>715408</v>
      </c>
      <c r="LY16">
        <v>715408</v>
      </c>
      <c r="MF16">
        <v>2020</v>
      </c>
      <c r="NP16" t="s">
        <v>868</v>
      </c>
      <c r="NQ16" t="s">
        <v>869</v>
      </c>
      <c r="NS16">
        <v>364840002</v>
      </c>
      <c r="NT16" t="s">
        <v>686</v>
      </c>
      <c r="OW16">
        <v>364840002</v>
      </c>
      <c r="OX16" t="s">
        <v>686</v>
      </c>
      <c r="PB16" t="s">
        <v>870</v>
      </c>
      <c r="PE16" t="b">
        <v>0</v>
      </c>
      <c r="PF16" t="s">
        <v>686</v>
      </c>
      <c r="PN16">
        <v>364840002</v>
      </c>
      <c r="PO16" t="s">
        <v>686</v>
      </c>
      <c r="PR16" t="s">
        <v>871</v>
      </c>
      <c r="VO16">
        <v>71239</v>
      </c>
      <c r="VP16">
        <v>71239</v>
      </c>
      <c r="VU16">
        <v>364840001</v>
      </c>
      <c r="VV16" t="s">
        <v>720</v>
      </c>
      <c r="WA16">
        <v>364840025</v>
      </c>
      <c r="WB16" t="s">
        <v>843</v>
      </c>
      <c r="WC16">
        <v>364840002</v>
      </c>
      <c r="WD16" t="s">
        <v>686</v>
      </c>
      <c r="WR16">
        <v>364840013</v>
      </c>
      <c r="WS16" t="s">
        <v>704</v>
      </c>
      <c r="WX16" s="4" t="str">
        <f>HYPERLINK("https://lead2car-demo.crm4.dynamics.com/main.aspx?etn=ey_vehicle&amp;pagetype=entityrecord&amp;id=efd25f2c-c9f5-ef11-be1f-6045bddedbff","efd25f2c-c9f5-ef11-be1f-6045bddedbff")</f>
        <v>efd25f2c-c9f5-ef11-be1f-6045bddedbff</v>
      </c>
      <c r="XD16" s="4" t="str">
        <f t="shared" si="8"/>
        <v>26cfe808-38f5-ef11-be1f-000d3ab91cf0</v>
      </c>
      <c r="XE16" t="s">
        <v>780</v>
      </c>
      <c r="XF16" s="4" t="str">
        <f>HYPERLINK("https://lead2car-demo.crm4.dynamics.com/main.aspx?etn=ey_vehicleowner&amp;pagetype=entityrecord&amp;id=a23af5ad-cbf5-ef11-be1f-6045bddedbff","a23af5ad-cbf5-ef11-be1f-6045bddedbff")</f>
        <v>a23af5ad-cbf5-ef11-be1f-6045bddedbff</v>
      </c>
      <c r="XG16" t="s">
        <v>872</v>
      </c>
      <c r="XH16">
        <v>364840002</v>
      </c>
      <c r="XI16" t="s">
        <v>686</v>
      </c>
      <c r="XJ16">
        <v>364840002</v>
      </c>
      <c r="XK16" t="s">
        <v>686</v>
      </c>
      <c r="XL16">
        <v>364840002</v>
      </c>
      <c r="XM16" t="s">
        <v>782</v>
      </c>
      <c r="XP16">
        <v>364840000</v>
      </c>
      <c r="XQ16" t="s">
        <v>722</v>
      </c>
      <c r="XR16" s="4" t="str">
        <f t="shared" si="0"/>
        <v>95d5cdbc-9fd5-ef11-8eea-000d3a6576c9</v>
      </c>
      <c r="XS16" t="s">
        <v>685</v>
      </c>
      <c r="YD16" t="s">
        <v>873</v>
      </c>
      <c r="YF16" t="b">
        <v>0</v>
      </c>
      <c r="YG16" t="s">
        <v>715</v>
      </c>
      <c r="YH16">
        <v>364840002</v>
      </c>
      <c r="YI16" t="s">
        <v>686</v>
      </c>
      <c r="YJ16">
        <v>115.3</v>
      </c>
      <c r="YL16" s="4" t="str">
        <f t="shared" si="1"/>
        <v>95d5cdbc-9fd5-ef11-8eea-000d3a6576c9</v>
      </c>
      <c r="YM16" t="s">
        <v>685</v>
      </c>
      <c r="YN16" s="2">
        <v>45729.722175925926</v>
      </c>
      <c r="YR16" s="4" t="str">
        <f t="shared" si="6"/>
        <v>5333e27e-c4f5-ef11-be1f-6045bddedbff</v>
      </c>
      <c r="YS16" t="s">
        <v>724</v>
      </c>
      <c r="YT16" t="s">
        <v>709</v>
      </c>
      <c r="YU16" s="4" t="str">
        <f t="shared" si="2"/>
        <v>a3cecdbc-9fd5-ef11-8eea-000d3a6576c9</v>
      </c>
      <c r="YV16" t="s">
        <v>710</v>
      </c>
      <c r="YY16" s="4" t="str">
        <f t="shared" si="7"/>
        <v>5333e27e-c4f5-ef11-be1f-6045bddedbff</v>
      </c>
      <c r="ZA16">
        <v>0</v>
      </c>
      <c r="ZB16" t="s">
        <v>703</v>
      </c>
      <c r="ZC16">
        <v>1</v>
      </c>
      <c r="ZD16" t="s">
        <v>703</v>
      </c>
      <c r="ZE16">
        <v>0</v>
      </c>
      <c r="ZF16" s="4" t="str">
        <f t="shared" si="3"/>
        <v>58c14207-2cd6-ef11-8eea-000d3a6576c9</v>
      </c>
      <c r="ZG16" t="s">
        <v>711</v>
      </c>
    </row>
    <row r="17" spans="1:683" x14ac:dyDescent="0.25">
      <c r="A17" s="4" t="str">
        <f t="shared" si="4"/>
        <v>5333e27e-c4f5-ef11-be1f-6045bddedbff</v>
      </c>
      <c r="B17" t="s">
        <v>724</v>
      </c>
      <c r="C17" s="2">
        <v>45716.488344907404</v>
      </c>
      <c r="F17">
        <v>1</v>
      </c>
      <c r="J17">
        <v>364840002</v>
      </c>
      <c r="K17" t="s">
        <v>686</v>
      </c>
      <c r="R17" t="b">
        <v>0</v>
      </c>
      <c r="S17" t="s">
        <v>686</v>
      </c>
      <c r="W17">
        <v>0</v>
      </c>
      <c r="X17" s="2">
        <v>45734.389722222222</v>
      </c>
      <c r="Y17">
        <v>1</v>
      </c>
      <c r="Z17">
        <v>3</v>
      </c>
      <c r="AA17" s="2">
        <v>45734.389722222222</v>
      </c>
      <c r="AB17">
        <v>1</v>
      </c>
      <c r="AC17">
        <v>5670.2</v>
      </c>
      <c r="AD17">
        <v>5670.2</v>
      </c>
      <c r="AE17" s="2">
        <v>45734.389722222222</v>
      </c>
      <c r="AF17">
        <v>1</v>
      </c>
      <c r="AG17">
        <v>0</v>
      </c>
      <c r="AH17" s="2">
        <v>45734.389722222222</v>
      </c>
      <c r="AI17">
        <v>1</v>
      </c>
      <c r="AJ17">
        <v>364840002</v>
      </c>
      <c r="AK17" t="s">
        <v>686</v>
      </c>
      <c r="AL17">
        <v>364840001</v>
      </c>
      <c r="AM17" t="s">
        <v>687</v>
      </c>
      <c r="BD17">
        <v>364840001</v>
      </c>
      <c r="BE17" t="s">
        <v>765</v>
      </c>
      <c r="BH17">
        <v>364840005</v>
      </c>
      <c r="BI17" t="s">
        <v>1624</v>
      </c>
      <c r="BY17" s="4" t="str">
        <f>HYPERLINK("https://lead2car-demo.crm4.dynamics.com/main.aspx?etn=ey_equipment&amp;pagetype=entityrecord&amp;id=0dd35f2c-c9f5-ef11-be1f-6045bddedbff","0dd35f2c-c9f5-ef11-be1f-6045bddedbff")</f>
        <v>0dd35f2c-c9f5-ef11-be1f-6045bddedbff</v>
      </c>
      <c r="BZ17" t="s">
        <v>874</v>
      </c>
      <c r="CB17" t="s">
        <v>875</v>
      </c>
      <c r="CM17" s="2">
        <v>45734.389722222222</v>
      </c>
      <c r="CN17">
        <v>0</v>
      </c>
      <c r="CX17" s="2">
        <v>44847.389409722222</v>
      </c>
      <c r="CY17" s="2">
        <v>45734.389722222222</v>
      </c>
      <c r="CZ17">
        <v>1</v>
      </c>
      <c r="DA17" s="2">
        <v>44840.382407407407</v>
      </c>
      <c r="DB17" s="2">
        <v>45734.389722222222</v>
      </c>
      <c r="DC17">
        <v>1</v>
      </c>
      <c r="DF17" s="1">
        <v>44264</v>
      </c>
      <c r="DG17" s="1">
        <v>45725</v>
      </c>
      <c r="DI17" s="2">
        <v>45205.382407407407</v>
      </c>
      <c r="DM17" s="1">
        <v>44180</v>
      </c>
      <c r="DN17" s="1">
        <v>43493</v>
      </c>
      <c r="DR17" s="2">
        <v>44994.488194444442</v>
      </c>
      <c r="DT17">
        <v>364840002</v>
      </c>
      <c r="DU17" t="s">
        <v>686</v>
      </c>
      <c r="EI17">
        <v>364840001</v>
      </c>
      <c r="EJ17" t="s">
        <v>687</v>
      </c>
      <c r="EK17">
        <v>364840000</v>
      </c>
      <c r="EL17" t="s">
        <v>727</v>
      </c>
      <c r="EO17" s="4" t="str">
        <f>HYPERLINK("https://lead2car-demo.crm4.dynamics.com/main.aspx?etn=contact&amp;pagetype=entityrecord&amp;id=ccdc5f6a-c7f5-ef11-be1f-6045bddf3afb","ccdc5f6a-c7f5-ef11-be1f-6045bddf3afb")</f>
        <v>ccdc5f6a-c7f5-ef11-be1f-6045bddf3afb</v>
      </c>
      <c r="EP17" t="s">
        <v>876</v>
      </c>
      <c r="EQ17" t="s">
        <v>729</v>
      </c>
      <c r="ER17">
        <v>364840000</v>
      </c>
      <c r="ES17" t="s">
        <v>690</v>
      </c>
      <c r="EU17">
        <v>30000</v>
      </c>
      <c r="FC17" t="s">
        <v>864</v>
      </c>
      <c r="FD17">
        <v>1000</v>
      </c>
      <c r="FE17" t="s">
        <v>877</v>
      </c>
      <c r="FF17">
        <v>81</v>
      </c>
      <c r="FI17">
        <v>200</v>
      </c>
      <c r="GD17" t="s">
        <v>732</v>
      </c>
      <c r="GG17">
        <v>364840000</v>
      </c>
      <c r="GH17" t="s">
        <v>691</v>
      </c>
      <c r="GJ17" t="b">
        <v>0</v>
      </c>
      <c r="GK17" t="s">
        <v>715</v>
      </c>
      <c r="GP17">
        <v>364840002</v>
      </c>
      <c r="GQ17" t="s">
        <v>686</v>
      </c>
      <c r="GU17" s="4" t="str">
        <f t="shared" si="5"/>
        <v>f4fbea14-c9f5-ef11-be1f-6045bddf3afb</v>
      </c>
      <c r="GV17" t="s">
        <v>733</v>
      </c>
      <c r="HE17">
        <v>364840001</v>
      </c>
      <c r="HF17" t="s">
        <v>687</v>
      </c>
      <c r="HI17">
        <v>364840002</v>
      </c>
      <c r="HJ17" t="s">
        <v>686</v>
      </c>
      <c r="HM17">
        <v>1</v>
      </c>
      <c r="HN17">
        <v>1</v>
      </c>
      <c r="IB17">
        <v>206770</v>
      </c>
      <c r="IF17" s="4" t="str">
        <f t="shared" si="9"/>
        <v>5eb4f621-43f5-ef11-be1f-6045bddf3afb</v>
      </c>
      <c r="IG17" t="s">
        <v>866</v>
      </c>
      <c r="II17">
        <v>2021</v>
      </c>
      <c r="IJ17" t="b">
        <v>0</v>
      </c>
      <c r="IK17" t="s">
        <v>715</v>
      </c>
      <c r="IM17" t="s">
        <v>878</v>
      </c>
      <c r="IN17">
        <v>364840001</v>
      </c>
      <c r="IO17" t="s">
        <v>687</v>
      </c>
      <c r="IR17">
        <v>364840000</v>
      </c>
      <c r="IS17" t="s">
        <v>736</v>
      </c>
      <c r="IT17">
        <v>99.5</v>
      </c>
      <c r="JH17">
        <v>364840003</v>
      </c>
      <c r="JI17" t="s">
        <v>773</v>
      </c>
      <c r="JL17" s="2">
        <v>45734.389722222222</v>
      </c>
      <c r="JM17">
        <v>0</v>
      </c>
      <c r="KJ17" t="s">
        <v>874</v>
      </c>
      <c r="KR17">
        <v>364840002</v>
      </c>
      <c r="KS17" t="s">
        <v>686</v>
      </c>
      <c r="KT17" t="b">
        <v>0</v>
      </c>
      <c r="KU17" t="s">
        <v>715</v>
      </c>
      <c r="KX17">
        <v>73636</v>
      </c>
      <c r="KY17">
        <v>73636</v>
      </c>
      <c r="LD17">
        <v>652810</v>
      </c>
      <c r="LE17">
        <v>652810</v>
      </c>
      <c r="LF17">
        <v>7477.69</v>
      </c>
      <c r="LG17">
        <v>7477.69</v>
      </c>
      <c r="LR17">
        <v>0</v>
      </c>
      <c r="LS17">
        <v>0</v>
      </c>
      <c r="LV17">
        <v>733923.69</v>
      </c>
      <c r="LW17">
        <v>733923.69</v>
      </c>
      <c r="LX17">
        <v>676808</v>
      </c>
      <c r="LY17">
        <v>676808</v>
      </c>
      <c r="MF17">
        <v>2020</v>
      </c>
      <c r="NP17" t="s">
        <v>879</v>
      </c>
      <c r="NQ17" t="s">
        <v>880</v>
      </c>
      <c r="NS17">
        <v>364840002</v>
      </c>
      <c r="NT17" t="s">
        <v>686</v>
      </c>
      <c r="OW17">
        <v>364840002</v>
      </c>
      <c r="OX17" t="s">
        <v>686</v>
      </c>
      <c r="PB17" t="s">
        <v>881</v>
      </c>
      <c r="PE17" t="b">
        <v>0</v>
      </c>
      <c r="PF17" t="s">
        <v>686</v>
      </c>
      <c r="PN17">
        <v>364840002</v>
      </c>
      <c r="PO17" t="s">
        <v>686</v>
      </c>
      <c r="PR17" t="s">
        <v>871</v>
      </c>
      <c r="VO17">
        <v>70039</v>
      </c>
      <c r="VP17">
        <v>70039</v>
      </c>
      <c r="VU17">
        <v>364840001</v>
      </c>
      <c r="VV17" t="s">
        <v>720</v>
      </c>
      <c r="WA17">
        <v>364840025</v>
      </c>
      <c r="WB17" t="s">
        <v>843</v>
      </c>
      <c r="WC17">
        <v>364840002</v>
      </c>
      <c r="WD17" t="s">
        <v>686</v>
      </c>
      <c r="WR17">
        <v>364840013</v>
      </c>
      <c r="WS17" t="s">
        <v>704</v>
      </c>
      <c r="WX17" s="4" t="str">
        <f>HYPERLINK("https://lead2car-demo.crm4.dynamics.com/main.aspx?etn=ey_vehicle&amp;pagetype=entityrecord&amp;id=15d35f2c-c9f5-ef11-be1f-6045bddedbff","15d35f2c-c9f5-ef11-be1f-6045bddedbff")</f>
        <v>15d35f2c-c9f5-ef11-be1f-6045bddedbff</v>
      </c>
      <c r="XD17" s="4" t="str">
        <f t="shared" si="8"/>
        <v>26cfe808-38f5-ef11-be1f-000d3ab91cf0</v>
      </c>
      <c r="XE17" t="s">
        <v>780</v>
      </c>
      <c r="XF17" s="4" t="str">
        <f>HYPERLINK("https://lead2car-demo.crm4.dynamics.com/main.aspx?etn=ey_vehicleowner&amp;pagetype=entityrecord&amp;id=4a3d81ac-cbf5-ef11-be1f-7c1e5236628e","4a3d81ac-cbf5-ef11-be1f-7c1e5236628e")</f>
        <v>4a3d81ac-cbf5-ef11-be1f-7c1e5236628e</v>
      </c>
      <c r="XG17" t="s">
        <v>882</v>
      </c>
      <c r="XH17">
        <v>364840002</v>
      </c>
      <c r="XI17" t="s">
        <v>686</v>
      </c>
      <c r="XJ17">
        <v>364840002</v>
      </c>
      <c r="XK17" t="s">
        <v>686</v>
      </c>
      <c r="XL17">
        <v>364840002</v>
      </c>
      <c r="XM17" t="s">
        <v>782</v>
      </c>
      <c r="XP17">
        <v>364840000</v>
      </c>
      <c r="XQ17" t="s">
        <v>722</v>
      </c>
      <c r="XR17" s="4" t="str">
        <f t="shared" si="0"/>
        <v>95d5cdbc-9fd5-ef11-8eea-000d3a6576c9</v>
      </c>
      <c r="XS17" t="s">
        <v>685</v>
      </c>
      <c r="YD17" t="s">
        <v>883</v>
      </c>
      <c r="YF17" t="b">
        <v>0</v>
      </c>
      <c r="YG17" t="s">
        <v>715</v>
      </c>
      <c r="YH17">
        <v>364840002</v>
      </c>
      <c r="YI17" t="s">
        <v>686</v>
      </c>
      <c r="YJ17">
        <v>115.3</v>
      </c>
      <c r="YL17" s="4" t="str">
        <f t="shared" si="1"/>
        <v>95d5cdbc-9fd5-ef11-8eea-000d3a6576c9</v>
      </c>
      <c r="YM17" t="s">
        <v>685</v>
      </c>
      <c r="YN17" s="2">
        <v>45729.699826388889</v>
      </c>
      <c r="YR17" s="4" t="str">
        <f t="shared" si="6"/>
        <v>5333e27e-c4f5-ef11-be1f-6045bddedbff</v>
      </c>
      <c r="YS17" t="s">
        <v>724</v>
      </c>
      <c r="YT17" t="s">
        <v>709</v>
      </c>
      <c r="YU17" s="4" t="str">
        <f t="shared" si="2"/>
        <v>a3cecdbc-9fd5-ef11-8eea-000d3a6576c9</v>
      </c>
      <c r="YV17" t="s">
        <v>710</v>
      </c>
      <c r="YY17" s="4" t="str">
        <f t="shared" si="7"/>
        <v>5333e27e-c4f5-ef11-be1f-6045bddedbff</v>
      </c>
      <c r="ZA17">
        <v>0</v>
      </c>
      <c r="ZB17" t="s">
        <v>703</v>
      </c>
      <c r="ZC17">
        <v>1</v>
      </c>
      <c r="ZD17" t="s">
        <v>703</v>
      </c>
      <c r="ZE17">
        <v>0</v>
      </c>
      <c r="ZF17" s="4" t="str">
        <f t="shared" si="3"/>
        <v>58c14207-2cd6-ef11-8eea-000d3a6576c9</v>
      </c>
      <c r="ZG17" t="s">
        <v>711</v>
      </c>
    </row>
    <row r="18" spans="1:683" x14ac:dyDescent="0.25">
      <c r="A18" s="4" t="str">
        <f t="shared" si="4"/>
        <v>5333e27e-c4f5-ef11-be1f-6045bddedbff</v>
      </c>
      <c r="B18" t="s">
        <v>724</v>
      </c>
      <c r="C18" s="2">
        <v>45716.488344907404</v>
      </c>
      <c r="F18">
        <v>1</v>
      </c>
      <c r="J18">
        <v>364840002</v>
      </c>
      <c r="K18" t="s">
        <v>686</v>
      </c>
      <c r="R18" t="b">
        <v>0</v>
      </c>
      <c r="S18" t="s">
        <v>686</v>
      </c>
      <c r="W18">
        <v>0</v>
      </c>
      <c r="X18" s="2">
        <v>45734.389722222222</v>
      </c>
      <c r="Y18">
        <v>1</v>
      </c>
      <c r="Z18">
        <v>4</v>
      </c>
      <c r="AA18" s="2">
        <v>45734.389722222222</v>
      </c>
      <c r="AB18">
        <v>1</v>
      </c>
      <c r="AC18">
        <v>73321.399999999994</v>
      </c>
      <c r="AD18">
        <v>73321.399999999994</v>
      </c>
      <c r="AE18" s="2">
        <v>45734.389722222222</v>
      </c>
      <c r="AF18">
        <v>1</v>
      </c>
      <c r="AG18">
        <v>0</v>
      </c>
      <c r="AH18" s="2">
        <v>45734.389722222222</v>
      </c>
      <c r="AI18">
        <v>1</v>
      </c>
      <c r="AJ18">
        <v>364840002</v>
      </c>
      <c r="AK18" t="s">
        <v>686</v>
      </c>
      <c r="AL18">
        <v>364840001</v>
      </c>
      <c r="AM18" t="s">
        <v>687</v>
      </c>
      <c r="BD18">
        <v>364840001</v>
      </c>
      <c r="BE18" t="s">
        <v>765</v>
      </c>
      <c r="BH18">
        <v>364840005</v>
      </c>
      <c r="BI18" t="s">
        <v>1624</v>
      </c>
      <c r="BY18" s="4" t="str">
        <f>HYPERLINK("https://lead2car-demo.crm4.dynamics.com/main.aspx?etn=ey_equipment&amp;pagetype=entityrecord&amp;id=0dd35f2c-c9f5-ef11-be1f-6045bddedbff","0dd35f2c-c9f5-ef11-be1f-6045bddedbff")</f>
        <v>0dd35f2c-c9f5-ef11-be1f-6045bddedbff</v>
      </c>
      <c r="BZ18" t="s">
        <v>874</v>
      </c>
      <c r="CB18" t="s">
        <v>884</v>
      </c>
      <c r="CM18" s="2">
        <v>45734.389722222222</v>
      </c>
      <c r="CN18">
        <v>0</v>
      </c>
      <c r="CX18" s="2">
        <v>44847.42287037037</v>
      </c>
      <c r="CY18" s="2">
        <v>45734.389722222222</v>
      </c>
      <c r="CZ18">
        <v>1</v>
      </c>
      <c r="DA18" s="2">
        <v>44823.348599537036</v>
      </c>
      <c r="DB18" s="2">
        <v>45734.389722222222</v>
      </c>
      <c r="DC18">
        <v>1</v>
      </c>
      <c r="DF18" s="1">
        <v>44285</v>
      </c>
      <c r="DG18" s="1">
        <v>45746</v>
      </c>
      <c r="DI18" s="2">
        <v>45188.348599537036</v>
      </c>
      <c r="DM18" s="1">
        <v>44183</v>
      </c>
      <c r="DR18" s="2">
        <v>45015.518750000003</v>
      </c>
      <c r="DT18">
        <v>364840002</v>
      </c>
      <c r="DU18" t="s">
        <v>686</v>
      </c>
      <c r="EI18">
        <v>364840001</v>
      </c>
      <c r="EJ18" t="s">
        <v>687</v>
      </c>
      <c r="EK18">
        <v>364840000</v>
      </c>
      <c r="EL18" t="s">
        <v>727</v>
      </c>
      <c r="EO18" s="4" t="str">
        <f>HYPERLINK("https://lead2car-demo.crm4.dynamics.com/main.aspx?etn=contact&amp;pagetype=entityrecord&amp;id=d0e4c8e9-d6f5-ef11-be1f-6045bddf3afb","d0e4c8e9-d6f5-ef11-be1f-6045bddf3afb")</f>
        <v>d0e4c8e9-d6f5-ef11-be1f-6045bddf3afb</v>
      </c>
      <c r="EP18" t="s">
        <v>885</v>
      </c>
      <c r="EQ18" t="s">
        <v>729</v>
      </c>
      <c r="ER18">
        <v>364840000</v>
      </c>
      <c r="ES18" t="s">
        <v>690</v>
      </c>
      <c r="EU18">
        <v>30000</v>
      </c>
      <c r="FC18" t="s">
        <v>864</v>
      </c>
      <c r="FD18">
        <v>1000</v>
      </c>
      <c r="FE18" t="s">
        <v>886</v>
      </c>
      <c r="FF18">
        <v>81</v>
      </c>
      <c r="FI18">
        <v>200</v>
      </c>
      <c r="GD18" t="s">
        <v>732</v>
      </c>
      <c r="GG18">
        <v>364840000</v>
      </c>
      <c r="GH18" t="s">
        <v>691</v>
      </c>
      <c r="GJ18" t="b">
        <v>0</v>
      </c>
      <c r="GK18" t="s">
        <v>715</v>
      </c>
      <c r="GP18">
        <v>364840002</v>
      </c>
      <c r="GQ18" t="s">
        <v>686</v>
      </c>
      <c r="GU18" s="4" t="str">
        <f t="shared" si="5"/>
        <v>f4fbea14-c9f5-ef11-be1f-6045bddf3afb</v>
      </c>
      <c r="GV18" t="s">
        <v>733</v>
      </c>
      <c r="HE18">
        <v>364840002</v>
      </c>
      <c r="HF18" t="s">
        <v>686</v>
      </c>
      <c r="HI18">
        <v>364840002</v>
      </c>
      <c r="HJ18" t="s">
        <v>686</v>
      </c>
      <c r="HM18">
        <v>1</v>
      </c>
      <c r="HN18">
        <v>1</v>
      </c>
      <c r="IF18" s="4" t="str">
        <f t="shared" si="9"/>
        <v>5eb4f621-43f5-ef11-be1f-6045bddf3afb</v>
      </c>
      <c r="IG18" t="s">
        <v>866</v>
      </c>
      <c r="II18">
        <v>2021</v>
      </c>
      <c r="IJ18" t="b">
        <v>0</v>
      </c>
      <c r="IK18" t="s">
        <v>715</v>
      </c>
      <c r="IM18" t="s">
        <v>887</v>
      </c>
      <c r="IR18">
        <v>364840000</v>
      </c>
      <c r="IS18" t="s">
        <v>736</v>
      </c>
      <c r="IT18">
        <v>99.5</v>
      </c>
      <c r="JH18">
        <v>364840003</v>
      </c>
      <c r="JI18" t="s">
        <v>773</v>
      </c>
      <c r="JL18" s="2">
        <v>45734.389722222222</v>
      </c>
      <c r="JM18">
        <v>0</v>
      </c>
      <c r="KJ18" t="s">
        <v>874</v>
      </c>
      <c r="KR18">
        <v>364840002</v>
      </c>
      <c r="KS18" t="s">
        <v>686</v>
      </c>
      <c r="KT18" t="b">
        <v>0</v>
      </c>
      <c r="KU18" t="s">
        <v>715</v>
      </c>
      <c r="KX18">
        <v>14298</v>
      </c>
      <c r="KY18">
        <v>14298</v>
      </c>
      <c r="LD18">
        <v>353816</v>
      </c>
      <c r="LE18">
        <v>353816</v>
      </c>
      <c r="LF18">
        <v>0</v>
      </c>
      <c r="LG18">
        <v>0</v>
      </c>
      <c r="LR18">
        <v>0</v>
      </c>
      <c r="LS18">
        <v>0</v>
      </c>
      <c r="LV18">
        <v>368114</v>
      </c>
      <c r="LW18">
        <v>368114</v>
      </c>
      <c r="LX18">
        <v>368114</v>
      </c>
      <c r="LY18">
        <v>368114</v>
      </c>
      <c r="MF18">
        <v>2020</v>
      </c>
      <c r="NP18" t="s">
        <v>888</v>
      </c>
      <c r="NQ18" t="s">
        <v>889</v>
      </c>
      <c r="NS18">
        <v>364840002</v>
      </c>
      <c r="NT18" t="s">
        <v>686</v>
      </c>
      <c r="OW18">
        <v>364840002</v>
      </c>
      <c r="OX18" t="s">
        <v>686</v>
      </c>
      <c r="PB18" t="s">
        <v>890</v>
      </c>
      <c r="PE18" t="b">
        <v>0</v>
      </c>
      <c r="PF18" t="s">
        <v>686</v>
      </c>
      <c r="PN18">
        <v>364840002</v>
      </c>
      <c r="PO18" t="s">
        <v>686</v>
      </c>
      <c r="PR18" t="s">
        <v>871</v>
      </c>
      <c r="VO18">
        <v>0</v>
      </c>
      <c r="VP18">
        <v>0</v>
      </c>
      <c r="VU18">
        <v>364840001</v>
      </c>
      <c r="VV18" t="s">
        <v>720</v>
      </c>
      <c r="WA18">
        <v>364840025</v>
      </c>
      <c r="WB18" t="s">
        <v>843</v>
      </c>
      <c r="WC18">
        <v>364840002</v>
      </c>
      <c r="WD18" t="s">
        <v>686</v>
      </c>
      <c r="WR18">
        <v>364840013</v>
      </c>
      <c r="WS18" t="s">
        <v>704</v>
      </c>
      <c r="WX18" s="4" t="str">
        <f>HYPERLINK("https://lead2car-demo.crm4.dynamics.com/main.aspx?etn=ey_vehicle&amp;pagetype=entityrecord&amp;id=27d35f2c-c9f5-ef11-be1f-6045bddedbff","27d35f2c-c9f5-ef11-be1f-6045bddedbff")</f>
        <v>27d35f2c-c9f5-ef11-be1f-6045bddedbff</v>
      </c>
      <c r="XD18" s="4" t="str">
        <f t="shared" si="8"/>
        <v>26cfe808-38f5-ef11-be1f-000d3ab91cf0</v>
      </c>
      <c r="XE18" t="s">
        <v>780</v>
      </c>
      <c r="XF18" s="4" t="str">
        <f>HYPERLINK("https://lead2car-demo.crm4.dynamics.com/main.aspx?etn=ey_vehicleowner&amp;pagetype=entityrecord&amp;id=a26790af-cbf5-ef11-be1f-000d3ab63aa3","a26790af-cbf5-ef11-be1f-000d3ab63aa3")</f>
        <v>a26790af-cbf5-ef11-be1f-000d3ab63aa3</v>
      </c>
      <c r="XG18" t="s">
        <v>891</v>
      </c>
      <c r="XH18">
        <v>364840002</v>
      </c>
      <c r="XI18" t="s">
        <v>686</v>
      </c>
      <c r="XJ18">
        <v>364840002</v>
      </c>
      <c r="XK18" t="s">
        <v>686</v>
      </c>
      <c r="XL18">
        <v>364840002</v>
      </c>
      <c r="XM18" t="s">
        <v>782</v>
      </c>
      <c r="XP18">
        <v>364840000</v>
      </c>
      <c r="XQ18" t="s">
        <v>722</v>
      </c>
      <c r="XR18" s="4" t="str">
        <f t="shared" si="0"/>
        <v>95d5cdbc-9fd5-ef11-8eea-000d3a6576c9</v>
      </c>
      <c r="XS18" t="s">
        <v>685</v>
      </c>
      <c r="YD18" t="s">
        <v>892</v>
      </c>
      <c r="YF18" t="b">
        <v>0</v>
      </c>
      <c r="YG18" t="s">
        <v>715</v>
      </c>
      <c r="YH18">
        <v>364840002</v>
      </c>
      <c r="YI18" t="s">
        <v>686</v>
      </c>
      <c r="YJ18">
        <v>115.3</v>
      </c>
      <c r="YL18" s="4" t="str">
        <f t="shared" si="1"/>
        <v>95d5cdbc-9fd5-ef11-8eea-000d3a6576c9</v>
      </c>
      <c r="YM18" t="s">
        <v>685</v>
      </c>
      <c r="YN18" s="2">
        <v>45729.700578703705</v>
      </c>
      <c r="YR18" s="4" t="str">
        <f t="shared" si="6"/>
        <v>5333e27e-c4f5-ef11-be1f-6045bddedbff</v>
      </c>
      <c r="YS18" t="s">
        <v>724</v>
      </c>
      <c r="YT18" t="s">
        <v>709</v>
      </c>
      <c r="YU18" s="4" t="str">
        <f t="shared" si="2"/>
        <v>a3cecdbc-9fd5-ef11-8eea-000d3a6576c9</v>
      </c>
      <c r="YV18" t="s">
        <v>710</v>
      </c>
      <c r="YY18" s="4" t="str">
        <f t="shared" si="7"/>
        <v>5333e27e-c4f5-ef11-be1f-6045bddedbff</v>
      </c>
      <c r="ZA18">
        <v>0</v>
      </c>
      <c r="ZB18" t="s">
        <v>703</v>
      </c>
      <c r="ZC18">
        <v>1</v>
      </c>
      <c r="ZD18" t="s">
        <v>703</v>
      </c>
      <c r="ZE18">
        <v>0</v>
      </c>
      <c r="ZF18" s="4" t="str">
        <f t="shared" si="3"/>
        <v>58c14207-2cd6-ef11-8eea-000d3a6576c9</v>
      </c>
      <c r="ZG18" t="s">
        <v>711</v>
      </c>
    </row>
    <row r="19" spans="1:683" x14ac:dyDescent="0.25">
      <c r="A19" s="4" t="str">
        <f t="shared" si="4"/>
        <v>5333e27e-c4f5-ef11-be1f-6045bddedbff</v>
      </c>
      <c r="B19" t="s">
        <v>724</v>
      </c>
      <c r="C19" s="2">
        <v>45716.488356481481</v>
      </c>
      <c r="F19">
        <v>1</v>
      </c>
      <c r="J19">
        <v>364840002</v>
      </c>
      <c r="K19" t="s">
        <v>686</v>
      </c>
      <c r="R19" t="b">
        <v>0</v>
      </c>
      <c r="S19" t="s">
        <v>686</v>
      </c>
      <c r="W19">
        <v>0</v>
      </c>
      <c r="X19" s="2">
        <v>45734.389722222222</v>
      </c>
      <c r="Y19">
        <v>1</v>
      </c>
      <c r="Z19">
        <v>3</v>
      </c>
      <c r="AA19" s="2">
        <v>45734.389722222222</v>
      </c>
      <c r="AB19">
        <v>1</v>
      </c>
      <c r="AC19">
        <v>32611.4</v>
      </c>
      <c r="AD19">
        <v>32611.4</v>
      </c>
      <c r="AE19" s="2">
        <v>45734.389722222222</v>
      </c>
      <c r="AF19">
        <v>1</v>
      </c>
      <c r="AG19">
        <v>0</v>
      </c>
      <c r="AH19" s="2">
        <v>45734.389722222222</v>
      </c>
      <c r="AI19">
        <v>1</v>
      </c>
      <c r="AJ19">
        <v>364840002</v>
      </c>
      <c r="AK19" t="s">
        <v>686</v>
      </c>
      <c r="AL19">
        <v>364840001</v>
      </c>
      <c r="AM19" t="s">
        <v>687</v>
      </c>
      <c r="BD19">
        <v>364840001</v>
      </c>
      <c r="BE19" t="s">
        <v>765</v>
      </c>
      <c r="BH19">
        <v>364840005</v>
      </c>
      <c r="BI19" t="s">
        <v>1624</v>
      </c>
      <c r="BY19" s="4" t="str">
        <f>HYPERLINK("https://lead2car-demo.crm4.dynamics.com/main.aspx?etn=ey_equipment&amp;pagetype=entityrecord&amp;id=e1d25f2c-c9f5-ef11-be1f-6045bddedbff","e1d25f2c-c9f5-ef11-be1f-6045bddedbff")</f>
        <v>e1d25f2c-c9f5-ef11-be1f-6045bddedbff</v>
      </c>
      <c r="BZ19" t="s">
        <v>861</v>
      </c>
      <c r="CM19" s="2">
        <v>45734.389722222222</v>
      </c>
      <c r="CN19">
        <v>0</v>
      </c>
      <c r="CX19" s="2">
        <v>44847.493622685186</v>
      </c>
      <c r="CY19" s="2">
        <v>45734.389722222222</v>
      </c>
      <c r="CZ19">
        <v>1</v>
      </c>
      <c r="DA19" s="2">
        <v>44845.619976851849</v>
      </c>
      <c r="DB19" s="2">
        <v>45734.389722222222</v>
      </c>
      <c r="DC19">
        <v>1</v>
      </c>
      <c r="DF19" s="1">
        <v>44264</v>
      </c>
      <c r="DG19" s="1">
        <v>45725</v>
      </c>
      <c r="DI19" s="2">
        <v>45210.619976851849</v>
      </c>
      <c r="DM19" s="1">
        <v>44183</v>
      </c>
      <c r="DN19" s="1">
        <v>44264</v>
      </c>
      <c r="DR19" s="2">
        <v>44994.488888888889</v>
      </c>
      <c r="DT19">
        <v>364840002</v>
      </c>
      <c r="DU19" t="s">
        <v>686</v>
      </c>
      <c r="EI19">
        <v>364840001</v>
      </c>
      <c r="EJ19" t="s">
        <v>687</v>
      </c>
      <c r="EK19">
        <v>364840000</v>
      </c>
      <c r="EL19" t="s">
        <v>727</v>
      </c>
      <c r="EO19" s="4" t="str">
        <f>HYPERLINK("https://lead2car-demo.crm4.dynamics.com/main.aspx?etn=contact&amp;pagetype=entityrecord&amp;id=5d7b5076-c7f5-ef11-be1f-6045bddf3afb","5d7b5076-c7f5-ef11-be1f-6045bddf3afb")</f>
        <v>5d7b5076-c7f5-ef11-be1f-6045bddf3afb</v>
      </c>
      <c r="EP19" t="s">
        <v>893</v>
      </c>
      <c r="EQ19" t="s">
        <v>729</v>
      </c>
      <c r="ER19">
        <v>364840000</v>
      </c>
      <c r="ES19" t="s">
        <v>690</v>
      </c>
      <c r="EU19">
        <v>30000</v>
      </c>
      <c r="FC19" t="s">
        <v>864</v>
      </c>
      <c r="FD19">
        <v>1000</v>
      </c>
      <c r="FE19" t="s">
        <v>894</v>
      </c>
      <c r="FF19">
        <v>81</v>
      </c>
      <c r="FI19">
        <v>200</v>
      </c>
      <c r="GD19" t="s">
        <v>732</v>
      </c>
      <c r="GG19">
        <v>364840000</v>
      </c>
      <c r="GH19" t="s">
        <v>691</v>
      </c>
      <c r="GJ19" t="b">
        <v>0</v>
      </c>
      <c r="GK19" t="s">
        <v>715</v>
      </c>
      <c r="GP19">
        <v>364840002</v>
      </c>
      <c r="GQ19" t="s">
        <v>686</v>
      </c>
      <c r="GU19" s="4" t="str">
        <f t="shared" si="5"/>
        <v>f4fbea14-c9f5-ef11-be1f-6045bddf3afb</v>
      </c>
      <c r="GV19" t="s">
        <v>733</v>
      </c>
      <c r="HE19">
        <v>364840001</v>
      </c>
      <c r="HF19" t="s">
        <v>687</v>
      </c>
      <c r="HI19">
        <v>364840002</v>
      </c>
      <c r="HJ19" t="s">
        <v>686</v>
      </c>
      <c r="HM19">
        <v>1</v>
      </c>
      <c r="HN19">
        <v>1</v>
      </c>
      <c r="IB19">
        <v>146785</v>
      </c>
      <c r="IF19" s="4" t="str">
        <f t="shared" si="9"/>
        <v>5eb4f621-43f5-ef11-be1f-6045bddf3afb</v>
      </c>
      <c r="IG19" t="s">
        <v>866</v>
      </c>
      <c r="II19">
        <v>2021</v>
      </c>
      <c r="IJ19" t="b">
        <v>0</v>
      </c>
      <c r="IK19" t="s">
        <v>715</v>
      </c>
      <c r="IM19" t="s">
        <v>895</v>
      </c>
      <c r="IN19">
        <v>364840001</v>
      </c>
      <c r="IO19" t="s">
        <v>687</v>
      </c>
      <c r="IR19">
        <v>364840000</v>
      </c>
      <c r="IS19" t="s">
        <v>736</v>
      </c>
      <c r="IT19">
        <v>99.5</v>
      </c>
      <c r="JH19">
        <v>364840003</v>
      </c>
      <c r="JI19" t="s">
        <v>773</v>
      </c>
      <c r="JL19" s="2">
        <v>45734.389722222222</v>
      </c>
      <c r="JM19">
        <v>0</v>
      </c>
      <c r="KJ19" t="s">
        <v>861</v>
      </c>
      <c r="KR19">
        <v>364840002</v>
      </c>
      <c r="KS19" t="s">
        <v>686</v>
      </c>
      <c r="KT19" t="b">
        <v>0</v>
      </c>
      <c r="KU19" t="s">
        <v>715</v>
      </c>
      <c r="MF19">
        <v>2020</v>
      </c>
      <c r="NP19" t="s">
        <v>896</v>
      </c>
      <c r="NQ19" t="s">
        <v>897</v>
      </c>
      <c r="NS19">
        <v>364840002</v>
      </c>
      <c r="NT19" t="s">
        <v>686</v>
      </c>
      <c r="OW19">
        <v>364840002</v>
      </c>
      <c r="OX19" t="s">
        <v>686</v>
      </c>
      <c r="PB19" t="s">
        <v>898</v>
      </c>
      <c r="PE19" t="b">
        <v>0</v>
      </c>
      <c r="PF19" t="s">
        <v>686</v>
      </c>
      <c r="PN19">
        <v>364840002</v>
      </c>
      <c r="PO19" t="s">
        <v>686</v>
      </c>
      <c r="PR19" t="s">
        <v>871</v>
      </c>
      <c r="VU19">
        <v>364840001</v>
      </c>
      <c r="VV19" t="s">
        <v>720</v>
      </c>
      <c r="WA19">
        <v>364840025</v>
      </c>
      <c r="WB19" t="s">
        <v>843</v>
      </c>
      <c r="WC19">
        <v>364840002</v>
      </c>
      <c r="WD19" t="s">
        <v>686</v>
      </c>
      <c r="WR19">
        <v>364840013</v>
      </c>
      <c r="WS19" t="s">
        <v>704</v>
      </c>
      <c r="WX19" s="4" t="str">
        <f>HYPERLINK("https://lead2car-demo.crm4.dynamics.com/main.aspx?etn=ey_vehicle&amp;pagetype=entityrecord&amp;id=3bd35f2c-c9f5-ef11-be1f-6045bddedbff","3bd35f2c-c9f5-ef11-be1f-6045bddedbff")</f>
        <v>3bd35f2c-c9f5-ef11-be1f-6045bddedbff</v>
      </c>
      <c r="XD19" s="4" t="str">
        <f t="shared" si="8"/>
        <v>26cfe808-38f5-ef11-be1f-000d3ab91cf0</v>
      </c>
      <c r="XE19" t="s">
        <v>780</v>
      </c>
      <c r="XF19" s="4" t="str">
        <f>HYPERLINK("https://lead2car-demo.crm4.dynamics.com/main.aspx?etn=ey_vehicleowner&amp;pagetype=entityrecord&amp;id=c7db4560-d4f5-ef11-be1f-6045bddedbff","c7db4560-d4f5-ef11-be1f-6045bddedbff")</f>
        <v>c7db4560-d4f5-ef11-be1f-6045bddedbff</v>
      </c>
      <c r="XG19" t="s">
        <v>899</v>
      </c>
      <c r="XH19">
        <v>364840002</v>
      </c>
      <c r="XI19" t="s">
        <v>686</v>
      </c>
      <c r="XJ19">
        <v>364840002</v>
      </c>
      <c r="XK19" t="s">
        <v>686</v>
      </c>
      <c r="XL19">
        <v>364840002</v>
      </c>
      <c r="XM19" t="s">
        <v>782</v>
      </c>
      <c r="XP19">
        <v>364840000</v>
      </c>
      <c r="XQ19" t="s">
        <v>722</v>
      </c>
      <c r="XR19" s="4" t="str">
        <f t="shared" si="0"/>
        <v>95d5cdbc-9fd5-ef11-8eea-000d3a6576c9</v>
      </c>
      <c r="XS19" t="s">
        <v>685</v>
      </c>
      <c r="YD19" t="s">
        <v>900</v>
      </c>
      <c r="YF19" t="b">
        <v>0</v>
      </c>
      <c r="YG19" t="s">
        <v>715</v>
      </c>
      <c r="YH19">
        <v>364840002</v>
      </c>
      <c r="YI19" t="s">
        <v>686</v>
      </c>
      <c r="YJ19">
        <v>115.3</v>
      </c>
      <c r="YL19" s="4" t="str">
        <f t="shared" si="1"/>
        <v>95d5cdbc-9fd5-ef11-8eea-000d3a6576c9</v>
      </c>
      <c r="YM19" t="s">
        <v>685</v>
      </c>
      <c r="YN19" s="2">
        <v>45729.701249999998</v>
      </c>
      <c r="YR19" s="4" t="str">
        <f t="shared" si="6"/>
        <v>5333e27e-c4f5-ef11-be1f-6045bddedbff</v>
      </c>
      <c r="YS19" t="s">
        <v>724</v>
      </c>
      <c r="YT19" t="s">
        <v>709</v>
      </c>
      <c r="YU19" s="4" t="str">
        <f t="shared" si="2"/>
        <v>a3cecdbc-9fd5-ef11-8eea-000d3a6576c9</v>
      </c>
      <c r="YV19" t="s">
        <v>710</v>
      </c>
      <c r="YY19" s="4" t="str">
        <f t="shared" si="7"/>
        <v>5333e27e-c4f5-ef11-be1f-6045bddedbff</v>
      </c>
      <c r="ZA19">
        <v>0</v>
      </c>
      <c r="ZB19" t="s">
        <v>703</v>
      </c>
      <c r="ZC19">
        <v>1</v>
      </c>
      <c r="ZD19" t="s">
        <v>703</v>
      </c>
      <c r="ZE19">
        <v>0</v>
      </c>
      <c r="ZF19" s="4" t="str">
        <f t="shared" si="3"/>
        <v>58c14207-2cd6-ef11-8eea-000d3a6576c9</v>
      </c>
      <c r="ZG19" t="s">
        <v>711</v>
      </c>
    </row>
    <row r="20" spans="1:683" x14ac:dyDescent="0.25">
      <c r="A20" s="4" t="str">
        <f t="shared" si="4"/>
        <v>5333e27e-c4f5-ef11-be1f-6045bddedbff</v>
      </c>
      <c r="B20" t="s">
        <v>724</v>
      </c>
      <c r="C20" s="2">
        <v>45716.488368055558</v>
      </c>
      <c r="F20">
        <v>1</v>
      </c>
      <c r="J20">
        <v>364840002</v>
      </c>
      <c r="K20" t="s">
        <v>686</v>
      </c>
      <c r="R20" t="b">
        <v>0</v>
      </c>
      <c r="S20" t="s">
        <v>686</v>
      </c>
      <c r="W20">
        <v>0</v>
      </c>
      <c r="X20" s="2">
        <v>45734.389722222222</v>
      </c>
      <c r="Y20">
        <v>1</v>
      </c>
      <c r="Z20">
        <v>3</v>
      </c>
      <c r="AA20" s="2">
        <v>45734.389722222222</v>
      </c>
      <c r="AB20">
        <v>1</v>
      </c>
      <c r="AC20">
        <v>10021.6</v>
      </c>
      <c r="AD20">
        <v>10021.6</v>
      </c>
      <c r="AE20" s="2">
        <v>45734.389722222222</v>
      </c>
      <c r="AF20">
        <v>1</v>
      </c>
      <c r="AG20">
        <v>0</v>
      </c>
      <c r="AH20" s="2">
        <v>45734.389722222222</v>
      </c>
      <c r="AI20">
        <v>1</v>
      </c>
      <c r="AJ20">
        <v>364840002</v>
      </c>
      <c r="AK20" t="s">
        <v>686</v>
      </c>
      <c r="AL20">
        <v>364840001</v>
      </c>
      <c r="AM20" t="s">
        <v>687</v>
      </c>
      <c r="BD20">
        <v>364840001</v>
      </c>
      <c r="BE20" t="s">
        <v>765</v>
      </c>
      <c r="BH20">
        <v>364840005</v>
      </c>
      <c r="BI20" t="s">
        <v>1624</v>
      </c>
      <c r="BY20" s="4" t="str">
        <f>HYPERLINK("https://lead2car-demo.crm4.dynamics.com/main.aspx?etn=ey_equipment&amp;pagetype=entityrecord&amp;id=e1d25f2c-c9f5-ef11-be1f-6045bddedbff","e1d25f2c-c9f5-ef11-be1f-6045bddedbff")</f>
        <v>e1d25f2c-c9f5-ef11-be1f-6045bddedbff</v>
      </c>
      <c r="BZ20" t="s">
        <v>861</v>
      </c>
      <c r="CM20" s="2">
        <v>45734.389722222222</v>
      </c>
      <c r="CN20">
        <v>0</v>
      </c>
      <c r="CX20" s="2">
        <v>44847.518055555556</v>
      </c>
      <c r="CY20" s="2">
        <v>45734.389722222222</v>
      </c>
      <c r="CZ20">
        <v>1</v>
      </c>
      <c r="DA20" s="2">
        <v>44846.433935185189</v>
      </c>
      <c r="DB20" s="2">
        <v>45734.389722222222</v>
      </c>
      <c r="DC20">
        <v>1</v>
      </c>
      <c r="DF20" s="1">
        <v>44285</v>
      </c>
      <c r="DG20" s="1">
        <v>45746</v>
      </c>
      <c r="DI20" s="2">
        <v>45211.433935185189</v>
      </c>
      <c r="DM20" s="1">
        <v>44186</v>
      </c>
      <c r="DN20" s="1">
        <v>43497</v>
      </c>
      <c r="DR20" s="2">
        <v>45015.519444444442</v>
      </c>
      <c r="DT20">
        <v>364840002</v>
      </c>
      <c r="DU20" t="s">
        <v>686</v>
      </c>
      <c r="EI20">
        <v>364840001</v>
      </c>
      <c r="EJ20" t="s">
        <v>687</v>
      </c>
      <c r="EK20">
        <v>364840000</v>
      </c>
      <c r="EL20" t="s">
        <v>727</v>
      </c>
      <c r="EO20" s="4" t="str">
        <f>HYPERLINK("https://lead2car-demo.crm4.dynamics.com/main.aspx?etn=contact&amp;pagetype=entityrecord&amp;id=432b5870-c7f5-ef11-be1f-6045bddf3afb","432b5870-c7f5-ef11-be1f-6045bddf3afb")</f>
        <v>432b5870-c7f5-ef11-be1f-6045bddf3afb</v>
      </c>
      <c r="EP20" t="s">
        <v>901</v>
      </c>
      <c r="EQ20" t="s">
        <v>729</v>
      </c>
      <c r="ER20">
        <v>364840000</v>
      </c>
      <c r="ES20" t="s">
        <v>690</v>
      </c>
      <c r="EU20">
        <v>30000</v>
      </c>
      <c r="FC20" t="s">
        <v>864</v>
      </c>
      <c r="FD20">
        <v>1000</v>
      </c>
      <c r="FE20" t="s">
        <v>902</v>
      </c>
      <c r="FF20">
        <v>81</v>
      </c>
      <c r="FI20">
        <v>200</v>
      </c>
      <c r="GD20" t="s">
        <v>732</v>
      </c>
      <c r="GG20">
        <v>364840000</v>
      </c>
      <c r="GH20" t="s">
        <v>691</v>
      </c>
      <c r="GJ20" t="b">
        <v>0</v>
      </c>
      <c r="GK20" t="s">
        <v>715</v>
      </c>
      <c r="GP20">
        <v>364840002</v>
      </c>
      <c r="GQ20" t="s">
        <v>686</v>
      </c>
      <c r="GU20" s="4" t="str">
        <f t="shared" si="5"/>
        <v>f4fbea14-c9f5-ef11-be1f-6045bddf3afb</v>
      </c>
      <c r="GV20" t="s">
        <v>733</v>
      </c>
      <c r="HE20">
        <v>364840001</v>
      </c>
      <c r="HF20" t="s">
        <v>687</v>
      </c>
      <c r="HI20">
        <v>364840002</v>
      </c>
      <c r="HJ20" t="s">
        <v>686</v>
      </c>
      <c r="HM20">
        <v>1</v>
      </c>
      <c r="HN20">
        <v>1</v>
      </c>
      <c r="IB20">
        <v>46449</v>
      </c>
      <c r="IF20" s="4" t="str">
        <f t="shared" si="9"/>
        <v>5eb4f621-43f5-ef11-be1f-6045bddf3afb</v>
      </c>
      <c r="IG20" t="s">
        <v>866</v>
      </c>
      <c r="II20">
        <v>2021</v>
      </c>
      <c r="IJ20" t="b">
        <v>0</v>
      </c>
      <c r="IK20" t="s">
        <v>715</v>
      </c>
      <c r="IM20" t="s">
        <v>887</v>
      </c>
      <c r="IN20">
        <v>364840001</v>
      </c>
      <c r="IO20" t="s">
        <v>687</v>
      </c>
      <c r="IR20">
        <v>364840000</v>
      </c>
      <c r="IS20" t="s">
        <v>736</v>
      </c>
      <c r="IT20">
        <v>99.5</v>
      </c>
      <c r="JH20">
        <v>364840003</v>
      </c>
      <c r="JI20" t="s">
        <v>773</v>
      </c>
      <c r="JL20" s="2">
        <v>45734.389722222222</v>
      </c>
      <c r="JM20">
        <v>0</v>
      </c>
      <c r="KJ20" t="s">
        <v>861</v>
      </c>
      <c r="KR20">
        <v>364840002</v>
      </c>
      <c r="KS20" t="s">
        <v>686</v>
      </c>
      <c r="KT20" t="b">
        <v>0</v>
      </c>
      <c r="KU20" t="s">
        <v>715</v>
      </c>
      <c r="KX20">
        <v>28347</v>
      </c>
      <c r="KY20">
        <v>28347</v>
      </c>
      <c r="LD20">
        <v>513140</v>
      </c>
      <c r="LE20">
        <v>513140</v>
      </c>
      <c r="LF20">
        <v>378</v>
      </c>
      <c r="LG20">
        <v>378</v>
      </c>
      <c r="LR20">
        <v>0</v>
      </c>
      <c r="LS20">
        <v>0</v>
      </c>
      <c r="LV20">
        <v>541865</v>
      </c>
      <c r="LW20">
        <v>541865</v>
      </c>
      <c r="LX20">
        <v>513375</v>
      </c>
      <c r="LY20">
        <v>513375</v>
      </c>
      <c r="MF20">
        <v>2020</v>
      </c>
      <c r="NQ20" t="s">
        <v>889</v>
      </c>
      <c r="NS20">
        <v>364840002</v>
      </c>
      <c r="NT20" t="s">
        <v>686</v>
      </c>
      <c r="OW20">
        <v>364840002</v>
      </c>
      <c r="OX20" t="s">
        <v>686</v>
      </c>
      <c r="PB20" t="s">
        <v>903</v>
      </c>
      <c r="PE20" t="b">
        <v>0</v>
      </c>
      <c r="PF20" t="s">
        <v>686</v>
      </c>
      <c r="PN20">
        <v>364840002</v>
      </c>
      <c r="PO20" t="s">
        <v>686</v>
      </c>
      <c r="PR20" t="s">
        <v>871</v>
      </c>
      <c r="VO20">
        <v>149450</v>
      </c>
      <c r="VP20">
        <v>149450</v>
      </c>
      <c r="VU20">
        <v>364840001</v>
      </c>
      <c r="VV20" t="s">
        <v>720</v>
      </c>
      <c r="WA20">
        <v>364840025</v>
      </c>
      <c r="WB20" t="s">
        <v>843</v>
      </c>
      <c r="WC20">
        <v>364840002</v>
      </c>
      <c r="WD20" t="s">
        <v>686</v>
      </c>
      <c r="WR20">
        <v>364840013</v>
      </c>
      <c r="WS20" t="s">
        <v>704</v>
      </c>
      <c r="WX20" s="4" t="str">
        <f>HYPERLINK("https://lead2car-demo.crm4.dynamics.com/main.aspx?etn=ey_vehicle&amp;pagetype=entityrecord&amp;id=53d35f2c-c9f5-ef11-be1f-6045bddedbff","53d35f2c-c9f5-ef11-be1f-6045bddedbff")</f>
        <v>53d35f2c-c9f5-ef11-be1f-6045bddedbff</v>
      </c>
      <c r="XD20" s="4" t="str">
        <f t="shared" si="8"/>
        <v>26cfe808-38f5-ef11-be1f-000d3ab91cf0</v>
      </c>
      <c r="XE20" t="s">
        <v>780</v>
      </c>
      <c r="XF20" s="4" t="str">
        <f>HYPERLINK("https://lead2car-demo.crm4.dynamics.com/main.aspx?etn=ey_vehicleowner&amp;pagetype=entityrecord&amp;id=e005adac-cbf5-ef11-be1f-6045bddf3afb","e005adac-cbf5-ef11-be1f-6045bddf3afb")</f>
        <v>e005adac-cbf5-ef11-be1f-6045bddf3afb</v>
      </c>
      <c r="XG20" t="s">
        <v>904</v>
      </c>
      <c r="XH20">
        <v>364840002</v>
      </c>
      <c r="XI20" t="s">
        <v>686</v>
      </c>
      <c r="XJ20">
        <v>364840002</v>
      </c>
      <c r="XK20" t="s">
        <v>686</v>
      </c>
      <c r="XL20">
        <v>364840002</v>
      </c>
      <c r="XM20" t="s">
        <v>782</v>
      </c>
      <c r="XP20">
        <v>364840000</v>
      </c>
      <c r="XQ20" t="s">
        <v>722</v>
      </c>
      <c r="XR20" s="4" t="str">
        <f t="shared" si="0"/>
        <v>95d5cdbc-9fd5-ef11-8eea-000d3a6576c9</v>
      </c>
      <c r="XS20" t="s">
        <v>685</v>
      </c>
      <c r="YD20" t="s">
        <v>905</v>
      </c>
      <c r="YF20" t="b">
        <v>0</v>
      </c>
      <c r="YG20" t="s">
        <v>715</v>
      </c>
      <c r="YH20">
        <v>364840002</v>
      </c>
      <c r="YI20" t="s">
        <v>686</v>
      </c>
      <c r="YJ20">
        <v>115.3</v>
      </c>
      <c r="YL20" s="4" t="str">
        <f t="shared" si="1"/>
        <v>95d5cdbc-9fd5-ef11-8eea-000d3a6576c9</v>
      </c>
      <c r="YM20" t="s">
        <v>685</v>
      </c>
      <c r="YN20" s="2">
        <v>45729.702743055554</v>
      </c>
      <c r="YR20" s="4" t="str">
        <f t="shared" si="6"/>
        <v>5333e27e-c4f5-ef11-be1f-6045bddedbff</v>
      </c>
      <c r="YS20" t="s">
        <v>724</v>
      </c>
      <c r="YT20" t="s">
        <v>709</v>
      </c>
      <c r="YU20" s="4" t="str">
        <f t="shared" si="2"/>
        <v>a3cecdbc-9fd5-ef11-8eea-000d3a6576c9</v>
      </c>
      <c r="YV20" t="s">
        <v>710</v>
      </c>
      <c r="YY20" s="4" t="str">
        <f t="shared" si="7"/>
        <v>5333e27e-c4f5-ef11-be1f-6045bddedbff</v>
      </c>
      <c r="ZA20">
        <v>0</v>
      </c>
      <c r="ZB20" t="s">
        <v>703</v>
      </c>
      <c r="ZC20">
        <v>1</v>
      </c>
      <c r="ZD20" t="s">
        <v>703</v>
      </c>
      <c r="ZE20">
        <v>0</v>
      </c>
      <c r="ZF20" s="4" t="str">
        <f t="shared" si="3"/>
        <v>58c14207-2cd6-ef11-8eea-000d3a6576c9</v>
      </c>
      <c r="ZG20" t="s">
        <v>711</v>
      </c>
    </row>
    <row r="21" spans="1:683" x14ac:dyDescent="0.25">
      <c r="A21" s="4" t="str">
        <f t="shared" si="4"/>
        <v>5333e27e-c4f5-ef11-be1f-6045bddedbff</v>
      </c>
      <c r="B21" t="s">
        <v>724</v>
      </c>
      <c r="C21" s="2">
        <v>45716.488379629627</v>
      </c>
      <c r="F21">
        <v>1</v>
      </c>
      <c r="J21">
        <v>364840002</v>
      </c>
      <c r="K21" t="s">
        <v>686</v>
      </c>
      <c r="R21" t="b">
        <v>0</v>
      </c>
      <c r="S21" t="s">
        <v>686</v>
      </c>
      <c r="W21">
        <v>0</v>
      </c>
      <c r="X21" s="2">
        <v>45734.389722222222</v>
      </c>
      <c r="Y21">
        <v>1</v>
      </c>
      <c r="Z21">
        <v>4</v>
      </c>
      <c r="AA21" s="2">
        <v>45734.389722222222</v>
      </c>
      <c r="AB21">
        <v>1</v>
      </c>
      <c r="AC21">
        <v>61899.9</v>
      </c>
      <c r="AD21">
        <v>61899.9</v>
      </c>
      <c r="AE21" s="2">
        <v>45734.389722222222</v>
      </c>
      <c r="AF21">
        <v>1</v>
      </c>
      <c r="AG21">
        <v>0</v>
      </c>
      <c r="AH21" s="2">
        <v>45734.389722222222</v>
      </c>
      <c r="AI21">
        <v>1</v>
      </c>
      <c r="AJ21">
        <v>364840002</v>
      </c>
      <c r="AK21" t="s">
        <v>686</v>
      </c>
      <c r="AL21">
        <v>364840001</v>
      </c>
      <c r="AM21" t="s">
        <v>687</v>
      </c>
      <c r="BD21">
        <v>364840001</v>
      </c>
      <c r="BE21" t="s">
        <v>765</v>
      </c>
      <c r="BH21">
        <v>364840005</v>
      </c>
      <c r="BI21" t="s">
        <v>1624</v>
      </c>
      <c r="BY21" s="4" t="str">
        <f>HYPERLINK("https://lead2car-demo.crm4.dynamics.com/main.aspx?etn=ey_equipment&amp;pagetype=entityrecord&amp;id=e1d25f2c-c9f5-ef11-be1f-6045bddedbff","e1d25f2c-c9f5-ef11-be1f-6045bddedbff")</f>
        <v>e1d25f2c-c9f5-ef11-be1f-6045bddedbff</v>
      </c>
      <c r="BZ21" t="s">
        <v>861</v>
      </c>
      <c r="CM21" s="2">
        <v>45734.389722222222</v>
      </c>
      <c r="CN21">
        <v>0</v>
      </c>
      <c r="CX21" s="2">
        <v>44847.550474537034</v>
      </c>
      <c r="CY21" s="2">
        <v>45734.389722222222</v>
      </c>
      <c r="CZ21">
        <v>1</v>
      </c>
      <c r="DA21" s="2">
        <v>44838.575856481482</v>
      </c>
      <c r="DB21" s="2">
        <v>45734.389722222222</v>
      </c>
      <c r="DC21">
        <v>1</v>
      </c>
      <c r="DF21" s="1">
        <v>44285</v>
      </c>
      <c r="DG21" s="1">
        <v>45746</v>
      </c>
      <c r="DI21" s="2">
        <v>45203.575856481482</v>
      </c>
      <c r="DM21" s="1">
        <v>44182</v>
      </c>
      <c r="DN21" s="1">
        <v>43497</v>
      </c>
      <c r="DR21" s="2">
        <v>45015.521527777775</v>
      </c>
      <c r="DT21">
        <v>364840002</v>
      </c>
      <c r="DU21" t="s">
        <v>686</v>
      </c>
      <c r="EI21">
        <v>364840001</v>
      </c>
      <c r="EJ21" t="s">
        <v>687</v>
      </c>
      <c r="EK21">
        <v>364840000</v>
      </c>
      <c r="EL21" t="s">
        <v>727</v>
      </c>
      <c r="EO21" s="4" t="str">
        <f>HYPERLINK("https://lead2car-demo.crm4.dynamics.com/main.aspx?etn=contact&amp;pagetype=entityrecord&amp;id=89c689f7-d6f5-ef11-be1f-7c1e5236628e","89c689f7-d6f5-ef11-be1f-7c1e5236628e")</f>
        <v>89c689f7-d6f5-ef11-be1f-7c1e5236628e</v>
      </c>
      <c r="EP21" t="s">
        <v>906</v>
      </c>
      <c r="EQ21" t="s">
        <v>729</v>
      </c>
      <c r="ER21">
        <v>364840000</v>
      </c>
      <c r="ES21" t="s">
        <v>690</v>
      </c>
      <c r="EU21">
        <v>30000</v>
      </c>
      <c r="FC21" t="s">
        <v>864</v>
      </c>
      <c r="FD21">
        <v>1000</v>
      </c>
      <c r="FE21" t="s">
        <v>907</v>
      </c>
      <c r="FF21">
        <v>81</v>
      </c>
      <c r="FI21">
        <v>200</v>
      </c>
      <c r="GD21" t="s">
        <v>732</v>
      </c>
      <c r="GG21">
        <v>364840000</v>
      </c>
      <c r="GH21" t="s">
        <v>691</v>
      </c>
      <c r="GJ21" t="b">
        <v>0</v>
      </c>
      <c r="GK21" t="s">
        <v>715</v>
      </c>
      <c r="GP21">
        <v>364840002</v>
      </c>
      <c r="GQ21" t="s">
        <v>686</v>
      </c>
      <c r="GU21" s="4" t="str">
        <f t="shared" si="5"/>
        <v>f4fbea14-c9f5-ef11-be1f-6045bddf3afb</v>
      </c>
      <c r="GV21" t="s">
        <v>733</v>
      </c>
      <c r="HE21">
        <v>364840002</v>
      </c>
      <c r="HF21" t="s">
        <v>686</v>
      </c>
      <c r="HI21">
        <v>364840002</v>
      </c>
      <c r="HJ21" t="s">
        <v>686</v>
      </c>
      <c r="HM21">
        <v>1</v>
      </c>
      <c r="HN21">
        <v>1</v>
      </c>
      <c r="IB21">
        <v>8</v>
      </c>
      <c r="IF21" s="4" t="str">
        <f t="shared" si="9"/>
        <v>5eb4f621-43f5-ef11-be1f-6045bddf3afb</v>
      </c>
      <c r="IG21" t="s">
        <v>866</v>
      </c>
      <c r="II21">
        <v>2021</v>
      </c>
      <c r="IJ21" t="b">
        <v>0</v>
      </c>
      <c r="IK21" t="s">
        <v>715</v>
      </c>
      <c r="IM21" t="s">
        <v>908</v>
      </c>
      <c r="IN21">
        <v>364840001</v>
      </c>
      <c r="IO21" t="s">
        <v>687</v>
      </c>
      <c r="IR21">
        <v>364840000</v>
      </c>
      <c r="IS21" t="s">
        <v>736</v>
      </c>
      <c r="IT21">
        <v>99.5</v>
      </c>
      <c r="JH21">
        <v>364840003</v>
      </c>
      <c r="JI21" t="s">
        <v>773</v>
      </c>
      <c r="JL21" s="2">
        <v>45734.389722222222</v>
      </c>
      <c r="JM21">
        <v>0</v>
      </c>
      <c r="KJ21" t="s">
        <v>861</v>
      </c>
      <c r="KR21">
        <v>364840002</v>
      </c>
      <c r="KS21" t="s">
        <v>686</v>
      </c>
      <c r="KT21" t="b">
        <v>0</v>
      </c>
      <c r="KU21" t="s">
        <v>715</v>
      </c>
      <c r="KX21">
        <v>28347</v>
      </c>
      <c r="KY21">
        <v>28347</v>
      </c>
      <c r="LD21">
        <v>513140</v>
      </c>
      <c r="LE21">
        <v>513140</v>
      </c>
      <c r="LF21">
        <v>378</v>
      </c>
      <c r="LG21">
        <v>378</v>
      </c>
      <c r="LR21">
        <v>0</v>
      </c>
      <c r="LS21">
        <v>0</v>
      </c>
      <c r="LV21">
        <v>541865</v>
      </c>
      <c r="LW21">
        <v>541865</v>
      </c>
      <c r="LX21">
        <v>513375</v>
      </c>
      <c r="LY21">
        <v>513375</v>
      </c>
      <c r="MF21">
        <v>2020</v>
      </c>
      <c r="NQ21" t="s">
        <v>717</v>
      </c>
      <c r="NS21">
        <v>364840002</v>
      </c>
      <c r="NT21" t="s">
        <v>686</v>
      </c>
      <c r="OW21">
        <v>364840002</v>
      </c>
      <c r="OX21" t="s">
        <v>686</v>
      </c>
      <c r="PB21" t="s">
        <v>909</v>
      </c>
      <c r="PE21" t="b">
        <v>0</v>
      </c>
      <c r="PF21" t="s">
        <v>686</v>
      </c>
      <c r="PN21">
        <v>364840002</v>
      </c>
      <c r="PO21" t="s">
        <v>686</v>
      </c>
      <c r="PR21" t="s">
        <v>871</v>
      </c>
      <c r="VO21">
        <v>149450</v>
      </c>
      <c r="VP21">
        <v>149450</v>
      </c>
      <c r="VU21">
        <v>364840001</v>
      </c>
      <c r="VV21" t="s">
        <v>720</v>
      </c>
      <c r="WA21">
        <v>364840025</v>
      </c>
      <c r="WB21" t="s">
        <v>843</v>
      </c>
      <c r="WC21">
        <v>364840002</v>
      </c>
      <c r="WD21" t="s">
        <v>686</v>
      </c>
      <c r="WR21">
        <v>364840013</v>
      </c>
      <c r="WS21" t="s">
        <v>704</v>
      </c>
      <c r="WX21" s="4" t="str">
        <f>HYPERLINK("https://lead2car-demo.crm4.dynamics.com/main.aspx?etn=ey_vehicle&amp;pagetype=entityrecord&amp;id=967da432-c9f5-ef11-be1f-6045bddedbff","967da432-c9f5-ef11-be1f-6045bddedbff")</f>
        <v>967da432-c9f5-ef11-be1f-6045bddedbff</v>
      </c>
      <c r="XD21" s="4" t="str">
        <f t="shared" si="8"/>
        <v>26cfe808-38f5-ef11-be1f-000d3ab91cf0</v>
      </c>
      <c r="XE21" t="s">
        <v>780</v>
      </c>
      <c r="XF21" s="4" t="str">
        <f>HYPERLINK("https://lead2car-demo.crm4.dynamics.com/main.aspx?etn=ey_vehicleowner&amp;pagetype=entityrecord&amp;id=e153a5b2-cbf5-ef11-be1f-6045bddf3afb","e153a5b2-cbf5-ef11-be1f-6045bddf3afb")</f>
        <v>e153a5b2-cbf5-ef11-be1f-6045bddf3afb</v>
      </c>
      <c r="XG21" t="s">
        <v>910</v>
      </c>
      <c r="XH21">
        <v>364840002</v>
      </c>
      <c r="XI21" t="s">
        <v>686</v>
      </c>
      <c r="XJ21">
        <v>364840002</v>
      </c>
      <c r="XK21" t="s">
        <v>686</v>
      </c>
      <c r="XL21">
        <v>364840002</v>
      </c>
      <c r="XM21" t="s">
        <v>782</v>
      </c>
      <c r="XP21">
        <v>364840000</v>
      </c>
      <c r="XQ21" t="s">
        <v>722</v>
      </c>
      <c r="XR21" s="4" t="str">
        <f t="shared" si="0"/>
        <v>95d5cdbc-9fd5-ef11-8eea-000d3a6576c9</v>
      </c>
      <c r="XS21" t="s">
        <v>685</v>
      </c>
      <c r="YD21" t="s">
        <v>911</v>
      </c>
      <c r="YF21" t="b">
        <v>0</v>
      </c>
      <c r="YG21" t="s">
        <v>715</v>
      </c>
      <c r="YH21">
        <v>364840002</v>
      </c>
      <c r="YI21" t="s">
        <v>686</v>
      </c>
      <c r="YJ21">
        <v>115.3</v>
      </c>
      <c r="YL21" s="4" t="str">
        <f t="shared" si="1"/>
        <v>95d5cdbc-9fd5-ef11-8eea-000d3a6576c9</v>
      </c>
      <c r="YM21" t="s">
        <v>685</v>
      </c>
      <c r="YN21" s="2">
        <v>45729.704027777778</v>
      </c>
      <c r="YR21" s="4" t="str">
        <f t="shared" si="6"/>
        <v>5333e27e-c4f5-ef11-be1f-6045bddedbff</v>
      </c>
      <c r="YS21" t="s">
        <v>724</v>
      </c>
      <c r="YT21" t="s">
        <v>709</v>
      </c>
      <c r="YU21" s="4" t="str">
        <f t="shared" si="2"/>
        <v>a3cecdbc-9fd5-ef11-8eea-000d3a6576c9</v>
      </c>
      <c r="YV21" t="s">
        <v>710</v>
      </c>
      <c r="YY21" s="4" t="str">
        <f t="shared" si="7"/>
        <v>5333e27e-c4f5-ef11-be1f-6045bddedbff</v>
      </c>
      <c r="ZA21">
        <v>0</v>
      </c>
      <c r="ZB21" t="s">
        <v>703</v>
      </c>
      <c r="ZC21">
        <v>1</v>
      </c>
      <c r="ZD21" t="s">
        <v>703</v>
      </c>
      <c r="ZE21">
        <v>0</v>
      </c>
      <c r="ZF21" s="4" t="str">
        <f t="shared" si="3"/>
        <v>58c14207-2cd6-ef11-8eea-000d3a6576c9</v>
      </c>
      <c r="ZG21" t="s">
        <v>711</v>
      </c>
    </row>
    <row r="22" spans="1:683" x14ac:dyDescent="0.25">
      <c r="A22" s="4" t="str">
        <f t="shared" si="4"/>
        <v>5333e27e-c4f5-ef11-be1f-6045bddedbff</v>
      </c>
      <c r="B22" t="s">
        <v>724</v>
      </c>
      <c r="C22" s="2">
        <v>45716.48841435185</v>
      </c>
      <c r="F22">
        <v>1</v>
      </c>
      <c r="J22">
        <v>364840002</v>
      </c>
      <c r="K22" t="s">
        <v>686</v>
      </c>
      <c r="R22" t="b">
        <v>0</v>
      </c>
      <c r="S22" t="s">
        <v>686</v>
      </c>
      <c r="W22">
        <v>0</v>
      </c>
      <c r="X22" s="2">
        <v>45734.389722222222</v>
      </c>
      <c r="Y22">
        <v>1</v>
      </c>
      <c r="Z22">
        <v>3</v>
      </c>
      <c r="AA22" s="2">
        <v>45734.389722222222</v>
      </c>
      <c r="AB22">
        <v>1</v>
      </c>
      <c r="AC22">
        <v>8928.6</v>
      </c>
      <c r="AD22">
        <v>8928.6</v>
      </c>
      <c r="AE22" s="2">
        <v>45734.389722222222</v>
      </c>
      <c r="AF22">
        <v>1</v>
      </c>
      <c r="AG22">
        <v>0</v>
      </c>
      <c r="AH22" s="2">
        <v>45734.389722222222</v>
      </c>
      <c r="AI22">
        <v>1</v>
      </c>
      <c r="AJ22">
        <v>364840002</v>
      </c>
      <c r="AK22" t="s">
        <v>686</v>
      </c>
      <c r="AL22">
        <v>364840001</v>
      </c>
      <c r="AM22" t="s">
        <v>687</v>
      </c>
      <c r="BD22">
        <v>364840001</v>
      </c>
      <c r="BE22" t="s">
        <v>765</v>
      </c>
      <c r="BH22">
        <v>364840005</v>
      </c>
      <c r="BI22" t="s">
        <v>1624</v>
      </c>
      <c r="BY22" s="4" t="str">
        <f>HYPERLINK("https://lead2car-demo.crm4.dynamics.com/main.aspx?etn=ey_equipment&amp;pagetype=entityrecord&amp;id=d6280533-c9f5-ef11-be1f-6045bddf3afb","d6280533-c9f5-ef11-be1f-6045bddf3afb")</f>
        <v>d6280533-c9f5-ef11-be1f-6045bddf3afb</v>
      </c>
      <c r="BZ22" t="s">
        <v>912</v>
      </c>
      <c r="CM22" s="2">
        <v>45734.389722222222</v>
      </c>
      <c r="CN22">
        <v>0</v>
      </c>
      <c r="CX22" s="2">
        <v>44840.631956018522</v>
      </c>
      <c r="CY22" s="2">
        <v>45734.389722222222</v>
      </c>
      <c r="CZ22">
        <v>1</v>
      </c>
      <c r="DA22" s="2">
        <v>44840.310486111113</v>
      </c>
      <c r="DB22" s="2">
        <v>45734.389722222222</v>
      </c>
      <c r="DC22">
        <v>1</v>
      </c>
      <c r="DF22" s="1">
        <v>44251</v>
      </c>
      <c r="DG22" s="1">
        <v>45712</v>
      </c>
      <c r="DI22" s="2">
        <v>45205.310486111113</v>
      </c>
      <c r="DM22" s="1">
        <v>44236</v>
      </c>
      <c r="DN22" s="1">
        <v>43497</v>
      </c>
      <c r="DR22" s="2">
        <v>44981.445138888892</v>
      </c>
      <c r="DT22">
        <v>364840002</v>
      </c>
      <c r="DU22" t="s">
        <v>686</v>
      </c>
      <c r="EI22">
        <v>364840001</v>
      </c>
      <c r="EJ22" t="s">
        <v>687</v>
      </c>
      <c r="EK22">
        <v>364840000</v>
      </c>
      <c r="EL22" t="s">
        <v>727</v>
      </c>
      <c r="EO22" s="4" t="str">
        <f>HYPERLINK("https://lead2car-demo.crm4.dynamics.com/main.aspx?etn=account&amp;pagetype=entityrecord&amp;id=f1278e7b-cbf5-ef11-be1f-6045bddf3afb","f1278e7b-cbf5-ef11-be1f-6045bddf3afb")</f>
        <v>f1278e7b-cbf5-ef11-be1f-6045bddf3afb</v>
      </c>
      <c r="EP22" t="s">
        <v>913</v>
      </c>
      <c r="EQ22" t="s">
        <v>713</v>
      </c>
      <c r="ER22">
        <v>364840000</v>
      </c>
      <c r="ES22" t="s">
        <v>690</v>
      </c>
      <c r="FC22" t="s">
        <v>914</v>
      </c>
      <c r="FD22">
        <v>1400</v>
      </c>
      <c r="FE22" t="s">
        <v>915</v>
      </c>
      <c r="FF22">
        <v>150</v>
      </c>
      <c r="FI22">
        <v>330</v>
      </c>
      <c r="GD22" t="s">
        <v>732</v>
      </c>
      <c r="GG22">
        <v>364840000</v>
      </c>
      <c r="GH22" t="s">
        <v>691</v>
      </c>
      <c r="GJ22" t="b">
        <v>0</v>
      </c>
      <c r="GK22" t="s">
        <v>715</v>
      </c>
      <c r="GP22">
        <v>364840002</v>
      </c>
      <c r="GQ22" t="s">
        <v>686</v>
      </c>
      <c r="GU22" s="4" t="str">
        <f t="shared" si="5"/>
        <v>f4fbea14-c9f5-ef11-be1f-6045bddf3afb</v>
      </c>
      <c r="GV22" t="s">
        <v>733</v>
      </c>
      <c r="HE22">
        <v>364840002</v>
      </c>
      <c r="HF22" t="s">
        <v>686</v>
      </c>
      <c r="HI22">
        <v>364840002</v>
      </c>
      <c r="HJ22" t="s">
        <v>686</v>
      </c>
      <c r="HM22">
        <v>1</v>
      </c>
      <c r="HN22">
        <v>1</v>
      </c>
      <c r="IB22">
        <v>2533</v>
      </c>
      <c r="IF22" s="4" t="str">
        <f>HYPERLINK("https://lead2car-demo.crm4.dynamics.com/main.aspx?etn=ey_modelkey&amp;pagetype=entityrecord&amp;id=e7779724-43f5-ef11-be1f-000d3ab63aa3","e7779724-43f5-ef11-be1f-000d3ab63aa3")</f>
        <v>e7779724-43f5-ef11-be1f-000d3ab63aa3</v>
      </c>
      <c r="IG22" t="s">
        <v>916</v>
      </c>
      <c r="II22">
        <v>2021</v>
      </c>
      <c r="IJ22" t="b">
        <v>0</v>
      </c>
      <c r="IK22" t="s">
        <v>715</v>
      </c>
      <c r="IM22" t="s">
        <v>917</v>
      </c>
      <c r="IN22">
        <v>364840001</v>
      </c>
      <c r="IO22" t="s">
        <v>687</v>
      </c>
      <c r="IR22">
        <v>364840000</v>
      </c>
      <c r="IS22" t="s">
        <v>736</v>
      </c>
      <c r="IT22">
        <v>30</v>
      </c>
      <c r="IX22" t="s">
        <v>918</v>
      </c>
      <c r="JH22">
        <v>364840002</v>
      </c>
      <c r="JI22" t="s">
        <v>697</v>
      </c>
      <c r="JL22" s="2">
        <v>45734.389722222222</v>
      </c>
      <c r="JM22">
        <v>0</v>
      </c>
      <c r="KJ22" t="s">
        <v>912</v>
      </c>
      <c r="KR22">
        <v>364840002</v>
      </c>
      <c r="KS22" t="s">
        <v>686</v>
      </c>
      <c r="KT22" t="b">
        <v>0</v>
      </c>
      <c r="KU22" t="s">
        <v>715</v>
      </c>
      <c r="KX22">
        <v>19008</v>
      </c>
      <c r="KY22">
        <v>19008</v>
      </c>
      <c r="LD22">
        <v>484215</v>
      </c>
      <c r="LE22">
        <v>484215</v>
      </c>
      <c r="LF22">
        <v>378</v>
      </c>
      <c r="LG22">
        <v>378</v>
      </c>
      <c r="LR22">
        <v>0</v>
      </c>
      <c r="LS22">
        <v>0</v>
      </c>
      <c r="LV22">
        <v>503601</v>
      </c>
      <c r="LW22">
        <v>503601</v>
      </c>
      <c r="LX22">
        <v>482133</v>
      </c>
      <c r="LY22">
        <v>482133</v>
      </c>
      <c r="NQ22" t="s">
        <v>717</v>
      </c>
      <c r="NS22">
        <v>364840002</v>
      </c>
      <c r="NT22" t="s">
        <v>686</v>
      </c>
      <c r="OW22">
        <v>364840002</v>
      </c>
      <c r="OX22" t="s">
        <v>686</v>
      </c>
      <c r="PB22" t="s">
        <v>919</v>
      </c>
      <c r="PE22" t="b">
        <v>0</v>
      </c>
      <c r="PF22" t="s">
        <v>686</v>
      </c>
      <c r="PN22">
        <v>364840002</v>
      </c>
      <c r="PO22" t="s">
        <v>686</v>
      </c>
      <c r="PR22" t="s">
        <v>920</v>
      </c>
      <c r="VO22">
        <v>138889</v>
      </c>
      <c r="VP22">
        <v>138889</v>
      </c>
      <c r="VU22">
        <v>364840001</v>
      </c>
      <c r="VV22" t="s">
        <v>720</v>
      </c>
      <c r="WA22">
        <v>364840025</v>
      </c>
      <c r="WB22" t="s">
        <v>843</v>
      </c>
      <c r="WC22">
        <v>364840002</v>
      </c>
      <c r="WD22" t="s">
        <v>686</v>
      </c>
      <c r="WR22">
        <v>364840013</v>
      </c>
      <c r="WS22" t="s">
        <v>704</v>
      </c>
      <c r="WX22" s="4" t="str">
        <f>HYPERLINK("https://lead2car-demo.crm4.dynamics.com/main.aspx?etn=ey_vehicle&amp;pagetype=entityrecord&amp;id=317ea432-c9f5-ef11-be1f-6045bddedbff","317ea432-c9f5-ef11-be1f-6045bddedbff")</f>
        <v>317ea432-c9f5-ef11-be1f-6045bddedbff</v>
      </c>
      <c r="XD22" s="4" t="str">
        <f t="shared" si="8"/>
        <v>26cfe808-38f5-ef11-be1f-000d3ab91cf0</v>
      </c>
      <c r="XE22" t="s">
        <v>780</v>
      </c>
      <c r="XF22" s="4" t="str">
        <f>HYPERLINK("https://lead2car-demo.crm4.dynamics.com/main.aspx?etn=ey_vehicleowner&amp;pagetype=entityrecord&amp;id=90a29db8-cbf5-ef11-be1f-6045bddf3afb","90a29db8-cbf5-ef11-be1f-6045bddf3afb")</f>
        <v>90a29db8-cbf5-ef11-be1f-6045bddf3afb</v>
      </c>
      <c r="XG22" t="s">
        <v>921</v>
      </c>
      <c r="XH22">
        <v>364840002</v>
      </c>
      <c r="XI22" t="s">
        <v>686</v>
      </c>
      <c r="XJ22">
        <v>364840002</v>
      </c>
      <c r="XK22" t="s">
        <v>686</v>
      </c>
      <c r="XL22">
        <v>364840002</v>
      </c>
      <c r="XM22" t="s">
        <v>782</v>
      </c>
      <c r="XP22">
        <v>364840000</v>
      </c>
      <c r="XQ22" t="s">
        <v>722</v>
      </c>
      <c r="XR22" s="4" t="str">
        <f t="shared" si="0"/>
        <v>95d5cdbc-9fd5-ef11-8eea-000d3a6576c9</v>
      </c>
      <c r="XS22" t="s">
        <v>685</v>
      </c>
      <c r="YD22" t="s">
        <v>922</v>
      </c>
      <c r="YF22" t="b">
        <v>0</v>
      </c>
      <c r="YG22" t="s">
        <v>715</v>
      </c>
      <c r="YH22">
        <v>364840002</v>
      </c>
      <c r="YI22" t="s">
        <v>686</v>
      </c>
      <c r="YJ22">
        <v>29.1</v>
      </c>
      <c r="YL22" s="4" t="str">
        <f t="shared" si="1"/>
        <v>95d5cdbc-9fd5-ef11-8eea-000d3a6576c9</v>
      </c>
      <c r="YM22" t="s">
        <v>685</v>
      </c>
      <c r="YN22" s="2">
        <v>45730.424826388888</v>
      </c>
      <c r="YR22" s="4" t="str">
        <f t="shared" si="6"/>
        <v>5333e27e-c4f5-ef11-be1f-6045bddedbff</v>
      </c>
      <c r="YS22" t="s">
        <v>724</v>
      </c>
      <c r="YT22" t="s">
        <v>709</v>
      </c>
      <c r="YU22" s="4" t="str">
        <f t="shared" si="2"/>
        <v>a3cecdbc-9fd5-ef11-8eea-000d3a6576c9</v>
      </c>
      <c r="YV22" t="s">
        <v>710</v>
      </c>
      <c r="YY22" s="4" t="str">
        <f t="shared" si="7"/>
        <v>5333e27e-c4f5-ef11-be1f-6045bddedbff</v>
      </c>
      <c r="ZA22">
        <v>0</v>
      </c>
      <c r="ZB22" t="s">
        <v>703</v>
      </c>
      <c r="ZC22">
        <v>1</v>
      </c>
      <c r="ZD22" t="s">
        <v>703</v>
      </c>
      <c r="ZE22">
        <v>0</v>
      </c>
      <c r="ZF22" s="4" t="str">
        <f t="shared" si="3"/>
        <v>58c14207-2cd6-ef11-8eea-000d3a6576c9</v>
      </c>
      <c r="ZG22" t="s">
        <v>711</v>
      </c>
    </row>
    <row r="23" spans="1:683" x14ac:dyDescent="0.25">
      <c r="A23" s="4" t="str">
        <f t="shared" si="4"/>
        <v>5333e27e-c4f5-ef11-be1f-6045bddedbff</v>
      </c>
      <c r="B23" t="s">
        <v>724</v>
      </c>
      <c r="C23" s="2">
        <v>45716.488425925927</v>
      </c>
      <c r="F23">
        <v>1</v>
      </c>
      <c r="J23">
        <v>364840002</v>
      </c>
      <c r="K23" t="s">
        <v>686</v>
      </c>
      <c r="R23" t="b">
        <v>0</v>
      </c>
      <c r="S23" t="s">
        <v>686</v>
      </c>
      <c r="W23">
        <v>0</v>
      </c>
      <c r="X23" s="2">
        <v>45734.389722222222</v>
      </c>
      <c r="Y23">
        <v>1</v>
      </c>
      <c r="Z23">
        <v>3</v>
      </c>
      <c r="AA23" s="2">
        <v>45734.389722222222</v>
      </c>
      <c r="AB23">
        <v>1</v>
      </c>
      <c r="AC23">
        <v>4831.8</v>
      </c>
      <c r="AD23">
        <v>4831.8</v>
      </c>
      <c r="AE23" s="2">
        <v>45734.389722222222</v>
      </c>
      <c r="AF23">
        <v>1</v>
      </c>
      <c r="AG23">
        <v>0</v>
      </c>
      <c r="AH23" s="2">
        <v>45734.389722222222</v>
      </c>
      <c r="AI23">
        <v>1</v>
      </c>
      <c r="AJ23">
        <v>364840002</v>
      </c>
      <c r="AK23" t="s">
        <v>686</v>
      </c>
      <c r="AL23">
        <v>364840001</v>
      </c>
      <c r="AM23" t="s">
        <v>687</v>
      </c>
      <c r="BD23">
        <v>364840001</v>
      </c>
      <c r="BE23" t="s">
        <v>765</v>
      </c>
      <c r="BH23">
        <v>364840005</v>
      </c>
      <c r="BI23" t="s">
        <v>1624</v>
      </c>
      <c r="BY23" s="4" t="str">
        <f>HYPERLINK("https://lead2car-demo.crm4.dynamics.com/main.aspx?etn=ey_equipment&amp;pagetype=entityrecord&amp;id=d6280533-c9f5-ef11-be1f-6045bddf3afb","d6280533-c9f5-ef11-be1f-6045bddf3afb")</f>
        <v>d6280533-c9f5-ef11-be1f-6045bddf3afb</v>
      </c>
      <c r="BZ23" t="s">
        <v>912</v>
      </c>
      <c r="CM23" s="2">
        <v>45734.389722222222</v>
      </c>
      <c r="CN23">
        <v>0</v>
      </c>
      <c r="CX23" s="2">
        <v>44840.633229166669</v>
      </c>
      <c r="CY23" s="2">
        <v>45734.389722222222</v>
      </c>
      <c r="CZ23">
        <v>1</v>
      </c>
      <c r="DA23" s="2">
        <v>44840.359976851854</v>
      </c>
      <c r="DB23" s="2">
        <v>45734.389722222222</v>
      </c>
      <c r="DC23">
        <v>1</v>
      </c>
      <c r="DF23" s="1">
        <v>44280</v>
      </c>
      <c r="DG23" s="1">
        <v>45712</v>
      </c>
      <c r="DI23" s="2">
        <v>45205.359976851854</v>
      </c>
      <c r="DM23" s="1">
        <v>44231</v>
      </c>
      <c r="DN23" s="1">
        <v>43497</v>
      </c>
      <c r="DR23" s="2">
        <v>44981.445833333331</v>
      </c>
      <c r="DT23">
        <v>364840002</v>
      </c>
      <c r="DU23" t="s">
        <v>686</v>
      </c>
      <c r="EI23">
        <v>364840001</v>
      </c>
      <c r="EJ23" t="s">
        <v>687</v>
      </c>
      <c r="EK23">
        <v>364840000</v>
      </c>
      <c r="EL23" t="s">
        <v>727</v>
      </c>
      <c r="EO23" s="4" t="str">
        <f>HYPERLINK("https://lead2car-demo.crm4.dynamics.com/main.aspx?etn=contact&amp;pagetype=entityrecord&amp;id=a596c3ef-d6f5-ef11-be1f-6045bddf3afb","a596c3ef-d6f5-ef11-be1f-6045bddf3afb")</f>
        <v>a596c3ef-d6f5-ef11-be1f-6045bddf3afb</v>
      </c>
      <c r="EP23" t="s">
        <v>923</v>
      </c>
      <c r="EQ23" t="s">
        <v>729</v>
      </c>
      <c r="ER23">
        <v>364840000</v>
      </c>
      <c r="ES23" t="s">
        <v>690</v>
      </c>
      <c r="EU23">
        <v>30000</v>
      </c>
      <c r="EV23" s="1">
        <v>45010</v>
      </c>
      <c r="FC23" t="s">
        <v>914</v>
      </c>
      <c r="FD23">
        <v>1400</v>
      </c>
      <c r="FF23">
        <v>150</v>
      </c>
      <c r="FI23">
        <v>330</v>
      </c>
      <c r="GD23" t="s">
        <v>732</v>
      </c>
      <c r="GG23">
        <v>364840000</v>
      </c>
      <c r="GH23" t="s">
        <v>691</v>
      </c>
      <c r="GJ23" t="b">
        <v>0</v>
      </c>
      <c r="GK23" t="s">
        <v>715</v>
      </c>
      <c r="GP23">
        <v>364840002</v>
      </c>
      <c r="GQ23" t="s">
        <v>686</v>
      </c>
      <c r="GU23" s="4" t="str">
        <f t="shared" si="5"/>
        <v>f4fbea14-c9f5-ef11-be1f-6045bddf3afb</v>
      </c>
      <c r="GV23" t="s">
        <v>733</v>
      </c>
      <c r="HE23">
        <v>364840002</v>
      </c>
      <c r="HF23" t="s">
        <v>686</v>
      </c>
      <c r="HI23">
        <v>364840002</v>
      </c>
      <c r="HJ23" t="s">
        <v>686</v>
      </c>
      <c r="HM23">
        <v>1</v>
      </c>
      <c r="HN23">
        <v>1</v>
      </c>
      <c r="IB23">
        <v>58910</v>
      </c>
      <c r="IF23" s="4" t="str">
        <f>HYPERLINK("https://lead2car-demo.crm4.dynamics.com/main.aspx?etn=ey_modelkey&amp;pagetype=entityrecord&amp;id=e7779724-43f5-ef11-be1f-000d3ab63aa3","e7779724-43f5-ef11-be1f-000d3ab63aa3")</f>
        <v>e7779724-43f5-ef11-be1f-000d3ab63aa3</v>
      </c>
      <c r="IG23" t="s">
        <v>916</v>
      </c>
      <c r="II23">
        <v>2021</v>
      </c>
      <c r="IJ23" t="b">
        <v>0</v>
      </c>
      <c r="IK23" t="s">
        <v>715</v>
      </c>
      <c r="IM23" t="s">
        <v>924</v>
      </c>
      <c r="IN23">
        <v>364840001</v>
      </c>
      <c r="IO23" t="s">
        <v>687</v>
      </c>
      <c r="IR23">
        <v>364840000</v>
      </c>
      <c r="IS23" t="s">
        <v>736</v>
      </c>
      <c r="IT23">
        <v>30</v>
      </c>
      <c r="IX23" t="s">
        <v>918</v>
      </c>
      <c r="JH23">
        <v>364840002</v>
      </c>
      <c r="JI23" t="s">
        <v>697</v>
      </c>
      <c r="JL23" s="2">
        <v>45734.389722222222</v>
      </c>
      <c r="JM23">
        <v>0</v>
      </c>
      <c r="KJ23" t="s">
        <v>912</v>
      </c>
      <c r="KR23">
        <v>364840002</v>
      </c>
      <c r="KS23" t="s">
        <v>686</v>
      </c>
      <c r="KT23" t="b">
        <v>0</v>
      </c>
      <c r="KU23" t="s">
        <v>715</v>
      </c>
      <c r="KX23">
        <v>19008</v>
      </c>
      <c r="KY23">
        <v>19008</v>
      </c>
      <c r="LD23">
        <v>484215</v>
      </c>
      <c r="LE23">
        <v>484215</v>
      </c>
      <c r="LF23">
        <v>378</v>
      </c>
      <c r="LG23">
        <v>378</v>
      </c>
      <c r="LR23">
        <v>0</v>
      </c>
      <c r="LS23">
        <v>0</v>
      </c>
      <c r="LV23">
        <v>503601</v>
      </c>
      <c r="LW23">
        <v>503601</v>
      </c>
      <c r="LX23">
        <v>482133</v>
      </c>
      <c r="LY23">
        <v>482133</v>
      </c>
      <c r="NQ23" t="s">
        <v>775</v>
      </c>
      <c r="NS23">
        <v>364840002</v>
      </c>
      <c r="NT23" t="s">
        <v>686</v>
      </c>
      <c r="OW23">
        <v>364840002</v>
      </c>
      <c r="OX23" t="s">
        <v>686</v>
      </c>
      <c r="PB23" t="s">
        <v>925</v>
      </c>
      <c r="PE23" t="b">
        <v>0</v>
      </c>
      <c r="PF23" t="s">
        <v>686</v>
      </c>
      <c r="PN23">
        <v>364840002</v>
      </c>
      <c r="PO23" t="s">
        <v>686</v>
      </c>
      <c r="PR23" t="s">
        <v>920</v>
      </c>
      <c r="VO23">
        <v>138889</v>
      </c>
      <c r="VP23">
        <v>138889</v>
      </c>
      <c r="VU23">
        <v>364840001</v>
      </c>
      <c r="VV23" t="s">
        <v>720</v>
      </c>
      <c r="VY23" t="s">
        <v>926</v>
      </c>
      <c r="WA23">
        <v>364840025</v>
      </c>
      <c r="WB23" t="s">
        <v>843</v>
      </c>
      <c r="WC23">
        <v>364840002</v>
      </c>
      <c r="WD23" t="s">
        <v>686</v>
      </c>
      <c r="WR23">
        <v>364840013</v>
      </c>
      <c r="WS23" t="s">
        <v>704</v>
      </c>
      <c r="WX23" s="4" t="str">
        <f>HYPERLINK("https://lead2car-demo.crm4.dynamics.com/main.aspx?etn=ey_vehicle&amp;pagetype=entityrecord&amp;id=737ea432-c9f5-ef11-be1f-6045bddedbff","737ea432-c9f5-ef11-be1f-6045bddedbff")</f>
        <v>737ea432-c9f5-ef11-be1f-6045bddedbff</v>
      </c>
      <c r="XD23" s="4" t="str">
        <f t="shared" si="8"/>
        <v>26cfe808-38f5-ef11-be1f-000d3ab91cf0</v>
      </c>
      <c r="XE23" t="s">
        <v>780</v>
      </c>
      <c r="XF23" s="4" t="str">
        <f>HYPERLINK("https://lead2car-demo.crm4.dynamics.com/main.aspx?etn=ey_vehicleowner&amp;pagetype=entityrecord&amp;id=5b1cb3bb-cbf5-ef11-be1f-000d3ab63aa3","5b1cb3bb-cbf5-ef11-be1f-000d3ab63aa3")</f>
        <v>5b1cb3bb-cbf5-ef11-be1f-000d3ab63aa3</v>
      </c>
      <c r="XG23" t="s">
        <v>927</v>
      </c>
      <c r="XH23">
        <v>364840002</v>
      </c>
      <c r="XI23" t="s">
        <v>686</v>
      </c>
      <c r="XJ23">
        <v>364840002</v>
      </c>
      <c r="XK23" t="s">
        <v>686</v>
      </c>
      <c r="XL23">
        <v>364840002</v>
      </c>
      <c r="XM23" t="s">
        <v>782</v>
      </c>
      <c r="XP23">
        <v>364840000</v>
      </c>
      <c r="XQ23" t="s">
        <v>722</v>
      </c>
      <c r="XR23" s="4" t="str">
        <f t="shared" si="0"/>
        <v>95d5cdbc-9fd5-ef11-8eea-000d3a6576c9</v>
      </c>
      <c r="XS23" t="s">
        <v>685</v>
      </c>
      <c r="YD23" t="s">
        <v>928</v>
      </c>
      <c r="YF23" t="b">
        <v>0</v>
      </c>
      <c r="YG23" t="s">
        <v>715</v>
      </c>
      <c r="YH23">
        <v>364840002</v>
      </c>
      <c r="YI23" t="s">
        <v>686</v>
      </c>
      <c r="YJ23">
        <v>29.1</v>
      </c>
      <c r="YL23" s="4" t="str">
        <f t="shared" si="1"/>
        <v>95d5cdbc-9fd5-ef11-8eea-000d3a6576c9</v>
      </c>
      <c r="YM23" t="s">
        <v>685</v>
      </c>
      <c r="YN23" s="2">
        <v>45729.706111111111</v>
      </c>
      <c r="YR23" s="4" t="str">
        <f t="shared" si="6"/>
        <v>5333e27e-c4f5-ef11-be1f-6045bddedbff</v>
      </c>
      <c r="YS23" t="s">
        <v>724</v>
      </c>
      <c r="YT23" t="s">
        <v>709</v>
      </c>
      <c r="YU23" s="4" t="str">
        <f t="shared" si="2"/>
        <v>a3cecdbc-9fd5-ef11-8eea-000d3a6576c9</v>
      </c>
      <c r="YV23" t="s">
        <v>710</v>
      </c>
      <c r="YY23" s="4" t="str">
        <f t="shared" si="7"/>
        <v>5333e27e-c4f5-ef11-be1f-6045bddedbff</v>
      </c>
      <c r="ZA23">
        <v>0</v>
      </c>
      <c r="ZB23" t="s">
        <v>703</v>
      </c>
      <c r="ZC23">
        <v>1</v>
      </c>
      <c r="ZD23" t="s">
        <v>703</v>
      </c>
      <c r="ZE23">
        <v>0</v>
      </c>
      <c r="ZF23" s="4" t="str">
        <f t="shared" si="3"/>
        <v>58c14207-2cd6-ef11-8eea-000d3a6576c9</v>
      </c>
      <c r="ZG23" t="s">
        <v>711</v>
      </c>
    </row>
    <row r="24" spans="1:683" x14ac:dyDescent="0.25">
      <c r="A24" s="4" t="str">
        <f t="shared" si="4"/>
        <v>5333e27e-c4f5-ef11-be1f-6045bddedbff</v>
      </c>
      <c r="B24" t="s">
        <v>724</v>
      </c>
      <c r="C24" s="2">
        <v>45716.488449074073</v>
      </c>
      <c r="F24">
        <v>1</v>
      </c>
      <c r="J24">
        <v>364840002</v>
      </c>
      <c r="K24" t="s">
        <v>686</v>
      </c>
      <c r="R24" t="b">
        <v>0</v>
      </c>
      <c r="S24" t="s">
        <v>686</v>
      </c>
      <c r="W24">
        <v>0</v>
      </c>
      <c r="X24" s="2">
        <v>45734.389722222222</v>
      </c>
      <c r="Y24">
        <v>1</v>
      </c>
      <c r="Z24">
        <v>3</v>
      </c>
      <c r="AA24" s="2">
        <v>45734.389722222222</v>
      </c>
      <c r="AB24">
        <v>1</v>
      </c>
      <c r="AC24">
        <v>8582.9</v>
      </c>
      <c r="AD24">
        <v>8582.9</v>
      </c>
      <c r="AE24" s="2">
        <v>45734.389722222222</v>
      </c>
      <c r="AF24">
        <v>1</v>
      </c>
      <c r="AG24">
        <v>0</v>
      </c>
      <c r="AH24" s="2">
        <v>45734.389722222222</v>
      </c>
      <c r="AI24">
        <v>1</v>
      </c>
      <c r="AJ24">
        <v>364840002</v>
      </c>
      <c r="AK24" t="s">
        <v>686</v>
      </c>
      <c r="AL24">
        <v>364840001</v>
      </c>
      <c r="AM24" t="s">
        <v>687</v>
      </c>
      <c r="BD24">
        <v>364840001</v>
      </c>
      <c r="BE24" t="s">
        <v>765</v>
      </c>
      <c r="BH24">
        <v>364840005</v>
      </c>
      <c r="BI24" t="s">
        <v>1624</v>
      </c>
      <c r="BY24" s="4" t="str">
        <f>HYPERLINK("https://lead2car-demo.crm4.dynamics.com/main.aspx?etn=ey_equipment&amp;pagetype=entityrecord&amp;id=d9bf0c2d-c9f5-ef11-be1f-6045bddf3afb","d9bf0c2d-c9f5-ef11-be1f-6045bddf3afb")</f>
        <v>d9bf0c2d-c9f5-ef11-be1f-6045bddf3afb</v>
      </c>
      <c r="BZ24" t="s">
        <v>929</v>
      </c>
      <c r="CM24" s="2">
        <v>45734.389722222222</v>
      </c>
      <c r="CN24">
        <v>0</v>
      </c>
      <c r="CX24" s="2">
        <v>44841.336365740739</v>
      </c>
      <c r="CY24" s="2">
        <v>45734.389722222222</v>
      </c>
      <c r="CZ24">
        <v>1</v>
      </c>
      <c r="DA24" s="2">
        <v>44840.55269675926</v>
      </c>
      <c r="DB24" s="2">
        <v>45734.389722222222</v>
      </c>
      <c r="DC24">
        <v>1</v>
      </c>
      <c r="DF24" s="1">
        <v>44462</v>
      </c>
      <c r="DG24" s="1">
        <v>45923</v>
      </c>
      <c r="DI24" s="2">
        <v>45205.55269675926</v>
      </c>
      <c r="DM24" s="1">
        <v>44439</v>
      </c>
      <c r="DN24" s="1">
        <v>45077</v>
      </c>
      <c r="DR24" s="2">
        <v>45192.480555555558</v>
      </c>
      <c r="DT24">
        <v>364840002</v>
      </c>
      <c r="DU24" t="s">
        <v>686</v>
      </c>
      <c r="EI24">
        <v>364840001</v>
      </c>
      <c r="EJ24" t="s">
        <v>687</v>
      </c>
      <c r="EK24">
        <v>364840000</v>
      </c>
      <c r="EL24" t="s">
        <v>727</v>
      </c>
      <c r="EO24" s="4" t="str">
        <f>HYPERLINK("https://lead2car-demo.crm4.dynamics.com/main.aspx?etn=contact&amp;pagetype=entityrecord&amp;id=6ce8c2c2-e2ff-ef11-bae2-000d3ab18964","6ce8c2c2-e2ff-ef11-bae2-000d3ab18964")</f>
        <v>6ce8c2c2-e2ff-ef11-bae2-000d3ab18964</v>
      </c>
      <c r="EP24" t="s">
        <v>930</v>
      </c>
      <c r="EQ24" t="s">
        <v>729</v>
      </c>
      <c r="ER24">
        <v>364840000</v>
      </c>
      <c r="ES24" t="s">
        <v>690</v>
      </c>
      <c r="FC24" t="s">
        <v>914</v>
      </c>
      <c r="FD24">
        <v>1400</v>
      </c>
      <c r="FE24" t="s">
        <v>931</v>
      </c>
      <c r="FF24">
        <v>150</v>
      </c>
      <c r="FI24">
        <v>330</v>
      </c>
      <c r="GD24" t="s">
        <v>732</v>
      </c>
      <c r="GG24">
        <v>364840000</v>
      </c>
      <c r="GH24" t="s">
        <v>691</v>
      </c>
      <c r="GJ24" t="b">
        <v>0</v>
      </c>
      <c r="GK24" t="s">
        <v>715</v>
      </c>
      <c r="GP24">
        <v>364840002</v>
      </c>
      <c r="GQ24" t="s">
        <v>686</v>
      </c>
      <c r="GU24" s="4" t="str">
        <f t="shared" si="5"/>
        <v>f4fbea14-c9f5-ef11-be1f-6045bddf3afb</v>
      </c>
      <c r="GV24" t="s">
        <v>733</v>
      </c>
      <c r="HE24">
        <v>364840002</v>
      </c>
      <c r="HF24" t="s">
        <v>686</v>
      </c>
      <c r="HI24">
        <v>364840002</v>
      </c>
      <c r="HJ24" t="s">
        <v>686</v>
      </c>
      <c r="HM24">
        <v>1</v>
      </c>
      <c r="HN24">
        <v>1</v>
      </c>
      <c r="IF24" s="4" t="str">
        <f>HYPERLINK("https://lead2car-demo.crm4.dynamics.com/main.aspx?etn=ey_modelkey&amp;pagetype=entityrecord&amp;id=e7779724-43f5-ef11-be1f-000d3ab63aa3","e7779724-43f5-ef11-be1f-000d3ab63aa3")</f>
        <v>e7779724-43f5-ef11-be1f-000d3ab63aa3</v>
      </c>
      <c r="IG24" t="s">
        <v>916</v>
      </c>
      <c r="II24">
        <v>2022</v>
      </c>
      <c r="IJ24" t="b">
        <v>0</v>
      </c>
      <c r="IK24" t="s">
        <v>715</v>
      </c>
      <c r="IM24" t="s">
        <v>932</v>
      </c>
      <c r="IN24">
        <v>364840001</v>
      </c>
      <c r="IO24" t="s">
        <v>687</v>
      </c>
      <c r="IR24">
        <v>364840000</v>
      </c>
      <c r="IS24" t="s">
        <v>736</v>
      </c>
      <c r="IT24">
        <v>30</v>
      </c>
      <c r="IY24" t="s">
        <v>933</v>
      </c>
      <c r="JH24">
        <v>364840002</v>
      </c>
      <c r="JI24" t="s">
        <v>697</v>
      </c>
      <c r="JL24" s="2">
        <v>45734.389722222222</v>
      </c>
      <c r="JM24">
        <v>0</v>
      </c>
      <c r="KJ24" t="s">
        <v>929</v>
      </c>
      <c r="KR24">
        <v>364840002</v>
      </c>
      <c r="KS24" t="s">
        <v>686</v>
      </c>
      <c r="KT24" t="b">
        <v>0</v>
      </c>
      <c r="KU24" t="s">
        <v>715</v>
      </c>
      <c r="KX24">
        <v>187935</v>
      </c>
      <c r="KY24">
        <v>187935</v>
      </c>
      <c r="LD24">
        <v>709835</v>
      </c>
      <c r="LE24">
        <v>709835</v>
      </c>
      <c r="LF24">
        <v>0</v>
      </c>
      <c r="LG24">
        <v>0</v>
      </c>
      <c r="LR24">
        <v>0</v>
      </c>
      <c r="LS24">
        <v>0</v>
      </c>
      <c r="LV24">
        <v>897770</v>
      </c>
      <c r="LW24">
        <v>897770</v>
      </c>
      <c r="LX24">
        <v>834926</v>
      </c>
      <c r="LY24">
        <v>834926</v>
      </c>
      <c r="NQ24" t="s">
        <v>880</v>
      </c>
      <c r="NS24">
        <v>364840002</v>
      </c>
      <c r="NT24" t="s">
        <v>686</v>
      </c>
      <c r="OW24">
        <v>364840002</v>
      </c>
      <c r="OX24" t="s">
        <v>686</v>
      </c>
      <c r="PB24" t="s">
        <v>934</v>
      </c>
      <c r="PE24" t="b">
        <v>0</v>
      </c>
      <c r="PF24" t="s">
        <v>686</v>
      </c>
      <c r="PN24">
        <v>364840002</v>
      </c>
      <c r="PO24" t="s">
        <v>686</v>
      </c>
      <c r="PR24" t="s">
        <v>920</v>
      </c>
      <c r="VO24">
        <v>148133</v>
      </c>
      <c r="VP24">
        <v>148133</v>
      </c>
      <c r="VU24">
        <v>364840001</v>
      </c>
      <c r="VV24" t="s">
        <v>720</v>
      </c>
      <c r="WA24">
        <v>364840025</v>
      </c>
      <c r="WB24" t="s">
        <v>843</v>
      </c>
      <c r="WC24">
        <v>364840002</v>
      </c>
      <c r="WD24" t="s">
        <v>686</v>
      </c>
      <c r="WR24">
        <v>364840013</v>
      </c>
      <c r="WS24" t="s">
        <v>704</v>
      </c>
      <c r="WX24" s="4" t="str">
        <f>HYPERLINK("https://lead2car-demo.crm4.dynamics.com/main.aspx?etn=ey_vehicle&amp;pagetype=entityrecord&amp;id=ff7ea432-c9f5-ef11-be1f-6045bddedbff","ff7ea432-c9f5-ef11-be1f-6045bddedbff")</f>
        <v>ff7ea432-c9f5-ef11-be1f-6045bddedbff</v>
      </c>
      <c r="XD24" s="4" t="str">
        <f t="shared" si="8"/>
        <v>26cfe808-38f5-ef11-be1f-000d3ab91cf0</v>
      </c>
      <c r="XE24" t="s">
        <v>780</v>
      </c>
      <c r="XF24" s="4" t="str">
        <f>HYPERLINK("https://lead2car-demo.crm4.dynamics.com/main.aspx?etn=ey_vehicleowner&amp;pagetype=entityrecord&amp;id=cb23e3bf-cbf5-ef11-be1f-6045bddedbff","cb23e3bf-cbf5-ef11-be1f-6045bddedbff")</f>
        <v>cb23e3bf-cbf5-ef11-be1f-6045bddedbff</v>
      </c>
      <c r="XG24" t="s">
        <v>935</v>
      </c>
      <c r="XH24">
        <v>364840002</v>
      </c>
      <c r="XI24" t="s">
        <v>686</v>
      </c>
      <c r="XJ24">
        <v>364840002</v>
      </c>
      <c r="XK24" t="s">
        <v>686</v>
      </c>
      <c r="XL24">
        <v>364840002</v>
      </c>
      <c r="XM24" t="s">
        <v>782</v>
      </c>
      <c r="XP24">
        <v>364840000</v>
      </c>
      <c r="XQ24" t="s">
        <v>722</v>
      </c>
      <c r="XR24" s="4" t="str">
        <f t="shared" si="0"/>
        <v>95d5cdbc-9fd5-ef11-8eea-000d3a6576c9</v>
      </c>
      <c r="XS24" t="s">
        <v>685</v>
      </c>
      <c r="YD24" t="s">
        <v>936</v>
      </c>
      <c r="YF24" t="b">
        <v>0</v>
      </c>
      <c r="YG24" t="s">
        <v>715</v>
      </c>
      <c r="YH24">
        <v>364840002</v>
      </c>
      <c r="YI24" t="s">
        <v>686</v>
      </c>
      <c r="YJ24">
        <v>29.1</v>
      </c>
      <c r="YL24" s="4" t="str">
        <f t="shared" si="1"/>
        <v>95d5cdbc-9fd5-ef11-8eea-000d3a6576c9</v>
      </c>
      <c r="YM24" t="s">
        <v>685</v>
      </c>
      <c r="YN24" s="2">
        <v>45729.707071759258</v>
      </c>
      <c r="YR24" s="4" t="str">
        <f t="shared" si="6"/>
        <v>5333e27e-c4f5-ef11-be1f-6045bddedbff</v>
      </c>
      <c r="YS24" t="s">
        <v>724</v>
      </c>
      <c r="YT24" t="s">
        <v>709</v>
      </c>
      <c r="YU24" s="4" t="str">
        <f t="shared" si="2"/>
        <v>a3cecdbc-9fd5-ef11-8eea-000d3a6576c9</v>
      </c>
      <c r="YV24" t="s">
        <v>710</v>
      </c>
      <c r="YY24" s="4" t="str">
        <f t="shared" si="7"/>
        <v>5333e27e-c4f5-ef11-be1f-6045bddedbff</v>
      </c>
      <c r="ZA24">
        <v>0</v>
      </c>
      <c r="ZB24" t="s">
        <v>703</v>
      </c>
      <c r="ZC24">
        <v>1</v>
      </c>
      <c r="ZD24" t="s">
        <v>703</v>
      </c>
      <c r="ZE24">
        <v>0</v>
      </c>
      <c r="ZF24" s="4" t="str">
        <f t="shared" si="3"/>
        <v>58c14207-2cd6-ef11-8eea-000d3a6576c9</v>
      </c>
      <c r="ZG24" t="s">
        <v>711</v>
      </c>
    </row>
    <row r="25" spans="1:683" x14ac:dyDescent="0.25">
      <c r="A25" s="4" t="str">
        <f t="shared" si="4"/>
        <v>5333e27e-c4f5-ef11-be1f-6045bddedbff</v>
      </c>
      <c r="B25" t="s">
        <v>724</v>
      </c>
      <c r="C25" s="2">
        <v>45716.48846064815</v>
      </c>
      <c r="F25">
        <v>1</v>
      </c>
      <c r="J25">
        <v>364840002</v>
      </c>
      <c r="K25" t="s">
        <v>686</v>
      </c>
      <c r="R25" t="b">
        <v>0</v>
      </c>
      <c r="S25" t="s">
        <v>686</v>
      </c>
      <c r="W25">
        <v>0</v>
      </c>
      <c r="X25" s="2">
        <v>45734.389722222222</v>
      </c>
      <c r="Y25">
        <v>1</v>
      </c>
      <c r="Z25">
        <v>3</v>
      </c>
      <c r="AA25" s="2">
        <v>45734.389722222222</v>
      </c>
      <c r="AB25">
        <v>1</v>
      </c>
      <c r="AC25">
        <v>4585.5</v>
      </c>
      <c r="AD25">
        <v>4585.5</v>
      </c>
      <c r="AE25" s="2">
        <v>45734.389722222222</v>
      </c>
      <c r="AF25">
        <v>1</v>
      </c>
      <c r="AG25">
        <v>0</v>
      </c>
      <c r="AH25" s="2">
        <v>45734.389722222222</v>
      </c>
      <c r="AI25">
        <v>1</v>
      </c>
      <c r="AJ25">
        <v>364840002</v>
      </c>
      <c r="AK25" t="s">
        <v>686</v>
      </c>
      <c r="AL25">
        <v>364840001</v>
      </c>
      <c r="AM25" t="s">
        <v>687</v>
      </c>
      <c r="BD25">
        <v>364840001</v>
      </c>
      <c r="BE25" t="s">
        <v>765</v>
      </c>
      <c r="BH25">
        <v>364840005</v>
      </c>
      <c r="BI25" t="s">
        <v>1624</v>
      </c>
      <c r="BY25" s="4" t="str">
        <f>HYPERLINK("https://lead2car-demo.crm4.dynamics.com/main.aspx?etn=ey_equipment&amp;pagetype=entityrecord&amp;id=42290533-c9f5-ef11-be1f-6045bddf3afb","42290533-c9f5-ef11-be1f-6045bddf3afb")</f>
        <v>42290533-c9f5-ef11-be1f-6045bddf3afb</v>
      </c>
      <c r="BZ25" t="s">
        <v>937</v>
      </c>
      <c r="CM25" s="2">
        <v>45734.389722222222</v>
      </c>
      <c r="CN25">
        <v>0</v>
      </c>
      <c r="CX25" s="2">
        <v>44841.343402777777</v>
      </c>
      <c r="CY25" s="2">
        <v>45734.389722222222</v>
      </c>
      <c r="CZ25">
        <v>1</v>
      </c>
      <c r="DA25" s="2">
        <v>44833.585833333331</v>
      </c>
      <c r="DB25" s="2">
        <v>45734.389722222222</v>
      </c>
      <c r="DC25">
        <v>1</v>
      </c>
      <c r="DF25" s="1">
        <v>44545</v>
      </c>
      <c r="DG25" s="1">
        <v>45992</v>
      </c>
      <c r="DI25" s="2">
        <v>45198.585833333331</v>
      </c>
      <c r="DN25" s="1">
        <v>44545</v>
      </c>
      <c r="DR25" s="1">
        <v>45274</v>
      </c>
      <c r="DT25">
        <v>364840002</v>
      </c>
      <c r="DU25" t="s">
        <v>686</v>
      </c>
      <c r="EI25">
        <v>364840001</v>
      </c>
      <c r="EJ25" t="s">
        <v>687</v>
      </c>
      <c r="EK25">
        <v>364840000</v>
      </c>
      <c r="EL25" t="s">
        <v>727</v>
      </c>
      <c r="EO25" s="4" t="str">
        <f>HYPERLINK("https://lead2car-demo.crm4.dynamics.com/main.aspx?etn=contact&amp;pagetype=entityrecord&amp;id=d60f708a-1500-f011-bae2-000d3ab97ea1","d60f708a-1500-f011-bae2-000d3ab97ea1")</f>
        <v>d60f708a-1500-f011-bae2-000d3ab97ea1</v>
      </c>
      <c r="EP25" t="s">
        <v>938</v>
      </c>
      <c r="EQ25" t="s">
        <v>729</v>
      </c>
      <c r="ER25">
        <v>364840000</v>
      </c>
      <c r="ES25" t="s">
        <v>690</v>
      </c>
      <c r="EU25">
        <v>30000</v>
      </c>
      <c r="EV25" s="1">
        <v>45275</v>
      </c>
      <c r="FC25" t="s">
        <v>914</v>
      </c>
      <c r="FD25">
        <v>1400</v>
      </c>
      <c r="FF25">
        <v>150</v>
      </c>
      <c r="FI25">
        <v>330</v>
      </c>
      <c r="GD25" t="s">
        <v>732</v>
      </c>
      <c r="GG25">
        <v>364840000</v>
      </c>
      <c r="GH25" t="s">
        <v>691</v>
      </c>
      <c r="GJ25" t="b">
        <v>0</v>
      </c>
      <c r="GK25" t="s">
        <v>715</v>
      </c>
      <c r="GP25">
        <v>364840002</v>
      </c>
      <c r="GQ25" t="s">
        <v>686</v>
      </c>
      <c r="GU25" s="4" t="str">
        <f t="shared" si="5"/>
        <v>f4fbea14-c9f5-ef11-be1f-6045bddf3afb</v>
      </c>
      <c r="GV25" t="s">
        <v>733</v>
      </c>
      <c r="HE25">
        <v>364840002</v>
      </c>
      <c r="HF25" t="s">
        <v>686</v>
      </c>
      <c r="HI25">
        <v>364840002</v>
      </c>
      <c r="HJ25" t="s">
        <v>686</v>
      </c>
      <c r="HM25">
        <v>1</v>
      </c>
      <c r="HN25">
        <v>1</v>
      </c>
      <c r="IF25" s="4" t="str">
        <f>HYPERLINK("https://lead2car-demo.crm4.dynamics.com/main.aspx?etn=ey_modelkey&amp;pagetype=entityrecord&amp;id=e7779724-43f5-ef11-be1f-000d3ab63aa3","e7779724-43f5-ef11-be1f-000d3ab63aa3")</f>
        <v>e7779724-43f5-ef11-be1f-000d3ab63aa3</v>
      </c>
      <c r="IG25" t="s">
        <v>916</v>
      </c>
      <c r="II25">
        <v>2022</v>
      </c>
      <c r="IJ25" t="b">
        <v>0</v>
      </c>
      <c r="IK25" t="s">
        <v>715</v>
      </c>
      <c r="IM25" t="s">
        <v>939</v>
      </c>
      <c r="IN25">
        <v>364840002</v>
      </c>
      <c r="IO25" t="s">
        <v>686</v>
      </c>
      <c r="IR25">
        <v>364840001</v>
      </c>
      <c r="IS25" t="s">
        <v>940</v>
      </c>
      <c r="IT25">
        <v>30</v>
      </c>
      <c r="JH25">
        <v>364840002</v>
      </c>
      <c r="JI25" t="s">
        <v>697</v>
      </c>
      <c r="JL25" s="2">
        <v>45734.389722222222</v>
      </c>
      <c r="JM25">
        <v>0</v>
      </c>
      <c r="KJ25" t="s">
        <v>937</v>
      </c>
      <c r="KR25">
        <v>364840002</v>
      </c>
      <c r="KS25" t="s">
        <v>686</v>
      </c>
      <c r="KT25" t="b">
        <v>0</v>
      </c>
      <c r="KU25" t="s">
        <v>715</v>
      </c>
      <c r="MF25">
        <v>2021</v>
      </c>
      <c r="NQ25" t="s">
        <v>889</v>
      </c>
      <c r="NS25">
        <v>364840002</v>
      </c>
      <c r="NT25" t="s">
        <v>686</v>
      </c>
      <c r="OW25">
        <v>364840002</v>
      </c>
      <c r="OX25" t="s">
        <v>686</v>
      </c>
      <c r="PB25" t="s">
        <v>941</v>
      </c>
      <c r="PE25" t="b">
        <v>0</v>
      </c>
      <c r="PF25" t="s">
        <v>686</v>
      </c>
      <c r="PN25">
        <v>364840002</v>
      </c>
      <c r="PO25" t="s">
        <v>686</v>
      </c>
      <c r="PR25" t="s">
        <v>920</v>
      </c>
      <c r="VU25">
        <v>364840001</v>
      </c>
      <c r="VV25" t="s">
        <v>720</v>
      </c>
      <c r="VY25" t="s">
        <v>926</v>
      </c>
      <c r="WA25">
        <v>364840025</v>
      </c>
      <c r="WB25" t="s">
        <v>843</v>
      </c>
      <c r="WC25">
        <v>364840002</v>
      </c>
      <c r="WD25" t="s">
        <v>686</v>
      </c>
      <c r="WR25">
        <v>364840013</v>
      </c>
      <c r="WS25" t="s">
        <v>704</v>
      </c>
      <c r="WX25" s="4" t="str">
        <f>HYPERLINK("https://lead2car-demo.crm4.dynamics.com/main.aspx?etn=ey_vehicle&amp;pagetype=entityrecord&amp;id=2c7fa432-c9f5-ef11-be1f-6045bddedbff","2c7fa432-c9f5-ef11-be1f-6045bddedbff")</f>
        <v>2c7fa432-c9f5-ef11-be1f-6045bddedbff</v>
      </c>
      <c r="XD25" s="4" t="str">
        <f t="shared" si="8"/>
        <v>26cfe808-38f5-ef11-be1f-000d3ab91cf0</v>
      </c>
      <c r="XE25" t="s">
        <v>780</v>
      </c>
      <c r="XF25" s="4" t="str">
        <f>HYPERLINK("https://lead2car-demo.crm4.dynamics.com/main.aspx?etn=ey_vehicleowner&amp;pagetype=entityrecord&amp;id=8a499513-d4f5-ef11-be1f-000d3ab63aa3","8a499513-d4f5-ef11-be1f-000d3ab63aa3")</f>
        <v>8a499513-d4f5-ef11-be1f-000d3ab63aa3</v>
      </c>
      <c r="XG25" t="s">
        <v>942</v>
      </c>
      <c r="XH25">
        <v>364840002</v>
      </c>
      <c r="XI25" t="s">
        <v>686</v>
      </c>
      <c r="XJ25">
        <v>364840002</v>
      </c>
      <c r="XK25" t="s">
        <v>686</v>
      </c>
      <c r="XL25">
        <v>364840002</v>
      </c>
      <c r="XM25" t="s">
        <v>782</v>
      </c>
      <c r="XP25">
        <v>364840000</v>
      </c>
      <c r="XQ25" t="s">
        <v>722</v>
      </c>
      <c r="XR25" s="4" t="str">
        <f t="shared" si="0"/>
        <v>95d5cdbc-9fd5-ef11-8eea-000d3a6576c9</v>
      </c>
      <c r="XS25" t="s">
        <v>685</v>
      </c>
      <c r="YD25" t="s">
        <v>943</v>
      </c>
      <c r="YF25" t="b">
        <v>0</v>
      </c>
      <c r="YG25" t="s">
        <v>715</v>
      </c>
      <c r="YH25">
        <v>364840002</v>
      </c>
      <c r="YI25" t="s">
        <v>686</v>
      </c>
      <c r="YJ25">
        <v>29.1</v>
      </c>
      <c r="YL25" s="4" t="str">
        <f t="shared" si="1"/>
        <v>95d5cdbc-9fd5-ef11-8eea-000d3a6576c9</v>
      </c>
      <c r="YM25" t="s">
        <v>685</v>
      </c>
      <c r="YN25" s="2">
        <v>45729.707696759258</v>
      </c>
      <c r="YR25" s="4" t="str">
        <f t="shared" si="6"/>
        <v>5333e27e-c4f5-ef11-be1f-6045bddedbff</v>
      </c>
      <c r="YS25" t="s">
        <v>724</v>
      </c>
      <c r="YT25" t="s">
        <v>709</v>
      </c>
      <c r="YU25" s="4" t="str">
        <f t="shared" si="2"/>
        <v>a3cecdbc-9fd5-ef11-8eea-000d3a6576c9</v>
      </c>
      <c r="YV25" t="s">
        <v>710</v>
      </c>
      <c r="YY25" s="4" t="str">
        <f t="shared" si="7"/>
        <v>5333e27e-c4f5-ef11-be1f-6045bddedbff</v>
      </c>
      <c r="ZA25">
        <v>0</v>
      </c>
      <c r="ZB25" t="s">
        <v>703</v>
      </c>
      <c r="ZC25">
        <v>1</v>
      </c>
      <c r="ZD25" t="s">
        <v>703</v>
      </c>
      <c r="ZE25">
        <v>4</v>
      </c>
      <c r="ZF25" s="4" t="str">
        <f t="shared" si="3"/>
        <v>58c14207-2cd6-ef11-8eea-000d3a6576c9</v>
      </c>
      <c r="ZG25" t="s">
        <v>711</v>
      </c>
    </row>
    <row r="26" spans="1:683" x14ac:dyDescent="0.25">
      <c r="A26" s="4" t="str">
        <f t="shared" si="4"/>
        <v>5333e27e-c4f5-ef11-be1f-6045bddedbff</v>
      </c>
      <c r="B26" t="s">
        <v>724</v>
      </c>
      <c r="C26" s="2">
        <v>45716.488541666666</v>
      </c>
      <c r="F26">
        <v>1</v>
      </c>
      <c r="J26">
        <v>364840002</v>
      </c>
      <c r="K26" t="s">
        <v>686</v>
      </c>
      <c r="R26" t="b">
        <v>0</v>
      </c>
      <c r="S26" t="s">
        <v>686</v>
      </c>
      <c r="W26">
        <v>0</v>
      </c>
      <c r="X26" s="2">
        <v>45734.389722222222</v>
      </c>
      <c r="Y26">
        <v>1</v>
      </c>
      <c r="Z26">
        <v>3</v>
      </c>
      <c r="AA26" s="2">
        <v>45734.389722222222</v>
      </c>
      <c r="AB26">
        <v>1</v>
      </c>
      <c r="AC26">
        <v>18791</v>
      </c>
      <c r="AD26">
        <v>18791</v>
      </c>
      <c r="AE26" s="2">
        <v>45734.389722222222</v>
      </c>
      <c r="AF26">
        <v>1</v>
      </c>
      <c r="AG26">
        <v>0</v>
      </c>
      <c r="AH26" s="2">
        <v>45734.389722222222</v>
      </c>
      <c r="AI26">
        <v>1</v>
      </c>
      <c r="AJ26">
        <v>364840002</v>
      </c>
      <c r="AK26" t="s">
        <v>686</v>
      </c>
      <c r="AL26">
        <v>364840001</v>
      </c>
      <c r="AM26" t="s">
        <v>687</v>
      </c>
      <c r="BD26">
        <v>364840000</v>
      </c>
      <c r="BE26" t="s">
        <v>688</v>
      </c>
      <c r="BH26">
        <v>364840005</v>
      </c>
      <c r="BI26" t="s">
        <v>1624</v>
      </c>
      <c r="BY26" s="4" t="str">
        <f>HYPERLINK("https://lead2car-demo.crm4.dynamics.com/main.aspx?etn=ey_equipment&amp;pagetype=entityrecord&amp;id=ee63a638-c9f5-ef11-be1f-6045bddedbff","ee63a638-c9f5-ef11-be1f-6045bddedbff")</f>
        <v>ee63a638-c9f5-ef11-be1f-6045bddedbff</v>
      </c>
      <c r="BZ26" t="s">
        <v>944</v>
      </c>
      <c r="CM26" s="2">
        <v>45734.389722222222</v>
      </c>
      <c r="CN26">
        <v>0</v>
      </c>
      <c r="CX26" s="2">
        <v>44841.608576388891</v>
      </c>
      <c r="CY26" s="2">
        <v>45734.389722222222</v>
      </c>
      <c r="CZ26">
        <v>1</v>
      </c>
      <c r="DA26" s="2">
        <v>44840.54960648148</v>
      </c>
      <c r="DB26" s="2">
        <v>45734.389722222222</v>
      </c>
      <c r="DC26">
        <v>1</v>
      </c>
      <c r="DF26" s="1">
        <v>44505</v>
      </c>
      <c r="DG26" s="1">
        <v>45966</v>
      </c>
      <c r="DI26" s="2">
        <v>45205.54960648148</v>
      </c>
      <c r="DM26" s="1">
        <v>44454</v>
      </c>
      <c r="DN26" s="1">
        <v>43115</v>
      </c>
      <c r="DR26" s="2">
        <v>45235.424305555556</v>
      </c>
      <c r="DT26">
        <v>364840002</v>
      </c>
      <c r="DU26" t="s">
        <v>686</v>
      </c>
      <c r="EI26">
        <v>364840001</v>
      </c>
      <c r="EJ26" t="s">
        <v>687</v>
      </c>
      <c r="EK26">
        <v>364840000</v>
      </c>
      <c r="EL26" t="s">
        <v>727</v>
      </c>
      <c r="EO26" s="4" t="str">
        <f>HYPERLINK("https://lead2car-demo.crm4.dynamics.com/main.aspx?etn=contact&amp;pagetype=entityrecord&amp;id=bb58458a-c7f5-ef11-be1f-000d3ab63aa3","bb58458a-c7f5-ef11-be1f-000d3ab63aa3")</f>
        <v>bb58458a-c7f5-ef11-be1f-000d3ab63aa3</v>
      </c>
      <c r="EP26" t="s">
        <v>945</v>
      </c>
      <c r="EQ26" t="s">
        <v>729</v>
      </c>
      <c r="ER26">
        <v>364840000</v>
      </c>
      <c r="ES26" t="s">
        <v>690</v>
      </c>
      <c r="EU26">
        <v>30000</v>
      </c>
      <c r="FC26" t="s">
        <v>946</v>
      </c>
      <c r="FD26">
        <v>1000</v>
      </c>
      <c r="FE26" t="s">
        <v>947</v>
      </c>
      <c r="FF26">
        <v>70</v>
      </c>
      <c r="FI26">
        <v>200</v>
      </c>
      <c r="GD26" t="s">
        <v>732</v>
      </c>
      <c r="GG26">
        <v>364840000</v>
      </c>
      <c r="GH26" t="s">
        <v>691</v>
      </c>
      <c r="GI26" t="s">
        <v>948</v>
      </c>
      <c r="GJ26" t="b">
        <v>0</v>
      </c>
      <c r="GK26" t="s">
        <v>715</v>
      </c>
      <c r="GP26">
        <v>364840002</v>
      </c>
      <c r="GQ26" t="s">
        <v>686</v>
      </c>
      <c r="GU26" s="4" t="str">
        <f t="shared" si="5"/>
        <v>f4fbea14-c9f5-ef11-be1f-6045bddf3afb</v>
      </c>
      <c r="GV26" t="s">
        <v>733</v>
      </c>
      <c r="HE26">
        <v>364840002</v>
      </c>
      <c r="HF26" t="s">
        <v>686</v>
      </c>
      <c r="HI26">
        <v>364840002</v>
      </c>
      <c r="HJ26" t="s">
        <v>686</v>
      </c>
      <c r="HM26">
        <v>1</v>
      </c>
      <c r="HN26">
        <v>1</v>
      </c>
      <c r="IB26">
        <v>30026</v>
      </c>
      <c r="IF26" s="4" t="str">
        <f t="shared" ref="IF26:IF37" si="10">HYPERLINK("https://lead2car-demo.crm4.dynamics.com/main.aspx?etn=ey_modelkey&amp;pagetype=entityrecord&amp;id=37c9f327-43f5-ef11-be1f-6045bddf3afb","37c9f327-43f5-ef11-be1f-6045bddf3afb")</f>
        <v>37c9f327-43f5-ef11-be1f-6045bddf3afb</v>
      </c>
      <c r="IG26" t="s">
        <v>949</v>
      </c>
      <c r="II26">
        <v>2022</v>
      </c>
      <c r="IJ26" t="b">
        <v>0</v>
      </c>
      <c r="IK26" t="s">
        <v>715</v>
      </c>
      <c r="IM26" t="s">
        <v>950</v>
      </c>
      <c r="IN26">
        <v>364840001</v>
      </c>
      <c r="IO26" t="s">
        <v>687</v>
      </c>
      <c r="IR26">
        <v>364840000</v>
      </c>
      <c r="IS26" t="s">
        <v>736</v>
      </c>
      <c r="JL26" s="2">
        <v>45734.389722222222</v>
      </c>
      <c r="JM26">
        <v>0</v>
      </c>
      <c r="KJ26" t="s">
        <v>944</v>
      </c>
      <c r="KR26">
        <v>364840002</v>
      </c>
      <c r="KS26" t="s">
        <v>686</v>
      </c>
      <c r="KT26" t="b">
        <v>0</v>
      </c>
      <c r="KU26" t="s">
        <v>715</v>
      </c>
      <c r="KX26">
        <v>26363</v>
      </c>
      <c r="KY26">
        <v>26363</v>
      </c>
      <c r="LD26">
        <v>287521</v>
      </c>
      <c r="LE26">
        <v>287521</v>
      </c>
      <c r="LF26">
        <v>0</v>
      </c>
      <c r="LG26">
        <v>0</v>
      </c>
      <c r="LR26">
        <v>0</v>
      </c>
      <c r="LS26">
        <v>0</v>
      </c>
      <c r="LV26">
        <v>313884</v>
      </c>
      <c r="LW26">
        <v>313884</v>
      </c>
      <c r="LX26">
        <v>301330</v>
      </c>
      <c r="LY26">
        <v>301330</v>
      </c>
      <c r="MF26">
        <v>2021</v>
      </c>
      <c r="NQ26" t="s">
        <v>951</v>
      </c>
      <c r="NS26">
        <v>364840001</v>
      </c>
      <c r="NT26" t="s">
        <v>687</v>
      </c>
      <c r="OW26">
        <v>364840002</v>
      </c>
      <c r="OX26" t="s">
        <v>686</v>
      </c>
      <c r="PB26" t="s">
        <v>952</v>
      </c>
      <c r="PE26" t="b">
        <v>0</v>
      </c>
      <c r="PF26" t="s">
        <v>686</v>
      </c>
      <c r="PN26">
        <v>364840002</v>
      </c>
      <c r="PO26" t="s">
        <v>686</v>
      </c>
      <c r="PR26" t="s">
        <v>953</v>
      </c>
      <c r="VO26">
        <v>61818</v>
      </c>
      <c r="VP26">
        <v>61818</v>
      </c>
      <c r="VU26">
        <v>364840000</v>
      </c>
      <c r="VV26" t="s">
        <v>702</v>
      </c>
      <c r="VY26" t="s">
        <v>954</v>
      </c>
      <c r="WA26">
        <v>364840003</v>
      </c>
      <c r="WB26" t="s">
        <v>955</v>
      </c>
      <c r="WC26">
        <v>364840002</v>
      </c>
      <c r="WD26" t="s">
        <v>686</v>
      </c>
      <c r="WR26">
        <v>364840013</v>
      </c>
      <c r="WS26" t="s">
        <v>704</v>
      </c>
      <c r="WX26" s="4" t="str">
        <f>HYPERLINK("https://lead2car-demo.crm4.dynamics.com/main.aspx?etn=ey_vehicle&amp;pagetype=entityrecord&amp;id=f363a638-c9f5-ef11-be1f-6045bddedbff","f363a638-c9f5-ef11-be1f-6045bddedbff")</f>
        <v>f363a638-c9f5-ef11-be1f-6045bddedbff</v>
      </c>
      <c r="XD26" s="4" t="str">
        <f t="shared" ref="XD26:XD59" si="11">HYPERLINK("https://lead2car-demo.crm4.dynamics.com/main.aspx?etn=ey_model&amp;pagetype=entityrecord&amp;id=62769afe-37f5-ef11-be1f-7c1e5275d4e3","62769afe-37f5-ef11-be1f-7c1e5275d4e3")</f>
        <v>62769afe-37f5-ef11-be1f-7c1e5275d4e3</v>
      </c>
      <c r="XE26" t="s">
        <v>744</v>
      </c>
      <c r="XF26" s="4" t="str">
        <f>HYPERLINK("https://lead2car-demo.crm4.dynamics.com/main.aspx?etn=ey_vehicleowner&amp;pagetype=entityrecord&amp;id=5fbb2ccb-cbf5-ef11-be1f-7c1e5236628e","5fbb2ccb-cbf5-ef11-be1f-7c1e5236628e")</f>
        <v>5fbb2ccb-cbf5-ef11-be1f-7c1e5236628e</v>
      </c>
      <c r="XG26" t="s">
        <v>956</v>
      </c>
      <c r="XH26">
        <v>364840002</v>
      </c>
      <c r="XI26" t="s">
        <v>686</v>
      </c>
      <c r="XJ26">
        <v>364840002</v>
      </c>
      <c r="XK26" t="s">
        <v>686</v>
      </c>
      <c r="XP26">
        <v>364840000</v>
      </c>
      <c r="XQ26" t="s">
        <v>722</v>
      </c>
      <c r="XR26" s="4" t="str">
        <f t="shared" si="0"/>
        <v>95d5cdbc-9fd5-ef11-8eea-000d3a6576c9</v>
      </c>
      <c r="XS26" t="s">
        <v>685</v>
      </c>
      <c r="YD26" t="s">
        <v>957</v>
      </c>
      <c r="YF26" t="b">
        <v>0</v>
      </c>
      <c r="YG26" t="s">
        <v>715</v>
      </c>
      <c r="YH26">
        <v>364840002</v>
      </c>
      <c r="YI26" t="s">
        <v>686</v>
      </c>
      <c r="YL26" s="4" t="str">
        <f t="shared" si="1"/>
        <v>95d5cdbc-9fd5-ef11-8eea-000d3a6576c9</v>
      </c>
      <c r="YM26" t="s">
        <v>685</v>
      </c>
      <c r="YN26" s="2">
        <v>45729.709178240744</v>
      </c>
      <c r="YR26" s="4" t="str">
        <f t="shared" si="6"/>
        <v>5333e27e-c4f5-ef11-be1f-6045bddedbff</v>
      </c>
      <c r="YS26" t="s">
        <v>724</v>
      </c>
      <c r="YT26" t="s">
        <v>709</v>
      </c>
      <c r="YU26" s="4" t="str">
        <f t="shared" si="2"/>
        <v>a3cecdbc-9fd5-ef11-8eea-000d3a6576c9</v>
      </c>
      <c r="YV26" t="s">
        <v>710</v>
      </c>
      <c r="YY26" s="4" t="str">
        <f t="shared" si="7"/>
        <v>5333e27e-c4f5-ef11-be1f-6045bddedbff</v>
      </c>
      <c r="ZA26">
        <v>0</v>
      </c>
      <c r="ZB26" t="s">
        <v>703</v>
      </c>
      <c r="ZC26">
        <v>1</v>
      </c>
      <c r="ZD26" t="s">
        <v>703</v>
      </c>
      <c r="ZE26">
        <v>0</v>
      </c>
      <c r="ZF26" s="4" t="str">
        <f t="shared" si="3"/>
        <v>58c14207-2cd6-ef11-8eea-000d3a6576c9</v>
      </c>
      <c r="ZG26" t="s">
        <v>711</v>
      </c>
    </row>
    <row r="27" spans="1:683" x14ac:dyDescent="0.25">
      <c r="A27" s="4" t="str">
        <f t="shared" si="4"/>
        <v>5333e27e-c4f5-ef11-be1f-6045bddedbff</v>
      </c>
      <c r="B27" t="s">
        <v>724</v>
      </c>
      <c r="C27" s="2">
        <v>45716.488553240742</v>
      </c>
      <c r="F27">
        <v>1</v>
      </c>
      <c r="J27">
        <v>364840002</v>
      </c>
      <c r="K27" t="s">
        <v>686</v>
      </c>
      <c r="R27" t="b">
        <v>0</v>
      </c>
      <c r="S27" t="s">
        <v>686</v>
      </c>
      <c r="W27">
        <v>0</v>
      </c>
      <c r="X27" s="2">
        <v>45734.389722222222</v>
      </c>
      <c r="Y27">
        <v>1</v>
      </c>
      <c r="Z27">
        <v>3</v>
      </c>
      <c r="AA27" s="2">
        <v>45734.389722222222</v>
      </c>
      <c r="AB27">
        <v>1</v>
      </c>
      <c r="AC27">
        <v>3221.2</v>
      </c>
      <c r="AD27">
        <v>3221.2</v>
      </c>
      <c r="AE27" s="2">
        <v>45734.389722222222</v>
      </c>
      <c r="AF27">
        <v>1</v>
      </c>
      <c r="AG27">
        <v>0</v>
      </c>
      <c r="AH27" s="2">
        <v>45734.389722222222</v>
      </c>
      <c r="AI27">
        <v>1</v>
      </c>
      <c r="AJ27">
        <v>364840002</v>
      </c>
      <c r="AK27" t="s">
        <v>686</v>
      </c>
      <c r="AL27">
        <v>364840001</v>
      </c>
      <c r="AM27" t="s">
        <v>687</v>
      </c>
      <c r="BD27">
        <v>364840000</v>
      </c>
      <c r="BE27" t="s">
        <v>688</v>
      </c>
      <c r="BH27">
        <v>364840005</v>
      </c>
      <c r="BI27" t="s">
        <v>1624</v>
      </c>
      <c r="BY27" s="4" t="str">
        <f>HYPERLINK("https://lead2car-demo.crm4.dynamics.com/main.aspx?etn=ey_equipment&amp;pagetype=entityrecord&amp;id=1e64a638-c9f5-ef11-be1f-6045bddedbff","1e64a638-c9f5-ef11-be1f-6045bddedbff")</f>
        <v>1e64a638-c9f5-ef11-be1f-6045bddedbff</v>
      </c>
      <c r="BZ27" t="s">
        <v>958</v>
      </c>
      <c r="CM27" s="2">
        <v>45734.389722222222</v>
      </c>
      <c r="CN27">
        <v>0</v>
      </c>
      <c r="CX27" s="2">
        <v>44841.625381944446</v>
      </c>
      <c r="CY27" s="2">
        <v>45734.389722222222</v>
      </c>
      <c r="CZ27">
        <v>1</v>
      </c>
      <c r="DA27" s="2">
        <v>44841.62296296296</v>
      </c>
      <c r="DB27" s="2">
        <v>45734.389722222222</v>
      </c>
      <c r="DC27">
        <v>1</v>
      </c>
      <c r="DF27" s="1">
        <v>44516</v>
      </c>
      <c r="DG27" s="1">
        <v>45962</v>
      </c>
      <c r="DI27" s="2">
        <v>45206.62296296296</v>
      </c>
      <c r="DM27" s="1">
        <v>44453</v>
      </c>
      <c r="DN27" s="1">
        <v>45090</v>
      </c>
      <c r="DR27" s="2">
        <v>45231.472916666666</v>
      </c>
      <c r="DT27">
        <v>364840002</v>
      </c>
      <c r="DU27" t="s">
        <v>686</v>
      </c>
      <c r="EI27">
        <v>364840001</v>
      </c>
      <c r="EJ27" t="s">
        <v>687</v>
      </c>
      <c r="EK27">
        <v>364840000</v>
      </c>
      <c r="EL27" t="s">
        <v>727</v>
      </c>
      <c r="EO27" s="4" t="str">
        <f>HYPERLINK("https://lead2car-demo.crm4.dynamics.com/main.aspx?etn=contact&amp;pagetype=entityrecord&amp;id=457b7709-d7f5-ef11-be1f-7c1e5236628e","457b7709-d7f5-ef11-be1f-7c1e5236628e")</f>
        <v>457b7709-d7f5-ef11-be1f-7c1e5236628e</v>
      </c>
      <c r="EP27" t="s">
        <v>959</v>
      </c>
      <c r="EQ27" t="s">
        <v>729</v>
      </c>
      <c r="ER27">
        <v>364840000</v>
      </c>
      <c r="ES27" t="s">
        <v>690</v>
      </c>
      <c r="EU27">
        <v>30000</v>
      </c>
      <c r="FC27" t="s">
        <v>946</v>
      </c>
      <c r="FD27">
        <v>1000</v>
      </c>
      <c r="FE27" t="s">
        <v>960</v>
      </c>
      <c r="FF27">
        <v>70</v>
      </c>
      <c r="FI27">
        <v>200</v>
      </c>
      <c r="GD27" t="s">
        <v>732</v>
      </c>
      <c r="GG27">
        <v>364840000</v>
      </c>
      <c r="GH27" t="s">
        <v>691</v>
      </c>
      <c r="GI27" t="s">
        <v>961</v>
      </c>
      <c r="GJ27" t="b">
        <v>0</v>
      </c>
      <c r="GK27" t="s">
        <v>715</v>
      </c>
      <c r="GP27">
        <v>364840002</v>
      </c>
      <c r="GQ27" t="s">
        <v>686</v>
      </c>
      <c r="GU27" s="4" t="str">
        <f t="shared" si="5"/>
        <v>f4fbea14-c9f5-ef11-be1f-6045bddf3afb</v>
      </c>
      <c r="GV27" t="s">
        <v>733</v>
      </c>
      <c r="HE27">
        <v>364840002</v>
      </c>
      <c r="HF27" t="s">
        <v>686</v>
      </c>
      <c r="HI27">
        <v>364840002</v>
      </c>
      <c r="HJ27" t="s">
        <v>686</v>
      </c>
      <c r="HM27">
        <v>1</v>
      </c>
      <c r="HN27">
        <v>1</v>
      </c>
      <c r="IB27">
        <v>16960</v>
      </c>
      <c r="IF27" s="4" t="str">
        <f t="shared" si="10"/>
        <v>37c9f327-43f5-ef11-be1f-6045bddf3afb</v>
      </c>
      <c r="IG27" t="s">
        <v>949</v>
      </c>
      <c r="II27">
        <v>2022</v>
      </c>
      <c r="IJ27" t="b">
        <v>0</v>
      </c>
      <c r="IK27" t="s">
        <v>715</v>
      </c>
      <c r="IM27" t="s">
        <v>962</v>
      </c>
      <c r="IN27">
        <v>364840002</v>
      </c>
      <c r="IO27" t="s">
        <v>686</v>
      </c>
      <c r="IR27">
        <v>364840000</v>
      </c>
      <c r="IS27" t="s">
        <v>736</v>
      </c>
      <c r="JL27" s="2">
        <v>45734.389722222222</v>
      </c>
      <c r="JM27">
        <v>0</v>
      </c>
      <c r="KJ27" t="s">
        <v>958</v>
      </c>
      <c r="KR27">
        <v>364840002</v>
      </c>
      <c r="KS27" t="s">
        <v>686</v>
      </c>
      <c r="KT27" t="b">
        <v>0</v>
      </c>
      <c r="KU27" t="s">
        <v>715</v>
      </c>
      <c r="KX27">
        <v>107272</v>
      </c>
      <c r="KY27">
        <v>107272</v>
      </c>
      <c r="LD27">
        <v>461074</v>
      </c>
      <c r="LE27">
        <v>461074</v>
      </c>
      <c r="LF27">
        <v>0</v>
      </c>
      <c r="LG27">
        <v>0</v>
      </c>
      <c r="LR27">
        <v>0</v>
      </c>
      <c r="LS27">
        <v>0</v>
      </c>
      <c r="LV27">
        <v>568346</v>
      </c>
      <c r="LW27">
        <v>568346</v>
      </c>
      <c r="LX27">
        <v>528563</v>
      </c>
      <c r="LY27">
        <v>528563</v>
      </c>
      <c r="NQ27" t="s">
        <v>897</v>
      </c>
      <c r="NS27">
        <v>364840002</v>
      </c>
      <c r="NT27" t="s">
        <v>686</v>
      </c>
      <c r="OW27">
        <v>364840002</v>
      </c>
      <c r="OX27" t="s">
        <v>686</v>
      </c>
      <c r="PB27" t="s">
        <v>963</v>
      </c>
      <c r="PE27" t="b">
        <v>0</v>
      </c>
      <c r="PF27" t="s">
        <v>686</v>
      </c>
      <c r="PN27">
        <v>364840002</v>
      </c>
      <c r="PO27" t="s">
        <v>686</v>
      </c>
      <c r="PR27" t="s">
        <v>953</v>
      </c>
      <c r="VO27">
        <v>73941</v>
      </c>
      <c r="VP27">
        <v>73941</v>
      </c>
      <c r="VU27">
        <v>364840000</v>
      </c>
      <c r="VV27" t="s">
        <v>702</v>
      </c>
      <c r="VY27" t="s">
        <v>954</v>
      </c>
      <c r="WA27">
        <v>364840003</v>
      </c>
      <c r="WB27" t="s">
        <v>955</v>
      </c>
      <c r="WC27">
        <v>364840002</v>
      </c>
      <c r="WD27" t="s">
        <v>686</v>
      </c>
      <c r="WR27">
        <v>364840013</v>
      </c>
      <c r="WS27" t="s">
        <v>704</v>
      </c>
      <c r="WX27" s="4" t="str">
        <f>HYPERLINK("https://lead2car-demo.crm4.dynamics.com/main.aspx?etn=ey_vehicle&amp;pagetype=entityrecord&amp;id=2564a638-c9f5-ef11-be1f-6045bddedbff","2564a638-c9f5-ef11-be1f-6045bddedbff")</f>
        <v>2564a638-c9f5-ef11-be1f-6045bddedbff</v>
      </c>
      <c r="XD27" s="4" t="str">
        <f t="shared" si="11"/>
        <v>62769afe-37f5-ef11-be1f-7c1e5275d4e3</v>
      </c>
      <c r="XE27" t="s">
        <v>744</v>
      </c>
      <c r="XF27" s="4" t="str">
        <f>HYPERLINK("https://lead2car-demo.crm4.dynamics.com/main.aspx?etn=ey_vehicleowner&amp;pagetype=entityrecord&amp;id=d1f420ce-cbf5-ef11-be1f-7c1e5275d4e3","d1f420ce-cbf5-ef11-be1f-7c1e5275d4e3")</f>
        <v>d1f420ce-cbf5-ef11-be1f-7c1e5275d4e3</v>
      </c>
      <c r="XG27" t="s">
        <v>964</v>
      </c>
      <c r="XH27">
        <v>364840002</v>
      </c>
      <c r="XI27" t="s">
        <v>686</v>
      </c>
      <c r="XJ27">
        <v>364840002</v>
      </c>
      <c r="XK27" t="s">
        <v>686</v>
      </c>
      <c r="XP27">
        <v>364840000</v>
      </c>
      <c r="XQ27" t="s">
        <v>722</v>
      </c>
      <c r="XR27" s="4" t="str">
        <f t="shared" si="0"/>
        <v>95d5cdbc-9fd5-ef11-8eea-000d3a6576c9</v>
      </c>
      <c r="XS27" t="s">
        <v>685</v>
      </c>
      <c r="YD27" t="s">
        <v>965</v>
      </c>
      <c r="YF27" t="b">
        <v>0</v>
      </c>
      <c r="YG27" t="s">
        <v>715</v>
      </c>
      <c r="YH27">
        <v>364840002</v>
      </c>
      <c r="YI27" t="s">
        <v>686</v>
      </c>
      <c r="YL27" s="4" t="str">
        <f t="shared" si="1"/>
        <v>95d5cdbc-9fd5-ef11-8eea-000d3a6576c9</v>
      </c>
      <c r="YM27" t="s">
        <v>685</v>
      </c>
      <c r="YN27" s="2">
        <v>45729.708425925928</v>
      </c>
      <c r="YR27" s="4" t="str">
        <f t="shared" si="6"/>
        <v>5333e27e-c4f5-ef11-be1f-6045bddedbff</v>
      </c>
      <c r="YS27" t="s">
        <v>724</v>
      </c>
      <c r="YT27" t="s">
        <v>709</v>
      </c>
      <c r="YU27" s="4" t="str">
        <f t="shared" si="2"/>
        <v>a3cecdbc-9fd5-ef11-8eea-000d3a6576c9</v>
      </c>
      <c r="YV27" t="s">
        <v>710</v>
      </c>
      <c r="YY27" s="4" t="str">
        <f t="shared" si="7"/>
        <v>5333e27e-c4f5-ef11-be1f-6045bddedbff</v>
      </c>
      <c r="ZA27">
        <v>0</v>
      </c>
      <c r="ZB27" t="s">
        <v>703</v>
      </c>
      <c r="ZC27">
        <v>1</v>
      </c>
      <c r="ZD27" t="s">
        <v>703</v>
      </c>
      <c r="ZE27">
        <v>0</v>
      </c>
      <c r="ZF27" s="4" t="str">
        <f t="shared" si="3"/>
        <v>58c14207-2cd6-ef11-8eea-000d3a6576c9</v>
      </c>
      <c r="ZG27" t="s">
        <v>711</v>
      </c>
    </row>
    <row r="28" spans="1:683" x14ac:dyDescent="0.25">
      <c r="A28" s="4" t="str">
        <f t="shared" si="4"/>
        <v>5333e27e-c4f5-ef11-be1f-6045bddedbff</v>
      </c>
      <c r="B28" t="s">
        <v>724</v>
      </c>
      <c r="C28" s="2">
        <v>45716.488599537035</v>
      </c>
      <c r="F28">
        <v>1</v>
      </c>
      <c r="J28">
        <v>364840002</v>
      </c>
      <c r="K28" t="s">
        <v>686</v>
      </c>
      <c r="R28" t="b">
        <v>0</v>
      </c>
      <c r="S28" t="s">
        <v>686</v>
      </c>
      <c r="W28">
        <v>0</v>
      </c>
      <c r="X28" s="2">
        <v>45734.389722222222</v>
      </c>
      <c r="Y28">
        <v>1</v>
      </c>
      <c r="Z28">
        <v>3</v>
      </c>
      <c r="AA28" s="2">
        <v>45734.389722222222</v>
      </c>
      <c r="AB28">
        <v>1</v>
      </c>
      <c r="AC28">
        <v>11539.2</v>
      </c>
      <c r="AD28">
        <v>11539.2</v>
      </c>
      <c r="AE28" s="2">
        <v>45734.389722222222</v>
      </c>
      <c r="AF28">
        <v>1</v>
      </c>
      <c r="AG28">
        <v>0</v>
      </c>
      <c r="AH28" s="2">
        <v>45734.389722222222</v>
      </c>
      <c r="AI28">
        <v>1</v>
      </c>
      <c r="AJ28">
        <v>364840002</v>
      </c>
      <c r="AK28" t="s">
        <v>686</v>
      </c>
      <c r="AL28">
        <v>364840001</v>
      </c>
      <c r="AM28" t="s">
        <v>687</v>
      </c>
      <c r="BD28">
        <v>364840000</v>
      </c>
      <c r="BE28" t="s">
        <v>688</v>
      </c>
      <c r="BH28">
        <v>364840005</v>
      </c>
      <c r="BI28" t="s">
        <v>1624</v>
      </c>
      <c r="BY28" s="4" t="str">
        <f>HYPERLINK("https://lead2car-demo.crm4.dynamics.com/main.aspx?etn=ey_equipment&amp;pagetype=entityrecord&amp;id=ec63a638-c9f5-ef11-be1f-6045bddedbff","ec63a638-c9f5-ef11-be1f-6045bddedbff")</f>
        <v>ec63a638-c9f5-ef11-be1f-6045bddedbff</v>
      </c>
      <c r="BZ28" t="s">
        <v>966</v>
      </c>
      <c r="CM28" s="2">
        <v>45734.389722222222</v>
      </c>
      <c r="CN28">
        <v>0</v>
      </c>
      <c r="CX28" s="2">
        <v>44844.412442129629</v>
      </c>
      <c r="CY28" s="2">
        <v>45734.389722222222</v>
      </c>
      <c r="CZ28">
        <v>1</v>
      </c>
      <c r="DA28" s="2">
        <v>44833.550995370373</v>
      </c>
      <c r="DB28" s="2">
        <v>45734.389722222222</v>
      </c>
      <c r="DC28">
        <v>1</v>
      </c>
      <c r="DF28" s="1">
        <v>44539</v>
      </c>
      <c r="DG28" s="1">
        <v>46000</v>
      </c>
      <c r="DI28" s="2">
        <v>45198.550995370373</v>
      </c>
      <c r="DM28" s="1">
        <v>44449</v>
      </c>
      <c r="DN28" s="1">
        <v>44539</v>
      </c>
      <c r="DR28" s="2">
        <v>45269.501388888886</v>
      </c>
      <c r="DT28">
        <v>364840002</v>
      </c>
      <c r="DU28" t="s">
        <v>686</v>
      </c>
      <c r="EI28">
        <v>364840001</v>
      </c>
      <c r="EJ28" t="s">
        <v>687</v>
      </c>
      <c r="EK28">
        <v>364840000</v>
      </c>
      <c r="EL28" t="s">
        <v>727</v>
      </c>
      <c r="EO28" s="4" t="str">
        <f>HYPERLINK("https://lead2car-demo.crm4.dynamics.com/main.aspx?etn=contact&amp;pagetype=entityrecord&amp;id=98a24a82-c7f5-ef11-be1f-6045bddf3afb","98a24a82-c7f5-ef11-be1f-6045bddf3afb")</f>
        <v>98a24a82-c7f5-ef11-be1f-6045bddf3afb</v>
      </c>
      <c r="EP28" t="s">
        <v>846</v>
      </c>
      <c r="EQ28" t="s">
        <v>729</v>
      </c>
      <c r="ER28">
        <v>364840000</v>
      </c>
      <c r="ES28" t="s">
        <v>690</v>
      </c>
      <c r="EU28">
        <v>30000</v>
      </c>
      <c r="FC28" t="s">
        <v>946</v>
      </c>
      <c r="FD28">
        <v>1000</v>
      </c>
      <c r="FE28" t="s">
        <v>967</v>
      </c>
      <c r="FF28">
        <v>70</v>
      </c>
      <c r="FI28">
        <v>200</v>
      </c>
      <c r="GD28" t="s">
        <v>732</v>
      </c>
      <c r="GG28">
        <v>364840000</v>
      </c>
      <c r="GH28" t="s">
        <v>691</v>
      </c>
      <c r="GI28" t="s">
        <v>968</v>
      </c>
      <c r="GJ28" t="b">
        <v>0</v>
      </c>
      <c r="GK28" t="s">
        <v>715</v>
      </c>
      <c r="GP28">
        <v>364840002</v>
      </c>
      <c r="GQ28" t="s">
        <v>686</v>
      </c>
      <c r="GU28" s="4" t="str">
        <f t="shared" si="5"/>
        <v>f4fbea14-c9f5-ef11-be1f-6045bddf3afb</v>
      </c>
      <c r="GV28" t="s">
        <v>733</v>
      </c>
      <c r="HE28">
        <v>364840002</v>
      </c>
      <c r="HF28" t="s">
        <v>686</v>
      </c>
      <c r="HI28">
        <v>364840002</v>
      </c>
      <c r="HJ28" t="s">
        <v>686</v>
      </c>
      <c r="HM28">
        <v>1</v>
      </c>
      <c r="HN28">
        <v>1</v>
      </c>
      <c r="IF28" s="4" t="str">
        <f t="shared" si="10"/>
        <v>37c9f327-43f5-ef11-be1f-6045bddf3afb</v>
      </c>
      <c r="IG28" t="s">
        <v>949</v>
      </c>
      <c r="II28">
        <v>2022</v>
      </c>
      <c r="IJ28" t="b">
        <v>0</v>
      </c>
      <c r="IK28" t="s">
        <v>715</v>
      </c>
      <c r="IM28" t="s">
        <v>969</v>
      </c>
      <c r="IN28">
        <v>364840001</v>
      </c>
      <c r="IO28" t="s">
        <v>687</v>
      </c>
      <c r="IR28">
        <v>364840000</v>
      </c>
      <c r="IS28" t="s">
        <v>736</v>
      </c>
      <c r="JL28" s="2">
        <v>45734.389722222222</v>
      </c>
      <c r="JM28">
        <v>0</v>
      </c>
      <c r="KJ28" t="s">
        <v>966</v>
      </c>
      <c r="KR28">
        <v>364840002</v>
      </c>
      <c r="KS28" t="s">
        <v>686</v>
      </c>
      <c r="KT28" t="b">
        <v>0</v>
      </c>
      <c r="KU28" t="s">
        <v>715</v>
      </c>
      <c r="MF28">
        <v>2021</v>
      </c>
      <c r="NP28" t="s">
        <v>970</v>
      </c>
      <c r="NQ28" t="s">
        <v>971</v>
      </c>
      <c r="NS28">
        <v>364840002</v>
      </c>
      <c r="NT28" t="s">
        <v>686</v>
      </c>
      <c r="OW28">
        <v>364840002</v>
      </c>
      <c r="OX28" t="s">
        <v>686</v>
      </c>
      <c r="PB28" t="s">
        <v>972</v>
      </c>
      <c r="PE28" t="b">
        <v>0</v>
      </c>
      <c r="PF28" t="s">
        <v>686</v>
      </c>
      <c r="PN28">
        <v>364840002</v>
      </c>
      <c r="PO28" t="s">
        <v>686</v>
      </c>
      <c r="PR28" t="s">
        <v>953</v>
      </c>
      <c r="VU28">
        <v>364840000</v>
      </c>
      <c r="VV28" t="s">
        <v>702</v>
      </c>
      <c r="VY28" t="s">
        <v>954</v>
      </c>
      <c r="WA28">
        <v>364840003</v>
      </c>
      <c r="WB28" t="s">
        <v>955</v>
      </c>
      <c r="WC28">
        <v>364840002</v>
      </c>
      <c r="WD28" t="s">
        <v>686</v>
      </c>
      <c r="WR28">
        <v>364840013</v>
      </c>
      <c r="WS28" t="s">
        <v>704</v>
      </c>
      <c r="WX28" s="4" t="str">
        <f>HYPERLINK("https://lead2car-demo.crm4.dynamics.com/main.aspx?etn=ey_vehicle&amp;pagetype=entityrecord&amp;id=a664a638-c9f5-ef11-be1f-6045bddedbff","a664a638-c9f5-ef11-be1f-6045bddedbff")</f>
        <v>a664a638-c9f5-ef11-be1f-6045bddedbff</v>
      </c>
      <c r="XD28" s="4" t="str">
        <f t="shared" si="11"/>
        <v>62769afe-37f5-ef11-be1f-7c1e5275d4e3</v>
      </c>
      <c r="XE28" t="s">
        <v>744</v>
      </c>
      <c r="XF28" s="4" t="str">
        <f>HYPERLINK("https://lead2car-demo.crm4.dynamics.com/main.aspx?etn=ey_vehicleowner&amp;pagetype=entityrecord&amp;id=e0215942-d4f5-ef11-be1f-6045bddedbff","e0215942-d4f5-ef11-be1f-6045bddedbff")</f>
        <v>e0215942-d4f5-ef11-be1f-6045bddedbff</v>
      </c>
      <c r="XG28" t="s">
        <v>973</v>
      </c>
      <c r="XH28">
        <v>364840002</v>
      </c>
      <c r="XI28" t="s">
        <v>686</v>
      </c>
      <c r="XJ28">
        <v>364840002</v>
      </c>
      <c r="XK28" t="s">
        <v>686</v>
      </c>
      <c r="XP28">
        <v>364840000</v>
      </c>
      <c r="XQ28" t="s">
        <v>722</v>
      </c>
      <c r="XR28" s="4" t="str">
        <f t="shared" si="0"/>
        <v>95d5cdbc-9fd5-ef11-8eea-000d3a6576c9</v>
      </c>
      <c r="XS28" t="s">
        <v>685</v>
      </c>
      <c r="YD28" t="s">
        <v>974</v>
      </c>
      <c r="YF28" t="b">
        <v>0</v>
      </c>
      <c r="YG28" t="s">
        <v>715</v>
      </c>
      <c r="YH28">
        <v>364840002</v>
      </c>
      <c r="YI28" t="s">
        <v>686</v>
      </c>
      <c r="YL28" s="4" t="str">
        <f t="shared" si="1"/>
        <v>95d5cdbc-9fd5-ef11-8eea-000d3a6576c9</v>
      </c>
      <c r="YM28" t="s">
        <v>685</v>
      </c>
      <c r="YN28" s="2">
        <v>45729.710127314815</v>
      </c>
      <c r="YR28" s="4" t="str">
        <f t="shared" si="6"/>
        <v>5333e27e-c4f5-ef11-be1f-6045bddedbff</v>
      </c>
      <c r="YS28" t="s">
        <v>724</v>
      </c>
      <c r="YT28" t="s">
        <v>709</v>
      </c>
      <c r="YU28" s="4" t="str">
        <f t="shared" si="2"/>
        <v>a3cecdbc-9fd5-ef11-8eea-000d3a6576c9</v>
      </c>
      <c r="YV28" t="s">
        <v>710</v>
      </c>
      <c r="YY28" s="4" t="str">
        <f t="shared" si="7"/>
        <v>5333e27e-c4f5-ef11-be1f-6045bddedbff</v>
      </c>
      <c r="ZA28">
        <v>0</v>
      </c>
      <c r="ZB28" t="s">
        <v>703</v>
      </c>
      <c r="ZC28">
        <v>1</v>
      </c>
      <c r="ZD28" t="s">
        <v>703</v>
      </c>
      <c r="ZE28">
        <v>0</v>
      </c>
      <c r="ZF28" s="4" t="str">
        <f t="shared" si="3"/>
        <v>58c14207-2cd6-ef11-8eea-000d3a6576c9</v>
      </c>
      <c r="ZG28" t="s">
        <v>711</v>
      </c>
    </row>
    <row r="29" spans="1:683" x14ac:dyDescent="0.25">
      <c r="A29" s="4" t="str">
        <f t="shared" si="4"/>
        <v>5333e27e-c4f5-ef11-be1f-6045bddedbff</v>
      </c>
      <c r="B29" t="s">
        <v>724</v>
      </c>
      <c r="C29" s="2">
        <v>45716.488611111112</v>
      </c>
      <c r="F29">
        <v>1</v>
      </c>
      <c r="J29">
        <v>364840002</v>
      </c>
      <c r="K29" t="s">
        <v>686</v>
      </c>
      <c r="R29" t="b">
        <v>0</v>
      </c>
      <c r="S29" t="s">
        <v>686</v>
      </c>
      <c r="W29">
        <v>0</v>
      </c>
      <c r="X29" s="2">
        <v>45734.389722222222</v>
      </c>
      <c r="Y29">
        <v>1</v>
      </c>
      <c r="Z29">
        <v>2</v>
      </c>
      <c r="AA29" s="2">
        <v>45734.389722222222</v>
      </c>
      <c r="AB29">
        <v>1</v>
      </c>
      <c r="AC29">
        <v>9647.1</v>
      </c>
      <c r="AD29">
        <v>9647.1</v>
      </c>
      <c r="AE29" s="2">
        <v>45734.389722222222</v>
      </c>
      <c r="AF29">
        <v>1</v>
      </c>
      <c r="AG29">
        <v>0</v>
      </c>
      <c r="AH29" s="2">
        <v>45734.389722222222</v>
      </c>
      <c r="AI29">
        <v>1</v>
      </c>
      <c r="AJ29">
        <v>364840002</v>
      </c>
      <c r="AK29" t="s">
        <v>686</v>
      </c>
      <c r="AL29">
        <v>364840001</v>
      </c>
      <c r="AM29" t="s">
        <v>687</v>
      </c>
      <c r="BD29">
        <v>364840000</v>
      </c>
      <c r="BE29" t="s">
        <v>688</v>
      </c>
      <c r="BH29">
        <v>364840005</v>
      </c>
      <c r="BI29" t="s">
        <v>1624</v>
      </c>
      <c r="BY29" s="4" t="str">
        <f>HYPERLINK("https://lead2car-demo.crm4.dynamics.com/main.aspx?etn=ey_equipment&amp;pagetype=entityrecord&amp;id=ee63a638-c9f5-ef11-be1f-6045bddedbff","ee63a638-c9f5-ef11-be1f-6045bddedbff")</f>
        <v>ee63a638-c9f5-ef11-be1f-6045bddedbff</v>
      </c>
      <c r="BZ29" t="s">
        <v>944</v>
      </c>
      <c r="CM29" s="2">
        <v>45734.389722222222</v>
      </c>
      <c r="CN29">
        <v>0</v>
      </c>
      <c r="CX29" s="2">
        <v>44844.422326388885</v>
      </c>
      <c r="CY29" s="2">
        <v>45734.389722222222</v>
      </c>
      <c r="CZ29">
        <v>1</v>
      </c>
      <c r="DA29" s="2">
        <v>44831.337557870371</v>
      </c>
      <c r="DB29" s="2">
        <v>45734.389722222222</v>
      </c>
      <c r="DC29">
        <v>1</v>
      </c>
      <c r="DF29" s="1">
        <v>44538</v>
      </c>
      <c r="DG29" s="1">
        <v>45999</v>
      </c>
      <c r="DI29" s="2">
        <v>45196.337557870371</v>
      </c>
      <c r="DM29" s="1">
        <v>44508</v>
      </c>
      <c r="DN29" s="1">
        <v>43010</v>
      </c>
      <c r="DR29" s="2">
        <v>45268.385416666664</v>
      </c>
      <c r="DT29">
        <v>364840002</v>
      </c>
      <c r="DU29" t="s">
        <v>686</v>
      </c>
      <c r="EI29">
        <v>364840001</v>
      </c>
      <c r="EJ29" t="s">
        <v>687</v>
      </c>
      <c r="EK29">
        <v>364840000</v>
      </c>
      <c r="EL29" t="s">
        <v>727</v>
      </c>
      <c r="EO29" s="4" t="str">
        <f>HYPERLINK("https://lead2car-demo.crm4.dynamics.com/main.aspx?etn=contact&amp;pagetype=entityrecord&amp;id=c88c6764-c7f5-ef11-be1f-6045bddf3afb","c88c6764-c7f5-ef11-be1f-6045bddf3afb")</f>
        <v>c88c6764-c7f5-ef11-be1f-6045bddf3afb</v>
      </c>
      <c r="EP29" t="s">
        <v>863</v>
      </c>
      <c r="EQ29" t="s">
        <v>729</v>
      </c>
      <c r="ER29">
        <v>364840000</v>
      </c>
      <c r="ES29" t="s">
        <v>690</v>
      </c>
      <c r="FC29" t="s">
        <v>946</v>
      </c>
      <c r="FD29">
        <v>1000</v>
      </c>
      <c r="FE29" t="s">
        <v>975</v>
      </c>
      <c r="FF29">
        <v>70</v>
      </c>
      <c r="FI29">
        <v>200</v>
      </c>
      <c r="GD29" t="s">
        <v>732</v>
      </c>
      <c r="GG29">
        <v>364840000</v>
      </c>
      <c r="GH29" t="s">
        <v>691</v>
      </c>
      <c r="GJ29" t="b">
        <v>0</v>
      </c>
      <c r="GK29" t="s">
        <v>715</v>
      </c>
      <c r="GP29">
        <v>364840002</v>
      </c>
      <c r="GQ29" t="s">
        <v>686</v>
      </c>
      <c r="GU29" s="4" t="str">
        <f t="shared" si="5"/>
        <v>f4fbea14-c9f5-ef11-be1f-6045bddf3afb</v>
      </c>
      <c r="GV29" t="s">
        <v>733</v>
      </c>
      <c r="HE29">
        <v>364840001</v>
      </c>
      <c r="HF29" t="s">
        <v>687</v>
      </c>
      <c r="HI29">
        <v>364840002</v>
      </c>
      <c r="HJ29" t="s">
        <v>686</v>
      </c>
      <c r="HM29">
        <v>1</v>
      </c>
      <c r="HN29">
        <v>1</v>
      </c>
      <c r="IB29">
        <v>97699</v>
      </c>
      <c r="IF29" s="4" t="str">
        <f t="shared" si="10"/>
        <v>37c9f327-43f5-ef11-be1f-6045bddf3afb</v>
      </c>
      <c r="IG29" t="s">
        <v>949</v>
      </c>
      <c r="II29">
        <v>2022</v>
      </c>
      <c r="IJ29" t="b">
        <v>0</v>
      </c>
      <c r="IK29" t="s">
        <v>715</v>
      </c>
      <c r="IM29" t="s">
        <v>976</v>
      </c>
      <c r="IN29">
        <v>364840001</v>
      </c>
      <c r="IO29" t="s">
        <v>687</v>
      </c>
      <c r="IR29">
        <v>364840000</v>
      </c>
      <c r="IS29" t="s">
        <v>736</v>
      </c>
      <c r="JL29" s="2">
        <v>45734.389722222222</v>
      </c>
      <c r="JM29">
        <v>0</v>
      </c>
      <c r="KJ29" t="s">
        <v>944</v>
      </c>
      <c r="KR29">
        <v>364840002</v>
      </c>
      <c r="KS29" t="s">
        <v>686</v>
      </c>
      <c r="KT29" t="b">
        <v>0</v>
      </c>
      <c r="KU29" t="s">
        <v>715</v>
      </c>
      <c r="LV29">
        <v>48193.43</v>
      </c>
      <c r="LW29">
        <v>48193.43</v>
      </c>
      <c r="LX29">
        <v>277685.95</v>
      </c>
      <c r="LY29">
        <v>277685.95</v>
      </c>
      <c r="NP29" t="s">
        <v>977</v>
      </c>
      <c r="NQ29" t="s">
        <v>978</v>
      </c>
      <c r="NS29">
        <v>364840002</v>
      </c>
      <c r="NT29" t="s">
        <v>686</v>
      </c>
      <c r="OW29">
        <v>364840002</v>
      </c>
      <c r="OX29" t="s">
        <v>686</v>
      </c>
      <c r="PB29" t="s">
        <v>979</v>
      </c>
      <c r="PE29" t="b">
        <v>0</v>
      </c>
      <c r="PF29" t="s">
        <v>686</v>
      </c>
      <c r="PN29">
        <v>364840002</v>
      </c>
      <c r="PO29" t="s">
        <v>686</v>
      </c>
      <c r="PR29" t="s">
        <v>953</v>
      </c>
      <c r="VO29">
        <v>0</v>
      </c>
      <c r="VP29">
        <v>0</v>
      </c>
      <c r="VU29">
        <v>364840000</v>
      </c>
      <c r="VV29" t="s">
        <v>702</v>
      </c>
      <c r="WA29">
        <v>364840003</v>
      </c>
      <c r="WB29" t="s">
        <v>955</v>
      </c>
      <c r="WC29">
        <v>364840001</v>
      </c>
      <c r="WD29" t="s">
        <v>687</v>
      </c>
      <c r="WR29">
        <v>364840013</v>
      </c>
      <c r="WS29" t="s">
        <v>704</v>
      </c>
      <c r="WX29" s="4" t="str">
        <f>HYPERLINK("https://lead2car-demo.crm4.dynamics.com/main.aspx?etn=ey_vehicle&amp;pagetype=entityrecord&amp;id=b464a638-c9f5-ef11-be1f-6045bddedbff","b464a638-c9f5-ef11-be1f-6045bddedbff")</f>
        <v>b464a638-c9f5-ef11-be1f-6045bddedbff</v>
      </c>
      <c r="XD29" s="4" t="str">
        <f t="shared" si="11"/>
        <v>62769afe-37f5-ef11-be1f-7c1e5275d4e3</v>
      </c>
      <c r="XE29" t="s">
        <v>744</v>
      </c>
      <c r="XF29" s="4" t="str">
        <f>HYPERLINK("https://lead2car-demo.crm4.dynamics.com/main.aspx?etn=ey_vehicleowner&amp;pagetype=entityrecord&amp;id=e9700e78-d1f5-ef11-be1f-6045bddedbff","e9700e78-d1f5-ef11-be1f-6045bddedbff")</f>
        <v>e9700e78-d1f5-ef11-be1f-6045bddedbff</v>
      </c>
      <c r="XG29" t="s">
        <v>980</v>
      </c>
      <c r="XH29">
        <v>364840002</v>
      </c>
      <c r="XI29" t="s">
        <v>686</v>
      </c>
      <c r="XJ29">
        <v>364840002</v>
      </c>
      <c r="XK29" t="s">
        <v>686</v>
      </c>
      <c r="XP29">
        <v>364840000</v>
      </c>
      <c r="XQ29" t="s">
        <v>722</v>
      </c>
      <c r="XR29" s="4" t="str">
        <f t="shared" si="0"/>
        <v>95d5cdbc-9fd5-ef11-8eea-000d3a6576c9</v>
      </c>
      <c r="XS29" t="s">
        <v>685</v>
      </c>
      <c r="YD29" t="s">
        <v>981</v>
      </c>
      <c r="YF29" t="b">
        <v>0</v>
      </c>
      <c r="YG29" t="s">
        <v>715</v>
      </c>
      <c r="YH29">
        <v>364840002</v>
      </c>
      <c r="YI29" t="s">
        <v>686</v>
      </c>
      <c r="YL29" s="4" t="str">
        <f t="shared" si="1"/>
        <v>95d5cdbc-9fd5-ef11-8eea-000d3a6576c9</v>
      </c>
      <c r="YM29" t="s">
        <v>685</v>
      </c>
      <c r="YN29" s="2">
        <v>45729.711956018517</v>
      </c>
      <c r="YR29" s="4" t="str">
        <f t="shared" si="6"/>
        <v>5333e27e-c4f5-ef11-be1f-6045bddedbff</v>
      </c>
      <c r="YS29" t="s">
        <v>724</v>
      </c>
      <c r="YT29" t="s">
        <v>709</v>
      </c>
      <c r="YU29" s="4" t="str">
        <f t="shared" si="2"/>
        <v>a3cecdbc-9fd5-ef11-8eea-000d3a6576c9</v>
      </c>
      <c r="YV29" t="s">
        <v>710</v>
      </c>
      <c r="YY29" s="4" t="str">
        <f t="shared" si="7"/>
        <v>5333e27e-c4f5-ef11-be1f-6045bddedbff</v>
      </c>
      <c r="ZA29">
        <v>0</v>
      </c>
      <c r="ZB29" t="s">
        <v>703</v>
      </c>
      <c r="ZC29">
        <v>1</v>
      </c>
      <c r="ZD29" t="s">
        <v>703</v>
      </c>
      <c r="ZE29">
        <v>0</v>
      </c>
      <c r="ZF29" s="4" t="str">
        <f t="shared" si="3"/>
        <v>58c14207-2cd6-ef11-8eea-000d3a6576c9</v>
      </c>
      <c r="ZG29" t="s">
        <v>711</v>
      </c>
    </row>
    <row r="30" spans="1:683" x14ac:dyDescent="0.25">
      <c r="A30" s="4" t="str">
        <f t="shared" si="4"/>
        <v>5333e27e-c4f5-ef11-be1f-6045bddedbff</v>
      </c>
      <c r="B30" t="s">
        <v>724</v>
      </c>
      <c r="C30" s="2">
        <v>45716.488622685189</v>
      </c>
      <c r="F30">
        <v>1</v>
      </c>
      <c r="J30">
        <v>364840002</v>
      </c>
      <c r="K30" t="s">
        <v>686</v>
      </c>
      <c r="R30" t="b">
        <v>0</v>
      </c>
      <c r="S30" t="s">
        <v>686</v>
      </c>
      <c r="W30">
        <v>0</v>
      </c>
      <c r="X30" s="2">
        <v>45734.389722222222</v>
      </c>
      <c r="Y30">
        <v>1</v>
      </c>
      <c r="Z30">
        <v>3</v>
      </c>
      <c r="AA30" s="2">
        <v>45734.389722222222</v>
      </c>
      <c r="AB30">
        <v>1</v>
      </c>
      <c r="AC30">
        <v>11375.8</v>
      </c>
      <c r="AD30">
        <v>11375.8</v>
      </c>
      <c r="AE30" s="2">
        <v>45734.389722222222</v>
      </c>
      <c r="AF30">
        <v>1</v>
      </c>
      <c r="AG30">
        <v>0</v>
      </c>
      <c r="AH30" s="2">
        <v>45734.389722222222</v>
      </c>
      <c r="AI30">
        <v>1</v>
      </c>
      <c r="AJ30">
        <v>364840002</v>
      </c>
      <c r="AK30" t="s">
        <v>686</v>
      </c>
      <c r="AL30">
        <v>364840001</v>
      </c>
      <c r="AM30" t="s">
        <v>687</v>
      </c>
      <c r="BD30">
        <v>364840000</v>
      </c>
      <c r="BE30" t="s">
        <v>688</v>
      </c>
      <c r="BH30">
        <v>364840005</v>
      </c>
      <c r="BI30" t="s">
        <v>1624</v>
      </c>
      <c r="BY30" s="4" t="str">
        <f>HYPERLINK("https://lead2car-demo.crm4.dynamics.com/main.aspx?etn=ey_equipment&amp;pagetype=entityrecord&amp;id=6879fd38-c9f5-ef11-be1f-6045bddf3afb","6879fd38-c9f5-ef11-be1f-6045bddf3afb")</f>
        <v>6879fd38-c9f5-ef11-be1f-6045bddf3afb</v>
      </c>
      <c r="BZ30" t="s">
        <v>982</v>
      </c>
      <c r="CM30" s="2">
        <v>45734.389722222222</v>
      </c>
      <c r="CN30">
        <v>0</v>
      </c>
      <c r="CX30" s="2">
        <v>44844.440474537034</v>
      </c>
      <c r="CY30" s="2">
        <v>45734.389722222222</v>
      </c>
      <c r="CZ30">
        <v>1</v>
      </c>
      <c r="DA30" s="2">
        <v>44834.361481481479</v>
      </c>
      <c r="DB30" s="2">
        <v>45734.389722222222</v>
      </c>
      <c r="DC30">
        <v>1</v>
      </c>
      <c r="DF30" s="1">
        <v>44544</v>
      </c>
      <c r="DG30" s="1">
        <v>46004</v>
      </c>
      <c r="DI30" s="2">
        <v>45199.361481481479</v>
      </c>
      <c r="DM30" s="1">
        <v>44532</v>
      </c>
      <c r="DN30" s="1">
        <v>44544</v>
      </c>
      <c r="DR30" s="2">
        <v>45273.556944444441</v>
      </c>
      <c r="DT30">
        <v>364840002</v>
      </c>
      <c r="DU30" t="s">
        <v>686</v>
      </c>
      <c r="EI30">
        <v>364840001</v>
      </c>
      <c r="EJ30" t="s">
        <v>687</v>
      </c>
      <c r="EK30">
        <v>364840000</v>
      </c>
      <c r="EL30" t="s">
        <v>727</v>
      </c>
      <c r="EO30" s="4" t="str">
        <f>HYPERLINK("https://lead2car-demo.crm4.dynamics.com/main.aspx?etn=contact&amp;pagetype=entityrecord&amp;id=907242e5-a800-f011-bae3-6045bde07892","907242e5-a800-f011-bae3-6045bde07892")</f>
        <v>907242e5-a800-f011-bae3-6045bde07892</v>
      </c>
      <c r="EP30" t="s">
        <v>983</v>
      </c>
      <c r="EQ30" t="s">
        <v>729</v>
      </c>
      <c r="ER30">
        <v>364840000</v>
      </c>
      <c r="ES30" t="s">
        <v>690</v>
      </c>
      <c r="EU30">
        <v>30000</v>
      </c>
      <c r="EV30" s="1">
        <v>45274</v>
      </c>
      <c r="FC30" t="s">
        <v>984</v>
      </c>
      <c r="FD30">
        <v>1000</v>
      </c>
      <c r="FF30">
        <v>70</v>
      </c>
      <c r="FI30">
        <v>200</v>
      </c>
      <c r="GD30" t="s">
        <v>732</v>
      </c>
      <c r="GG30">
        <v>364840000</v>
      </c>
      <c r="GH30" t="s">
        <v>691</v>
      </c>
      <c r="GJ30" t="b">
        <v>0</v>
      </c>
      <c r="GK30" t="s">
        <v>715</v>
      </c>
      <c r="GP30">
        <v>364840002</v>
      </c>
      <c r="GQ30" t="s">
        <v>686</v>
      </c>
      <c r="GU30" s="4" t="str">
        <f t="shared" si="5"/>
        <v>f4fbea14-c9f5-ef11-be1f-6045bddf3afb</v>
      </c>
      <c r="GV30" t="s">
        <v>733</v>
      </c>
      <c r="HE30">
        <v>364840002</v>
      </c>
      <c r="HF30" t="s">
        <v>686</v>
      </c>
      <c r="HI30">
        <v>364840002</v>
      </c>
      <c r="HJ30" t="s">
        <v>686</v>
      </c>
      <c r="HM30">
        <v>2</v>
      </c>
      <c r="HN30">
        <v>2</v>
      </c>
      <c r="IF30" s="4" t="str">
        <f t="shared" si="10"/>
        <v>37c9f327-43f5-ef11-be1f-6045bddf3afb</v>
      </c>
      <c r="IG30" t="s">
        <v>949</v>
      </c>
      <c r="II30">
        <v>2022</v>
      </c>
      <c r="IJ30" t="b">
        <v>0</v>
      </c>
      <c r="IK30" t="s">
        <v>715</v>
      </c>
      <c r="IM30" t="s">
        <v>985</v>
      </c>
      <c r="IN30">
        <v>364840001</v>
      </c>
      <c r="IO30" t="s">
        <v>687</v>
      </c>
      <c r="IR30">
        <v>364840001</v>
      </c>
      <c r="IS30" t="s">
        <v>940</v>
      </c>
      <c r="IX30" t="s">
        <v>986</v>
      </c>
      <c r="JL30" s="2">
        <v>45734.389722222222</v>
      </c>
      <c r="JM30">
        <v>0</v>
      </c>
      <c r="KJ30" t="s">
        <v>982</v>
      </c>
      <c r="KR30">
        <v>364840002</v>
      </c>
      <c r="KS30" t="s">
        <v>686</v>
      </c>
      <c r="KT30" t="b">
        <v>0</v>
      </c>
      <c r="KU30" t="s">
        <v>715</v>
      </c>
      <c r="NP30" t="s">
        <v>987</v>
      </c>
      <c r="NQ30" t="s">
        <v>988</v>
      </c>
      <c r="NS30">
        <v>364840002</v>
      </c>
      <c r="NT30" t="s">
        <v>686</v>
      </c>
      <c r="OW30">
        <v>364840002</v>
      </c>
      <c r="OX30" t="s">
        <v>686</v>
      </c>
      <c r="PB30" t="s">
        <v>989</v>
      </c>
      <c r="PE30" t="b">
        <v>0</v>
      </c>
      <c r="PF30" t="s">
        <v>686</v>
      </c>
      <c r="PN30">
        <v>364840002</v>
      </c>
      <c r="PO30" t="s">
        <v>686</v>
      </c>
      <c r="PR30" t="s">
        <v>953</v>
      </c>
      <c r="VU30">
        <v>364840000</v>
      </c>
      <c r="VV30" t="s">
        <v>702</v>
      </c>
      <c r="VY30" t="s">
        <v>954</v>
      </c>
      <c r="WA30">
        <v>364840003</v>
      </c>
      <c r="WB30" t="s">
        <v>955</v>
      </c>
      <c r="WC30">
        <v>364840002</v>
      </c>
      <c r="WD30" t="s">
        <v>686</v>
      </c>
      <c r="WR30">
        <v>364840013</v>
      </c>
      <c r="WS30" t="s">
        <v>704</v>
      </c>
      <c r="WX30" s="4" t="str">
        <f>HYPERLINK("https://lead2car-demo.crm4.dynamics.com/main.aspx?etn=ey_vehicle&amp;pagetype=entityrecord&amp;id=9dc29e3e-c9f5-ef11-be1f-6045bddedbff","9dc29e3e-c9f5-ef11-be1f-6045bddedbff")</f>
        <v>9dc29e3e-c9f5-ef11-be1f-6045bddedbff</v>
      </c>
      <c r="XD30" s="4" t="str">
        <f t="shared" si="11"/>
        <v>62769afe-37f5-ef11-be1f-7c1e5275d4e3</v>
      </c>
      <c r="XE30" t="s">
        <v>744</v>
      </c>
      <c r="XF30" s="4" t="str">
        <f>HYPERLINK("https://lead2car-demo.crm4.dynamics.com/main.aspx?etn=ey_vehicleowner&amp;pagetype=entityrecord&amp;id=ab7242e5-a800-f011-bae3-6045bde07892","ab7242e5-a800-f011-bae3-6045bde07892")</f>
        <v>ab7242e5-a800-f011-bae3-6045bde07892</v>
      </c>
      <c r="XG30" t="s">
        <v>990</v>
      </c>
      <c r="XH30">
        <v>364840002</v>
      </c>
      <c r="XI30" t="s">
        <v>686</v>
      </c>
      <c r="XJ30">
        <v>364840002</v>
      </c>
      <c r="XK30" t="s">
        <v>686</v>
      </c>
      <c r="XP30">
        <v>364840000</v>
      </c>
      <c r="XQ30" t="s">
        <v>722</v>
      </c>
      <c r="XR30" s="4" t="str">
        <f t="shared" si="0"/>
        <v>95d5cdbc-9fd5-ef11-8eea-000d3a6576c9</v>
      </c>
      <c r="XS30" t="s">
        <v>685</v>
      </c>
      <c r="YD30" t="s">
        <v>991</v>
      </c>
      <c r="YF30" t="b">
        <v>0</v>
      </c>
      <c r="YG30" t="s">
        <v>715</v>
      </c>
      <c r="YH30">
        <v>364840002</v>
      </c>
      <c r="YI30" t="s">
        <v>686</v>
      </c>
      <c r="YL30" s="4" t="str">
        <f t="shared" si="1"/>
        <v>95d5cdbc-9fd5-ef11-8eea-000d3a6576c9</v>
      </c>
      <c r="YM30" t="s">
        <v>685</v>
      </c>
      <c r="YN30" s="2">
        <v>45730.326678240737</v>
      </c>
      <c r="YR30" s="4" t="str">
        <f t="shared" si="6"/>
        <v>5333e27e-c4f5-ef11-be1f-6045bddedbff</v>
      </c>
      <c r="YS30" t="s">
        <v>724</v>
      </c>
      <c r="YT30" t="s">
        <v>709</v>
      </c>
      <c r="YU30" s="4" t="str">
        <f t="shared" si="2"/>
        <v>a3cecdbc-9fd5-ef11-8eea-000d3a6576c9</v>
      </c>
      <c r="YV30" t="s">
        <v>710</v>
      </c>
      <c r="YY30" s="4" t="str">
        <f t="shared" si="7"/>
        <v>5333e27e-c4f5-ef11-be1f-6045bddedbff</v>
      </c>
      <c r="ZA30">
        <v>0</v>
      </c>
      <c r="ZB30" t="s">
        <v>703</v>
      </c>
      <c r="ZC30">
        <v>1</v>
      </c>
      <c r="ZD30" t="s">
        <v>703</v>
      </c>
      <c r="ZE30">
        <v>0</v>
      </c>
      <c r="ZF30" s="4" t="str">
        <f t="shared" si="3"/>
        <v>58c14207-2cd6-ef11-8eea-000d3a6576c9</v>
      </c>
      <c r="ZG30" t="s">
        <v>711</v>
      </c>
    </row>
    <row r="31" spans="1:683" x14ac:dyDescent="0.25">
      <c r="A31" s="4" t="str">
        <f t="shared" si="4"/>
        <v>5333e27e-c4f5-ef11-be1f-6045bddedbff</v>
      </c>
      <c r="B31" t="s">
        <v>724</v>
      </c>
      <c r="C31" s="2">
        <v>45716.488622685189</v>
      </c>
      <c r="F31">
        <v>1</v>
      </c>
      <c r="J31">
        <v>364840002</v>
      </c>
      <c r="K31" t="s">
        <v>686</v>
      </c>
      <c r="R31" t="b">
        <v>0</v>
      </c>
      <c r="S31" t="s">
        <v>686</v>
      </c>
      <c r="W31">
        <v>0</v>
      </c>
      <c r="X31" s="2">
        <v>45734.389722222222</v>
      </c>
      <c r="Y31">
        <v>1</v>
      </c>
      <c r="Z31">
        <v>3</v>
      </c>
      <c r="AA31" s="2">
        <v>45734.389722222222</v>
      </c>
      <c r="AB31">
        <v>1</v>
      </c>
      <c r="AC31">
        <v>33417.9</v>
      </c>
      <c r="AD31">
        <v>33417.9</v>
      </c>
      <c r="AE31" s="2">
        <v>45734.389722222222</v>
      </c>
      <c r="AF31">
        <v>1</v>
      </c>
      <c r="AG31">
        <v>0</v>
      </c>
      <c r="AH31" s="2">
        <v>45734.389722222222</v>
      </c>
      <c r="AI31">
        <v>1</v>
      </c>
      <c r="AJ31">
        <v>364840002</v>
      </c>
      <c r="AK31" t="s">
        <v>686</v>
      </c>
      <c r="AL31">
        <v>364840001</v>
      </c>
      <c r="AM31" t="s">
        <v>687</v>
      </c>
      <c r="BD31">
        <v>364840000</v>
      </c>
      <c r="BE31" t="s">
        <v>688</v>
      </c>
      <c r="BH31">
        <v>364840005</v>
      </c>
      <c r="BI31" t="s">
        <v>1624</v>
      </c>
      <c r="BY31" s="4" t="str">
        <f>HYPERLINK("https://lead2car-demo.crm4.dynamics.com/main.aspx?etn=ey_equipment&amp;pagetype=entityrecord&amp;id=0b64a638-c9f5-ef11-be1f-6045bddedbff","0b64a638-c9f5-ef11-be1f-6045bddedbff")</f>
        <v>0b64a638-c9f5-ef11-be1f-6045bddedbff</v>
      </c>
      <c r="BZ31" t="s">
        <v>992</v>
      </c>
      <c r="CM31" s="2">
        <v>45734.389722222222</v>
      </c>
      <c r="CN31">
        <v>0</v>
      </c>
      <c r="CX31" s="2">
        <v>44844.445289351854</v>
      </c>
      <c r="CY31" s="2">
        <v>45734.389722222222</v>
      </c>
      <c r="CZ31">
        <v>1</v>
      </c>
      <c r="DA31" s="2">
        <v>44817.364259259259</v>
      </c>
      <c r="DB31" s="2">
        <v>45734.389722222222</v>
      </c>
      <c r="DC31">
        <v>1</v>
      </c>
      <c r="DF31" s="1">
        <v>44550</v>
      </c>
      <c r="DG31" s="1">
        <v>46011</v>
      </c>
      <c r="DI31" s="2">
        <v>45182.364259259259</v>
      </c>
      <c r="DM31" s="1">
        <v>44531</v>
      </c>
      <c r="DN31" s="1">
        <v>44550</v>
      </c>
      <c r="DR31" s="2">
        <v>45280.409722222219</v>
      </c>
      <c r="DT31">
        <v>364840002</v>
      </c>
      <c r="DU31" t="s">
        <v>686</v>
      </c>
      <c r="EI31">
        <v>364840001</v>
      </c>
      <c r="EJ31" t="s">
        <v>687</v>
      </c>
      <c r="EK31">
        <v>364840000</v>
      </c>
      <c r="EL31" t="s">
        <v>727</v>
      </c>
      <c r="EO31" s="4" t="str">
        <f>HYPERLINK("https://lead2car-demo.crm4.dynamics.com/main.aspx?etn=contact&amp;pagetype=entityrecord&amp;id=4f28802e-d7f5-ef11-be1f-6045bddedbff","4f28802e-d7f5-ef11-be1f-6045bddedbff")</f>
        <v>4f28802e-d7f5-ef11-be1f-6045bddedbff</v>
      </c>
      <c r="EP31" t="s">
        <v>993</v>
      </c>
      <c r="EQ31" t="s">
        <v>729</v>
      </c>
      <c r="ER31">
        <v>364840000</v>
      </c>
      <c r="ES31" t="s">
        <v>690</v>
      </c>
      <c r="FC31" t="s">
        <v>946</v>
      </c>
      <c r="FD31">
        <v>1000</v>
      </c>
      <c r="FE31" t="s">
        <v>994</v>
      </c>
      <c r="FF31">
        <v>70</v>
      </c>
      <c r="FI31">
        <v>200</v>
      </c>
      <c r="GD31" t="s">
        <v>732</v>
      </c>
      <c r="GG31">
        <v>364840000</v>
      </c>
      <c r="GH31" t="s">
        <v>691</v>
      </c>
      <c r="GJ31" t="b">
        <v>0</v>
      </c>
      <c r="GK31" t="s">
        <v>715</v>
      </c>
      <c r="GP31">
        <v>364840002</v>
      </c>
      <c r="GQ31" t="s">
        <v>686</v>
      </c>
      <c r="GU31" s="4" t="str">
        <f t="shared" si="5"/>
        <v>f4fbea14-c9f5-ef11-be1f-6045bddf3afb</v>
      </c>
      <c r="GV31" t="s">
        <v>733</v>
      </c>
      <c r="HE31">
        <v>364840002</v>
      </c>
      <c r="HF31" t="s">
        <v>686</v>
      </c>
      <c r="HI31">
        <v>364840002</v>
      </c>
      <c r="HJ31" t="s">
        <v>686</v>
      </c>
      <c r="HM31">
        <v>1</v>
      </c>
      <c r="HN31">
        <v>1</v>
      </c>
      <c r="IF31" s="4" t="str">
        <f t="shared" si="10"/>
        <v>37c9f327-43f5-ef11-be1f-6045bddf3afb</v>
      </c>
      <c r="IG31" t="s">
        <v>949</v>
      </c>
      <c r="II31">
        <v>2022</v>
      </c>
      <c r="IJ31" t="b">
        <v>0</v>
      </c>
      <c r="IK31" t="s">
        <v>715</v>
      </c>
      <c r="IM31" t="s">
        <v>995</v>
      </c>
      <c r="IN31">
        <v>364840001</v>
      </c>
      <c r="IO31" t="s">
        <v>687</v>
      </c>
      <c r="IR31">
        <v>364840000</v>
      </c>
      <c r="IS31" t="s">
        <v>736</v>
      </c>
      <c r="IX31" t="s">
        <v>996</v>
      </c>
      <c r="JL31" s="2">
        <v>45734.389722222222</v>
      </c>
      <c r="JM31">
        <v>0</v>
      </c>
      <c r="KJ31" t="s">
        <v>992</v>
      </c>
      <c r="KR31">
        <v>364840002</v>
      </c>
      <c r="KS31" t="s">
        <v>686</v>
      </c>
      <c r="KT31" t="b">
        <v>0</v>
      </c>
      <c r="KU31" t="s">
        <v>715</v>
      </c>
      <c r="NP31" t="s">
        <v>997</v>
      </c>
      <c r="NQ31" t="s">
        <v>998</v>
      </c>
      <c r="NS31">
        <v>364840002</v>
      </c>
      <c r="NT31" t="s">
        <v>686</v>
      </c>
      <c r="OW31">
        <v>364840002</v>
      </c>
      <c r="OX31" t="s">
        <v>686</v>
      </c>
      <c r="PB31" t="s">
        <v>999</v>
      </c>
      <c r="PE31" t="b">
        <v>0</v>
      </c>
      <c r="PF31" t="s">
        <v>686</v>
      </c>
      <c r="PN31">
        <v>364840002</v>
      </c>
      <c r="PO31" t="s">
        <v>686</v>
      </c>
      <c r="PR31" t="s">
        <v>953</v>
      </c>
      <c r="VU31">
        <v>364840000</v>
      </c>
      <c r="VV31" t="s">
        <v>702</v>
      </c>
      <c r="WA31">
        <v>364840003</v>
      </c>
      <c r="WB31" t="s">
        <v>955</v>
      </c>
      <c r="WC31">
        <v>364840002</v>
      </c>
      <c r="WD31" t="s">
        <v>686</v>
      </c>
      <c r="WR31">
        <v>364840013</v>
      </c>
      <c r="WS31" t="s">
        <v>704</v>
      </c>
      <c r="WX31" s="4" t="str">
        <f>HYPERLINK("https://lead2car-demo.crm4.dynamics.com/main.aspx?etn=ey_vehicle&amp;pagetype=entityrecord&amp;id=b9c29e3e-c9f5-ef11-be1f-6045bddedbff","b9c29e3e-c9f5-ef11-be1f-6045bddedbff")</f>
        <v>b9c29e3e-c9f5-ef11-be1f-6045bddedbff</v>
      </c>
      <c r="XD31" s="4" t="str">
        <f t="shared" si="11"/>
        <v>62769afe-37f5-ef11-be1f-7c1e5275d4e3</v>
      </c>
      <c r="XE31" t="s">
        <v>744</v>
      </c>
      <c r="XF31" s="4" t="str">
        <f>HYPERLINK("https://lead2car-demo.crm4.dynamics.com/main.aspx?etn=ey_vehicleowner&amp;pagetype=entityrecord&amp;id=c0fc3049-d4f5-ef11-be1f-7c1e5236628e","c0fc3049-d4f5-ef11-be1f-7c1e5236628e")</f>
        <v>c0fc3049-d4f5-ef11-be1f-7c1e5236628e</v>
      </c>
      <c r="XG31" t="s">
        <v>1000</v>
      </c>
      <c r="XH31">
        <v>364840002</v>
      </c>
      <c r="XI31" t="s">
        <v>686</v>
      </c>
      <c r="XJ31">
        <v>364840002</v>
      </c>
      <c r="XK31" t="s">
        <v>686</v>
      </c>
      <c r="XP31">
        <v>364840000</v>
      </c>
      <c r="XQ31" t="s">
        <v>722</v>
      </c>
      <c r="XR31" s="4" t="str">
        <f t="shared" si="0"/>
        <v>95d5cdbc-9fd5-ef11-8eea-000d3a6576c9</v>
      </c>
      <c r="XS31" t="s">
        <v>685</v>
      </c>
      <c r="YD31" t="s">
        <v>1001</v>
      </c>
      <c r="YF31" t="b">
        <v>0</v>
      </c>
      <c r="YG31" t="s">
        <v>715</v>
      </c>
      <c r="YH31">
        <v>364840002</v>
      </c>
      <c r="YI31" t="s">
        <v>686</v>
      </c>
      <c r="YL31" s="4" t="str">
        <f t="shared" si="1"/>
        <v>95d5cdbc-9fd5-ef11-8eea-000d3a6576c9</v>
      </c>
      <c r="YM31" t="s">
        <v>685</v>
      </c>
      <c r="YN31" s="2">
        <v>45729.723981481482</v>
      </c>
      <c r="YR31" s="4" t="str">
        <f t="shared" si="6"/>
        <v>5333e27e-c4f5-ef11-be1f-6045bddedbff</v>
      </c>
      <c r="YS31" t="s">
        <v>724</v>
      </c>
      <c r="YT31" t="s">
        <v>709</v>
      </c>
      <c r="YU31" s="4" t="str">
        <f t="shared" si="2"/>
        <v>a3cecdbc-9fd5-ef11-8eea-000d3a6576c9</v>
      </c>
      <c r="YV31" t="s">
        <v>710</v>
      </c>
      <c r="YY31" s="4" t="str">
        <f t="shared" si="7"/>
        <v>5333e27e-c4f5-ef11-be1f-6045bddedbff</v>
      </c>
      <c r="ZA31">
        <v>0</v>
      </c>
      <c r="ZB31" t="s">
        <v>703</v>
      </c>
      <c r="ZC31">
        <v>1</v>
      </c>
      <c r="ZD31" t="s">
        <v>703</v>
      </c>
      <c r="ZE31">
        <v>0</v>
      </c>
      <c r="ZF31" s="4" t="str">
        <f t="shared" si="3"/>
        <v>58c14207-2cd6-ef11-8eea-000d3a6576c9</v>
      </c>
      <c r="ZG31" t="s">
        <v>711</v>
      </c>
    </row>
    <row r="32" spans="1:683" x14ac:dyDescent="0.25">
      <c r="A32" s="4" t="str">
        <f t="shared" si="4"/>
        <v>5333e27e-c4f5-ef11-be1f-6045bddedbff</v>
      </c>
      <c r="B32" t="s">
        <v>724</v>
      </c>
      <c r="C32" s="2">
        <v>45716.488634259258</v>
      </c>
      <c r="F32">
        <v>1</v>
      </c>
      <c r="J32">
        <v>364840002</v>
      </c>
      <c r="K32" t="s">
        <v>686</v>
      </c>
      <c r="R32" t="b">
        <v>0</v>
      </c>
      <c r="S32" t="s">
        <v>686</v>
      </c>
      <c r="W32">
        <v>0</v>
      </c>
      <c r="X32" s="2">
        <v>45734.389722222222</v>
      </c>
      <c r="Y32">
        <v>1</v>
      </c>
      <c r="Z32">
        <v>2</v>
      </c>
      <c r="AA32" s="2">
        <v>45734.389722222222</v>
      </c>
      <c r="AB32">
        <v>1</v>
      </c>
      <c r="AC32">
        <v>41393.599999999999</v>
      </c>
      <c r="AD32">
        <v>41393.599999999999</v>
      </c>
      <c r="AE32" s="2">
        <v>45734.389722222222</v>
      </c>
      <c r="AF32">
        <v>1</v>
      </c>
      <c r="AG32">
        <v>0</v>
      </c>
      <c r="AH32" s="2">
        <v>45734.389722222222</v>
      </c>
      <c r="AI32">
        <v>1</v>
      </c>
      <c r="AJ32">
        <v>364840002</v>
      </c>
      <c r="AK32" t="s">
        <v>686</v>
      </c>
      <c r="AL32">
        <v>364840001</v>
      </c>
      <c r="AM32" t="s">
        <v>687</v>
      </c>
      <c r="BD32">
        <v>364840000</v>
      </c>
      <c r="BE32" t="s">
        <v>688</v>
      </c>
      <c r="BH32">
        <v>364840005</v>
      </c>
      <c r="BI32" t="s">
        <v>1624</v>
      </c>
      <c r="BY32" s="4" t="str">
        <f>HYPERLINK("https://lead2car-demo.crm4.dynamics.com/main.aspx?etn=ey_equipment&amp;pagetype=entityrecord&amp;id=42c8f53e-c9f5-ef11-be1f-6045bddf3afb","42c8f53e-c9f5-ef11-be1f-6045bddf3afb")</f>
        <v>42c8f53e-c9f5-ef11-be1f-6045bddf3afb</v>
      </c>
      <c r="BZ32" t="s">
        <v>1002</v>
      </c>
      <c r="CM32" s="2">
        <v>45734.389722222222</v>
      </c>
      <c r="CN32">
        <v>0</v>
      </c>
      <c r="CX32" s="2">
        <v>44844.44703703704</v>
      </c>
      <c r="CY32" s="2">
        <v>45734.389722222222</v>
      </c>
      <c r="CZ32">
        <v>1</v>
      </c>
      <c r="DA32" s="2">
        <v>44833.310636574075</v>
      </c>
      <c r="DB32" s="2">
        <v>45734.389722222222</v>
      </c>
      <c r="DC32">
        <v>1</v>
      </c>
      <c r="DF32" s="1">
        <v>44524</v>
      </c>
      <c r="DG32" s="1">
        <v>45984</v>
      </c>
      <c r="DI32" s="2">
        <v>45198.310636574075</v>
      </c>
      <c r="DN32" s="1">
        <v>43497</v>
      </c>
      <c r="DR32" s="1">
        <v>44227</v>
      </c>
      <c r="DT32">
        <v>364840002</v>
      </c>
      <c r="DU32" t="s">
        <v>686</v>
      </c>
      <c r="EI32">
        <v>364840001</v>
      </c>
      <c r="EJ32" t="s">
        <v>687</v>
      </c>
      <c r="EK32">
        <v>364840000</v>
      </c>
      <c r="EL32" t="s">
        <v>727</v>
      </c>
      <c r="EO32" s="4" t="str">
        <f>HYPERLINK("https://lead2car-demo.crm4.dynamics.com/main.aspx?etn=contact&amp;pagetype=entityrecord&amp;id=8763dc10-d7f5-ef11-be1f-000d3ab63aa3","8763dc10-d7f5-ef11-be1f-000d3ab63aa3")</f>
        <v>8763dc10-d7f5-ef11-be1f-000d3ab63aa3</v>
      </c>
      <c r="EP32" t="s">
        <v>728</v>
      </c>
      <c r="EQ32" t="s">
        <v>729</v>
      </c>
      <c r="ER32">
        <v>364840000</v>
      </c>
      <c r="ES32" t="s">
        <v>690</v>
      </c>
      <c r="EU32">
        <v>30000</v>
      </c>
      <c r="EV32" s="1">
        <v>45254</v>
      </c>
      <c r="FC32" t="s">
        <v>946</v>
      </c>
      <c r="FD32">
        <v>1000</v>
      </c>
      <c r="FE32" t="s">
        <v>1003</v>
      </c>
      <c r="FF32">
        <v>70</v>
      </c>
      <c r="FI32">
        <v>200</v>
      </c>
      <c r="GD32" t="s">
        <v>732</v>
      </c>
      <c r="GG32">
        <v>364840000</v>
      </c>
      <c r="GH32" t="s">
        <v>691</v>
      </c>
      <c r="GI32" t="s">
        <v>984</v>
      </c>
      <c r="GJ32" t="b">
        <v>0</v>
      </c>
      <c r="GK32" t="s">
        <v>715</v>
      </c>
      <c r="GP32">
        <v>364840002</v>
      </c>
      <c r="GQ32" t="s">
        <v>686</v>
      </c>
      <c r="GU32" s="4" t="str">
        <f t="shared" si="5"/>
        <v>f4fbea14-c9f5-ef11-be1f-6045bddf3afb</v>
      </c>
      <c r="GV32" t="s">
        <v>733</v>
      </c>
      <c r="HE32">
        <v>364840001</v>
      </c>
      <c r="HF32" t="s">
        <v>687</v>
      </c>
      <c r="HI32">
        <v>364840002</v>
      </c>
      <c r="HJ32" t="s">
        <v>686</v>
      </c>
      <c r="HM32">
        <v>1</v>
      </c>
      <c r="HN32">
        <v>1</v>
      </c>
      <c r="IF32" s="4" t="str">
        <f t="shared" si="10"/>
        <v>37c9f327-43f5-ef11-be1f-6045bddf3afb</v>
      </c>
      <c r="IG32" t="s">
        <v>949</v>
      </c>
      <c r="II32">
        <v>2022</v>
      </c>
      <c r="IJ32" t="b">
        <v>0</v>
      </c>
      <c r="IK32" t="s">
        <v>715</v>
      </c>
      <c r="IM32" t="s">
        <v>1004</v>
      </c>
      <c r="IN32">
        <v>364840002</v>
      </c>
      <c r="IO32" t="s">
        <v>686</v>
      </c>
      <c r="IR32">
        <v>364840000</v>
      </c>
      <c r="IS32" t="s">
        <v>736</v>
      </c>
      <c r="JL32" s="2">
        <v>45734.389722222222</v>
      </c>
      <c r="JM32">
        <v>0</v>
      </c>
      <c r="KJ32" t="s">
        <v>1002</v>
      </c>
      <c r="KR32">
        <v>364840002</v>
      </c>
      <c r="KS32" t="s">
        <v>686</v>
      </c>
      <c r="KT32" t="b">
        <v>0</v>
      </c>
      <c r="KU32" t="s">
        <v>715</v>
      </c>
      <c r="LV32">
        <v>-380082.64</v>
      </c>
      <c r="LW32">
        <v>-380082.64</v>
      </c>
      <c r="LX32">
        <v>0</v>
      </c>
      <c r="LY32">
        <v>0</v>
      </c>
      <c r="MF32">
        <v>2021</v>
      </c>
      <c r="NQ32" t="s">
        <v>1005</v>
      </c>
      <c r="NS32">
        <v>364840002</v>
      </c>
      <c r="NT32" t="s">
        <v>686</v>
      </c>
      <c r="OW32">
        <v>364840002</v>
      </c>
      <c r="OX32" t="s">
        <v>686</v>
      </c>
      <c r="PB32" t="s">
        <v>1006</v>
      </c>
      <c r="PE32" t="b">
        <v>0</v>
      </c>
      <c r="PF32" t="s">
        <v>686</v>
      </c>
      <c r="PN32">
        <v>364840002</v>
      </c>
      <c r="PO32" t="s">
        <v>686</v>
      </c>
      <c r="PR32" t="s">
        <v>953</v>
      </c>
      <c r="VO32">
        <v>0</v>
      </c>
      <c r="VP32">
        <v>0</v>
      </c>
      <c r="VU32">
        <v>364840000</v>
      </c>
      <c r="VV32" t="s">
        <v>702</v>
      </c>
      <c r="VY32" t="s">
        <v>984</v>
      </c>
      <c r="WA32">
        <v>364840003</v>
      </c>
      <c r="WB32" t="s">
        <v>955</v>
      </c>
      <c r="WC32">
        <v>364840001</v>
      </c>
      <c r="WD32" t="s">
        <v>687</v>
      </c>
      <c r="WR32">
        <v>364840013</v>
      </c>
      <c r="WS32" t="s">
        <v>704</v>
      </c>
      <c r="WX32" s="4" t="str">
        <f>HYPERLINK("https://lead2car-demo.crm4.dynamics.com/main.aspx?etn=ey_vehicle&amp;pagetype=entityrecord&amp;id=d5c29e3e-c9f5-ef11-be1f-6045bddedbff","d5c29e3e-c9f5-ef11-be1f-6045bddedbff")</f>
        <v>d5c29e3e-c9f5-ef11-be1f-6045bddedbff</v>
      </c>
      <c r="XD32" s="4" t="str">
        <f t="shared" si="11"/>
        <v>62769afe-37f5-ef11-be1f-7c1e5275d4e3</v>
      </c>
      <c r="XE32" t="s">
        <v>744</v>
      </c>
      <c r="XF32" s="4" t="str">
        <f>HYPERLINK("https://lead2car-demo.crm4.dynamics.com/main.aspx?etn=ey_vehicleowner&amp;pagetype=entityrecord&amp;id=e384b11c-d4f5-ef11-be1f-6045bddf3afb","e384b11c-d4f5-ef11-be1f-6045bddf3afb")</f>
        <v>e384b11c-d4f5-ef11-be1f-6045bddf3afb</v>
      </c>
      <c r="XG32" t="s">
        <v>745</v>
      </c>
      <c r="XH32">
        <v>364840002</v>
      </c>
      <c r="XI32" t="s">
        <v>686</v>
      </c>
      <c r="XJ32">
        <v>364840002</v>
      </c>
      <c r="XK32" t="s">
        <v>686</v>
      </c>
      <c r="XP32">
        <v>364840000</v>
      </c>
      <c r="XQ32" t="s">
        <v>722</v>
      </c>
      <c r="XR32" s="4" t="str">
        <f t="shared" si="0"/>
        <v>95d5cdbc-9fd5-ef11-8eea-000d3a6576c9</v>
      </c>
      <c r="XS32" t="s">
        <v>685</v>
      </c>
      <c r="YD32" t="s">
        <v>1007</v>
      </c>
      <c r="YF32" t="b">
        <v>0</v>
      </c>
      <c r="YG32" t="s">
        <v>715</v>
      </c>
      <c r="YH32">
        <v>364840002</v>
      </c>
      <c r="YI32" t="s">
        <v>686</v>
      </c>
      <c r="YL32" s="4" t="str">
        <f t="shared" si="1"/>
        <v>95d5cdbc-9fd5-ef11-8eea-000d3a6576c9</v>
      </c>
      <c r="YM32" t="s">
        <v>685</v>
      </c>
      <c r="YN32" s="2">
        <v>45729.724618055552</v>
      </c>
      <c r="YR32" s="4" t="str">
        <f t="shared" si="6"/>
        <v>5333e27e-c4f5-ef11-be1f-6045bddedbff</v>
      </c>
      <c r="YS32" t="s">
        <v>724</v>
      </c>
      <c r="YT32" t="s">
        <v>709</v>
      </c>
      <c r="YU32" s="4" t="str">
        <f t="shared" si="2"/>
        <v>a3cecdbc-9fd5-ef11-8eea-000d3a6576c9</v>
      </c>
      <c r="YV32" t="s">
        <v>710</v>
      </c>
      <c r="YY32" s="4" t="str">
        <f t="shared" si="7"/>
        <v>5333e27e-c4f5-ef11-be1f-6045bddedbff</v>
      </c>
      <c r="ZA32">
        <v>0</v>
      </c>
      <c r="ZB32" t="s">
        <v>703</v>
      </c>
      <c r="ZC32">
        <v>1</v>
      </c>
      <c r="ZD32" t="s">
        <v>703</v>
      </c>
      <c r="ZE32">
        <v>4</v>
      </c>
      <c r="ZF32" s="4" t="str">
        <f t="shared" si="3"/>
        <v>58c14207-2cd6-ef11-8eea-000d3a6576c9</v>
      </c>
      <c r="ZG32" t="s">
        <v>711</v>
      </c>
    </row>
    <row r="33" spans="1:683" x14ac:dyDescent="0.25">
      <c r="A33" s="4" t="str">
        <f t="shared" si="4"/>
        <v>5333e27e-c4f5-ef11-be1f-6045bddedbff</v>
      </c>
      <c r="B33" t="s">
        <v>724</v>
      </c>
      <c r="C33" s="2">
        <v>45716.488645833335</v>
      </c>
      <c r="F33">
        <v>1</v>
      </c>
      <c r="J33">
        <v>364840002</v>
      </c>
      <c r="K33" t="s">
        <v>686</v>
      </c>
      <c r="R33" t="b">
        <v>0</v>
      </c>
      <c r="S33" t="s">
        <v>686</v>
      </c>
      <c r="W33">
        <v>0</v>
      </c>
      <c r="X33" s="2">
        <v>45734.389722222222</v>
      </c>
      <c r="Y33">
        <v>1</v>
      </c>
      <c r="Z33">
        <v>2</v>
      </c>
      <c r="AA33" s="2">
        <v>45734.389722222222</v>
      </c>
      <c r="AB33">
        <v>1</v>
      </c>
      <c r="AC33">
        <v>11220.3</v>
      </c>
      <c r="AD33">
        <v>11220.3</v>
      </c>
      <c r="AE33" s="2">
        <v>45734.389722222222</v>
      </c>
      <c r="AF33">
        <v>1</v>
      </c>
      <c r="AG33">
        <v>0</v>
      </c>
      <c r="AH33" s="2">
        <v>45734.389722222222</v>
      </c>
      <c r="AI33">
        <v>1</v>
      </c>
      <c r="AJ33">
        <v>364840002</v>
      </c>
      <c r="AK33" t="s">
        <v>686</v>
      </c>
      <c r="AL33">
        <v>364840001</v>
      </c>
      <c r="AM33" t="s">
        <v>687</v>
      </c>
      <c r="BD33">
        <v>364840000</v>
      </c>
      <c r="BE33" t="s">
        <v>688</v>
      </c>
      <c r="BH33">
        <v>364840005</v>
      </c>
      <c r="BI33" t="s">
        <v>1624</v>
      </c>
      <c r="BY33" s="4" t="str">
        <f>HYPERLINK("https://lead2car-demo.crm4.dynamics.com/main.aspx?etn=ey_equipment&amp;pagetype=entityrecord&amp;id=ee63a638-c9f5-ef11-be1f-6045bddedbff","ee63a638-c9f5-ef11-be1f-6045bddedbff")</f>
        <v>ee63a638-c9f5-ef11-be1f-6045bddedbff</v>
      </c>
      <c r="BZ33" t="s">
        <v>944</v>
      </c>
      <c r="CM33" s="2">
        <v>45734.389722222222</v>
      </c>
      <c r="CN33">
        <v>0</v>
      </c>
      <c r="CX33" s="2">
        <v>44844.470717592594</v>
      </c>
      <c r="CY33" s="2">
        <v>45734.389722222222</v>
      </c>
      <c r="CZ33">
        <v>1</v>
      </c>
      <c r="DA33" s="2">
        <v>44825.304340277777</v>
      </c>
      <c r="DB33" s="2">
        <v>45734.389722222222</v>
      </c>
      <c r="DC33">
        <v>1</v>
      </c>
      <c r="DF33" s="1">
        <v>44547</v>
      </c>
      <c r="DG33" s="1">
        <v>46008</v>
      </c>
      <c r="DI33" s="2">
        <v>45190.304340277777</v>
      </c>
      <c r="DM33" s="1">
        <v>44505</v>
      </c>
      <c r="DN33" s="1">
        <v>43264</v>
      </c>
      <c r="DR33" s="2">
        <v>45277.512499999997</v>
      </c>
      <c r="DT33">
        <v>364840002</v>
      </c>
      <c r="DU33" t="s">
        <v>686</v>
      </c>
      <c r="EI33">
        <v>364840001</v>
      </c>
      <c r="EJ33" t="s">
        <v>687</v>
      </c>
      <c r="EK33">
        <v>364840000</v>
      </c>
      <c r="EL33" t="s">
        <v>727</v>
      </c>
      <c r="EO33" s="4" t="str">
        <f>HYPERLINK("https://lead2car-demo.crm4.dynamics.com/main.aspx?etn=contact&amp;pagetype=entityrecord&amp;id=7d3ba834-d7f5-ef11-be1f-6045bddedbff","7d3ba834-d7f5-ef11-be1f-6045bddedbff")</f>
        <v>7d3ba834-d7f5-ef11-be1f-6045bddedbff</v>
      </c>
      <c r="EP33" t="s">
        <v>1008</v>
      </c>
      <c r="EQ33" t="s">
        <v>729</v>
      </c>
      <c r="ER33">
        <v>364840000</v>
      </c>
      <c r="ES33" t="s">
        <v>690</v>
      </c>
      <c r="EU33">
        <v>30000</v>
      </c>
      <c r="EV33" s="1">
        <v>45280</v>
      </c>
      <c r="FC33" t="s">
        <v>946</v>
      </c>
      <c r="FD33">
        <v>1000</v>
      </c>
      <c r="FE33" t="s">
        <v>1009</v>
      </c>
      <c r="FF33">
        <v>70</v>
      </c>
      <c r="FI33">
        <v>200</v>
      </c>
      <c r="GD33" t="s">
        <v>732</v>
      </c>
      <c r="GG33">
        <v>364840000</v>
      </c>
      <c r="GH33" t="s">
        <v>691</v>
      </c>
      <c r="GJ33" t="b">
        <v>0</v>
      </c>
      <c r="GK33" t="s">
        <v>715</v>
      </c>
      <c r="GP33">
        <v>364840002</v>
      </c>
      <c r="GQ33" t="s">
        <v>686</v>
      </c>
      <c r="GU33" s="4" t="str">
        <f t="shared" si="5"/>
        <v>f4fbea14-c9f5-ef11-be1f-6045bddf3afb</v>
      </c>
      <c r="GV33" t="s">
        <v>733</v>
      </c>
      <c r="HE33">
        <v>364840001</v>
      </c>
      <c r="HF33" t="s">
        <v>687</v>
      </c>
      <c r="HI33">
        <v>364840002</v>
      </c>
      <c r="HJ33" t="s">
        <v>686</v>
      </c>
      <c r="HM33">
        <v>1</v>
      </c>
      <c r="HN33">
        <v>1</v>
      </c>
      <c r="IB33">
        <v>101269</v>
      </c>
      <c r="IF33" s="4" t="str">
        <f t="shared" si="10"/>
        <v>37c9f327-43f5-ef11-be1f-6045bddf3afb</v>
      </c>
      <c r="IG33" t="s">
        <v>949</v>
      </c>
      <c r="II33">
        <v>2022</v>
      </c>
      <c r="IJ33" t="b">
        <v>0</v>
      </c>
      <c r="IK33" t="s">
        <v>715</v>
      </c>
      <c r="IM33" t="s">
        <v>1010</v>
      </c>
      <c r="IN33">
        <v>364840001</v>
      </c>
      <c r="IO33" t="s">
        <v>687</v>
      </c>
      <c r="IR33">
        <v>364840000</v>
      </c>
      <c r="IS33" t="s">
        <v>736</v>
      </c>
      <c r="IX33" t="s">
        <v>1011</v>
      </c>
      <c r="JL33" s="2">
        <v>45734.389722222222</v>
      </c>
      <c r="JM33">
        <v>0</v>
      </c>
      <c r="KJ33" t="s">
        <v>944</v>
      </c>
      <c r="KR33">
        <v>364840002</v>
      </c>
      <c r="KS33" t="s">
        <v>686</v>
      </c>
      <c r="KT33" t="b">
        <v>0</v>
      </c>
      <c r="KU33" t="s">
        <v>715</v>
      </c>
      <c r="LV33">
        <v>426363</v>
      </c>
      <c r="LW33">
        <v>426363</v>
      </c>
      <c r="LX33">
        <v>477754</v>
      </c>
      <c r="LY33">
        <v>477754</v>
      </c>
      <c r="NP33" t="s">
        <v>1012</v>
      </c>
      <c r="NQ33" t="s">
        <v>1013</v>
      </c>
      <c r="NS33">
        <v>364840002</v>
      </c>
      <c r="NT33" t="s">
        <v>686</v>
      </c>
      <c r="OW33">
        <v>364840002</v>
      </c>
      <c r="OX33" t="s">
        <v>686</v>
      </c>
      <c r="PB33" t="s">
        <v>1014</v>
      </c>
      <c r="PE33" t="b">
        <v>0</v>
      </c>
      <c r="PF33" t="s">
        <v>686</v>
      </c>
      <c r="PN33">
        <v>364840002</v>
      </c>
      <c r="PO33" t="s">
        <v>686</v>
      </c>
      <c r="PR33" t="s">
        <v>953</v>
      </c>
      <c r="VO33">
        <v>0</v>
      </c>
      <c r="VP33">
        <v>0</v>
      </c>
      <c r="VU33">
        <v>364840000</v>
      </c>
      <c r="VV33" t="s">
        <v>702</v>
      </c>
      <c r="WA33">
        <v>364840003</v>
      </c>
      <c r="WB33" t="s">
        <v>955</v>
      </c>
      <c r="WC33">
        <v>364840001</v>
      </c>
      <c r="WD33" t="s">
        <v>687</v>
      </c>
      <c r="WR33">
        <v>364840013</v>
      </c>
      <c r="WS33" t="s">
        <v>704</v>
      </c>
      <c r="WX33" s="4" t="str">
        <f>HYPERLINK("https://lead2car-demo.crm4.dynamics.com/main.aspx?etn=ey_vehicle&amp;pagetype=entityrecord&amp;id=edc29e3e-c9f5-ef11-be1f-6045bddedbff","edc29e3e-c9f5-ef11-be1f-6045bddedbff")</f>
        <v>edc29e3e-c9f5-ef11-be1f-6045bddedbff</v>
      </c>
      <c r="XD33" s="4" t="str">
        <f t="shared" si="11"/>
        <v>62769afe-37f5-ef11-be1f-7c1e5275d4e3</v>
      </c>
      <c r="XE33" t="s">
        <v>744</v>
      </c>
      <c r="XF33" s="4" t="str">
        <f>HYPERLINK("https://lead2car-demo.crm4.dynamics.com/main.aspx?etn=ey_vehicleowner&amp;pagetype=entityrecord&amp;id=3ae68a78-d1f5-ef11-be1f-6045bddf3afb","3ae68a78-d1f5-ef11-be1f-6045bddf3afb")</f>
        <v>3ae68a78-d1f5-ef11-be1f-6045bddf3afb</v>
      </c>
      <c r="XG33" t="s">
        <v>1015</v>
      </c>
      <c r="XH33">
        <v>364840002</v>
      </c>
      <c r="XI33" t="s">
        <v>686</v>
      </c>
      <c r="XJ33">
        <v>364840002</v>
      </c>
      <c r="XK33" t="s">
        <v>686</v>
      </c>
      <c r="XP33">
        <v>364840000</v>
      </c>
      <c r="XQ33" t="s">
        <v>722</v>
      </c>
      <c r="XR33" s="4" t="str">
        <f t="shared" si="0"/>
        <v>95d5cdbc-9fd5-ef11-8eea-000d3a6576c9</v>
      </c>
      <c r="XS33" t="s">
        <v>685</v>
      </c>
      <c r="YD33" t="s">
        <v>1016</v>
      </c>
      <c r="YF33" t="b">
        <v>0</v>
      </c>
      <c r="YG33" t="s">
        <v>715</v>
      </c>
      <c r="YH33">
        <v>364840002</v>
      </c>
      <c r="YI33" t="s">
        <v>686</v>
      </c>
      <c r="YL33" s="4" t="str">
        <f t="shared" si="1"/>
        <v>95d5cdbc-9fd5-ef11-8eea-000d3a6576c9</v>
      </c>
      <c r="YM33" t="s">
        <v>685</v>
      </c>
      <c r="YN33" s="2">
        <v>45729.726064814815</v>
      </c>
      <c r="YR33" s="4" t="str">
        <f t="shared" si="6"/>
        <v>5333e27e-c4f5-ef11-be1f-6045bddedbff</v>
      </c>
      <c r="YS33" t="s">
        <v>724</v>
      </c>
      <c r="YT33" t="s">
        <v>709</v>
      </c>
      <c r="YU33" s="4" t="str">
        <f t="shared" si="2"/>
        <v>a3cecdbc-9fd5-ef11-8eea-000d3a6576c9</v>
      </c>
      <c r="YV33" t="s">
        <v>710</v>
      </c>
      <c r="YY33" s="4" t="str">
        <f t="shared" si="7"/>
        <v>5333e27e-c4f5-ef11-be1f-6045bddedbff</v>
      </c>
      <c r="ZA33">
        <v>0</v>
      </c>
      <c r="ZB33" t="s">
        <v>703</v>
      </c>
      <c r="ZC33">
        <v>1</v>
      </c>
      <c r="ZD33" t="s">
        <v>703</v>
      </c>
      <c r="ZE33">
        <v>0</v>
      </c>
      <c r="ZF33" s="4" t="str">
        <f t="shared" si="3"/>
        <v>58c14207-2cd6-ef11-8eea-000d3a6576c9</v>
      </c>
      <c r="ZG33" t="s">
        <v>711</v>
      </c>
    </row>
    <row r="34" spans="1:683" x14ac:dyDescent="0.25">
      <c r="A34" s="4" t="str">
        <f t="shared" si="4"/>
        <v>5333e27e-c4f5-ef11-be1f-6045bddedbff</v>
      </c>
      <c r="B34" t="s">
        <v>724</v>
      </c>
      <c r="C34" s="2">
        <v>45716.488645833335</v>
      </c>
      <c r="F34">
        <v>1</v>
      </c>
      <c r="J34">
        <v>364840002</v>
      </c>
      <c r="K34" t="s">
        <v>686</v>
      </c>
      <c r="R34" t="b">
        <v>0</v>
      </c>
      <c r="S34" t="s">
        <v>686</v>
      </c>
      <c r="W34">
        <v>0</v>
      </c>
      <c r="X34" s="2">
        <v>45734.389722222222</v>
      </c>
      <c r="Y34">
        <v>1</v>
      </c>
      <c r="Z34">
        <v>3</v>
      </c>
      <c r="AA34" s="2">
        <v>45734.389722222222</v>
      </c>
      <c r="AB34">
        <v>1</v>
      </c>
      <c r="AC34">
        <v>11686.7</v>
      </c>
      <c r="AD34">
        <v>11686.7</v>
      </c>
      <c r="AE34" s="2">
        <v>45734.389722222222</v>
      </c>
      <c r="AF34">
        <v>1</v>
      </c>
      <c r="AG34">
        <v>0</v>
      </c>
      <c r="AH34" s="2">
        <v>45734.389722222222</v>
      </c>
      <c r="AI34">
        <v>1</v>
      </c>
      <c r="AJ34">
        <v>364840002</v>
      </c>
      <c r="AK34" t="s">
        <v>686</v>
      </c>
      <c r="AL34">
        <v>364840001</v>
      </c>
      <c r="AM34" t="s">
        <v>687</v>
      </c>
      <c r="BD34">
        <v>364840000</v>
      </c>
      <c r="BE34" t="s">
        <v>688</v>
      </c>
      <c r="BH34">
        <v>364840005</v>
      </c>
      <c r="BI34" t="s">
        <v>1624</v>
      </c>
      <c r="BY34" s="4" t="str">
        <f>HYPERLINK("https://lead2car-demo.crm4.dynamics.com/main.aspx?etn=ey_equipment&amp;pagetype=entityrecord&amp;id=1e64a638-c9f5-ef11-be1f-6045bddedbff","1e64a638-c9f5-ef11-be1f-6045bddedbff")</f>
        <v>1e64a638-c9f5-ef11-be1f-6045bddedbff</v>
      </c>
      <c r="BZ34" t="s">
        <v>958</v>
      </c>
      <c r="CM34" s="2">
        <v>45734.389722222222</v>
      </c>
      <c r="CN34">
        <v>0</v>
      </c>
      <c r="CX34" s="2">
        <v>44844.496840277781</v>
      </c>
      <c r="CY34" s="2">
        <v>45734.389722222222</v>
      </c>
      <c r="CZ34">
        <v>1</v>
      </c>
      <c r="DA34" s="2">
        <v>44838.394270833334</v>
      </c>
      <c r="DB34" s="2">
        <v>45734.389722222222</v>
      </c>
      <c r="DC34">
        <v>1</v>
      </c>
      <c r="DF34" s="1">
        <v>44550</v>
      </c>
      <c r="DG34" s="1">
        <v>46008</v>
      </c>
      <c r="DI34" s="2">
        <v>45203.394270833334</v>
      </c>
      <c r="DM34" s="1">
        <v>44531</v>
      </c>
      <c r="DN34" s="1">
        <v>44550</v>
      </c>
      <c r="DR34" s="2">
        <v>45277.572916666664</v>
      </c>
      <c r="DT34">
        <v>364840002</v>
      </c>
      <c r="DU34" t="s">
        <v>686</v>
      </c>
      <c r="EI34">
        <v>364840001</v>
      </c>
      <c r="EJ34" t="s">
        <v>687</v>
      </c>
      <c r="EK34">
        <v>364840000</v>
      </c>
      <c r="EL34" t="s">
        <v>727</v>
      </c>
      <c r="EO34" s="4" t="str">
        <f>HYPERLINK("https://lead2car-demo.crm4.dynamics.com/main.aspx?etn=contact&amp;pagetype=entityrecord&amp;id=c46df4d0-d6f5-ef11-be1f-6045bddf3afb","c46df4d0-d6f5-ef11-be1f-6045bddf3afb")</f>
        <v>c46df4d0-d6f5-ef11-be1f-6045bddf3afb</v>
      </c>
      <c r="EP34" t="s">
        <v>1017</v>
      </c>
      <c r="EQ34" t="s">
        <v>729</v>
      </c>
      <c r="ER34">
        <v>364840000</v>
      </c>
      <c r="ES34" t="s">
        <v>690</v>
      </c>
      <c r="EU34">
        <v>30000</v>
      </c>
      <c r="EV34" s="1">
        <v>45280</v>
      </c>
      <c r="FC34" t="s">
        <v>984</v>
      </c>
      <c r="FD34">
        <v>1000</v>
      </c>
      <c r="FF34">
        <v>70</v>
      </c>
      <c r="FI34">
        <v>200</v>
      </c>
      <c r="GD34" t="s">
        <v>732</v>
      </c>
      <c r="GG34">
        <v>364840000</v>
      </c>
      <c r="GH34" t="s">
        <v>691</v>
      </c>
      <c r="GJ34" t="b">
        <v>0</v>
      </c>
      <c r="GK34" t="s">
        <v>715</v>
      </c>
      <c r="GP34">
        <v>364840002</v>
      </c>
      <c r="GQ34" t="s">
        <v>686</v>
      </c>
      <c r="GU34" s="4" t="str">
        <f t="shared" si="5"/>
        <v>f4fbea14-c9f5-ef11-be1f-6045bddf3afb</v>
      </c>
      <c r="GV34" t="s">
        <v>733</v>
      </c>
      <c r="HE34">
        <v>364840002</v>
      </c>
      <c r="HF34" t="s">
        <v>686</v>
      </c>
      <c r="HI34">
        <v>364840002</v>
      </c>
      <c r="HJ34" t="s">
        <v>686</v>
      </c>
      <c r="HM34">
        <v>1</v>
      </c>
      <c r="HN34">
        <v>1</v>
      </c>
      <c r="IB34">
        <v>11315</v>
      </c>
      <c r="IF34" s="4" t="str">
        <f t="shared" si="10"/>
        <v>37c9f327-43f5-ef11-be1f-6045bddf3afb</v>
      </c>
      <c r="IG34" t="s">
        <v>949</v>
      </c>
      <c r="II34">
        <v>2022</v>
      </c>
      <c r="IJ34" t="b">
        <v>0</v>
      </c>
      <c r="IK34" t="s">
        <v>715</v>
      </c>
      <c r="IM34" t="s">
        <v>1018</v>
      </c>
      <c r="IN34">
        <v>364840001</v>
      </c>
      <c r="IO34" t="s">
        <v>687</v>
      </c>
      <c r="IR34">
        <v>364840000</v>
      </c>
      <c r="IS34" t="s">
        <v>736</v>
      </c>
      <c r="IX34" t="s">
        <v>1019</v>
      </c>
      <c r="JL34" s="2">
        <v>45734.389722222222</v>
      </c>
      <c r="JM34">
        <v>0</v>
      </c>
      <c r="KJ34" t="s">
        <v>958</v>
      </c>
      <c r="KR34">
        <v>364840002</v>
      </c>
      <c r="KS34" t="s">
        <v>686</v>
      </c>
      <c r="KT34" t="b">
        <v>0</v>
      </c>
      <c r="KU34" t="s">
        <v>715</v>
      </c>
      <c r="NQ34" t="s">
        <v>1020</v>
      </c>
      <c r="NS34">
        <v>364840002</v>
      </c>
      <c r="NT34" t="s">
        <v>686</v>
      </c>
      <c r="OW34">
        <v>364840002</v>
      </c>
      <c r="OX34" t="s">
        <v>686</v>
      </c>
      <c r="PB34" t="s">
        <v>1021</v>
      </c>
      <c r="PE34" t="b">
        <v>0</v>
      </c>
      <c r="PF34" t="s">
        <v>686</v>
      </c>
      <c r="PN34">
        <v>364840002</v>
      </c>
      <c r="PO34" t="s">
        <v>686</v>
      </c>
      <c r="PR34" t="s">
        <v>953</v>
      </c>
      <c r="VU34">
        <v>364840000</v>
      </c>
      <c r="VV34" t="s">
        <v>702</v>
      </c>
      <c r="VY34" t="s">
        <v>954</v>
      </c>
      <c r="WA34">
        <v>364840003</v>
      </c>
      <c r="WB34" t="s">
        <v>955</v>
      </c>
      <c r="WC34">
        <v>364840002</v>
      </c>
      <c r="WD34" t="s">
        <v>686</v>
      </c>
      <c r="WR34">
        <v>364840013</v>
      </c>
      <c r="WS34" t="s">
        <v>704</v>
      </c>
      <c r="WX34" s="4" t="str">
        <f>HYPERLINK("https://lead2car-demo.crm4.dynamics.com/main.aspx?etn=ey_vehicle&amp;pagetype=entityrecord&amp;id=fbc29e3e-c9f5-ef11-be1f-6045bddedbff","fbc29e3e-c9f5-ef11-be1f-6045bddedbff")</f>
        <v>fbc29e3e-c9f5-ef11-be1f-6045bddedbff</v>
      </c>
      <c r="XD34" s="4" t="str">
        <f t="shared" si="11"/>
        <v>62769afe-37f5-ef11-be1f-7c1e5275d4e3</v>
      </c>
      <c r="XE34" t="s">
        <v>744</v>
      </c>
      <c r="XF34" s="4" t="str">
        <f>HYPERLINK("https://lead2car-demo.crm4.dynamics.com/main.aspx?etn=ey_vehicleowner&amp;pagetype=entityrecord&amp;id=d84a4efe-2f00-f011-bae2-000d3ab18964","d84a4efe-2f00-f011-bae2-000d3ab18964")</f>
        <v>d84a4efe-2f00-f011-bae2-000d3ab18964</v>
      </c>
      <c r="XG34" t="s">
        <v>1022</v>
      </c>
      <c r="XH34">
        <v>364840002</v>
      </c>
      <c r="XI34" t="s">
        <v>686</v>
      </c>
      <c r="XJ34">
        <v>364840002</v>
      </c>
      <c r="XK34" t="s">
        <v>686</v>
      </c>
      <c r="XP34">
        <v>364840000</v>
      </c>
      <c r="XQ34" t="s">
        <v>722</v>
      </c>
      <c r="XR34" s="4" t="str">
        <f t="shared" ref="XR34:XR65" si="12">HYPERLINK("https://lead2car-demo.crm4.dynamics.com/main.aspx?etn=systemuser&amp;pagetype=entityrecord&amp;id=95d5cdbc-9fd5-ef11-8eea-000d3a6576c9","95d5cdbc-9fd5-ef11-8eea-000d3a6576c9")</f>
        <v>95d5cdbc-9fd5-ef11-8eea-000d3a6576c9</v>
      </c>
      <c r="XS34" t="s">
        <v>685</v>
      </c>
      <c r="YD34" t="s">
        <v>1023</v>
      </c>
      <c r="YF34" t="b">
        <v>0</v>
      </c>
      <c r="YG34" t="s">
        <v>715</v>
      </c>
      <c r="YH34">
        <v>364840002</v>
      </c>
      <c r="YI34" t="s">
        <v>686</v>
      </c>
      <c r="YL34" s="4" t="str">
        <f t="shared" ref="YL34:YL65" si="13">HYPERLINK("https://lead2car-demo.crm4.dynamics.com/main.aspx?etn=systemuser&amp;pagetype=entityrecord&amp;id=95d5cdbc-9fd5-ef11-8eea-000d3a6576c9","95d5cdbc-9fd5-ef11-8eea-000d3a6576c9")</f>
        <v>95d5cdbc-9fd5-ef11-8eea-000d3a6576c9</v>
      </c>
      <c r="YM34" t="s">
        <v>685</v>
      </c>
      <c r="YN34" s="2">
        <v>45729.725671296299</v>
      </c>
      <c r="YR34" s="4" t="str">
        <f t="shared" si="6"/>
        <v>5333e27e-c4f5-ef11-be1f-6045bddedbff</v>
      </c>
      <c r="YS34" t="s">
        <v>724</v>
      </c>
      <c r="YT34" t="s">
        <v>709</v>
      </c>
      <c r="YU34" s="4" t="str">
        <f t="shared" ref="YU34:YU65" si="14">HYPERLINK("https://lead2car-demo.crm4.dynamics.com/main.aspx?etn=businessunit&amp;pagetype=entityrecord&amp;id=a3cecdbc-9fd5-ef11-8eea-000d3a6576c9","a3cecdbc-9fd5-ef11-8eea-000d3a6576c9")</f>
        <v>a3cecdbc-9fd5-ef11-8eea-000d3a6576c9</v>
      </c>
      <c r="YV34" t="s">
        <v>710</v>
      </c>
      <c r="YY34" s="4" t="str">
        <f t="shared" si="7"/>
        <v>5333e27e-c4f5-ef11-be1f-6045bddedbff</v>
      </c>
      <c r="ZA34">
        <v>0</v>
      </c>
      <c r="ZB34" t="s">
        <v>703</v>
      </c>
      <c r="ZC34">
        <v>1</v>
      </c>
      <c r="ZD34" t="s">
        <v>703</v>
      </c>
      <c r="ZE34">
        <v>0</v>
      </c>
      <c r="ZF34" s="4" t="str">
        <f t="shared" ref="ZF34:ZF65" si="15">HYPERLINK("https://lead2car-demo.crm4.dynamics.com/main.aspx?etn=transactioncurrency&amp;pagetype=entityrecord&amp;id=58c14207-2cd6-ef11-8eea-000d3a6576c9","58c14207-2cd6-ef11-8eea-000d3a6576c9")</f>
        <v>58c14207-2cd6-ef11-8eea-000d3a6576c9</v>
      </c>
      <c r="ZG34" t="s">
        <v>711</v>
      </c>
    </row>
    <row r="35" spans="1:683" x14ac:dyDescent="0.25">
      <c r="A35" s="4" t="str">
        <f t="shared" si="4"/>
        <v>5333e27e-c4f5-ef11-be1f-6045bddedbff</v>
      </c>
      <c r="B35" t="s">
        <v>724</v>
      </c>
      <c r="C35" s="2">
        <v>45716.488657407404</v>
      </c>
      <c r="F35">
        <v>1</v>
      </c>
      <c r="J35">
        <v>364840002</v>
      </c>
      <c r="K35" t="s">
        <v>686</v>
      </c>
      <c r="R35" t="b">
        <v>0</v>
      </c>
      <c r="S35" t="s">
        <v>686</v>
      </c>
      <c r="W35">
        <v>0</v>
      </c>
      <c r="X35" s="2">
        <v>45734.389722222222</v>
      </c>
      <c r="Y35">
        <v>1</v>
      </c>
      <c r="Z35">
        <v>3</v>
      </c>
      <c r="AA35" s="2">
        <v>45734.389722222222</v>
      </c>
      <c r="AB35">
        <v>1</v>
      </c>
      <c r="AC35">
        <v>15929.6</v>
      </c>
      <c r="AD35">
        <v>15929.6</v>
      </c>
      <c r="AE35" s="2">
        <v>45734.389722222222</v>
      </c>
      <c r="AF35">
        <v>1</v>
      </c>
      <c r="AG35">
        <v>0</v>
      </c>
      <c r="AH35" s="2">
        <v>45734.389722222222</v>
      </c>
      <c r="AI35">
        <v>1</v>
      </c>
      <c r="AJ35">
        <v>364840002</v>
      </c>
      <c r="AK35" t="s">
        <v>686</v>
      </c>
      <c r="AL35">
        <v>364840001</v>
      </c>
      <c r="AM35" t="s">
        <v>687</v>
      </c>
      <c r="BD35">
        <v>364840000</v>
      </c>
      <c r="BE35" t="s">
        <v>688</v>
      </c>
      <c r="BH35">
        <v>364840005</v>
      </c>
      <c r="BI35" t="s">
        <v>1624</v>
      </c>
      <c r="BY35" s="4" t="str">
        <f>HYPERLINK("https://lead2car-demo.crm4.dynamics.com/main.aspx?etn=ey_equipment&amp;pagetype=entityrecord&amp;id=ee63a638-c9f5-ef11-be1f-6045bddedbff","ee63a638-c9f5-ef11-be1f-6045bddedbff")</f>
        <v>ee63a638-c9f5-ef11-be1f-6045bddedbff</v>
      </c>
      <c r="BZ35" t="s">
        <v>944</v>
      </c>
      <c r="CM35" s="2">
        <v>45734.389722222222</v>
      </c>
      <c r="CN35">
        <v>0</v>
      </c>
      <c r="CX35" s="2">
        <v>44844.544814814813</v>
      </c>
      <c r="CY35" s="2">
        <v>45734.389722222222</v>
      </c>
      <c r="CZ35">
        <v>1</v>
      </c>
      <c r="DA35" s="2">
        <v>44820.333715277775</v>
      </c>
      <c r="DB35" s="2">
        <v>45734.389722222222</v>
      </c>
      <c r="DC35">
        <v>1</v>
      </c>
      <c r="DF35" s="1">
        <v>44545</v>
      </c>
      <c r="DG35" s="1">
        <v>46006</v>
      </c>
      <c r="DI35" s="2">
        <v>45185.333715277775</v>
      </c>
      <c r="DM35" s="1">
        <v>44530</v>
      </c>
      <c r="DN35" s="1">
        <v>43497</v>
      </c>
      <c r="DR35" s="2">
        <v>45275.637499999997</v>
      </c>
      <c r="DT35">
        <v>364840002</v>
      </c>
      <c r="DU35" t="s">
        <v>686</v>
      </c>
      <c r="EI35">
        <v>364840001</v>
      </c>
      <c r="EJ35" t="s">
        <v>687</v>
      </c>
      <c r="EK35">
        <v>364840000</v>
      </c>
      <c r="EL35" t="s">
        <v>727</v>
      </c>
      <c r="EO35" s="4" t="str">
        <f>HYPERLINK("https://lead2car-demo.crm4.dynamics.com/main.aspx?etn=contact&amp;pagetype=entityrecord&amp;id=9d2b5870-c7f5-ef11-be1f-6045bddf3afb","9d2b5870-c7f5-ef11-be1f-6045bddf3afb")</f>
        <v>9d2b5870-c7f5-ef11-be1f-6045bddf3afb</v>
      </c>
      <c r="EP35" t="s">
        <v>1024</v>
      </c>
      <c r="EQ35" t="s">
        <v>729</v>
      </c>
      <c r="ER35">
        <v>364840000</v>
      </c>
      <c r="ES35" t="s">
        <v>690</v>
      </c>
      <c r="FC35" t="s">
        <v>946</v>
      </c>
      <c r="FD35">
        <v>1000</v>
      </c>
      <c r="FE35" t="s">
        <v>1025</v>
      </c>
      <c r="FF35">
        <v>70</v>
      </c>
      <c r="FI35">
        <v>200</v>
      </c>
      <c r="GD35" t="s">
        <v>732</v>
      </c>
      <c r="GG35">
        <v>364840000</v>
      </c>
      <c r="GH35" t="s">
        <v>691</v>
      </c>
      <c r="GJ35" t="b">
        <v>0</v>
      </c>
      <c r="GK35" t="s">
        <v>715</v>
      </c>
      <c r="GP35">
        <v>364840002</v>
      </c>
      <c r="GQ35" t="s">
        <v>686</v>
      </c>
      <c r="GU35" s="4" t="str">
        <f t="shared" si="5"/>
        <v>f4fbea14-c9f5-ef11-be1f-6045bddf3afb</v>
      </c>
      <c r="GV35" t="s">
        <v>733</v>
      </c>
      <c r="HE35">
        <v>364840002</v>
      </c>
      <c r="HF35" t="s">
        <v>686</v>
      </c>
      <c r="HI35">
        <v>364840002</v>
      </c>
      <c r="HJ35" t="s">
        <v>686</v>
      </c>
      <c r="HM35">
        <v>1</v>
      </c>
      <c r="HN35">
        <v>1</v>
      </c>
      <c r="IF35" s="4" t="str">
        <f t="shared" si="10"/>
        <v>37c9f327-43f5-ef11-be1f-6045bddf3afb</v>
      </c>
      <c r="IG35" t="s">
        <v>949</v>
      </c>
      <c r="II35">
        <v>2022</v>
      </c>
      <c r="IJ35" t="b">
        <v>0</v>
      </c>
      <c r="IK35" t="s">
        <v>715</v>
      </c>
      <c r="IM35" t="s">
        <v>1026</v>
      </c>
      <c r="IN35">
        <v>364840001</v>
      </c>
      <c r="IO35" t="s">
        <v>687</v>
      </c>
      <c r="IR35">
        <v>364840000</v>
      </c>
      <c r="IS35" t="s">
        <v>736</v>
      </c>
      <c r="JL35" s="2">
        <v>45734.389722222222</v>
      </c>
      <c r="JM35">
        <v>0</v>
      </c>
      <c r="KJ35" t="s">
        <v>944</v>
      </c>
      <c r="KR35">
        <v>364840002</v>
      </c>
      <c r="KS35" t="s">
        <v>686</v>
      </c>
      <c r="KT35" t="b">
        <v>0</v>
      </c>
      <c r="KU35" t="s">
        <v>715</v>
      </c>
      <c r="LV35">
        <v>0</v>
      </c>
      <c r="LW35">
        <v>0</v>
      </c>
      <c r="LX35">
        <v>355682.99</v>
      </c>
      <c r="LY35">
        <v>355682.99</v>
      </c>
      <c r="MF35">
        <v>2021</v>
      </c>
      <c r="NQ35" t="s">
        <v>1027</v>
      </c>
      <c r="NS35">
        <v>364840002</v>
      </c>
      <c r="NT35" t="s">
        <v>686</v>
      </c>
      <c r="OW35">
        <v>364840002</v>
      </c>
      <c r="OX35" t="s">
        <v>686</v>
      </c>
      <c r="PB35" t="s">
        <v>903</v>
      </c>
      <c r="PE35" t="b">
        <v>0</v>
      </c>
      <c r="PF35" t="s">
        <v>686</v>
      </c>
      <c r="PN35">
        <v>364840002</v>
      </c>
      <c r="PO35" t="s">
        <v>686</v>
      </c>
      <c r="PR35" t="s">
        <v>953</v>
      </c>
      <c r="VO35">
        <v>0</v>
      </c>
      <c r="VP35">
        <v>0</v>
      </c>
      <c r="VU35">
        <v>364840000</v>
      </c>
      <c r="VV35" t="s">
        <v>702</v>
      </c>
      <c r="WA35">
        <v>364840003</v>
      </c>
      <c r="WB35" t="s">
        <v>955</v>
      </c>
      <c r="WC35">
        <v>364840001</v>
      </c>
      <c r="WD35" t="s">
        <v>687</v>
      </c>
      <c r="WR35">
        <v>364840013</v>
      </c>
      <c r="WS35" t="s">
        <v>704</v>
      </c>
      <c r="WX35" s="4" t="str">
        <f>HYPERLINK("https://lead2car-demo.crm4.dynamics.com/main.aspx?etn=ey_vehicle&amp;pagetype=entityrecord&amp;id=0dc39e3e-c9f5-ef11-be1f-6045bddedbff","0dc39e3e-c9f5-ef11-be1f-6045bddedbff")</f>
        <v>0dc39e3e-c9f5-ef11-be1f-6045bddedbff</v>
      </c>
      <c r="XD35" s="4" t="str">
        <f t="shared" si="11"/>
        <v>62769afe-37f5-ef11-be1f-7c1e5275d4e3</v>
      </c>
      <c r="XE35" t="s">
        <v>744</v>
      </c>
      <c r="XF35" s="4" t="str">
        <f>HYPERLINK("https://lead2car-demo.crm4.dynamics.com/main.aspx?etn=ey_vehicleowner&amp;pagetype=entityrecord&amp;id=d3c7067e-d1f5-ef11-be1f-6045bddedbff","d3c7067e-d1f5-ef11-be1f-6045bddedbff")</f>
        <v>d3c7067e-d1f5-ef11-be1f-6045bddedbff</v>
      </c>
      <c r="XG35" t="s">
        <v>1028</v>
      </c>
      <c r="XH35">
        <v>364840002</v>
      </c>
      <c r="XI35" t="s">
        <v>686</v>
      </c>
      <c r="XJ35">
        <v>364840002</v>
      </c>
      <c r="XK35" t="s">
        <v>686</v>
      </c>
      <c r="XP35">
        <v>364840000</v>
      </c>
      <c r="XQ35" t="s">
        <v>722</v>
      </c>
      <c r="XR35" s="4" t="str">
        <f t="shared" si="12"/>
        <v>95d5cdbc-9fd5-ef11-8eea-000d3a6576c9</v>
      </c>
      <c r="XS35" t="s">
        <v>685</v>
      </c>
      <c r="YD35" t="s">
        <v>905</v>
      </c>
      <c r="YF35" t="b">
        <v>0</v>
      </c>
      <c r="YG35" t="s">
        <v>715</v>
      </c>
      <c r="YH35">
        <v>364840002</v>
      </c>
      <c r="YI35" t="s">
        <v>686</v>
      </c>
      <c r="YL35" s="4" t="str">
        <f t="shared" si="13"/>
        <v>95d5cdbc-9fd5-ef11-8eea-000d3a6576c9</v>
      </c>
      <c r="YM35" t="s">
        <v>685</v>
      </c>
      <c r="YN35" s="2">
        <v>45729.727337962962</v>
      </c>
      <c r="YR35" s="4" t="str">
        <f t="shared" si="6"/>
        <v>5333e27e-c4f5-ef11-be1f-6045bddedbff</v>
      </c>
      <c r="YS35" t="s">
        <v>724</v>
      </c>
      <c r="YT35" t="s">
        <v>709</v>
      </c>
      <c r="YU35" s="4" t="str">
        <f t="shared" si="14"/>
        <v>a3cecdbc-9fd5-ef11-8eea-000d3a6576c9</v>
      </c>
      <c r="YV35" t="s">
        <v>710</v>
      </c>
      <c r="YY35" s="4" t="str">
        <f t="shared" si="7"/>
        <v>5333e27e-c4f5-ef11-be1f-6045bddedbff</v>
      </c>
      <c r="ZA35">
        <v>0</v>
      </c>
      <c r="ZB35" t="s">
        <v>703</v>
      </c>
      <c r="ZC35">
        <v>1</v>
      </c>
      <c r="ZD35" t="s">
        <v>703</v>
      </c>
      <c r="ZE35">
        <v>0</v>
      </c>
      <c r="ZF35" s="4" t="str">
        <f t="shared" si="15"/>
        <v>58c14207-2cd6-ef11-8eea-000d3a6576c9</v>
      </c>
      <c r="ZG35" t="s">
        <v>711</v>
      </c>
    </row>
    <row r="36" spans="1:683" x14ac:dyDescent="0.25">
      <c r="A36" s="4" t="str">
        <f t="shared" ref="A36:A67" si="16">HYPERLINK("https://lead2car-demo.crm4.dynamics.com/main.aspx?etn=systemuser&amp;pagetype=entityrecord&amp;id=5333e27e-c4f5-ef11-be1f-6045bddedbff","5333e27e-c4f5-ef11-be1f-6045bddedbff")</f>
        <v>5333e27e-c4f5-ef11-be1f-6045bddedbff</v>
      </c>
      <c r="B36" t="s">
        <v>724</v>
      </c>
      <c r="C36" s="2">
        <v>45716.488668981481</v>
      </c>
      <c r="F36">
        <v>1</v>
      </c>
      <c r="J36">
        <v>364840002</v>
      </c>
      <c r="K36" t="s">
        <v>686</v>
      </c>
      <c r="R36" t="b">
        <v>0</v>
      </c>
      <c r="S36" t="s">
        <v>686</v>
      </c>
      <c r="W36">
        <v>0</v>
      </c>
      <c r="X36" s="2">
        <v>45734.389722222222</v>
      </c>
      <c r="Y36">
        <v>1</v>
      </c>
      <c r="Z36">
        <v>3</v>
      </c>
      <c r="AA36" s="2">
        <v>45734.389722222222</v>
      </c>
      <c r="AB36">
        <v>1</v>
      </c>
      <c r="AC36">
        <v>4618.3</v>
      </c>
      <c r="AD36">
        <v>4618.3</v>
      </c>
      <c r="AE36" s="2">
        <v>45734.389722222222</v>
      </c>
      <c r="AF36">
        <v>1</v>
      </c>
      <c r="AG36">
        <v>0</v>
      </c>
      <c r="AH36" s="2">
        <v>45734.389722222222</v>
      </c>
      <c r="AI36">
        <v>1</v>
      </c>
      <c r="AJ36">
        <v>364840002</v>
      </c>
      <c r="AK36" t="s">
        <v>686</v>
      </c>
      <c r="AL36">
        <v>364840001</v>
      </c>
      <c r="AM36" t="s">
        <v>687</v>
      </c>
      <c r="BD36">
        <v>364840000</v>
      </c>
      <c r="BE36" t="s">
        <v>688</v>
      </c>
      <c r="BH36">
        <v>364840005</v>
      </c>
      <c r="BI36" t="s">
        <v>1624</v>
      </c>
      <c r="BY36" s="4" t="str">
        <f>HYPERLINK("https://lead2car-demo.crm4.dynamics.com/main.aspx?etn=ey_equipment&amp;pagetype=entityrecord&amp;id=52c8f53e-c9f5-ef11-be1f-6045bddf3afb","52c8f53e-c9f5-ef11-be1f-6045bddf3afb")</f>
        <v>52c8f53e-c9f5-ef11-be1f-6045bddf3afb</v>
      </c>
      <c r="BZ36" t="s">
        <v>1029</v>
      </c>
      <c r="CM36" s="2">
        <v>45734.389722222222</v>
      </c>
      <c r="CN36">
        <v>0</v>
      </c>
      <c r="CX36" s="2">
        <v>44844.551134259258</v>
      </c>
      <c r="CY36" s="2">
        <v>45734.389722222222</v>
      </c>
      <c r="CZ36">
        <v>1</v>
      </c>
      <c r="DA36" s="2">
        <v>44844.52443287037</v>
      </c>
      <c r="DB36" s="2">
        <v>45734.389722222222</v>
      </c>
      <c r="DC36">
        <v>1</v>
      </c>
      <c r="DF36" s="1">
        <v>44540</v>
      </c>
      <c r="DG36" s="1">
        <v>46001</v>
      </c>
      <c r="DI36" s="2">
        <v>45209.52443287037</v>
      </c>
      <c r="DM36" s="1">
        <v>44523</v>
      </c>
      <c r="DN36" s="1">
        <v>44005</v>
      </c>
      <c r="DR36" s="2">
        <v>45270.602083333331</v>
      </c>
      <c r="DT36">
        <v>364840002</v>
      </c>
      <c r="DU36" t="s">
        <v>686</v>
      </c>
      <c r="EI36">
        <v>364840001</v>
      </c>
      <c r="EJ36" t="s">
        <v>687</v>
      </c>
      <c r="EK36">
        <v>364840000</v>
      </c>
      <c r="EL36" t="s">
        <v>727</v>
      </c>
      <c r="EO36" s="4" t="str">
        <f>HYPERLINK("https://lead2car-demo.crm4.dynamics.com/main.aspx?etn=account&amp;pagetype=entityrecord&amp;id=37405d52-c7f5-ef11-be1f-6045bddf3afb","37405d52-c7f5-ef11-be1f-6045bddf3afb")</f>
        <v>37405d52-c7f5-ef11-be1f-6045bddf3afb</v>
      </c>
      <c r="EP36" t="s">
        <v>1030</v>
      </c>
      <c r="EQ36" t="s">
        <v>713</v>
      </c>
      <c r="ER36">
        <v>364840000</v>
      </c>
      <c r="ES36" t="s">
        <v>690</v>
      </c>
      <c r="EU36">
        <v>30000</v>
      </c>
      <c r="FC36" t="s">
        <v>946</v>
      </c>
      <c r="FD36">
        <v>1000</v>
      </c>
      <c r="FE36" t="s">
        <v>1031</v>
      </c>
      <c r="FF36">
        <v>70</v>
      </c>
      <c r="FI36">
        <v>200</v>
      </c>
      <c r="GD36" t="s">
        <v>732</v>
      </c>
      <c r="GG36">
        <v>364840000</v>
      </c>
      <c r="GH36" t="s">
        <v>691</v>
      </c>
      <c r="GJ36" t="b">
        <v>0</v>
      </c>
      <c r="GK36" t="s">
        <v>715</v>
      </c>
      <c r="GP36">
        <v>364840002</v>
      </c>
      <c r="GQ36" t="s">
        <v>686</v>
      </c>
      <c r="GU36" s="4" t="str">
        <f t="shared" ref="GU36:GU67" si="17">HYPERLINK("https://lead2car-demo.crm4.dynamics.com/main.aspx?etn=ey_importentity&amp;pagetype=entityrecord&amp;id=f4fbea14-c9f5-ef11-be1f-6045bddf3afb","f4fbea14-c9f5-ef11-be1f-6045bddf3afb")</f>
        <v>f4fbea14-c9f5-ef11-be1f-6045bddf3afb</v>
      </c>
      <c r="GV36" t="s">
        <v>733</v>
      </c>
      <c r="HE36">
        <v>364840002</v>
      </c>
      <c r="HF36" t="s">
        <v>686</v>
      </c>
      <c r="HI36">
        <v>364840002</v>
      </c>
      <c r="HJ36" t="s">
        <v>686</v>
      </c>
      <c r="HM36">
        <v>1</v>
      </c>
      <c r="HN36">
        <v>1</v>
      </c>
      <c r="IB36">
        <v>299968</v>
      </c>
      <c r="IF36" s="4" t="str">
        <f t="shared" si="10"/>
        <v>37c9f327-43f5-ef11-be1f-6045bddf3afb</v>
      </c>
      <c r="IG36" t="s">
        <v>949</v>
      </c>
      <c r="II36">
        <v>2022</v>
      </c>
      <c r="IJ36" t="b">
        <v>0</v>
      </c>
      <c r="IK36" t="s">
        <v>715</v>
      </c>
      <c r="IM36" t="s">
        <v>1032</v>
      </c>
      <c r="IN36">
        <v>364840001</v>
      </c>
      <c r="IO36" t="s">
        <v>687</v>
      </c>
      <c r="IR36">
        <v>364840000</v>
      </c>
      <c r="IS36" t="s">
        <v>736</v>
      </c>
      <c r="JL36" s="2">
        <v>45734.389722222222</v>
      </c>
      <c r="JM36">
        <v>0</v>
      </c>
      <c r="KJ36" t="s">
        <v>1029</v>
      </c>
      <c r="KR36">
        <v>364840002</v>
      </c>
      <c r="KS36" t="s">
        <v>686</v>
      </c>
      <c r="KT36" t="b">
        <v>0</v>
      </c>
      <c r="KU36" t="s">
        <v>715</v>
      </c>
      <c r="LV36">
        <v>487520.66</v>
      </c>
      <c r="LW36">
        <v>487520.66</v>
      </c>
      <c r="LX36">
        <v>443290</v>
      </c>
      <c r="LY36">
        <v>443290</v>
      </c>
      <c r="MF36">
        <v>2021</v>
      </c>
      <c r="NP36" t="s">
        <v>1033</v>
      </c>
      <c r="NQ36" t="s">
        <v>1034</v>
      </c>
      <c r="NS36">
        <v>364840002</v>
      </c>
      <c r="NT36" t="s">
        <v>686</v>
      </c>
      <c r="OW36">
        <v>364840002</v>
      </c>
      <c r="OX36" t="s">
        <v>686</v>
      </c>
      <c r="PB36" t="s">
        <v>1035</v>
      </c>
      <c r="PE36" t="b">
        <v>0</v>
      </c>
      <c r="PF36" t="s">
        <v>686</v>
      </c>
      <c r="PN36">
        <v>364840002</v>
      </c>
      <c r="PO36" t="s">
        <v>686</v>
      </c>
      <c r="PR36" t="s">
        <v>953</v>
      </c>
      <c r="VO36">
        <v>0</v>
      </c>
      <c r="VP36">
        <v>0</v>
      </c>
      <c r="VU36">
        <v>364840000</v>
      </c>
      <c r="VV36" t="s">
        <v>702</v>
      </c>
      <c r="WA36">
        <v>364840003</v>
      </c>
      <c r="WB36" t="s">
        <v>955</v>
      </c>
      <c r="WC36">
        <v>364840001</v>
      </c>
      <c r="WD36" t="s">
        <v>687</v>
      </c>
      <c r="WR36">
        <v>364840013</v>
      </c>
      <c r="WS36" t="s">
        <v>704</v>
      </c>
      <c r="WX36" s="4" t="str">
        <f>HYPERLINK("https://lead2car-demo.crm4.dynamics.com/main.aspx?etn=ey_vehicle&amp;pagetype=entityrecord&amp;id=1ec39e3e-c9f5-ef11-be1f-6045bddedbff","1ec39e3e-c9f5-ef11-be1f-6045bddedbff")</f>
        <v>1ec39e3e-c9f5-ef11-be1f-6045bddedbff</v>
      </c>
      <c r="XD36" s="4" t="str">
        <f t="shared" si="11"/>
        <v>62769afe-37f5-ef11-be1f-7c1e5275d4e3</v>
      </c>
      <c r="XE36" t="s">
        <v>744</v>
      </c>
      <c r="XF36" s="4" t="str">
        <f>HYPERLINK("https://lead2car-demo.crm4.dynamics.com/main.aspx?etn=ey_vehicleowner&amp;pagetype=entityrecord&amp;id=4d3b837e-d1f5-ef11-be1f-6045bddf3afb","4d3b837e-d1f5-ef11-be1f-6045bddf3afb")</f>
        <v>4d3b837e-d1f5-ef11-be1f-6045bddf3afb</v>
      </c>
      <c r="XG36" t="s">
        <v>1036</v>
      </c>
      <c r="XH36">
        <v>364840002</v>
      </c>
      <c r="XI36" t="s">
        <v>686</v>
      </c>
      <c r="XJ36">
        <v>364840002</v>
      </c>
      <c r="XK36" t="s">
        <v>686</v>
      </c>
      <c r="XP36">
        <v>364840000</v>
      </c>
      <c r="XQ36" t="s">
        <v>722</v>
      </c>
      <c r="XR36" s="4" t="str">
        <f t="shared" si="12"/>
        <v>95d5cdbc-9fd5-ef11-8eea-000d3a6576c9</v>
      </c>
      <c r="XS36" t="s">
        <v>685</v>
      </c>
      <c r="YD36" t="s">
        <v>1037</v>
      </c>
      <c r="YF36" t="b">
        <v>0</v>
      </c>
      <c r="YG36" t="s">
        <v>715</v>
      </c>
      <c r="YH36">
        <v>364840002</v>
      </c>
      <c r="YI36" t="s">
        <v>686</v>
      </c>
      <c r="YL36" s="4" t="str">
        <f t="shared" si="13"/>
        <v>95d5cdbc-9fd5-ef11-8eea-000d3a6576c9</v>
      </c>
      <c r="YM36" t="s">
        <v>685</v>
      </c>
      <c r="YN36" s="2">
        <v>45730.425081018519</v>
      </c>
      <c r="YR36" s="4" t="str">
        <f t="shared" ref="YR36:YR56" si="18">HYPERLINK("https://lead2car-demo.crm4.dynamics.com/main.aspx?etn=systemuser&amp;pagetype=entityrecord&amp;id=5333e27e-c4f5-ef11-be1f-6045bddedbff","5333e27e-c4f5-ef11-be1f-6045bddedbff")</f>
        <v>5333e27e-c4f5-ef11-be1f-6045bddedbff</v>
      </c>
      <c r="YS36" t="s">
        <v>724</v>
      </c>
      <c r="YT36" t="s">
        <v>709</v>
      </c>
      <c r="YU36" s="4" t="str">
        <f t="shared" si="14"/>
        <v>a3cecdbc-9fd5-ef11-8eea-000d3a6576c9</v>
      </c>
      <c r="YV36" t="s">
        <v>710</v>
      </c>
      <c r="YY36" s="4" t="str">
        <f t="shared" ref="YY36:YY56" si="19">HYPERLINK("https://lead2car-demo.crm4.dynamics.com/main.aspx?etn=systemuser&amp;pagetype=entityrecord&amp;id=5333e27e-c4f5-ef11-be1f-6045bddedbff","5333e27e-c4f5-ef11-be1f-6045bddedbff")</f>
        <v>5333e27e-c4f5-ef11-be1f-6045bddedbff</v>
      </c>
      <c r="ZA36">
        <v>0</v>
      </c>
      <c r="ZB36" t="s">
        <v>703</v>
      </c>
      <c r="ZC36">
        <v>1</v>
      </c>
      <c r="ZD36" t="s">
        <v>703</v>
      </c>
      <c r="ZE36">
        <v>0</v>
      </c>
      <c r="ZF36" s="4" t="str">
        <f t="shared" si="15"/>
        <v>58c14207-2cd6-ef11-8eea-000d3a6576c9</v>
      </c>
      <c r="ZG36" t="s">
        <v>711</v>
      </c>
    </row>
    <row r="37" spans="1:683" x14ac:dyDescent="0.25">
      <c r="A37" s="4" t="str">
        <f t="shared" si="16"/>
        <v>5333e27e-c4f5-ef11-be1f-6045bddedbff</v>
      </c>
      <c r="B37" t="s">
        <v>724</v>
      </c>
      <c r="C37" s="2">
        <v>45716.488668981481</v>
      </c>
      <c r="F37">
        <v>1</v>
      </c>
      <c r="J37">
        <v>364840002</v>
      </c>
      <c r="K37" t="s">
        <v>686</v>
      </c>
      <c r="R37" t="b">
        <v>0</v>
      </c>
      <c r="S37" t="s">
        <v>686</v>
      </c>
      <c r="W37">
        <v>0</v>
      </c>
      <c r="X37" s="2">
        <v>45734.389722222222</v>
      </c>
      <c r="Y37">
        <v>1</v>
      </c>
      <c r="Z37">
        <v>3</v>
      </c>
      <c r="AA37" s="2">
        <v>45734.389722222222</v>
      </c>
      <c r="AB37">
        <v>1</v>
      </c>
      <c r="AC37">
        <v>24019.9</v>
      </c>
      <c r="AD37">
        <v>24019.9</v>
      </c>
      <c r="AE37" s="2">
        <v>45734.389722222222</v>
      </c>
      <c r="AF37">
        <v>1</v>
      </c>
      <c r="AG37">
        <v>0</v>
      </c>
      <c r="AH37" s="2">
        <v>45734.389722222222</v>
      </c>
      <c r="AI37">
        <v>1</v>
      </c>
      <c r="AJ37">
        <v>364840002</v>
      </c>
      <c r="AK37" t="s">
        <v>686</v>
      </c>
      <c r="AL37">
        <v>364840001</v>
      </c>
      <c r="AM37" t="s">
        <v>687</v>
      </c>
      <c r="BD37">
        <v>364840000</v>
      </c>
      <c r="BE37" t="s">
        <v>688</v>
      </c>
      <c r="BH37">
        <v>364840005</v>
      </c>
      <c r="BI37" t="s">
        <v>1624</v>
      </c>
      <c r="BY37" s="4" t="str">
        <f>HYPERLINK("https://lead2car-demo.crm4.dynamics.com/main.aspx?etn=ey_equipment&amp;pagetype=entityrecord&amp;id=52c8f53e-c9f5-ef11-be1f-6045bddf3afb","52c8f53e-c9f5-ef11-be1f-6045bddf3afb")</f>
        <v>52c8f53e-c9f5-ef11-be1f-6045bddf3afb</v>
      </c>
      <c r="BZ37" t="s">
        <v>1029</v>
      </c>
      <c r="CM37" s="2">
        <v>45734.389722222222</v>
      </c>
      <c r="CN37">
        <v>0</v>
      </c>
      <c r="CX37" s="2">
        <v>44844.578055555554</v>
      </c>
      <c r="CY37" s="2">
        <v>45734.389722222222</v>
      </c>
      <c r="CZ37">
        <v>1</v>
      </c>
      <c r="DA37" s="2">
        <v>44844.316886574074</v>
      </c>
      <c r="DB37" s="2">
        <v>45734.389722222222</v>
      </c>
      <c r="DC37">
        <v>1</v>
      </c>
      <c r="DF37" s="1">
        <v>44540</v>
      </c>
      <c r="DG37" s="1">
        <v>46001</v>
      </c>
      <c r="DI37" s="2">
        <v>45209.316886574074</v>
      </c>
      <c r="DM37" s="1">
        <v>44521</v>
      </c>
      <c r="DN37" s="1">
        <v>43437</v>
      </c>
      <c r="DR37" s="2">
        <v>45270.602777777778</v>
      </c>
      <c r="DT37">
        <v>364840002</v>
      </c>
      <c r="DU37" t="s">
        <v>686</v>
      </c>
      <c r="EI37">
        <v>364840001</v>
      </c>
      <c r="EJ37" t="s">
        <v>687</v>
      </c>
      <c r="EK37">
        <v>364840000</v>
      </c>
      <c r="EL37" t="s">
        <v>727</v>
      </c>
      <c r="EO37" s="4" t="str">
        <f>HYPERLINK("https://lead2car-demo.crm4.dynamics.com/main.aspx?etn=account&amp;pagetype=entityrecord&amp;id=c9cb0b3a-c7f5-ef11-be1f-6045bddf3afb","c9cb0b3a-c7f5-ef11-be1f-6045bddf3afb")</f>
        <v>c9cb0b3a-c7f5-ef11-be1f-6045bddf3afb</v>
      </c>
      <c r="EP37" t="s">
        <v>1038</v>
      </c>
      <c r="EQ37" t="s">
        <v>713</v>
      </c>
      <c r="ER37">
        <v>364840000</v>
      </c>
      <c r="ES37" t="s">
        <v>690</v>
      </c>
      <c r="EU37">
        <v>30000</v>
      </c>
      <c r="FC37" t="s">
        <v>946</v>
      </c>
      <c r="FD37">
        <v>1000</v>
      </c>
      <c r="FE37" t="s">
        <v>1039</v>
      </c>
      <c r="FF37">
        <v>70</v>
      </c>
      <c r="FI37">
        <v>200</v>
      </c>
      <c r="GD37" t="s">
        <v>732</v>
      </c>
      <c r="GG37">
        <v>364840000</v>
      </c>
      <c r="GH37" t="s">
        <v>691</v>
      </c>
      <c r="GJ37" t="b">
        <v>0</v>
      </c>
      <c r="GK37" t="s">
        <v>715</v>
      </c>
      <c r="GP37">
        <v>364840002</v>
      </c>
      <c r="GQ37" t="s">
        <v>686</v>
      </c>
      <c r="GU37" s="4" t="str">
        <f t="shared" si="17"/>
        <v>f4fbea14-c9f5-ef11-be1f-6045bddf3afb</v>
      </c>
      <c r="GV37" t="s">
        <v>733</v>
      </c>
      <c r="HE37">
        <v>364840002</v>
      </c>
      <c r="HF37" t="s">
        <v>686</v>
      </c>
      <c r="HI37">
        <v>364840002</v>
      </c>
      <c r="HJ37" t="s">
        <v>686</v>
      </c>
      <c r="HM37">
        <v>1</v>
      </c>
      <c r="HN37">
        <v>1</v>
      </c>
      <c r="IB37">
        <v>48760</v>
      </c>
      <c r="IF37" s="4" t="str">
        <f t="shared" si="10"/>
        <v>37c9f327-43f5-ef11-be1f-6045bddf3afb</v>
      </c>
      <c r="IG37" t="s">
        <v>949</v>
      </c>
      <c r="II37">
        <v>2022</v>
      </c>
      <c r="IJ37" t="b">
        <v>0</v>
      </c>
      <c r="IK37" t="s">
        <v>715</v>
      </c>
      <c r="IM37" t="s">
        <v>1040</v>
      </c>
      <c r="IN37">
        <v>364840001</v>
      </c>
      <c r="IO37" t="s">
        <v>687</v>
      </c>
      <c r="IR37">
        <v>364840000</v>
      </c>
      <c r="IS37" t="s">
        <v>736</v>
      </c>
      <c r="JL37" s="2">
        <v>45734.389722222222</v>
      </c>
      <c r="JM37">
        <v>0</v>
      </c>
      <c r="KJ37" t="s">
        <v>1029</v>
      </c>
      <c r="KR37">
        <v>364840002</v>
      </c>
      <c r="KS37" t="s">
        <v>686</v>
      </c>
      <c r="KT37" t="b">
        <v>0</v>
      </c>
      <c r="KU37" t="s">
        <v>715</v>
      </c>
      <c r="LV37">
        <v>313966.94</v>
      </c>
      <c r="LW37">
        <v>313966.94</v>
      </c>
      <c r="LX37">
        <v>314405.99</v>
      </c>
      <c r="LY37">
        <v>314405.99</v>
      </c>
      <c r="MF37">
        <v>2021</v>
      </c>
      <c r="NP37" t="s">
        <v>1041</v>
      </c>
      <c r="NQ37" t="s">
        <v>698</v>
      </c>
      <c r="NS37">
        <v>364840002</v>
      </c>
      <c r="NT37" t="s">
        <v>686</v>
      </c>
      <c r="OW37">
        <v>364840002</v>
      </c>
      <c r="OX37" t="s">
        <v>686</v>
      </c>
      <c r="PB37" t="s">
        <v>699</v>
      </c>
      <c r="PE37" t="b">
        <v>0</v>
      </c>
      <c r="PF37" t="s">
        <v>686</v>
      </c>
      <c r="PN37">
        <v>364840002</v>
      </c>
      <c r="PO37" t="s">
        <v>686</v>
      </c>
      <c r="PR37" t="s">
        <v>953</v>
      </c>
      <c r="VO37">
        <v>0</v>
      </c>
      <c r="VP37">
        <v>0</v>
      </c>
      <c r="VU37">
        <v>364840000</v>
      </c>
      <c r="VV37" t="s">
        <v>702</v>
      </c>
      <c r="WA37">
        <v>364840003</v>
      </c>
      <c r="WB37" t="s">
        <v>955</v>
      </c>
      <c r="WC37">
        <v>364840001</v>
      </c>
      <c r="WD37" t="s">
        <v>687</v>
      </c>
      <c r="WR37">
        <v>364840013</v>
      </c>
      <c r="WS37" t="s">
        <v>704</v>
      </c>
      <c r="WX37" s="4" t="str">
        <f>HYPERLINK("https://lead2car-demo.crm4.dynamics.com/main.aspx?etn=ey_vehicle&amp;pagetype=entityrecord&amp;id=33c39e3e-c9f5-ef11-be1f-6045bddedbff","33c39e3e-c9f5-ef11-be1f-6045bddedbff")</f>
        <v>33c39e3e-c9f5-ef11-be1f-6045bddedbff</v>
      </c>
      <c r="XD37" s="4" t="str">
        <f t="shared" si="11"/>
        <v>62769afe-37f5-ef11-be1f-7c1e5275d4e3</v>
      </c>
      <c r="XE37" t="s">
        <v>744</v>
      </c>
      <c r="XF37" s="4" t="str">
        <f>HYPERLINK("https://lead2car-demo.crm4.dynamics.com/main.aspx?etn=ey_vehicleowner&amp;pagetype=entityrecord&amp;id=923b837e-d1f5-ef11-be1f-6045bddf3afb","923b837e-d1f5-ef11-be1f-6045bddf3afb")</f>
        <v>923b837e-d1f5-ef11-be1f-6045bddf3afb</v>
      </c>
      <c r="XG37" t="s">
        <v>1042</v>
      </c>
      <c r="XH37">
        <v>364840002</v>
      </c>
      <c r="XI37" t="s">
        <v>686</v>
      </c>
      <c r="XJ37">
        <v>364840002</v>
      </c>
      <c r="XK37" t="s">
        <v>686</v>
      </c>
      <c r="XP37">
        <v>364840000</v>
      </c>
      <c r="XQ37" t="s">
        <v>722</v>
      </c>
      <c r="XR37" s="4" t="str">
        <f t="shared" si="12"/>
        <v>95d5cdbc-9fd5-ef11-8eea-000d3a6576c9</v>
      </c>
      <c r="XS37" t="s">
        <v>685</v>
      </c>
      <c r="YD37" t="s">
        <v>708</v>
      </c>
      <c r="YF37" t="b">
        <v>0</v>
      </c>
      <c r="YG37" t="s">
        <v>715</v>
      </c>
      <c r="YH37">
        <v>364840002</v>
      </c>
      <c r="YI37" t="s">
        <v>686</v>
      </c>
      <c r="YL37" s="4" t="str">
        <f t="shared" si="13"/>
        <v>95d5cdbc-9fd5-ef11-8eea-000d3a6576c9</v>
      </c>
      <c r="YM37" t="s">
        <v>685</v>
      </c>
      <c r="YN37" s="2">
        <v>45730.406504629631</v>
      </c>
      <c r="YR37" s="4" t="str">
        <f t="shared" si="18"/>
        <v>5333e27e-c4f5-ef11-be1f-6045bddedbff</v>
      </c>
      <c r="YS37" t="s">
        <v>724</v>
      </c>
      <c r="YT37" t="s">
        <v>709</v>
      </c>
      <c r="YU37" s="4" t="str">
        <f t="shared" si="14"/>
        <v>a3cecdbc-9fd5-ef11-8eea-000d3a6576c9</v>
      </c>
      <c r="YV37" t="s">
        <v>710</v>
      </c>
      <c r="YY37" s="4" t="str">
        <f t="shared" si="19"/>
        <v>5333e27e-c4f5-ef11-be1f-6045bddedbff</v>
      </c>
      <c r="ZA37">
        <v>0</v>
      </c>
      <c r="ZB37" t="s">
        <v>703</v>
      </c>
      <c r="ZC37">
        <v>1</v>
      </c>
      <c r="ZD37" t="s">
        <v>703</v>
      </c>
      <c r="ZE37">
        <v>0</v>
      </c>
      <c r="ZF37" s="4" t="str">
        <f t="shared" si="15"/>
        <v>58c14207-2cd6-ef11-8eea-000d3a6576c9</v>
      </c>
      <c r="ZG37" t="s">
        <v>711</v>
      </c>
    </row>
    <row r="38" spans="1:683" x14ac:dyDescent="0.25">
      <c r="A38" s="4" t="str">
        <f t="shared" si="16"/>
        <v>5333e27e-c4f5-ef11-be1f-6045bddedbff</v>
      </c>
      <c r="B38" t="s">
        <v>724</v>
      </c>
      <c r="C38" s="2">
        <v>45716.488692129627</v>
      </c>
      <c r="F38">
        <v>1</v>
      </c>
      <c r="J38">
        <v>364840002</v>
      </c>
      <c r="K38" t="s">
        <v>686</v>
      </c>
      <c r="R38" t="b">
        <v>0</v>
      </c>
      <c r="S38" t="s">
        <v>686</v>
      </c>
      <c r="W38">
        <v>0</v>
      </c>
      <c r="X38" s="2">
        <v>45734.389722222222</v>
      </c>
      <c r="Y38">
        <v>1</v>
      </c>
      <c r="Z38">
        <v>3</v>
      </c>
      <c r="AA38" s="2">
        <v>45734.389722222222</v>
      </c>
      <c r="AB38">
        <v>1</v>
      </c>
      <c r="AC38">
        <v>38804.6</v>
      </c>
      <c r="AD38">
        <v>38804.6</v>
      </c>
      <c r="AE38" s="2">
        <v>45734.389722222222</v>
      </c>
      <c r="AF38">
        <v>1</v>
      </c>
      <c r="AG38">
        <v>0</v>
      </c>
      <c r="AH38" s="2">
        <v>45734.389722222222</v>
      </c>
      <c r="AI38">
        <v>1</v>
      </c>
      <c r="AJ38">
        <v>364840002</v>
      </c>
      <c r="AK38" t="s">
        <v>686</v>
      </c>
      <c r="AL38">
        <v>364840001</v>
      </c>
      <c r="AM38" t="s">
        <v>687</v>
      </c>
      <c r="BD38">
        <v>364840004</v>
      </c>
      <c r="BE38" t="s">
        <v>725</v>
      </c>
      <c r="BH38">
        <v>364840031</v>
      </c>
      <c r="BI38" t="s">
        <v>689</v>
      </c>
      <c r="BY38" s="4" t="str">
        <f>HYPERLINK("https://lead2car-demo.crm4.dynamics.com/main.aspx?etn=ey_equipment&amp;pagetype=entityrecord&amp;id=76c8f53e-c9f5-ef11-be1f-6045bddf3afb","76c8f53e-c9f5-ef11-be1f-6045bddf3afb")</f>
        <v>76c8f53e-c9f5-ef11-be1f-6045bddf3afb</v>
      </c>
      <c r="BZ38" t="s">
        <v>1043</v>
      </c>
      <c r="CM38" s="2">
        <v>45734.389722222222</v>
      </c>
      <c r="CN38">
        <v>0</v>
      </c>
      <c r="CX38" s="2">
        <v>44844.598460648151</v>
      </c>
      <c r="CY38" s="2">
        <v>45734.389722222222</v>
      </c>
      <c r="CZ38">
        <v>1</v>
      </c>
      <c r="DA38" s="2">
        <v>44844.333240740743</v>
      </c>
      <c r="DB38" s="2">
        <v>45734.389722222222</v>
      </c>
      <c r="DC38">
        <v>1</v>
      </c>
      <c r="DF38" s="1">
        <v>44456</v>
      </c>
      <c r="DG38" s="1">
        <v>45917</v>
      </c>
      <c r="DI38" s="2">
        <v>45209.333240740743</v>
      </c>
      <c r="DN38" s="1">
        <v>44456</v>
      </c>
      <c r="DR38" s="1">
        <v>45185</v>
      </c>
      <c r="DT38">
        <v>364840002</v>
      </c>
      <c r="DU38" t="s">
        <v>686</v>
      </c>
      <c r="EI38">
        <v>364840001</v>
      </c>
      <c r="EJ38" t="s">
        <v>687</v>
      </c>
      <c r="EK38">
        <v>364840000</v>
      </c>
      <c r="EL38" t="s">
        <v>727</v>
      </c>
      <c r="EO38" s="4" t="str">
        <f>HYPERLINK("https://lead2car-demo.crm4.dynamics.com/main.aspx?etn=account&amp;pagetype=entityrecord&amp;id=094c6c41-c7f5-ef11-be1f-6045bddedbff","094c6c41-c7f5-ef11-be1f-6045bddedbff")</f>
        <v>094c6c41-c7f5-ef11-be1f-6045bddedbff</v>
      </c>
      <c r="EP38" t="s">
        <v>1044</v>
      </c>
      <c r="EQ38" t="s">
        <v>713</v>
      </c>
      <c r="ER38">
        <v>364840000</v>
      </c>
      <c r="ES38" t="s">
        <v>690</v>
      </c>
      <c r="EU38">
        <v>30000</v>
      </c>
      <c r="FC38" t="s">
        <v>730</v>
      </c>
      <c r="FD38">
        <v>2000</v>
      </c>
      <c r="FE38" t="s">
        <v>984</v>
      </c>
      <c r="FF38">
        <v>120</v>
      </c>
      <c r="FI38">
        <v>200</v>
      </c>
      <c r="GD38" t="s">
        <v>732</v>
      </c>
      <c r="GG38">
        <v>364840000</v>
      </c>
      <c r="GH38" t="s">
        <v>691</v>
      </c>
      <c r="GI38" t="s">
        <v>984</v>
      </c>
      <c r="GJ38" t="b">
        <v>0</v>
      </c>
      <c r="GK38" t="s">
        <v>715</v>
      </c>
      <c r="GP38">
        <v>364840002</v>
      </c>
      <c r="GQ38" t="s">
        <v>686</v>
      </c>
      <c r="GU38" s="4" t="str">
        <f t="shared" si="17"/>
        <v>f4fbea14-c9f5-ef11-be1f-6045bddf3afb</v>
      </c>
      <c r="GV38" t="s">
        <v>733</v>
      </c>
      <c r="HE38">
        <v>364840002</v>
      </c>
      <c r="HF38" t="s">
        <v>686</v>
      </c>
      <c r="HI38">
        <v>364840002</v>
      </c>
      <c r="HJ38" t="s">
        <v>686</v>
      </c>
      <c r="HM38">
        <v>1</v>
      </c>
      <c r="HN38">
        <v>1</v>
      </c>
      <c r="IB38">
        <v>93757</v>
      </c>
      <c r="IF38" s="4" t="str">
        <f t="shared" ref="IF38:IF58" si="20">HYPERLINK("https://lead2car-demo.crm4.dynamics.com/main.aspx?etn=ey_modelkey&amp;pagetype=entityrecord&amp;id=35e04625-43f5-ef11-be1f-6045bddedbff","35e04625-43f5-ef11-be1f-6045bddedbff")</f>
        <v>35e04625-43f5-ef11-be1f-6045bddedbff</v>
      </c>
      <c r="IG38" t="s">
        <v>734</v>
      </c>
      <c r="II38">
        <v>2022</v>
      </c>
      <c r="IJ38" t="b">
        <v>0</v>
      </c>
      <c r="IK38" t="s">
        <v>715</v>
      </c>
      <c r="IM38" t="s">
        <v>1045</v>
      </c>
      <c r="IN38">
        <v>364840002</v>
      </c>
      <c r="IO38" t="s">
        <v>686</v>
      </c>
      <c r="IR38">
        <v>364840000</v>
      </c>
      <c r="IS38" t="s">
        <v>736</v>
      </c>
      <c r="JH38">
        <v>364840006</v>
      </c>
      <c r="JI38" t="s">
        <v>737</v>
      </c>
      <c r="JL38" s="2">
        <v>45734.389722222222</v>
      </c>
      <c r="JM38">
        <v>0</v>
      </c>
      <c r="KJ38" t="s">
        <v>1043</v>
      </c>
      <c r="KR38">
        <v>364840002</v>
      </c>
      <c r="KS38" t="s">
        <v>686</v>
      </c>
      <c r="KT38" t="b">
        <v>0</v>
      </c>
      <c r="KU38" t="s">
        <v>715</v>
      </c>
      <c r="MF38">
        <v>2021</v>
      </c>
      <c r="NQ38" t="s">
        <v>1046</v>
      </c>
      <c r="NS38">
        <v>364840001</v>
      </c>
      <c r="NT38" t="s">
        <v>687</v>
      </c>
      <c r="OW38">
        <v>364840002</v>
      </c>
      <c r="OX38" t="s">
        <v>686</v>
      </c>
      <c r="PB38" t="s">
        <v>1047</v>
      </c>
      <c r="PE38" t="b">
        <v>0</v>
      </c>
      <c r="PF38" t="s">
        <v>686</v>
      </c>
      <c r="PN38">
        <v>364840002</v>
      </c>
      <c r="PO38" t="s">
        <v>686</v>
      </c>
      <c r="PR38" t="s">
        <v>741</v>
      </c>
      <c r="VU38">
        <v>364840001</v>
      </c>
      <c r="VV38" t="s">
        <v>720</v>
      </c>
      <c r="VY38" t="s">
        <v>984</v>
      </c>
      <c r="VZ38" t="s">
        <v>1048</v>
      </c>
      <c r="WA38">
        <v>364840069</v>
      </c>
      <c r="WB38" t="s">
        <v>743</v>
      </c>
      <c r="WC38">
        <v>364840002</v>
      </c>
      <c r="WD38" t="s">
        <v>686</v>
      </c>
      <c r="WR38">
        <v>364840013</v>
      </c>
      <c r="WS38" t="s">
        <v>704</v>
      </c>
      <c r="WX38" s="4" t="str">
        <f>HYPERLINK("https://lead2car-demo.crm4.dynamics.com/main.aspx?etn=ey_vehicle&amp;pagetype=entityrecord&amp;id=4bc39e3e-c9f5-ef11-be1f-6045bddedbff","4bc39e3e-c9f5-ef11-be1f-6045bddedbff")</f>
        <v>4bc39e3e-c9f5-ef11-be1f-6045bddedbff</v>
      </c>
      <c r="XD38" s="4" t="str">
        <f t="shared" si="11"/>
        <v>62769afe-37f5-ef11-be1f-7c1e5275d4e3</v>
      </c>
      <c r="XE38" t="s">
        <v>744</v>
      </c>
      <c r="XF38" s="4" t="str">
        <f>HYPERLINK("https://lead2car-demo.crm4.dynamics.com/main.aspx?etn=ey_vehicleowner&amp;pagetype=entityrecord&amp;id=e5cbc31f-d4f5-ef11-be1f-000d3ab63aa3","e5cbc31f-d4f5-ef11-be1f-000d3ab63aa3")</f>
        <v>e5cbc31f-d4f5-ef11-be1f-000d3ab63aa3</v>
      </c>
      <c r="XG38" t="s">
        <v>1049</v>
      </c>
      <c r="XH38">
        <v>364840002</v>
      </c>
      <c r="XI38" t="s">
        <v>686</v>
      </c>
      <c r="XJ38">
        <v>364840002</v>
      </c>
      <c r="XK38" t="s">
        <v>686</v>
      </c>
      <c r="XP38">
        <v>364840000</v>
      </c>
      <c r="XQ38" t="s">
        <v>722</v>
      </c>
      <c r="XR38" s="4" t="str">
        <f t="shared" si="12"/>
        <v>95d5cdbc-9fd5-ef11-8eea-000d3a6576c9</v>
      </c>
      <c r="XS38" t="s">
        <v>685</v>
      </c>
      <c r="YD38" t="s">
        <v>1050</v>
      </c>
      <c r="YF38" t="b">
        <v>0</v>
      </c>
      <c r="YG38" t="s">
        <v>715</v>
      </c>
      <c r="YH38">
        <v>364840002</v>
      </c>
      <c r="YI38" t="s">
        <v>686</v>
      </c>
      <c r="YL38" s="4" t="str">
        <f t="shared" si="13"/>
        <v>95d5cdbc-9fd5-ef11-8eea-000d3a6576c9</v>
      </c>
      <c r="YM38" t="s">
        <v>685</v>
      </c>
      <c r="YN38" s="2">
        <v>45732.656284722223</v>
      </c>
      <c r="YR38" s="4" t="str">
        <f t="shared" si="18"/>
        <v>5333e27e-c4f5-ef11-be1f-6045bddedbff</v>
      </c>
      <c r="YS38" t="s">
        <v>724</v>
      </c>
      <c r="YT38" t="s">
        <v>709</v>
      </c>
      <c r="YU38" s="4" t="str">
        <f t="shared" si="14"/>
        <v>a3cecdbc-9fd5-ef11-8eea-000d3a6576c9</v>
      </c>
      <c r="YV38" t="s">
        <v>710</v>
      </c>
      <c r="YY38" s="4" t="str">
        <f t="shared" si="19"/>
        <v>5333e27e-c4f5-ef11-be1f-6045bddedbff</v>
      </c>
      <c r="ZA38">
        <v>0</v>
      </c>
      <c r="ZB38" t="s">
        <v>703</v>
      </c>
      <c r="ZC38">
        <v>1</v>
      </c>
      <c r="ZD38" t="s">
        <v>703</v>
      </c>
      <c r="ZE38">
        <v>4</v>
      </c>
      <c r="ZF38" s="4" t="str">
        <f t="shared" si="15"/>
        <v>58c14207-2cd6-ef11-8eea-000d3a6576c9</v>
      </c>
      <c r="ZG38" t="s">
        <v>711</v>
      </c>
    </row>
    <row r="39" spans="1:683" x14ac:dyDescent="0.25">
      <c r="A39" s="4" t="str">
        <f t="shared" si="16"/>
        <v>5333e27e-c4f5-ef11-be1f-6045bddedbff</v>
      </c>
      <c r="B39" t="s">
        <v>724</v>
      </c>
      <c r="C39" s="2">
        <v>45716.488692129627</v>
      </c>
      <c r="F39">
        <v>1</v>
      </c>
      <c r="J39">
        <v>364840002</v>
      </c>
      <c r="K39" t="s">
        <v>686</v>
      </c>
      <c r="R39" t="b">
        <v>0</v>
      </c>
      <c r="S39" t="s">
        <v>686</v>
      </c>
      <c r="W39">
        <v>0</v>
      </c>
      <c r="X39" s="2">
        <v>45734.389722222222</v>
      </c>
      <c r="Y39">
        <v>1</v>
      </c>
      <c r="Z39">
        <v>3</v>
      </c>
      <c r="AA39" s="2">
        <v>45734.389722222222</v>
      </c>
      <c r="AB39">
        <v>1</v>
      </c>
      <c r="AC39">
        <v>7808.7</v>
      </c>
      <c r="AD39">
        <v>7808.7</v>
      </c>
      <c r="AE39" s="2">
        <v>45734.389722222222</v>
      </c>
      <c r="AF39">
        <v>1</v>
      </c>
      <c r="AG39">
        <v>0</v>
      </c>
      <c r="AH39" s="2">
        <v>45734.389722222222</v>
      </c>
      <c r="AI39">
        <v>1</v>
      </c>
      <c r="AJ39">
        <v>364840002</v>
      </c>
      <c r="AK39" t="s">
        <v>686</v>
      </c>
      <c r="AL39">
        <v>364840001</v>
      </c>
      <c r="AM39" t="s">
        <v>687</v>
      </c>
      <c r="BD39">
        <v>364840004</v>
      </c>
      <c r="BE39" t="s">
        <v>725</v>
      </c>
      <c r="BH39">
        <v>364840031</v>
      </c>
      <c r="BI39" t="s">
        <v>689</v>
      </c>
      <c r="BY39" s="4" t="str">
        <f>HYPERLINK("https://lead2car-demo.crm4.dynamics.com/main.aspx?etn=ey_equipment&amp;pagetype=entityrecord&amp;id=42c8f53e-c9f5-ef11-be1f-6045bddf3afb","42c8f53e-c9f5-ef11-be1f-6045bddf3afb")</f>
        <v>42c8f53e-c9f5-ef11-be1f-6045bddf3afb</v>
      </c>
      <c r="BZ39" t="s">
        <v>1002</v>
      </c>
      <c r="CM39" s="2">
        <v>45734.389722222222</v>
      </c>
      <c r="CN39">
        <v>0</v>
      </c>
      <c r="CX39" s="2">
        <v>44844.60224537037</v>
      </c>
      <c r="CY39" s="2">
        <v>45734.389722222222</v>
      </c>
      <c r="CZ39">
        <v>1</v>
      </c>
      <c r="DA39" s="2">
        <v>44844.306793981479</v>
      </c>
      <c r="DB39" s="2">
        <v>45734.389722222222</v>
      </c>
      <c r="DC39">
        <v>1</v>
      </c>
      <c r="DF39" s="1">
        <v>44522</v>
      </c>
      <c r="DG39" s="1">
        <v>45983</v>
      </c>
      <c r="DI39" s="2">
        <v>45209.306793981479</v>
      </c>
      <c r="DM39" s="1">
        <v>44406</v>
      </c>
      <c r="DN39" s="1">
        <v>44522</v>
      </c>
      <c r="DR39" s="2">
        <v>45252.472222222219</v>
      </c>
      <c r="DT39">
        <v>364840002</v>
      </c>
      <c r="DU39" t="s">
        <v>686</v>
      </c>
      <c r="EI39">
        <v>364840001</v>
      </c>
      <c r="EJ39" t="s">
        <v>687</v>
      </c>
      <c r="EK39">
        <v>364840000</v>
      </c>
      <c r="EL39" t="s">
        <v>727</v>
      </c>
      <c r="EO39" s="4" t="str">
        <f>HYPERLINK("https://lead2car-demo.crm4.dynamics.com/main.aspx?etn=account&amp;pagetype=entityrecord&amp;id=0ac7775a-c7f5-ef11-be1f-6045bddedbff","0ac7775a-c7f5-ef11-be1f-6045bddedbff")</f>
        <v>0ac7775a-c7f5-ef11-be1f-6045bddedbff</v>
      </c>
      <c r="EP39" t="s">
        <v>1051</v>
      </c>
      <c r="EQ39" t="s">
        <v>713</v>
      </c>
      <c r="ER39">
        <v>364840000</v>
      </c>
      <c r="ES39" t="s">
        <v>690</v>
      </c>
      <c r="FC39" t="s">
        <v>730</v>
      </c>
      <c r="FD39">
        <v>2000</v>
      </c>
      <c r="FE39" t="s">
        <v>1052</v>
      </c>
      <c r="FF39">
        <v>120</v>
      </c>
      <c r="FI39">
        <v>200</v>
      </c>
      <c r="GD39" t="s">
        <v>732</v>
      </c>
      <c r="GG39">
        <v>364840000</v>
      </c>
      <c r="GH39" t="s">
        <v>691</v>
      </c>
      <c r="GJ39" t="b">
        <v>0</v>
      </c>
      <c r="GK39" t="s">
        <v>715</v>
      </c>
      <c r="GP39">
        <v>364840002</v>
      </c>
      <c r="GQ39" t="s">
        <v>686</v>
      </c>
      <c r="GU39" s="4" t="str">
        <f t="shared" si="17"/>
        <v>f4fbea14-c9f5-ef11-be1f-6045bddf3afb</v>
      </c>
      <c r="GV39" t="s">
        <v>733</v>
      </c>
      <c r="HE39">
        <v>364840002</v>
      </c>
      <c r="HF39" t="s">
        <v>686</v>
      </c>
      <c r="HI39">
        <v>364840002</v>
      </c>
      <c r="HJ39" t="s">
        <v>686</v>
      </c>
      <c r="HM39">
        <v>1</v>
      </c>
      <c r="HN39">
        <v>1</v>
      </c>
      <c r="IB39">
        <v>56586</v>
      </c>
      <c r="IF39" s="4" t="str">
        <f t="shared" si="20"/>
        <v>35e04625-43f5-ef11-be1f-6045bddedbff</v>
      </c>
      <c r="IG39" t="s">
        <v>734</v>
      </c>
      <c r="II39">
        <v>2022</v>
      </c>
      <c r="IJ39" t="b">
        <v>0</v>
      </c>
      <c r="IK39" t="s">
        <v>715</v>
      </c>
      <c r="IM39" t="s">
        <v>1053</v>
      </c>
      <c r="IN39">
        <v>364840001</v>
      </c>
      <c r="IO39" t="s">
        <v>687</v>
      </c>
      <c r="IR39">
        <v>364840000</v>
      </c>
      <c r="IS39" t="s">
        <v>736</v>
      </c>
      <c r="JH39">
        <v>364840006</v>
      </c>
      <c r="JI39" t="s">
        <v>737</v>
      </c>
      <c r="JL39" s="2">
        <v>45734.389722222222</v>
      </c>
      <c r="JM39">
        <v>0</v>
      </c>
      <c r="KJ39" t="s">
        <v>1002</v>
      </c>
      <c r="KR39">
        <v>364840002</v>
      </c>
      <c r="KS39" t="s">
        <v>686</v>
      </c>
      <c r="KT39" t="b">
        <v>0</v>
      </c>
      <c r="KU39" t="s">
        <v>715</v>
      </c>
      <c r="MF39">
        <v>2021</v>
      </c>
      <c r="NP39" t="s">
        <v>1054</v>
      </c>
      <c r="NQ39" t="s">
        <v>1055</v>
      </c>
      <c r="NS39">
        <v>364840002</v>
      </c>
      <c r="NT39" t="s">
        <v>686</v>
      </c>
      <c r="OW39">
        <v>364840002</v>
      </c>
      <c r="OX39" t="s">
        <v>686</v>
      </c>
      <c r="PB39" t="s">
        <v>1056</v>
      </c>
      <c r="PE39" t="b">
        <v>0</v>
      </c>
      <c r="PF39" t="s">
        <v>686</v>
      </c>
      <c r="PN39">
        <v>364840002</v>
      </c>
      <c r="PO39" t="s">
        <v>686</v>
      </c>
      <c r="PR39" t="s">
        <v>741</v>
      </c>
      <c r="VU39">
        <v>364840001</v>
      </c>
      <c r="VV39" t="s">
        <v>720</v>
      </c>
      <c r="VZ39" t="s">
        <v>1057</v>
      </c>
      <c r="WA39">
        <v>364840069</v>
      </c>
      <c r="WB39" t="s">
        <v>743</v>
      </c>
      <c r="WC39">
        <v>364840002</v>
      </c>
      <c r="WD39" t="s">
        <v>686</v>
      </c>
      <c r="WR39">
        <v>364840013</v>
      </c>
      <c r="WS39" t="s">
        <v>704</v>
      </c>
      <c r="WX39" s="4" t="str">
        <f>HYPERLINK("https://lead2car-demo.crm4.dynamics.com/main.aspx?etn=ey_vehicle&amp;pagetype=entityrecord&amp;id=6ec39e3e-c9f5-ef11-be1f-6045bddedbff","6ec39e3e-c9f5-ef11-be1f-6045bddedbff")</f>
        <v>6ec39e3e-c9f5-ef11-be1f-6045bddedbff</v>
      </c>
      <c r="XD39" s="4" t="str">
        <f t="shared" si="11"/>
        <v>62769afe-37f5-ef11-be1f-7c1e5275d4e3</v>
      </c>
      <c r="XE39" t="s">
        <v>744</v>
      </c>
      <c r="XF39" s="4" t="str">
        <f>HYPERLINK("https://lead2car-demo.crm4.dynamics.com/main.aspx?etn=ey_vehicleowner&amp;pagetype=entityrecord&amp;id=8aa09e6e-d4f5-ef11-be1f-000d3ab63aa3","8aa09e6e-d4f5-ef11-be1f-000d3ab63aa3")</f>
        <v>8aa09e6e-d4f5-ef11-be1f-000d3ab63aa3</v>
      </c>
      <c r="XG39" t="s">
        <v>1058</v>
      </c>
      <c r="XH39">
        <v>364840002</v>
      </c>
      <c r="XI39" t="s">
        <v>686</v>
      </c>
      <c r="XJ39">
        <v>364840002</v>
      </c>
      <c r="XK39" t="s">
        <v>686</v>
      </c>
      <c r="XP39">
        <v>364840000</v>
      </c>
      <c r="XQ39" t="s">
        <v>722</v>
      </c>
      <c r="XR39" s="4" t="str">
        <f t="shared" si="12"/>
        <v>95d5cdbc-9fd5-ef11-8eea-000d3a6576c9</v>
      </c>
      <c r="XS39" t="s">
        <v>685</v>
      </c>
      <c r="YD39" t="s">
        <v>1059</v>
      </c>
      <c r="YF39" t="b">
        <v>0</v>
      </c>
      <c r="YG39" t="s">
        <v>715</v>
      </c>
      <c r="YH39">
        <v>364840002</v>
      </c>
      <c r="YI39" t="s">
        <v>686</v>
      </c>
      <c r="YL39" s="4" t="str">
        <f t="shared" si="13"/>
        <v>95d5cdbc-9fd5-ef11-8eea-000d3a6576c9</v>
      </c>
      <c r="YM39" t="s">
        <v>685</v>
      </c>
      <c r="YN39" s="2">
        <v>45732.656284722223</v>
      </c>
      <c r="YR39" s="4" t="str">
        <f t="shared" si="18"/>
        <v>5333e27e-c4f5-ef11-be1f-6045bddedbff</v>
      </c>
      <c r="YS39" t="s">
        <v>724</v>
      </c>
      <c r="YT39" t="s">
        <v>709</v>
      </c>
      <c r="YU39" s="4" t="str">
        <f t="shared" si="14"/>
        <v>a3cecdbc-9fd5-ef11-8eea-000d3a6576c9</v>
      </c>
      <c r="YV39" t="s">
        <v>710</v>
      </c>
      <c r="YY39" s="4" t="str">
        <f t="shared" si="19"/>
        <v>5333e27e-c4f5-ef11-be1f-6045bddedbff</v>
      </c>
      <c r="ZA39">
        <v>0</v>
      </c>
      <c r="ZB39" t="s">
        <v>703</v>
      </c>
      <c r="ZC39">
        <v>1</v>
      </c>
      <c r="ZD39" t="s">
        <v>703</v>
      </c>
      <c r="ZE39">
        <v>0</v>
      </c>
      <c r="ZF39" s="4" t="str">
        <f t="shared" si="15"/>
        <v>58c14207-2cd6-ef11-8eea-000d3a6576c9</v>
      </c>
      <c r="ZG39" t="s">
        <v>711</v>
      </c>
    </row>
    <row r="40" spans="1:683" x14ac:dyDescent="0.25">
      <c r="A40" s="4" t="str">
        <f t="shared" si="16"/>
        <v>5333e27e-c4f5-ef11-be1f-6045bddedbff</v>
      </c>
      <c r="B40" t="s">
        <v>724</v>
      </c>
      <c r="C40" s="2">
        <v>45716.488726851851</v>
      </c>
      <c r="F40">
        <v>1</v>
      </c>
      <c r="J40">
        <v>364840002</v>
      </c>
      <c r="K40" t="s">
        <v>686</v>
      </c>
      <c r="R40" t="b">
        <v>0</v>
      </c>
      <c r="S40" t="s">
        <v>686</v>
      </c>
      <c r="W40">
        <v>0</v>
      </c>
      <c r="X40" s="2">
        <v>45734.389722222222</v>
      </c>
      <c r="Y40">
        <v>1</v>
      </c>
      <c r="Z40">
        <v>2</v>
      </c>
      <c r="AA40" s="2">
        <v>45734.389722222222</v>
      </c>
      <c r="AB40">
        <v>1</v>
      </c>
      <c r="AC40">
        <v>17482</v>
      </c>
      <c r="AD40">
        <v>17482</v>
      </c>
      <c r="AE40" s="2">
        <v>45734.389722222222</v>
      </c>
      <c r="AF40">
        <v>1</v>
      </c>
      <c r="AG40">
        <v>0</v>
      </c>
      <c r="AH40" s="2">
        <v>45734.389722222222</v>
      </c>
      <c r="AI40">
        <v>1</v>
      </c>
      <c r="AJ40">
        <v>364840002</v>
      </c>
      <c r="AK40" t="s">
        <v>686</v>
      </c>
      <c r="AL40">
        <v>364840001</v>
      </c>
      <c r="AM40" t="s">
        <v>687</v>
      </c>
      <c r="BD40">
        <v>364840004</v>
      </c>
      <c r="BE40" t="s">
        <v>725</v>
      </c>
      <c r="BH40">
        <v>364840031</v>
      </c>
      <c r="BI40" t="s">
        <v>689</v>
      </c>
      <c r="BY40" s="4" t="str">
        <f>HYPERLINK("https://lead2car-demo.crm4.dynamics.com/main.aspx?etn=ey_equipment&amp;pagetype=entityrecord&amp;id=1ec9f53e-c9f5-ef11-be1f-6045bddf3afb","1ec9f53e-c9f5-ef11-be1f-6045bddf3afb")</f>
        <v>1ec9f53e-c9f5-ef11-be1f-6045bddf3afb</v>
      </c>
      <c r="BZ40" t="s">
        <v>1060</v>
      </c>
      <c r="CM40" s="2">
        <v>45734.389722222222</v>
      </c>
      <c r="CN40">
        <v>0</v>
      </c>
      <c r="CX40" s="2">
        <v>44845.396793981483</v>
      </c>
      <c r="CY40" s="2">
        <v>45734.389722222222</v>
      </c>
      <c r="CZ40">
        <v>1</v>
      </c>
      <c r="DA40" s="2">
        <v>44844.361527777779</v>
      </c>
      <c r="DB40" s="2">
        <v>45734.389722222222</v>
      </c>
      <c r="DC40">
        <v>1</v>
      </c>
      <c r="DF40" s="1">
        <v>44473</v>
      </c>
      <c r="DG40" s="1">
        <v>45934</v>
      </c>
      <c r="DI40" s="2">
        <v>45209.361527777779</v>
      </c>
      <c r="DM40" s="1">
        <v>44460</v>
      </c>
      <c r="DN40" s="1">
        <v>43864</v>
      </c>
      <c r="DR40" s="2">
        <v>45203.457638888889</v>
      </c>
      <c r="DT40">
        <v>364840002</v>
      </c>
      <c r="DU40" t="s">
        <v>686</v>
      </c>
      <c r="EI40">
        <v>364840001</v>
      </c>
      <c r="EJ40" t="s">
        <v>687</v>
      </c>
      <c r="EK40">
        <v>364840000</v>
      </c>
      <c r="EL40" t="s">
        <v>727</v>
      </c>
      <c r="EO40" s="4" t="str">
        <f>HYPERLINK("https://lead2car-demo.crm4.dynamics.com/main.aspx?etn=contact&amp;pagetype=entityrecord&amp;id=0485a679-c7f5-ef11-be1f-6045bddedbff","0485a679-c7f5-ef11-be1f-6045bddedbff")</f>
        <v>0485a679-c7f5-ef11-be1f-6045bddedbff</v>
      </c>
      <c r="EP40" t="s">
        <v>1061</v>
      </c>
      <c r="EQ40" t="s">
        <v>729</v>
      </c>
      <c r="ER40">
        <v>364840000</v>
      </c>
      <c r="ES40" t="s">
        <v>690</v>
      </c>
      <c r="FC40" t="s">
        <v>730</v>
      </c>
      <c r="FD40">
        <v>2000</v>
      </c>
      <c r="FE40" t="s">
        <v>1062</v>
      </c>
      <c r="FF40">
        <v>120</v>
      </c>
      <c r="FI40">
        <v>200</v>
      </c>
      <c r="GD40" t="s">
        <v>732</v>
      </c>
      <c r="GG40">
        <v>364840000</v>
      </c>
      <c r="GH40" t="s">
        <v>691</v>
      </c>
      <c r="GJ40" t="b">
        <v>0</v>
      </c>
      <c r="GK40" t="s">
        <v>715</v>
      </c>
      <c r="GP40">
        <v>364840002</v>
      </c>
      <c r="GQ40" t="s">
        <v>686</v>
      </c>
      <c r="GU40" s="4" t="str">
        <f t="shared" si="17"/>
        <v>f4fbea14-c9f5-ef11-be1f-6045bddf3afb</v>
      </c>
      <c r="GV40" t="s">
        <v>733</v>
      </c>
      <c r="HE40">
        <v>364840001</v>
      </c>
      <c r="HF40" t="s">
        <v>687</v>
      </c>
      <c r="HI40">
        <v>364840002</v>
      </c>
      <c r="HJ40" t="s">
        <v>686</v>
      </c>
      <c r="HM40">
        <v>1</v>
      </c>
      <c r="HN40">
        <v>1</v>
      </c>
      <c r="IB40">
        <v>54776</v>
      </c>
      <c r="IF40" s="4" t="str">
        <f t="shared" si="20"/>
        <v>35e04625-43f5-ef11-be1f-6045bddedbff</v>
      </c>
      <c r="IG40" t="s">
        <v>734</v>
      </c>
      <c r="II40">
        <v>2022</v>
      </c>
      <c r="IJ40" t="b">
        <v>0</v>
      </c>
      <c r="IK40" t="s">
        <v>715</v>
      </c>
      <c r="IM40" t="s">
        <v>1063</v>
      </c>
      <c r="IN40">
        <v>364840001</v>
      </c>
      <c r="IO40" t="s">
        <v>687</v>
      </c>
      <c r="IR40">
        <v>364840000</v>
      </c>
      <c r="IS40" t="s">
        <v>736</v>
      </c>
      <c r="IX40" t="s">
        <v>1064</v>
      </c>
      <c r="JH40">
        <v>364840006</v>
      </c>
      <c r="JI40" t="s">
        <v>737</v>
      </c>
      <c r="JL40" s="2">
        <v>45734.389722222222</v>
      </c>
      <c r="JM40">
        <v>0</v>
      </c>
      <c r="KJ40" t="s">
        <v>1060</v>
      </c>
      <c r="KR40">
        <v>364840002</v>
      </c>
      <c r="KS40" t="s">
        <v>686</v>
      </c>
      <c r="KT40" t="b">
        <v>0</v>
      </c>
      <c r="KU40" t="s">
        <v>715</v>
      </c>
      <c r="LV40">
        <v>553636.36</v>
      </c>
      <c r="LW40">
        <v>553636.36</v>
      </c>
      <c r="LX40">
        <v>495807</v>
      </c>
      <c r="LY40">
        <v>495807</v>
      </c>
      <c r="NP40" t="s">
        <v>1065</v>
      </c>
      <c r="NQ40" t="s">
        <v>1066</v>
      </c>
      <c r="NS40">
        <v>364840002</v>
      </c>
      <c r="NT40" t="s">
        <v>686</v>
      </c>
      <c r="OW40">
        <v>364840002</v>
      </c>
      <c r="OX40" t="s">
        <v>686</v>
      </c>
      <c r="PB40" t="s">
        <v>1067</v>
      </c>
      <c r="PE40" t="b">
        <v>0</v>
      </c>
      <c r="PF40" t="s">
        <v>686</v>
      </c>
      <c r="PN40">
        <v>364840002</v>
      </c>
      <c r="PO40" t="s">
        <v>686</v>
      </c>
      <c r="PR40" t="s">
        <v>741</v>
      </c>
      <c r="VO40">
        <v>0</v>
      </c>
      <c r="VP40">
        <v>0</v>
      </c>
      <c r="VU40">
        <v>364840001</v>
      </c>
      <c r="VV40" t="s">
        <v>720</v>
      </c>
      <c r="VZ40" t="s">
        <v>1068</v>
      </c>
      <c r="WA40">
        <v>364840069</v>
      </c>
      <c r="WB40" t="s">
        <v>743</v>
      </c>
      <c r="WC40">
        <v>364840001</v>
      </c>
      <c r="WD40" t="s">
        <v>687</v>
      </c>
      <c r="WR40">
        <v>364840013</v>
      </c>
      <c r="WS40" t="s">
        <v>704</v>
      </c>
      <c r="WX40" s="4" t="str">
        <f>HYPERLINK("https://lead2car-demo.crm4.dynamics.com/main.aspx?etn=ey_vehicle&amp;pagetype=entityrecord&amp;id=91c39e3e-c9f5-ef11-be1f-6045bddedbff","91c39e3e-c9f5-ef11-be1f-6045bddedbff")</f>
        <v>91c39e3e-c9f5-ef11-be1f-6045bddedbff</v>
      </c>
      <c r="XD40" s="4" t="str">
        <f t="shared" si="11"/>
        <v>62769afe-37f5-ef11-be1f-7c1e5275d4e3</v>
      </c>
      <c r="XE40" t="s">
        <v>744</v>
      </c>
      <c r="XF40" s="4" t="str">
        <f>HYPERLINK("https://lead2car-demo.crm4.dynamics.com/main.aspx?etn=ey_vehicleowner&amp;pagetype=entityrecord&amp;id=b7548084-d1f5-ef11-be1f-6045bddf3afb","b7548084-d1f5-ef11-be1f-6045bddf3afb")</f>
        <v>b7548084-d1f5-ef11-be1f-6045bddf3afb</v>
      </c>
      <c r="XG40" t="s">
        <v>1069</v>
      </c>
      <c r="XH40">
        <v>364840002</v>
      </c>
      <c r="XI40" t="s">
        <v>686</v>
      </c>
      <c r="XJ40">
        <v>364840002</v>
      </c>
      <c r="XK40" t="s">
        <v>686</v>
      </c>
      <c r="XP40">
        <v>364840000</v>
      </c>
      <c r="XQ40" t="s">
        <v>722</v>
      </c>
      <c r="XR40" s="4" t="str">
        <f t="shared" si="12"/>
        <v>95d5cdbc-9fd5-ef11-8eea-000d3a6576c9</v>
      </c>
      <c r="XS40" t="s">
        <v>685</v>
      </c>
      <c r="YD40" t="s">
        <v>1070</v>
      </c>
      <c r="YF40" t="b">
        <v>0</v>
      </c>
      <c r="YG40" t="s">
        <v>715</v>
      </c>
      <c r="YH40">
        <v>364840002</v>
      </c>
      <c r="YI40" t="s">
        <v>686</v>
      </c>
      <c r="YL40" s="4" t="str">
        <f t="shared" si="13"/>
        <v>95d5cdbc-9fd5-ef11-8eea-000d3a6576c9</v>
      </c>
      <c r="YM40" t="s">
        <v>685</v>
      </c>
      <c r="YN40" s="2">
        <v>45732.656284722223</v>
      </c>
      <c r="YR40" s="4" t="str">
        <f t="shared" si="18"/>
        <v>5333e27e-c4f5-ef11-be1f-6045bddedbff</v>
      </c>
      <c r="YS40" t="s">
        <v>724</v>
      </c>
      <c r="YT40" t="s">
        <v>709</v>
      </c>
      <c r="YU40" s="4" t="str">
        <f t="shared" si="14"/>
        <v>a3cecdbc-9fd5-ef11-8eea-000d3a6576c9</v>
      </c>
      <c r="YV40" t="s">
        <v>710</v>
      </c>
      <c r="YY40" s="4" t="str">
        <f t="shared" si="19"/>
        <v>5333e27e-c4f5-ef11-be1f-6045bddedbff</v>
      </c>
      <c r="ZA40">
        <v>0</v>
      </c>
      <c r="ZB40" t="s">
        <v>703</v>
      </c>
      <c r="ZC40">
        <v>1</v>
      </c>
      <c r="ZD40" t="s">
        <v>703</v>
      </c>
      <c r="ZE40">
        <v>0</v>
      </c>
      <c r="ZF40" s="4" t="str">
        <f t="shared" si="15"/>
        <v>58c14207-2cd6-ef11-8eea-000d3a6576c9</v>
      </c>
      <c r="ZG40" t="s">
        <v>711</v>
      </c>
    </row>
    <row r="41" spans="1:683" x14ac:dyDescent="0.25">
      <c r="A41" s="4" t="str">
        <f t="shared" si="16"/>
        <v>5333e27e-c4f5-ef11-be1f-6045bddedbff</v>
      </c>
      <c r="B41" t="s">
        <v>724</v>
      </c>
      <c r="C41" s="2">
        <v>45716.488726851851</v>
      </c>
      <c r="F41">
        <v>1</v>
      </c>
      <c r="J41">
        <v>364840002</v>
      </c>
      <c r="K41" t="s">
        <v>686</v>
      </c>
      <c r="R41" t="b">
        <v>0</v>
      </c>
      <c r="S41" t="s">
        <v>686</v>
      </c>
      <c r="W41">
        <v>0</v>
      </c>
      <c r="X41" s="2">
        <v>45734.389722222222</v>
      </c>
      <c r="Y41">
        <v>1</v>
      </c>
      <c r="Z41">
        <v>2</v>
      </c>
      <c r="AA41" s="2">
        <v>45734.389722222222</v>
      </c>
      <c r="AB41">
        <v>1</v>
      </c>
      <c r="AC41">
        <v>12020.8</v>
      </c>
      <c r="AD41">
        <v>12020.8</v>
      </c>
      <c r="AE41" s="2">
        <v>45734.389722222222</v>
      </c>
      <c r="AF41">
        <v>1</v>
      </c>
      <c r="AG41">
        <v>0</v>
      </c>
      <c r="AH41" s="2">
        <v>45734.389722222222</v>
      </c>
      <c r="AI41">
        <v>1</v>
      </c>
      <c r="AJ41">
        <v>364840002</v>
      </c>
      <c r="AK41" t="s">
        <v>686</v>
      </c>
      <c r="AL41">
        <v>364840001</v>
      </c>
      <c r="AM41" t="s">
        <v>687</v>
      </c>
      <c r="BD41">
        <v>364840004</v>
      </c>
      <c r="BE41" t="s">
        <v>725</v>
      </c>
      <c r="BH41">
        <v>364840031</v>
      </c>
      <c r="BI41" t="s">
        <v>689</v>
      </c>
      <c r="BY41" s="4" t="str">
        <f>HYPERLINK("https://lead2car-demo.crm4.dynamics.com/main.aspx?etn=ey_equipment&amp;pagetype=entityrecord&amp;id=1e64a638-c9f5-ef11-be1f-6045bddedbff","1e64a638-c9f5-ef11-be1f-6045bddedbff")</f>
        <v>1e64a638-c9f5-ef11-be1f-6045bddedbff</v>
      </c>
      <c r="BZ41" t="s">
        <v>958</v>
      </c>
      <c r="CM41" s="2">
        <v>45734.389722222222</v>
      </c>
      <c r="CN41">
        <v>0</v>
      </c>
      <c r="CX41" s="2">
        <v>44845.421747685185</v>
      </c>
      <c r="CY41" s="2">
        <v>45734.389722222222</v>
      </c>
      <c r="CZ41">
        <v>1</v>
      </c>
      <c r="DA41" s="2">
        <v>44834.313993055555</v>
      </c>
      <c r="DB41" s="2">
        <v>45734.389722222222</v>
      </c>
      <c r="DC41">
        <v>1</v>
      </c>
      <c r="DF41" s="1">
        <v>44502</v>
      </c>
      <c r="DG41" s="1">
        <v>45945</v>
      </c>
      <c r="DI41" s="2">
        <v>45199.313993055555</v>
      </c>
      <c r="DM41" s="1">
        <v>44460</v>
      </c>
      <c r="DN41" s="1">
        <v>44502</v>
      </c>
      <c r="DR41" s="2">
        <v>45214.587500000001</v>
      </c>
      <c r="DT41">
        <v>364840002</v>
      </c>
      <c r="DU41" t="s">
        <v>686</v>
      </c>
      <c r="EI41">
        <v>364840001</v>
      </c>
      <c r="EJ41" t="s">
        <v>687</v>
      </c>
      <c r="EK41">
        <v>364840000</v>
      </c>
      <c r="EL41" t="s">
        <v>727</v>
      </c>
      <c r="EO41" s="4" t="str">
        <f>HYPERLINK("https://lead2car-demo.crm4.dynamics.com/main.aspx?etn=account&amp;pagetype=entityrecord&amp;id=a23f5d52-c7f5-ef11-be1f-6045bddf3afb","a23f5d52-c7f5-ef11-be1f-6045bddf3afb")</f>
        <v>a23f5d52-c7f5-ef11-be1f-6045bddf3afb</v>
      </c>
      <c r="EP41" t="s">
        <v>1071</v>
      </c>
      <c r="EQ41" t="s">
        <v>713</v>
      </c>
      <c r="ER41">
        <v>364840000</v>
      </c>
      <c r="ES41" t="s">
        <v>690</v>
      </c>
      <c r="EU41">
        <v>30000</v>
      </c>
      <c r="EV41" s="1">
        <v>45232</v>
      </c>
      <c r="FC41" t="s">
        <v>730</v>
      </c>
      <c r="FD41">
        <v>2000</v>
      </c>
      <c r="FF41">
        <v>120</v>
      </c>
      <c r="FI41">
        <v>200</v>
      </c>
      <c r="GD41" t="s">
        <v>732</v>
      </c>
      <c r="GG41">
        <v>364840000</v>
      </c>
      <c r="GH41" t="s">
        <v>691</v>
      </c>
      <c r="GJ41" t="b">
        <v>0</v>
      </c>
      <c r="GK41" t="s">
        <v>715</v>
      </c>
      <c r="GP41">
        <v>364840002</v>
      </c>
      <c r="GQ41" t="s">
        <v>686</v>
      </c>
      <c r="GU41" s="4" t="str">
        <f t="shared" si="17"/>
        <v>f4fbea14-c9f5-ef11-be1f-6045bddf3afb</v>
      </c>
      <c r="GV41" t="s">
        <v>733</v>
      </c>
      <c r="HE41">
        <v>364840001</v>
      </c>
      <c r="HF41" t="s">
        <v>687</v>
      </c>
      <c r="HI41">
        <v>364840002</v>
      </c>
      <c r="HJ41" t="s">
        <v>686</v>
      </c>
      <c r="HM41">
        <v>1</v>
      </c>
      <c r="HN41">
        <v>1</v>
      </c>
      <c r="IB41">
        <v>6128</v>
      </c>
      <c r="IF41" s="4" t="str">
        <f t="shared" si="20"/>
        <v>35e04625-43f5-ef11-be1f-6045bddedbff</v>
      </c>
      <c r="IG41" t="s">
        <v>734</v>
      </c>
      <c r="II41">
        <v>2022</v>
      </c>
      <c r="IJ41" t="b">
        <v>0</v>
      </c>
      <c r="IK41" t="s">
        <v>715</v>
      </c>
      <c r="IM41" t="s">
        <v>1072</v>
      </c>
      <c r="IN41">
        <v>364840001</v>
      </c>
      <c r="IO41" t="s">
        <v>687</v>
      </c>
      <c r="IR41">
        <v>364840000</v>
      </c>
      <c r="IS41" t="s">
        <v>736</v>
      </c>
      <c r="IX41" t="s">
        <v>1073</v>
      </c>
      <c r="JH41">
        <v>364840006</v>
      </c>
      <c r="JI41" t="s">
        <v>737</v>
      </c>
      <c r="JL41" s="2">
        <v>45734.389722222222</v>
      </c>
      <c r="JM41">
        <v>0</v>
      </c>
      <c r="KJ41" t="s">
        <v>958</v>
      </c>
      <c r="KR41">
        <v>364840002</v>
      </c>
      <c r="KS41" t="s">
        <v>686</v>
      </c>
      <c r="KT41" t="b">
        <v>0</v>
      </c>
      <c r="KU41" t="s">
        <v>715</v>
      </c>
      <c r="NP41" t="s">
        <v>1074</v>
      </c>
      <c r="NQ41" t="s">
        <v>1075</v>
      </c>
      <c r="NS41">
        <v>364840002</v>
      </c>
      <c r="NT41" t="s">
        <v>686</v>
      </c>
      <c r="OW41">
        <v>364840002</v>
      </c>
      <c r="OX41" t="s">
        <v>686</v>
      </c>
      <c r="PB41" t="s">
        <v>1076</v>
      </c>
      <c r="PE41" t="b">
        <v>0</v>
      </c>
      <c r="PF41" t="s">
        <v>686</v>
      </c>
      <c r="PN41">
        <v>364840002</v>
      </c>
      <c r="PO41" t="s">
        <v>686</v>
      </c>
      <c r="PR41" t="s">
        <v>741</v>
      </c>
      <c r="VU41">
        <v>364840001</v>
      </c>
      <c r="VV41" t="s">
        <v>720</v>
      </c>
      <c r="VY41" t="s">
        <v>1077</v>
      </c>
      <c r="VZ41" t="s">
        <v>1078</v>
      </c>
      <c r="WA41">
        <v>364840069</v>
      </c>
      <c r="WB41" t="s">
        <v>743</v>
      </c>
      <c r="WC41">
        <v>364840002</v>
      </c>
      <c r="WD41" t="s">
        <v>686</v>
      </c>
      <c r="WR41">
        <v>364840013</v>
      </c>
      <c r="WS41" t="s">
        <v>704</v>
      </c>
      <c r="WX41" s="4" t="str">
        <f>HYPERLINK("https://lead2car-demo.crm4.dynamics.com/main.aspx?etn=ey_vehicle&amp;pagetype=entityrecord&amp;id=b3c39e3e-c9f5-ef11-be1f-6045bddedbff","b3c39e3e-c9f5-ef11-be1f-6045bddedbff")</f>
        <v>b3c39e3e-c9f5-ef11-be1f-6045bddedbff</v>
      </c>
      <c r="XD41" s="4" t="str">
        <f t="shared" si="11"/>
        <v>62769afe-37f5-ef11-be1f-7c1e5275d4e3</v>
      </c>
      <c r="XE41" t="s">
        <v>744</v>
      </c>
      <c r="XF41" s="4" t="str">
        <f>HYPERLINK("https://lead2car-demo.crm4.dynamics.com/main.aspx?etn=ey_vehicleowner&amp;pagetype=entityrecord&amp;id=dab64925-d4f5-ef11-be1f-7c1e5236628e","dab64925-d4f5-ef11-be1f-7c1e5236628e")</f>
        <v>dab64925-d4f5-ef11-be1f-7c1e5236628e</v>
      </c>
      <c r="XG41" t="s">
        <v>1079</v>
      </c>
      <c r="XH41">
        <v>364840002</v>
      </c>
      <c r="XI41" t="s">
        <v>686</v>
      </c>
      <c r="XJ41">
        <v>364840002</v>
      </c>
      <c r="XK41" t="s">
        <v>686</v>
      </c>
      <c r="XP41">
        <v>364840000</v>
      </c>
      <c r="XQ41" t="s">
        <v>722</v>
      </c>
      <c r="XR41" s="4" t="str">
        <f t="shared" si="12"/>
        <v>95d5cdbc-9fd5-ef11-8eea-000d3a6576c9</v>
      </c>
      <c r="XS41" t="s">
        <v>685</v>
      </c>
      <c r="YD41" t="s">
        <v>1080</v>
      </c>
      <c r="YF41" t="b">
        <v>0</v>
      </c>
      <c r="YG41" t="s">
        <v>715</v>
      </c>
      <c r="YH41">
        <v>364840002</v>
      </c>
      <c r="YI41" t="s">
        <v>686</v>
      </c>
      <c r="YL41" s="4" t="str">
        <f t="shared" si="13"/>
        <v>95d5cdbc-9fd5-ef11-8eea-000d3a6576c9</v>
      </c>
      <c r="YM41" t="s">
        <v>685</v>
      </c>
      <c r="YN41" s="2">
        <v>45732.656284722223</v>
      </c>
      <c r="YR41" s="4" t="str">
        <f t="shared" si="18"/>
        <v>5333e27e-c4f5-ef11-be1f-6045bddedbff</v>
      </c>
      <c r="YS41" t="s">
        <v>724</v>
      </c>
      <c r="YT41" t="s">
        <v>709</v>
      </c>
      <c r="YU41" s="4" t="str">
        <f t="shared" si="14"/>
        <v>a3cecdbc-9fd5-ef11-8eea-000d3a6576c9</v>
      </c>
      <c r="YV41" t="s">
        <v>710</v>
      </c>
      <c r="YY41" s="4" t="str">
        <f t="shared" si="19"/>
        <v>5333e27e-c4f5-ef11-be1f-6045bddedbff</v>
      </c>
      <c r="ZA41">
        <v>0</v>
      </c>
      <c r="ZB41" t="s">
        <v>703</v>
      </c>
      <c r="ZC41">
        <v>1</v>
      </c>
      <c r="ZD41" t="s">
        <v>703</v>
      </c>
      <c r="ZE41">
        <v>0</v>
      </c>
      <c r="ZF41" s="4" t="str">
        <f t="shared" si="15"/>
        <v>58c14207-2cd6-ef11-8eea-000d3a6576c9</v>
      </c>
      <c r="ZG41" t="s">
        <v>711</v>
      </c>
    </row>
    <row r="42" spans="1:683" x14ac:dyDescent="0.25">
      <c r="A42" s="4" t="str">
        <f t="shared" si="16"/>
        <v>5333e27e-c4f5-ef11-be1f-6045bddedbff</v>
      </c>
      <c r="B42" t="s">
        <v>724</v>
      </c>
      <c r="C42" s="2">
        <v>45716.488749999997</v>
      </c>
      <c r="F42">
        <v>1</v>
      </c>
      <c r="J42">
        <v>364840002</v>
      </c>
      <c r="K42" t="s">
        <v>686</v>
      </c>
      <c r="R42" t="b">
        <v>0</v>
      </c>
      <c r="S42" t="s">
        <v>686</v>
      </c>
      <c r="W42">
        <v>0</v>
      </c>
      <c r="X42" s="2">
        <v>45734.389722222222</v>
      </c>
      <c r="Y42">
        <v>1</v>
      </c>
      <c r="Z42">
        <v>3</v>
      </c>
      <c r="AA42" s="2">
        <v>45734.389722222222</v>
      </c>
      <c r="AB42">
        <v>1</v>
      </c>
      <c r="AC42">
        <v>10049.6</v>
      </c>
      <c r="AD42">
        <v>10049.6</v>
      </c>
      <c r="AE42" s="2">
        <v>45734.389722222222</v>
      </c>
      <c r="AF42">
        <v>1</v>
      </c>
      <c r="AG42">
        <v>0</v>
      </c>
      <c r="AH42" s="2">
        <v>45734.389722222222</v>
      </c>
      <c r="AI42">
        <v>1</v>
      </c>
      <c r="AJ42">
        <v>364840002</v>
      </c>
      <c r="AK42" t="s">
        <v>686</v>
      </c>
      <c r="AL42">
        <v>364840001</v>
      </c>
      <c r="AM42" t="s">
        <v>687</v>
      </c>
      <c r="BD42">
        <v>364840004</v>
      </c>
      <c r="BE42" t="s">
        <v>725</v>
      </c>
      <c r="BH42">
        <v>364840031</v>
      </c>
      <c r="BI42" t="s">
        <v>689</v>
      </c>
      <c r="BY42" s="4" t="str">
        <f>HYPERLINK("https://lead2car-demo.crm4.dynamics.com/main.aspx?etn=ey_equipment&amp;pagetype=entityrecord&amp;id=1e64a638-c9f5-ef11-be1f-6045bddedbff","1e64a638-c9f5-ef11-be1f-6045bddedbff")</f>
        <v>1e64a638-c9f5-ef11-be1f-6045bddedbff</v>
      </c>
      <c r="BZ42" t="s">
        <v>958</v>
      </c>
      <c r="CM42" s="2">
        <v>45734.389722222222</v>
      </c>
      <c r="CN42">
        <v>0</v>
      </c>
      <c r="CX42" s="2">
        <v>44845.430104166669</v>
      </c>
      <c r="CY42" s="2">
        <v>45734.389722222222</v>
      </c>
      <c r="CZ42">
        <v>1</v>
      </c>
      <c r="DA42" s="2">
        <v>44837.309178240743</v>
      </c>
      <c r="DB42" s="2">
        <v>45734.389722222222</v>
      </c>
      <c r="DC42">
        <v>1</v>
      </c>
      <c r="DF42" s="1">
        <v>44522</v>
      </c>
      <c r="DG42" s="1">
        <v>45983</v>
      </c>
      <c r="DI42" s="2">
        <v>45202.309178240743</v>
      </c>
      <c r="DM42" s="1">
        <v>44476</v>
      </c>
      <c r="DN42" s="1">
        <v>44522</v>
      </c>
      <c r="DR42" s="2">
        <v>45252.47152777778</v>
      </c>
      <c r="DT42">
        <v>364840002</v>
      </c>
      <c r="DU42" t="s">
        <v>686</v>
      </c>
      <c r="EI42">
        <v>364840001</v>
      </c>
      <c r="EJ42" t="s">
        <v>687</v>
      </c>
      <c r="EK42">
        <v>364840000</v>
      </c>
      <c r="EL42" t="s">
        <v>727</v>
      </c>
      <c r="EO42" s="4" t="str">
        <f>HYPERLINK("https://lead2car-demo.crm4.dynamics.com/main.aspx?etn=contact&amp;pagetype=entityrecord&amp;id=825b9a13-d7f5-ef11-be1f-6045bddf3afb","825b9a13-d7f5-ef11-be1f-6045bddf3afb")</f>
        <v>825b9a13-d7f5-ef11-be1f-6045bddf3afb</v>
      </c>
      <c r="EP42" t="s">
        <v>1081</v>
      </c>
      <c r="EQ42" t="s">
        <v>729</v>
      </c>
      <c r="ER42">
        <v>364840000</v>
      </c>
      <c r="ES42" t="s">
        <v>690</v>
      </c>
      <c r="FC42" t="s">
        <v>730</v>
      </c>
      <c r="FD42">
        <v>2000</v>
      </c>
      <c r="FE42" t="s">
        <v>1082</v>
      </c>
      <c r="FF42">
        <v>120</v>
      </c>
      <c r="FI42">
        <v>200</v>
      </c>
      <c r="GD42" t="s">
        <v>732</v>
      </c>
      <c r="GG42">
        <v>364840000</v>
      </c>
      <c r="GH42" t="s">
        <v>691</v>
      </c>
      <c r="GJ42" t="b">
        <v>0</v>
      </c>
      <c r="GK42" t="s">
        <v>715</v>
      </c>
      <c r="GP42">
        <v>364840002</v>
      </c>
      <c r="GQ42" t="s">
        <v>686</v>
      </c>
      <c r="GU42" s="4" t="str">
        <f t="shared" si="17"/>
        <v>f4fbea14-c9f5-ef11-be1f-6045bddf3afb</v>
      </c>
      <c r="GV42" t="s">
        <v>733</v>
      </c>
      <c r="HE42">
        <v>364840002</v>
      </c>
      <c r="HF42" t="s">
        <v>686</v>
      </c>
      <c r="HI42">
        <v>364840002</v>
      </c>
      <c r="HJ42" t="s">
        <v>686</v>
      </c>
      <c r="HM42">
        <v>1</v>
      </c>
      <c r="HN42">
        <v>1</v>
      </c>
      <c r="IB42">
        <v>60852</v>
      </c>
      <c r="IF42" s="4" t="str">
        <f t="shared" si="20"/>
        <v>35e04625-43f5-ef11-be1f-6045bddedbff</v>
      </c>
      <c r="IG42" t="s">
        <v>734</v>
      </c>
      <c r="II42">
        <v>2022</v>
      </c>
      <c r="IJ42" t="b">
        <v>0</v>
      </c>
      <c r="IK42" t="s">
        <v>715</v>
      </c>
      <c r="IM42" t="s">
        <v>1083</v>
      </c>
      <c r="IN42">
        <v>364840001</v>
      </c>
      <c r="IO42" t="s">
        <v>687</v>
      </c>
      <c r="IR42">
        <v>364840000</v>
      </c>
      <c r="IS42" t="s">
        <v>736</v>
      </c>
      <c r="JH42">
        <v>364840006</v>
      </c>
      <c r="JI42" t="s">
        <v>737</v>
      </c>
      <c r="JL42" s="2">
        <v>45734.389722222222</v>
      </c>
      <c r="JM42">
        <v>0</v>
      </c>
      <c r="KJ42" t="s">
        <v>958</v>
      </c>
      <c r="KR42">
        <v>364840002</v>
      </c>
      <c r="KS42" t="s">
        <v>686</v>
      </c>
      <c r="KT42" t="b">
        <v>0</v>
      </c>
      <c r="KU42" t="s">
        <v>715</v>
      </c>
      <c r="NP42" t="s">
        <v>1084</v>
      </c>
      <c r="NQ42" t="s">
        <v>1085</v>
      </c>
      <c r="NS42">
        <v>364840002</v>
      </c>
      <c r="NT42" t="s">
        <v>686</v>
      </c>
      <c r="OW42">
        <v>364840002</v>
      </c>
      <c r="OX42" t="s">
        <v>686</v>
      </c>
      <c r="PB42" t="s">
        <v>1086</v>
      </c>
      <c r="PE42" t="b">
        <v>0</v>
      </c>
      <c r="PF42" t="s">
        <v>686</v>
      </c>
      <c r="PN42">
        <v>364840002</v>
      </c>
      <c r="PO42" t="s">
        <v>686</v>
      </c>
      <c r="PR42" t="s">
        <v>741</v>
      </c>
      <c r="VU42">
        <v>364840001</v>
      </c>
      <c r="VV42" t="s">
        <v>720</v>
      </c>
      <c r="VZ42" t="s">
        <v>1087</v>
      </c>
      <c r="WA42">
        <v>364840069</v>
      </c>
      <c r="WB42" t="s">
        <v>743</v>
      </c>
      <c r="WC42">
        <v>364840002</v>
      </c>
      <c r="WD42" t="s">
        <v>686</v>
      </c>
      <c r="WR42">
        <v>364840013</v>
      </c>
      <c r="WS42" t="s">
        <v>704</v>
      </c>
      <c r="WX42" s="4" t="str">
        <f>HYPERLINK("https://lead2car-demo.crm4.dynamics.com/main.aspx?etn=ey_vehicle&amp;pagetype=entityrecord&amp;id=fbea9b44-c9f5-ef11-be1f-6045bddedbff","fbea9b44-c9f5-ef11-be1f-6045bddedbff")</f>
        <v>fbea9b44-c9f5-ef11-be1f-6045bddedbff</v>
      </c>
      <c r="XD42" s="4" t="str">
        <f t="shared" si="11"/>
        <v>62769afe-37f5-ef11-be1f-7c1e5275d4e3</v>
      </c>
      <c r="XE42" t="s">
        <v>744</v>
      </c>
      <c r="XF42" s="4" t="str">
        <f>HYPERLINK("https://lead2car-demo.crm4.dynamics.com/main.aspx?etn=ey_vehicleowner&amp;pagetype=entityrecord&amp;id=356fbe25-d4f5-ef11-be1f-000d3ab63aa3","356fbe25-d4f5-ef11-be1f-000d3ab63aa3")</f>
        <v>356fbe25-d4f5-ef11-be1f-000d3ab63aa3</v>
      </c>
      <c r="XG42" t="s">
        <v>1088</v>
      </c>
      <c r="XH42">
        <v>364840002</v>
      </c>
      <c r="XI42" t="s">
        <v>686</v>
      </c>
      <c r="XJ42">
        <v>364840002</v>
      </c>
      <c r="XK42" t="s">
        <v>686</v>
      </c>
      <c r="XP42">
        <v>364840000</v>
      </c>
      <c r="XQ42" t="s">
        <v>722</v>
      </c>
      <c r="XR42" s="4" t="str">
        <f t="shared" si="12"/>
        <v>95d5cdbc-9fd5-ef11-8eea-000d3a6576c9</v>
      </c>
      <c r="XS42" t="s">
        <v>685</v>
      </c>
      <c r="YD42" t="s">
        <v>1089</v>
      </c>
      <c r="YF42" t="b">
        <v>0</v>
      </c>
      <c r="YG42" t="s">
        <v>715</v>
      </c>
      <c r="YH42">
        <v>364840002</v>
      </c>
      <c r="YI42" t="s">
        <v>686</v>
      </c>
      <c r="YL42" s="4" t="str">
        <f t="shared" si="13"/>
        <v>95d5cdbc-9fd5-ef11-8eea-000d3a6576c9</v>
      </c>
      <c r="YM42" t="s">
        <v>685</v>
      </c>
      <c r="YN42" s="2">
        <v>45732.6562962963</v>
      </c>
      <c r="YR42" s="4" t="str">
        <f t="shared" si="18"/>
        <v>5333e27e-c4f5-ef11-be1f-6045bddedbff</v>
      </c>
      <c r="YS42" t="s">
        <v>724</v>
      </c>
      <c r="YT42" t="s">
        <v>709</v>
      </c>
      <c r="YU42" s="4" t="str">
        <f t="shared" si="14"/>
        <v>a3cecdbc-9fd5-ef11-8eea-000d3a6576c9</v>
      </c>
      <c r="YV42" t="s">
        <v>710</v>
      </c>
      <c r="YY42" s="4" t="str">
        <f t="shared" si="19"/>
        <v>5333e27e-c4f5-ef11-be1f-6045bddedbff</v>
      </c>
      <c r="ZA42">
        <v>0</v>
      </c>
      <c r="ZB42" t="s">
        <v>703</v>
      </c>
      <c r="ZC42">
        <v>1</v>
      </c>
      <c r="ZD42" t="s">
        <v>703</v>
      </c>
      <c r="ZE42">
        <v>0</v>
      </c>
      <c r="ZF42" s="4" t="str">
        <f t="shared" si="15"/>
        <v>58c14207-2cd6-ef11-8eea-000d3a6576c9</v>
      </c>
      <c r="ZG42" t="s">
        <v>711</v>
      </c>
    </row>
    <row r="43" spans="1:683" x14ac:dyDescent="0.25">
      <c r="A43" s="4" t="str">
        <f t="shared" si="16"/>
        <v>5333e27e-c4f5-ef11-be1f-6045bddedbff</v>
      </c>
      <c r="B43" t="s">
        <v>724</v>
      </c>
      <c r="C43" s="2">
        <v>45716.48877314815</v>
      </c>
      <c r="F43">
        <v>1</v>
      </c>
      <c r="J43">
        <v>364840002</v>
      </c>
      <c r="K43" t="s">
        <v>686</v>
      </c>
      <c r="R43" t="b">
        <v>0</v>
      </c>
      <c r="S43" t="s">
        <v>686</v>
      </c>
      <c r="W43">
        <v>0</v>
      </c>
      <c r="X43" s="2">
        <v>45734.389722222222</v>
      </c>
      <c r="Y43">
        <v>1</v>
      </c>
      <c r="Z43">
        <v>3</v>
      </c>
      <c r="AA43" s="2">
        <v>45734.389722222222</v>
      </c>
      <c r="AB43">
        <v>1</v>
      </c>
      <c r="AC43">
        <v>51124.2</v>
      </c>
      <c r="AD43">
        <v>51124.2</v>
      </c>
      <c r="AE43" s="2">
        <v>45734.389722222222</v>
      </c>
      <c r="AF43">
        <v>1</v>
      </c>
      <c r="AG43">
        <v>0</v>
      </c>
      <c r="AH43" s="2">
        <v>45734.389722222222</v>
      </c>
      <c r="AI43">
        <v>1</v>
      </c>
      <c r="AJ43">
        <v>364840002</v>
      </c>
      <c r="AK43" t="s">
        <v>686</v>
      </c>
      <c r="AL43">
        <v>364840001</v>
      </c>
      <c r="AM43" t="s">
        <v>687</v>
      </c>
      <c r="BD43">
        <v>364840004</v>
      </c>
      <c r="BE43" t="s">
        <v>725</v>
      </c>
      <c r="BH43">
        <v>364840031</v>
      </c>
      <c r="BI43" t="s">
        <v>689</v>
      </c>
      <c r="BY43" s="4" t="str">
        <f>HYPERLINK("https://lead2car-demo.crm4.dynamics.com/main.aspx?etn=ey_equipment&amp;pagetype=entityrecord&amp;id=1e64a638-c9f5-ef11-be1f-6045bddedbff","1e64a638-c9f5-ef11-be1f-6045bddedbff")</f>
        <v>1e64a638-c9f5-ef11-be1f-6045bddedbff</v>
      </c>
      <c r="BZ43" t="s">
        <v>958</v>
      </c>
      <c r="CM43" s="2">
        <v>45734.389722222222</v>
      </c>
      <c r="CN43">
        <v>0</v>
      </c>
      <c r="CX43" s="2">
        <v>44845.460821759261</v>
      </c>
      <c r="CY43" s="2">
        <v>45734.389722222222</v>
      </c>
      <c r="CZ43">
        <v>1</v>
      </c>
      <c r="DA43" s="2">
        <v>44837.577546296299</v>
      </c>
      <c r="DB43" s="2">
        <v>45734.389722222222</v>
      </c>
      <c r="DC43">
        <v>1</v>
      </c>
      <c r="DF43" s="1">
        <v>44481</v>
      </c>
      <c r="DG43" s="1">
        <v>45942</v>
      </c>
      <c r="DI43" s="2">
        <v>45202.577546296299</v>
      </c>
      <c r="DM43" s="1">
        <v>44476</v>
      </c>
      <c r="DN43" s="1">
        <v>44481</v>
      </c>
      <c r="DR43" s="2">
        <v>45211.636111111111</v>
      </c>
      <c r="DT43">
        <v>364840002</v>
      </c>
      <c r="DU43" t="s">
        <v>686</v>
      </c>
      <c r="EI43">
        <v>364840001</v>
      </c>
      <c r="EJ43" t="s">
        <v>687</v>
      </c>
      <c r="EK43">
        <v>364840000</v>
      </c>
      <c r="EL43" t="s">
        <v>727</v>
      </c>
      <c r="EO43" s="4" t="str">
        <f>HYPERLINK("https://lead2car-demo.crm4.dynamics.com/main.aspx?etn=account&amp;pagetype=entityrecord&amp;id=48719241-c7f5-ef11-be1f-000d3ab63aa3","48719241-c7f5-ef11-be1f-000d3ab63aa3")</f>
        <v>48719241-c7f5-ef11-be1f-000d3ab63aa3</v>
      </c>
      <c r="EP43" t="s">
        <v>1090</v>
      </c>
      <c r="EQ43" t="s">
        <v>713</v>
      </c>
      <c r="ER43">
        <v>364840000</v>
      </c>
      <c r="ES43" t="s">
        <v>690</v>
      </c>
      <c r="FC43" t="s">
        <v>730</v>
      </c>
      <c r="FD43">
        <v>2000</v>
      </c>
      <c r="FE43" t="s">
        <v>1091</v>
      </c>
      <c r="FF43">
        <v>120</v>
      </c>
      <c r="FI43">
        <v>200</v>
      </c>
      <c r="GD43" t="s">
        <v>732</v>
      </c>
      <c r="GG43">
        <v>364840000</v>
      </c>
      <c r="GH43" t="s">
        <v>691</v>
      </c>
      <c r="GJ43" t="b">
        <v>0</v>
      </c>
      <c r="GK43" t="s">
        <v>715</v>
      </c>
      <c r="GP43">
        <v>364840002</v>
      </c>
      <c r="GQ43" t="s">
        <v>686</v>
      </c>
      <c r="GU43" s="4" t="str">
        <f t="shared" si="17"/>
        <v>f4fbea14-c9f5-ef11-be1f-6045bddf3afb</v>
      </c>
      <c r="GV43" t="s">
        <v>733</v>
      </c>
      <c r="HE43">
        <v>364840002</v>
      </c>
      <c r="HF43" t="s">
        <v>686</v>
      </c>
      <c r="HI43">
        <v>364840002</v>
      </c>
      <c r="HJ43" t="s">
        <v>686</v>
      </c>
      <c r="HM43">
        <v>1</v>
      </c>
      <c r="HN43">
        <v>1</v>
      </c>
      <c r="IB43">
        <v>116466</v>
      </c>
      <c r="IF43" s="4" t="str">
        <f t="shared" si="20"/>
        <v>35e04625-43f5-ef11-be1f-6045bddedbff</v>
      </c>
      <c r="IG43" t="s">
        <v>734</v>
      </c>
      <c r="II43">
        <v>2022</v>
      </c>
      <c r="IJ43" t="b">
        <v>0</v>
      </c>
      <c r="IK43" t="s">
        <v>715</v>
      </c>
      <c r="IM43" t="s">
        <v>1092</v>
      </c>
      <c r="IN43">
        <v>364840001</v>
      </c>
      <c r="IO43" t="s">
        <v>687</v>
      </c>
      <c r="IR43">
        <v>364840000</v>
      </c>
      <c r="IS43" t="s">
        <v>736</v>
      </c>
      <c r="IX43" t="s">
        <v>1093</v>
      </c>
      <c r="JH43">
        <v>364840006</v>
      </c>
      <c r="JI43" t="s">
        <v>737</v>
      </c>
      <c r="JL43" s="2">
        <v>45734.389722222222</v>
      </c>
      <c r="JM43">
        <v>0</v>
      </c>
      <c r="KJ43" t="s">
        <v>958</v>
      </c>
      <c r="KR43">
        <v>364840002</v>
      </c>
      <c r="KS43" t="s">
        <v>686</v>
      </c>
      <c r="KT43" t="b">
        <v>0</v>
      </c>
      <c r="KU43" t="s">
        <v>715</v>
      </c>
      <c r="NP43" t="s">
        <v>1094</v>
      </c>
      <c r="NQ43" t="s">
        <v>1095</v>
      </c>
      <c r="NS43">
        <v>364840002</v>
      </c>
      <c r="NT43" t="s">
        <v>686</v>
      </c>
      <c r="OW43">
        <v>364840002</v>
      </c>
      <c r="OX43" t="s">
        <v>686</v>
      </c>
      <c r="PB43" t="s">
        <v>1096</v>
      </c>
      <c r="PE43" t="b">
        <v>0</v>
      </c>
      <c r="PF43" t="s">
        <v>686</v>
      </c>
      <c r="PN43">
        <v>364840002</v>
      </c>
      <c r="PO43" t="s">
        <v>686</v>
      </c>
      <c r="PR43" t="s">
        <v>741</v>
      </c>
      <c r="VU43">
        <v>364840001</v>
      </c>
      <c r="VV43" t="s">
        <v>720</v>
      </c>
      <c r="VZ43" t="s">
        <v>1097</v>
      </c>
      <c r="WA43">
        <v>364840069</v>
      </c>
      <c r="WB43" t="s">
        <v>743</v>
      </c>
      <c r="WC43">
        <v>364840002</v>
      </c>
      <c r="WD43" t="s">
        <v>686</v>
      </c>
      <c r="WR43">
        <v>364840013</v>
      </c>
      <c r="WS43" t="s">
        <v>704</v>
      </c>
      <c r="WX43" s="4" t="str">
        <f>HYPERLINK("https://lead2car-demo.crm4.dynamics.com/main.aspx?etn=ey_vehicle&amp;pagetype=entityrecord&amp;id=2ceb9b44-c9f5-ef11-be1f-6045bddedbff","2ceb9b44-c9f5-ef11-be1f-6045bddedbff")</f>
        <v>2ceb9b44-c9f5-ef11-be1f-6045bddedbff</v>
      </c>
      <c r="XD43" s="4" t="str">
        <f t="shared" si="11"/>
        <v>62769afe-37f5-ef11-be1f-7c1e5275d4e3</v>
      </c>
      <c r="XE43" t="s">
        <v>744</v>
      </c>
      <c r="XF43" s="4" t="str">
        <f>HYPERLINK("https://lead2car-demo.crm4.dynamics.com/main.aspx?etn=ey_vehicleowner&amp;pagetype=entityrecord&amp;id=13e7764e-d4f5-ef11-be1f-7c1e5275d4e3","13e7764e-d4f5-ef11-be1f-7c1e5275d4e3")</f>
        <v>13e7764e-d4f5-ef11-be1f-7c1e5275d4e3</v>
      </c>
      <c r="XG43" t="s">
        <v>1098</v>
      </c>
      <c r="XH43">
        <v>364840002</v>
      </c>
      <c r="XI43" t="s">
        <v>686</v>
      </c>
      <c r="XJ43">
        <v>364840002</v>
      </c>
      <c r="XK43" t="s">
        <v>686</v>
      </c>
      <c r="XP43">
        <v>364840000</v>
      </c>
      <c r="XQ43" t="s">
        <v>722</v>
      </c>
      <c r="XR43" s="4" t="str">
        <f t="shared" si="12"/>
        <v>95d5cdbc-9fd5-ef11-8eea-000d3a6576c9</v>
      </c>
      <c r="XS43" t="s">
        <v>685</v>
      </c>
      <c r="YD43" t="s">
        <v>1099</v>
      </c>
      <c r="YF43" t="b">
        <v>0</v>
      </c>
      <c r="YG43" t="s">
        <v>715</v>
      </c>
      <c r="YH43">
        <v>364840002</v>
      </c>
      <c r="YI43" t="s">
        <v>686</v>
      </c>
      <c r="YL43" s="4" t="str">
        <f t="shared" si="13"/>
        <v>95d5cdbc-9fd5-ef11-8eea-000d3a6576c9</v>
      </c>
      <c r="YM43" t="s">
        <v>685</v>
      </c>
      <c r="YN43" s="2">
        <v>45732.656284722223</v>
      </c>
      <c r="YR43" s="4" t="str">
        <f t="shared" si="18"/>
        <v>5333e27e-c4f5-ef11-be1f-6045bddedbff</v>
      </c>
      <c r="YS43" t="s">
        <v>724</v>
      </c>
      <c r="YT43" t="s">
        <v>709</v>
      </c>
      <c r="YU43" s="4" t="str">
        <f t="shared" si="14"/>
        <v>a3cecdbc-9fd5-ef11-8eea-000d3a6576c9</v>
      </c>
      <c r="YV43" t="s">
        <v>710</v>
      </c>
      <c r="YY43" s="4" t="str">
        <f t="shared" si="19"/>
        <v>5333e27e-c4f5-ef11-be1f-6045bddedbff</v>
      </c>
      <c r="ZA43">
        <v>0</v>
      </c>
      <c r="ZB43" t="s">
        <v>703</v>
      </c>
      <c r="ZC43">
        <v>1</v>
      </c>
      <c r="ZD43" t="s">
        <v>703</v>
      </c>
      <c r="ZE43">
        <v>0</v>
      </c>
      <c r="ZF43" s="4" t="str">
        <f t="shared" si="15"/>
        <v>58c14207-2cd6-ef11-8eea-000d3a6576c9</v>
      </c>
      <c r="ZG43" t="s">
        <v>711</v>
      </c>
    </row>
    <row r="44" spans="1:683" x14ac:dyDescent="0.25">
      <c r="A44" s="4" t="str">
        <f t="shared" si="16"/>
        <v>5333e27e-c4f5-ef11-be1f-6045bddedbff</v>
      </c>
      <c r="B44" t="s">
        <v>724</v>
      </c>
      <c r="C44" s="2">
        <v>45716.48877314815</v>
      </c>
      <c r="F44">
        <v>1</v>
      </c>
      <c r="J44">
        <v>364840002</v>
      </c>
      <c r="K44" t="s">
        <v>686</v>
      </c>
      <c r="R44" t="b">
        <v>0</v>
      </c>
      <c r="S44" t="s">
        <v>686</v>
      </c>
      <c r="W44">
        <v>0</v>
      </c>
      <c r="X44" s="2">
        <v>45734.389722222222</v>
      </c>
      <c r="Y44">
        <v>1</v>
      </c>
      <c r="Z44">
        <v>2</v>
      </c>
      <c r="AA44" s="2">
        <v>45734.389722222222</v>
      </c>
      <c r="AB44">
        <v>1</v>
      </c>
      <c r="AC44">
        <v>6027.4</v>
      </c>
      <c r="AD44">
        <v>6027.4</v>
      </c>
      <c r="AE44" s="2">
        <v>45734.389722222222</v>
      </c>
      <c r="AF44">
        <v>1</v>
      </c>
      <c r="AG44">
        <v>0</v>
      </c>
      <c r="AH44" s="2">
        <v>45734.389722222222</v>
      </c>
      <c r="AI44">
        <v>1</v>
      </c>
      <c r="AJ44">
        <v>364840002</v>
      </c>
      <c r="AK44" t="s">
        <v>686</v>
      </c>
      <c r="AL44">
        <v>364840001</v>
      </c>
      <c r="AM44" t="s">
        <v>687</v>
      </c>
      <c r="BD44">
        <v>364840004</v>
      </c>
      <c r="BE44" t="s">
        <v>725</v>
      </c>
      <c r="BH44">
        <v>364840031</v>
      </c>
      <c r="BI44" t="s">
        <v>689</v>
      </c>
      <c r="BY44" s="4" t="str">
        <f>HYPERLINK("https://lead2car-demo.crm4.dynamics.com/main.aspx?etn=ey_equipment&amp;pagetype=entityrecord&amp;id=6879fd38-c9f5-ef11-be1f-6045bddf3afb","6879fd38-c9f5-ef11-be1f-6045bddf3afb")</f>
        <v>6879fd38-c9f5-ef11-be1f-6045bddf3afb</v>
      </c>
      <c r="BZ44" t="s">
        <v>982</v>
      </c>
      <c r="CM44" s="2">
        <v>45734.389722222222</v>
      </c>
      <c r="CN44">
        <v>0</v>
      </c>
      <c r="CX44" s="2">
        <v>44845.51363425926</v>
      </c>
      <c r="CY44" s="2">
        <v>45734.389722222222</v>
      </c>
      <c r="CZ44">
        <v>1</v>
      </c>
      <c r="DA44" s="2">
        <v>44845.339236111111</v>
      </c>
      <c r="DB44" s="2">
        <v>45734.389722222222</v>
      </c>
      <c r="DC44">
        <v>1</v>
      </c>
      <c r="DF44" s="1">
        <v>44481</v>
      </c>
      <c r="DG44" s="1">
        <v>45942</v>
      </c>
      <c r="DI44" s="2">
        <v>45210.339236111111</v>
      </c>
      <c r="DM44" s="1">
        <v>44474</v>
      </c>
      <c r="DN44" s="1">
        <v>44481</v>
      </c>
      <c r="DR44" s="2">
        <v>45211.65</v>
      </c>
      <c r="DT44">
        <v>364840002</v>
      </c>
      <c r="DU44" t="s">
        <v>686</v>
      </c>
      <c r="EI44">
        <v>364840001</v>
      </c>
      <c r="EJ44" t="s">
        <v>687</v>
      </c>
      <c r="EK44">
        <v>364840000</v>
      </c>
      <c r="EL44" t="s">
        <v>727</v>
      </c>
      <c r="EO44" s="4" t="str">
        <f>HYPERLINK("https://lead2car-demo.crm4.dynamics.com/main.aspx?etn=contact&amp;pagetype=entityrecord&amp;id=d0e4c8e9-d6f5-ef11-be1f-6045bddf3afb","d0e4c8e9-d6f5-ef11-be1f-6045bddf3afb")</f>
        <v>d0e4c8e9-d6f5-ef11-be1f-6045bddf3afb</v>
      </c>
      <c r="EP44" t="s">
        <v>885</v>
      </c>
      <c r="EQ44" t="s">
        <v>729</v>
      </c>
      <c r="ER44">
        <v>364840000</v>
      </c>
      <c r="ES44" t="s">
        <v>690</v>
      </c>
      <c r="FC44" t="s">
        <v>730</v>
      </c>
      <c r="FD44">
        <v>2000</v>
      </c>
      <c r="FE44" t="s">
        <v>1100</v>
      </c>
      <c r="FF44">
        <v>120</v>
      </c>
      <c r="FI44">
        <v>200</v>
      </c>
      <c r="GD44" t="s">
        <v>732</v>
      </c>
      <c r="GG44">
        <v>364840000</v>
      </c>
      <c r="GH44" t="s">
        <v>691</v>
      </c>
      <c r="GJ44" t="b">
        <v>0</v>
      </c>
      <c r="GK44" t="s">
        <v>715</v>
      </c>
      <c r="GP44">
        <v>364840002</v>
      </c>
      <c r="GQ44" t="s">
        <v>686</v>
      </c>
      <c r="GU44" s="4" t="str">
        <f t="shared" si="17"/>
        <v>f4fbea14-c9f5-ef11-be1f-6045bddf3afb</v>
      </c>
      <c r="GV44" t="s">
        <v>733</v>
      </c>
      <c r="HE44">
        <v>364840001</v>
      </c>
      <c r="HF44" t="s">
        <v>687</v>
      </c>
      <c r="HI44">
        <v>364840002</v>
      </c>
      <c r="HJ44" t="s">
        <v>686</v>
      </c>
      <c r="HM44">
        <v>1</v>
      </c>
      <c r="HN44">
        <v>1</v>
      </c>
      <c r="IB44">
        <v>87714</v>
      </c>
      <c r="IF44" s="4" t="str">
        <f t="shared" si="20"/>
        <v>35e04625-43f5-ef11-be1f-6045bddedbff</v>
      </c>
      <c r="IG44" t="s">
        <v>734</v>
      </c>
      <c r="II44">
        <v>2022</v>
      </c>
      <c r="IJ44" t="b">
        <v>0</v>
      </c>
      <c r="IK44" t="s">
        <v>715</v>
      </c>
      <c r="IM44" t="s">
        <v>1101</v>
      </c>
      <c r="IN44">
        <v>364840001</v>
      </c>
      <c r="IO44" t="s">
        <v>687</v>
      </c>
      <c r="IR44">
        <v>364840000</v>
      </c>
      <c r="IS44" t="s">
        <v>736</v>
      </c>
      <c r="IX44" t="s">
        <v>1093</v>
      </c>
      <c r="JH44">
        <v>364840006</v>
      </c>
      <c r="JI44" t="s">
        <v>737</v>
      </c>
      <c r="JL44" s="2">
        <v>45734.389722222222</v>
      </c>
      <c r="JM44">
        <v>0</v>
      </c>
      <c r="KJ44" t="s">
        <v>982</v>
      </c>
      <c r="KR44">
        <v>364840002</v>
      </c>
      <c r="KS44" t="s">
        <v>686</v>
      </c>
      <c r="KT44" t="b">
        <v>0</v>
      </c>
      <c r="KU44" t="s">
        <v>715</v>
      </c>
      <c r="NP44" t="s">
        <v>1102</v>
      </c>
      <c r="NQ44" t="s">
        <v>1103</v>
      </c>
      <c r="NS44">
        <v>364840002</v>
      </c>
      <c r="NT44" t="s">
        <v>686</v>
      </c>
      <c r="OW44">
        <v>364840002</v>
      </c>
      <c r="OX44" t="s">
        <v>686</v>
      </c>
      <c r="PB44" t="s">
        <v>1104</v>
      </c>
      <c r="PE44" t="b">
        <v>0</v>
      </c>
      <c r="PF44" t="s">
        <v>686</v>
      </c>
      <c r="PN44">
        <v>364840002</v>
      </c>
      <c r="PO44" t="s">
        <v>686</v>
      </c>
      <c r="PR44" t="s">
        <v>741</v>
      </c>
      <c r="VU44">
        <v>364840001</v>
      </c>
      <c r="VV44" t="s">
        <v>720</v>
      </c>
      <c r="VZ44" t="s">
        <v>1105</v>
      </c>
      <c r="WA44">
        <v>364840069</v>
      </c>
      <c r="WB44" t="s">
        <v>743</v>
      </c>
      <c r="WC44">
        <v>364840002</v>
      </c>
      <c r="WD44" t="s">
        <v>686</v>
      </c>
      <c r="WR44">
        <v>364840013</v>
      </c>
      <c r="WS44" t="s">
        <v>704</v>
      </c>
      <c r="WX44" s="4" t="str">
        <f>HYPERLINK("https://lead2car-demo.crm4.dynamics.com/main.aspx?etn=ey_vehicle&amp;pagetype=entityrecord&amp;id=43eb9b44-c9f5-ef11-be1f-6045bddedbff","43eb9b44-c9f5-ef11-be1f-6045bddedbff")</f>
        <v>43eb9b44-c9f5-ef11-be1f-6045bddedbff</v>
      </c>
      <c r="XD44" s="4" t="str">
        <f t="shared" si="11"/>
        <v>62769afe-37f5-ef11-be1f-7c1e5275d4e3</v>
      </c>
      <c r="XE44" t="s">
        <v>744</v>
      </c>
      <c r="XF44" s="4" t="str">
        <f>HYPERLINK("https://lead2car-demo.crm4.dynamics.com/main.aspx?etn=ey_vehicleowner&amp;pagetype=entityrecord&amp;id=916fbe25-d4f5-ef11-be1f-000d3ab63aa3","916fbe25-d4f5-ef11-be1f-000d3ab63aa3")</f>
        <v>916fbe25-d4f5-ef11-be1f-000d3ab63aa3</v>
      </c>
      <c r="XG44" t="s">
        <v>1106</v>
      </c>
      <c r="XH44">
        <v>364840002</v>
      </c>
      <c r="XI44" t="s">
        <v>686</v>
      </c>
      <c r="XJ44">
        <v>364840002</v>
      </c>
      <c r="XK44" t="s">
        <v>686</v>
      </c>
      <c r="XP44">
        <v>364840000</v>
      </c>
      <c r="XQ44" t="s">
        <v>722</v>
      </c>
      <c r="XR44" s="4" t="str">
        <f t="shared" si="12"/>
        <v>95d5cdbc-9fd5-ef11-8eea-000d3a6576c9</v>
      </c>
      <c r="XS44" t="s">
        <v>685</v>
      </c>
      <c r="YD44" t="s">
        <v>1107</v>
      </c>
      <c r="YF44" t="b">
        <v>0</v>
      </c>
      <c r="YG44" t="s">
        <v>715</v>
      </c>
      <c r="YH44">
        <v>364840002</v>
      </c>
      <c r="YI44" t="s">
        <v>686</v>
      </c>
      <c r="YL44" s="4" t="str">
        <f t="shared" si="13"/>
        <v>95d5cdbc-9fd5-ef11-8eea-000d3a6576c9</v>
      </c>
      <c r="YM44" t="s">
        <v>685</v>
      </c>
      <c r="YN44" s="2">
        <v>45732.656319444446</v>
      </c>
      <c r="YR44" s="4" t="str">
        <f t="shared" si="18"/>
        <v>5333e27e-c4f5-ef11-be1f-6045bddedbff</v>
      </c>
      <c r="YS44" t="s">
        <v>724</v>
      </c>
      <c r="YT44" t="s">
        <v>709</v>
      </c>
      <c r="YU44" s="4" t="str">
        <f t="shared" si="14"/>
        <v>a3cecdbc-9fd5-ef11-8eea-000d3a6576c9</v>
      </c>
      <c r="YV44" t="s">
        <v>710</v>
      </c>
      <c r="YY44" s="4" t="str">
        <f t="shared" si="19"/>
        <v>5333e27e-c4f5-ef11-be1f-6045bddedbff</v>
      </c>
      <c r="ZA44">
        <v>0</v>
      </c>
      <c r="ZB44" t="s">
        <v>703</v>
      </c>
      <c r="ZC44">
        <v>1</v>
      </c>
      <c r="ZD44" t="s">
        <v>703</v>
      </c>
      <c r="ZE44">
        <v>0</v>
      </c>
      <c r="ZF44" s="4" t="str">
        <f t="shared" si="15"/>
        <v>58c14207-2cd6-ef11-8eea-000d3a6576c9</v>
      </c>
      <c r="ZG44" t="s">
        <v>711</v>
      </c>
    </row>
    <row r="45" spans="1:683" x14ac:dyDescent="0.25">
      <c r="A45" s="4" t="str">
        <f t="shared" si="16"/>
        <v>5333e27e-c4f5-ef11-be1f-6045bddedbff</v>
      </c>
      <c r="B45" t="s">
        <v>724</v>
      </c>
      <c r="C45" s="2">
        <v>45716.48878472222</v>
      </c>
      <c r="F45">
        <v>1</v>
      </c>
      <c r="J45">
        <v>364840002</v>
      </c>
      <c r="K45" t="s">
        <v>686</v>
      </c>
      <c r="R45" t="b">
        <v>0</v>
      </c>
      <c r="S45" t="s">
        <v>686</v>
      </c>
      <c r="W45">
        <v>0</v>
      </c>
      <c r="X45" s="2">
        <v>45734.389722222222</v>
      </c>
      <c r="Y45">
        <v>1</v>
      </c>
      <c r="Z45">
        <v>3</v>
      </c>
      <c r="AA45" s="2">
        <v>45734.389722222222</v>
      </c>
      <c r="AB45">
        <v>1</v>
      </c>
      <c r="AC45">
        <v>9249.59</v>
      </c>
      <c r="AD45">
        <v>9249.59</v>
      </c>
      <c r="AE45" s="2">
        <v>45734.389722222222</v>
      </c>
      <c r="AF45">
        <v>1</v>
      </c>
      <c r="AG45">
        <v>1</v>
      </c>
      <c r="AH45" s="2">
        <v>45734.389722222222</v>
      </c>
      <c r="AI45">
        <v>1</v>
      </c>
      <c r="AJ45">
        <v>364840002</v>
      </c>
      <c r="AK45" t="s">
        <v>686</v>
      </c>
      <c r="AL45">
        <v>364840001</v>
      </c>
      <c r="AM45" t="s">
        <v>687</v>
      </c>
      <c r="BD45">
        <v>364840004</v>
      </c>
      <c r="BE45" t="s">
        <v>725</v>
      </c>
      <c r="BH45">
        <v>364840031</v>
      </c>
      <c r="BI45" t="s">
        <v>689</v>
      </c>
      <c r="BY45" s="4" t="str">
        <f>HYPERLINK("https://lead2car-demo.crm4.dynamics.com/main.aspx?etn=ey_equipment&amp;pagetype=entityrecord&amp;id=1ec9f53e-c9f5-ef11-be1f-6045bddf3afb","1ec9f53e-c9f5-ef11-be1f-6045bddf3afb")</f>
        <v>1ec9f53e-c9f5-ef11-be1f-6045bddf3afb</v>
      </c>
      <c r="BZ45" t="s">
        <v>1060</v>
      </c>
      <c r="CM45" s="2">
        <v>45734.389722222222</v>
      </c>
      <c r="CN45">
        <v>0</v>
      </c>
      <c r="CX45" s="2">
        <v>44845.518761574072</v>
      </c>
      <c r="CY45" s="2">
        <v>45734.389722222222</v>
      </c>
      <c r="CZ45">
        <v>1</v>
      </c>
      <c r="DA45" s="2">
        <v>44841.532511574071</v>
      </c>
      <c r="DB45" s="2">
        <v>45734.389722222222</v>
      </c>
      <c r="DC45">
        <v>1</v>
      </c>
      <c r="DF45" s="1">
        <v>44481</v>
      </c>
      <c r="DG45" s="1">
        <v>45942</v>
      </c>
      <c r="DI45" s="2">
        <v>45206.532511574071</v>
      </c>
      <c r="DM45" s="1">
        <v>44477</v>
      </c>
      <c r="DN45" s="1">
        <v>44481</v>
      </c>
      <c r="DR45" s="2">
        <v>45211.650694444441</v>
      </c>
      <c r="DT45">
        <v>364840002</v>
      </c>
      <c r="DU45" t="s">
        <v>686</v>
      </c>
      <c r="EI45">
        <v>364840001</v>
      </c>
      <c r="EJ45" t="s">
        <v>687</v>
      </c>
      <c r="EK45">
        <v>364840000</v>
      </c>
      <c r="EL45" t="s">
        <v>727</v>
      </c>
      <c r="EO45" s="4" t="str">
        <f>HYPERLINK("https://lead2car-demo.crm4.dynamics.com/main.aspx?etn=contact&amp;pagetype=entityrecord&amp;id=c6fc4492-af00-f011-bae3-6045bde07892","c6fc4492-af00-f011-bae3-6045bde07892")</f>
        <v>c6fc4492-af00-f011-bae3-6045bde07892</v>
      </c>
      <c r="EP45" t="s">
        <v>1108</v>
      </c>
      <c r="EQ45" t="s">
        <v>729</v>
      </c>
      <c r="ER45">
        <v>364840000</v>
      </c>
      <c r="ES45" t="s">
        <v>690</v>
      </c>
      <c r="FC45" t="s">
        <v>730</v>
      </c>
      <c r="FD45">
        <v>2000</v>
      </c>
      <c r="FE45" t="s">
        <v>1109</v>
      </c>
      <c r="FF45">
        <v>120</v>
      </c>
      <c r="FI45">
        <v>200</v>
      </c>
      <c r="GD45" t="s">
        <v>732</v>
      </c>
      <c r="GG45">
        <v>364840000</v>
      </c>
      <c r="GH45" t="s">
        <v>691</v>
      </c>
      <c r="GJ45" t="b">
        <v>0</v>
      </c>
      <c r="GK45" t="s">
        <v>715</v>
      </c>
      <c r="GP45">
        <v>364840002</v>
      </c>
      <c r="GQ45" t="s">
        <v>686</v>
      </c>
      <c r="GU45" s="4" t="str">
        <f t="shared" si="17"/>
        <v>f4fbea14-c9f5-ef11-be1f-6045bddf3afb</v>
      </c>
      <c r="GV45" t="s">
        <v>733</v>
      </c>
      <c r="HE45">
        <v>364840002</v>
      </c>
      <c r="HF45" t="s">
        <v>686</v>
      </c>
      <c r="HI45">
        <v>364840002</v>
      </c>
      <c r="HJ45" t="s">
        <v>686</v>
      </c>
      <c r="HM45">
        <v>1</v>
      </c>
      <c r="HN45">
        <v>1</v>
      </c>
      <c r="IB45">
        <v>110399</v>
      </c>
      <c r="IF45" s="4" t="str">
        <f t="shared" si="20"/>
        <v>35e04625-43f5-ef11-be1f-6045bddedbff</v>
      </c>
      <c r="IG45" t="s">
        <v>734</v>
      </c>
      <c r="II45">
        <v>2022</v>
      </c>
      <c r="IJ45" t="b">
        <v>0</v>
      </c>
      <c r="IK45" t="s">
        <v>715</v>
      </c>
      <c r="IM45" t="s">
        <v>1110</v>
      </c>
      <c r="IN45">
        <v>364840001</v>
      </c>
      <c r="IO45" t="s">
        <v>687</v>
      </c>
      <c r="IR45">
        <v>364840000</v>
      </c>
      <c r="IS45" t="s">
        <v>736</v>
      </c>
      <c r="IX45" t="s">
        <v>1093</v>
      </c>
      <c r="JH45">
        <v>364840006</v>
      </c>
      <c r="JI45" t="s">
        <v>737</v>
      </c>
      <c r="JL45" s="2">
        <v>45734.389722222222</v>
      </c>
      <c r="JM45">
        <v>0</v>
      </c>
      <c r="KJ45" t="s">
        <v>1060</v>
      </c>
      <c r="KR45">
        <v>364840002</v>
      </c>
      <c r="KS45" t="s">
        <v>686</v>
      </c>
      <c r="KT45" t="b">
        <v>0</v>
      </c>
      <c r="KU45" t="s">
        <v>715</v>
      </c>
      <c r="NP45" t="s">
        <v>1111</v>
      </c>
      <c r="NQ45" t="s">
        <v>1112</v>
      </c>
      <c r="NS45">
        <v>364840002</v>
      </c>
      <c r="NT45" t="s">
        <v>686</v>
      </c>
      <c r="OW45">
        <v>364840002</v>
      </c>
      <c r="OX45" t="s">
        <v>686</v>
      </c>
      <c r="PB45" t="s">
        <v>1113</v>
      </c>
      <c r="PE45" t="b">
        <v>0</v>
      </c>
      <c r="PF45" t="s">
        <v>686</v>
      </c>
      <c r="PN45">
        <v>364840002</v>
      </c>
      <c r="PO45" t="s">
        <v>686</v>
      </c>
      <c r="PR45" t="s">
        <v>741</v>
      </c>
      <c r="VU45">
        <v>364840001</v>
      </c>
      <c r="VV45" t="s">
        <v>720</v>
      </c>
      <c r="VZ45" t="s">
        <v>1114</v>
      </c>
      <c r="WA45">
        <v>364840069</v>
      </c>
      <c r="WB45" t="s">
        <v>743</v>
      </c>
      <c r="WC45">
        <v>364840002</v>
      </c>
      <c r="WD45" t="s">
        <v>686</v>
      </c>
      <c r="WR45">
        <v>364840013</v>
      </c>
      <c r="WS45" t="s">
        <v>704</v>
      </c>
      <c r="WX45" s="4" t="str">
        <f>HYPERLINK("https://lead2car-demo.crm4.dynamics.com/main.aspx?etn=ey_vehicle&amp;pagetype=entityrecord&amp;id=54eb9b44-c9f5-ef11-be1f-6045bddedbff","54eb9b44-c9f5-ef11-be1f-6045bddedbff")</f>
        <v>54eb9b44-c9f5-ef11-be1f-6045bddedbff</v>
      </c>
      <c r="XD45" s="4" t="str">
        <f t="shared" si="11"/>
        <v>62769afe-37f5-ef11-be1f-7c1e5275d4e3</v>
      </c>
      <c r="XE45" t="s">
        <v>744</v>
      </c>
      <c r="XF45" s="4" t="str">
        <f>HYPERLINK("https://lead2car-demo.crm4.dynamics.com/main.aspx?etn=ey_vehicleowner&amp;pagetype=entityrecord&amp;id=1c444390-d1f5-ef11-be1f-6045bddedbff","1c444390-d1f5-ef11-be1f-6045bddedbff")</f>
        <v>1c444390-d1f5-ef11-be1f-6045bddedbff</v>
      </c>
      <c r="XG45" t="s">
        <v>1115</v>
      </c>
      <c r="XH45">
        <v>364840002</v>
      </c>
      <c r="XI45" t="s">
        <v>686</v>
      </c>
      <c r="XJ45">
        <v>364840002</v>
      </c>
      <c r="XK45" t="s">
        <v>686</v>
      </c>
      <c r="XP45">
        <v>364840000</v>
      </c>
      <c r="XQ45" t="s">
        <v>722</v>
      </c>
      <c r="XR45" s="4" t="str">
        <f t="shared" si="12"/>
        <v>95d5cdbc-9fd5-ef11-8eea-000d3a6576c9</v>
      </c>
      <c r="XS45" t="s">
        <v>685</v>
      </c>
      <c r="YD45" t="s">
        <v>1116</v>
      </c>
      <c r="YF45" t="b">
        <v>0</v>
      </c>
      <c r="YG45" t="s">
        <v>715</v>
      </c>
      <c r="YH45">
        <v>364840002</v>
      </c>
      <c r="YI45" t="s">
        <v>686</v>
      </c>
      <c r="YL45" s="4" t="str">
        <f t="shared" si="13"/>
        <v>95d5cdbc-9fd5-ef11-8eea-000d3a6576c9</v>
      </c>
      <c r="YM45" t="s">
        <v>685</v>
      </c>
      <c r="YN45" s="2">
        <v>45732.656319444446</v>
      </c>
      <c r="YR45" s="4" t="str">
        <f t="shared" si="18"/>
        <v>5333e27e-c4f5-ef11-be1f-6045bddedbff</v>
      </c>
      <c r="YS45" t="s">
        <v>724</v>
      </c>
      <c r="YT45" t="s">
        <v>709</v>
      </c>
      <c r="YU45" s="4" t="str">
        <f t="shared" si="14"/>
        <v>a3cecdbc-9fd5-ef11-8eea-000d3a6576c9</v>
      </c>
      <c r="YV45" t="s">
        <v>710</v>
      </c>
      <c r="YY45" s="4" t="str">
        <f t="shared" si="19"/>
        <v>5333e27e-c4f5-ef11-be1f-6045bddedbff</v>
      </c>
      <c r="ZA45">
        <v>0</v>
      </c>
      <c r="ZB45" t="s">
        <v>703</v>
      </c>
      <c r="ZC45">
        <v>1</v>
      </c>
      <c r="ZD45" t="s">
        <v>703</v>
      </c>
      <c r="ZE45">
        <v>0</v>
      </c>
      <c r="ZF45" s="4" t="str">
        <f t="shared" si="15"/>
        <v>58c14207-2cd6-ef11-8eea-000d3a6576c9</v>
      </c>
      <c r="ZG45" t="s">
        <v>711</v>
      </c>
    </row>
    <row r="46" spans="1:683" x14ac:dyDescent="0.25">
      <c r="A46" s="4" t="str">
        <f t="shared" si="16"/>
        <v>5333e27e-c4f5-ef11-be1f-6045bddedbff</v>
      </c>
      <c r="B46" t="s">
        <v>724</v>
      </c>
      <c r="C46" s="2">
        <v>45716.488796296297</v>
      </c>
      <c r="F46">
        <v>1</v>
      </c>
      <c r="J46">
        <v>364840002</v>
      </c>
      <c r="K46" t="s">
        <v>686</v>
      </c>
      <c r="R46" t="b">
        <v>0</v>
      </c>
      <c r="S46" t="s">
        <v>686</v>
      </c>
      <c r="W46">
        <v>0</v>
      </c>
      <c r="X46" s="2">
        <v>45734.389722222222</v>
      </c>
      <c r="Y46">
        <v>1</v>
      </c>
      <c r="Z46">
        <v>3</v>
      </c>
      <c r="AA46" s="2">
        <v>45734.389722222222</v>
      </c>
      <c r="AB46">
        <v>1</v>
      </c>
      <c r="AC46">
        <v>9930.1</v>
      </c>
      <c r="AD46">
        <v>9930.1</v>
      </c>
      <c r="AE46" s="2">
        <v>45734.389722222222</v>
      </c>
      <c r="AF46">
        <v>1</v>
      </c>
      <c r="AG46">
        <v>1</v>
      </c>
      <c r="AH46" s="2">
        <v>45734.389722222222</v>
      </c>
      <c r="AI46">
        <v>1</v>
      </c>
      <c r="AJ46">
        <v>364840002</v>
      </c>
      <c r="AK46" t="s">
        <v>686</v>
      </c>
      <c r="AL46">
        <v>364840001</v>
      </c>
      <c r="AM46" t="s">
        <v>687</v>
      </c>
      <c r="BD46">
        <v>364840004</v>
      </c>
      <c r="BE46" t="s">
        <v>725</v>
      </c>
      <c r="BH46">
        <v>364840031</v>
      </c>
      <c r="BI46" t="s">
        <v>689</v>
      </c>
      <c r="BY46" s="4" t="str">
        <f>HYPERLINK("https://lead2car-demo.crm4.dynamics.com/main.aspx?etn=ey_equipment&amp;pagetype=entityrecord&amp;id=62eb9b44-c9f5-ef11-be1f-6045bddedbff","62eb9b44-c9f5-ef11-be1f-6045bddedbff")</f>
        <v>62eb9b44-c9f5-ef11-be1f-6045bddedbff</v>
      </c>
      <c r="BZ46" t="s">
        <v>1117</v>
      </c>
      <c r="CM46" s="2">
        <v>45734.389722222222</v>
      </c>
      <c r="CN46">
        <v>0</v>
      </c>
      <c r="CX46" s="2">
        <v>44845.521458333336</v>
      </c>
      <c r="CY46" s="2">
        <v>45734.389722222222</v>
      </c>
      <c r="CZ46">
        <v>1</v>
      </c>
      <c r="DA46" s="2">
        <v>44845.378807870373</v>
      </c>
      <c r="DB46" s="2">
        <v>45734.389722222222</v>
      </c>
      <c r="DC46">
        <v>1</v>
      </c>
      <c r="DF46" s="1">
        <v>44470</v>
      </c>
      <c r="DG46" s="1">
        <v>45931</v>
      </c>
      <c r="DI46" s="2">
        <v>45210.378807870373</v>
      </c>
      <c r="DM46" s="1">
        <v>44461</v>
      </c>
      <c r="DN46" s="1">
        <v>43656</v>
      </c>
      <c r="DR46" s="2">
        <v>45200.600694444445</v>
      </c>
      <c r="DT46">
        <v>364840002</v>
      </c>
      <c r="DU46" t="s">
        <v>686</v>
      </c>
      <c r="EI46">
        <v>364840001</v>
      </c>
      <c r="EJ46" t="s">
        <v>687</v>
      </c>
      <c r="EK46">
        <v>364840000</v>
      </c>
      <c r="EL46" t="s">
        <v>727</v>
      </c>
      <c r="EO46" s="4" t="str">
        <f>HYPERLINK("https://lead2car-demo.crm4.dynamics.com/main.aspx?etn=contact&amp;pagetype=entityrecord&amp;id=0b53527c-c7f5-ef11-be1f-6045bddf3afb","0b53527c-c7f5-ef11-be1f-6045bddf3afb")</f>
        <v>0b53527c-c7f5-ef11-be1f-6045bddf3afb</v>
      </c>
      <c r="EP46" t="s">
        <v>1118</v>
      </c>
      <c r="EQ46" t="s">
        <v>729</v>
      </c>
      <c r="ER46">
        <v>364840000</v>
      </c>
      <c r="ES46" t="s">
        <v>690</v>
      </c>
      <c r="FC46" t="s">
        <v>730</v>
      </c>
      <c r="FD46">
        <v>2000</v>
      </c>
      <c r="FE46" t="s">
        <v>1119</v>
      </c>
      <c r="FF46">
        <v>120</v>
      </c>
      <c r="FI46">
        <v>200</v>
      </c>
      <c r="GD46" t="s">
        <v>732</v>
      </c>
      <c r="GG46">
        <v>364840000</v>
      </c>
      <c r="GH46" t="s">
        <v>691</v>
      </c>
      <c r="GJ46" t="b">
        <v>0</v>
      </c>
      <c r="GK46" t="s">
        <v>715</v>
      </c>
      <c r="GP46">
        <v>364840002</v>
      </c>
      <c r="GQ46" t="s">
        <v>686</v>
      </c>
      <c r="GU46" s="4" t="str">
        <f t="shared" si="17"/>
        <v>f4fbea14-c9f5-ef11-be1f-6045bddf3afb</v>
      </c>
      <c r="GV46" t="s">
        <v>733</v>
      </c>
      <c r="HE46">
        <v>364840002</v>
      </c>
      <c r="HF46" t="s">
        <v>686</v>
      </c>
      <c r="HI46">
        <v>364840002</v>
      </c>
      <c r="HJ46" t="s">
        <v>686</v>
      </c>
      <c r="HM46">
        <v>1</v>
      </c>
      <c r="HN46">
        <v>1</v>
      </c>
      <c r="IB46">
        <v>21645</v>
      </c>
      <c r="IF46" s="4" t="str">
        <f t="shared" si="20"/>
        <v>35e04625-43f5-ef11-be1f-6045bddedbff</v>
      </c>
      <c r="IG46" t="s">
        <v>734</v>
      </c>
      <c r="II46">
        <v>2022</v>
      </c>
      <c r="IJ46" t="b">
        <v>0</v>
      </c>
      <c r="IK46" t="s">
        <v>715</v>
      </c>
      <c r="IM46" t="s">
        <v>749</v>
      </c>
      <c r="IN46">
        <v>364840001</v>
      </c>
      <c r="IO46" t="s">
        <v>687</v>
      </c>
      <c r="IR46">
        <v>364840000</v>
      </c>
      <c r="IS46" t="s">
        <v>736</v>
      </c>
      <c r="IX46" t="s">
        <v>1064</v>
      </c>
      <c r="JH46">
        <v>364840006</v>
      </c>
      <c r="JI46" t="s">
        <v>737</v>
      </c>
      <c r="JL46" s="2">
        <v>45734.389722222222</v>
      </c>
      <c r="JM46">
        <v>0</v>
      </c>
      <c r="KJ46" t="s">
        <v>1120</v>
      </c>
      <c r="KR46">
        <v>364840002</v>
      </c>
      <c r="KS46" t="s">
        <v>686</v>
      </c>
      <c r="KT46" t="b">
        <v>0</v>
      </c>
      <c r="KU46" t="s">
        <v>715</v>
      </c>
      <c r="LV46">
        <v>-615900</v>
      </c>
      <c r="LW46">
        <v>-615900</v>
      </c>
      <c r="LX46">
        <v>0</v>
      </c>
      <c r="LY46">
        <v>0</v>
      </c>
      <c r="NP46" t="s">
        <v>1121</v>
      </c>
      <c r="NQ46" t="s">
        <v>751</v>
      </c>
      <c r="NS46">
        <v>364840002</v>
      </c>
      <c r="NT46" t="s">
        <v>686</v>
      </c>
      <c r="OW46">
        <v>364840002</v>
      </c>
      <c r="OX46" t="s">
        <v>686</v>
      </c>
      <c r="PB46" t="s">
        <v>761</v>
      </c>
      <c r="PE46" t="b">
        <v>0</v>
      </c>
      <c r="PF46" t="s">
        <v>686</v>
      </c>
      <c r="PN46">
        <v>364840002</v>
      </c>
      <c r="PO46" t="s">
        <v>686</v>
      </c>
      <c r="PR46" t="s">
        <v>741</v>
      </c>
      <c r="VO46">
        <v>0</v>
      </c>
      <c r="VP46">
        <v>0</v>
      </c>
      <c r="VU46">
        <v>364840001</v>
      </c>
      <c r="VV46" t="s">
        <v>720</v>
      </c>
      <c r="VZ46" t="s">
        <v>1122</v>
      </c>
      <c r="WA46">
        <v>364840069</v>
      </c>
      <c r="WB46" t="s">
        <v>743</v>
      </c>
      <c r="WC46">
        <v>364840001</v>
      </c>
      <c r="WD46" t="s">
        <v>687</v>
      </c>
      <c r="WR46">
        <v>364840013</v>
      </c>
      <c r="WS46" t="s">
        <v>704</v>
      </c>
      <c r="WX46" s="4" t="str">
        <f>HYPERLINK("https://lead2car-demo.crm4.dynamics.com/main.aspx?etn=ey_vehicle&amp;pagetype=entityrecord&amp;id=63eb9b44-c9f5-ef11-be1f-6045bddedbff","63eb9b44-c9f5-ef11-be1f-6045bddedbff")</f>
        <v>63eb9b44-c9f5-ef11-be1f-6045bddedbff</v>
      </c>
      <c r="XD46" s="4" t="str">
        <f t="shared" si="11"/>
        <v>62769afe-37f5-ef11-be1f-7c1e5275d4e3</v>
      </c>
      <c r="XE46" t="s">
        <v>744</v>
      </c>
      <c r="XF46" s="4" t="str">
        <f>HYPERLINK("https://lead2car-demo.crm4.dynamics.com/main.aspx?etn=ey_vehicleowner&amp;pagetype=entityrecord&amp;id=87b1b62b-d4f5-ef11-be1f-000d3ab63aa3","87b1b62b-d4f5-ef11-be1f-000d3ab63aa3")</f>
        <v>87b1b62b-d4f5-ef11-be1f-000d3ab63aa3</v>
      </c>
      <c r="XG46" t="s">
        <v>1123</v>
      </c>
      <c r="XH46">
        <v>364840002</v>
      </c>
      <c r="XI46" t="s">
        <v>686</v>
      </c>
      <c r="XJ46">
        <v>364840002</v>
      </c>
      <c r="XK46" t="s">
        <v>686</v>
      </c>
      <c r="XP46">
        <v>364840000</v>
      </c>
      <c r="XQ46" t="s">
        <v>722</v>
      </c>
      <c r="XR46" s="4" t="str">
        <f t="shared" si="12"/>
        <v>95d5cdbc-9fd5-ef11-8eea-000d3a6576c9</v>
      </c>
      <c r="XS46" t="s">
        <v>685</v>
      </c>
      <c r="YD46" t="s">
        <v>764</v>
      </c>
      <c r="YF46" t="b">
        <v>0</v>
      </c>
      <c r="YG46" t="s">
        <v>715</v>
      </c>
      <c r="YH46">
        <v>364840002</v>
      </c>
      <c r="YI46" t="s">
        <v>686</v>
      </c>
      <c r="YL46" s="4" t="str">
        <f t="shared" si="13"/>
        <v>95d5cdbc-9fd5-ef11-8eea-000d3a6576c9</v>
      </c>
      <c r="YM46" t="s">
        <v>685</v>
      </c>
      <c r="YN46" s="2">
        <v>45732.656319444446</v>
      </c>
      <c r="YR46" s="4" t="str">
        <f t="shared" si="18"/>
        <v>5333e27e-c4f5-ef11-be1f-6045bddedbff</v>
      </c>
      <c r="YS46" t="s">
        <v>724</v>
      </c>
      <c r="YT46" t="s">
        <v>709</v>
      </c>
      <c r="YU46" s="4" t="str">
        <f t="shared" si="14"/>
        <v>a3cecdbc-9fd5-ef11-8eea-000d3a6576c9</v>
      </c>
      <c r="YV46" t="s">
        <v>710</v>
      </c>
      <c r="YY46" s="4" t="str">
        <f t="shared" si="19"/>
        <v>5333e27e-c4f5-ef11-be1f-6045bddedbff</v>
      </c>
      <c r="ZA46">
        <v>0</v>
      </c>
      <c r="ZB46" t="s">
        <v>703</v>
      </c>
      <c r="ZC46">
        <v>1</v>
      </c>
      <c r="ZD46" t="s">
        <v>703</v>
      </c>
      <c r="ZE46">
        <v>0</v>
      </c>
      <c r="ZF46" s="4" t="str">
        <f t="shared" si="15"/>
        <v>58c14207-2cd6-ef11-8eea-000d3a6576c9</v>
      </c>
      <c r="ZG46" t="s">
        <v>711</v>
      </c>
    </row>
    <row r="47" spans="1:683" x14ac:dyDescent="0.25">
      <c r="A47" s="4" t="str">
        <f t="shared" si="16"/>
        <v>5333e27e-c4f5-ef11-be1f-6045bddedbff</v>
      </c>
      <c r="B47" t="s">
        <v>724</v>
      </c>
      <c r="C47" s="2">
        <v>45716.488807870373</v>
      </c>
      <c r="F47">
        <v>1</v>
      </c>
      <c r="J47">
        <v>364840002</v>
      </c>
      <c r="K47" t="s">
        <v>686</v>
      </c>
      <c r="R47" t="b">
        <v>0</v>
      </c>
      <c r="S47" t="s">
        <v>686</v>
      </c>
      <c r="W47">
        <v>0</v>
      </c>
      <c r="X47" s="2">
        <v>45734.389722222222</v>
      </c>
      <c r="Y47">
        <v>1</v>
      </c>
      <c r="Z47">
        <v>3</v>
      </c>
      <c r="AA47" s="2">
        <v>45734.389722222222</v>
      </c>
      <c r="AB47">
        <v>1</v>
      </c>
      <c r="AC47">
        <v>10740.67</v>
      </c>
      <c r="AD47">
        <v>10740.67</v>
      </c>
      <c r="AE47" s="2">
        <v>45734.389722222222</v>
      </c>
      <c r="AF47">
        <v>1</v>
      </c>
      <c r="AG47">
        <v>1</v>
      </c>
      <c r="AH47" s="2">
        <v>45734.389722222222</v>
      </c>
      <c r="AI47">
        <v>1</v>
      </c>
      <c r="AJ47">
        <v>364840002</v>
      </c>
      <c r="AK47" t="s">
        <v>686</v>
      </c>
      <c r="AL47">
        <v>364840001</v>
      </c>
      <c r="AM47" t="s">
        <v>687</v>
      </c>
      <c r="BD47">
        <v>364840004</v>
      </c>
      <c r="BE47" t="s">
        <v>725</v>
      </c>
      <c r="BH47">
        <v>364840031</v>
      </c>
      <c r="BI47" t="s">
        <v>689</v>
      </c>
      <c r="BY47" s="4" t="str">
        <f>HYPERLINK("https://lead2car-demo.crm4.dynamics.com/main.aspx?etn=ey_equipment&amp;pagetype=entityrecord&amp;id=dd17ee44-c9f5-ef11-be1f-6045bddf3afb","dd17ee44-c9f5-ef11-be1f-6045bddf3afb")</f>
        <v>dd17ee44-c9f5-ef11-be1f-6045bddf3afb</v>
      </c>
      <c r="BZ47" t="s">
        <v>1124</v>
      </c>
      <c r="CM47" s="2">
        <v>45734.389722222222</v>
      </c>
      <c r="CN47">
        <v>0</v>
      </c>
      <c r="CX47" s="2">
        <v>44845.527789351851</v>
      </c>
      <c r="CY47" s="2">
        <v>45734.389722222222</v>
      </c>
      <c r="CZ47">
        <v>1</v>
      </c>
      <c r="DA47" s="2">
        <v>44845.329027777778</v>
      </c>
      <c r="DB47" s="2">
        <v>45734.389722222222</v>
      </c>
      <c r="DC47">
        <v>1</v>
      </c>
      <c r="DF47" s="1">
        <v>44470</v>
      </c>
      <c r="DG47" s="1">
        <v>45931</v>
      </c>
      <c r="DI47" s="2">
        <v>45210.329027777778</v>
      </c>
      <c r="DM47" s="1">
        <v>44459</v>
      </c>
      <c r="DN47" s="1">
        <v>43885</v>
      </c>
      <c r="DR47" s="2">
        <v>45200.602083333331</v>
      </c>
      <c r="DT47">
        <v>364840002</v>
      </c>
      <c r="DU47" t="s">
        <v>686</v>
      </c>
      <c r="EI47">
        <v>364840001</v>
      </c>
      <c r="EJ47" t="s">
        <v>687</v>
      </c>
      <c r="EK47">
        <v>364840000</v>
      </c>
      <c r="EL47" t="s">
        <v>727</v>
      </c>
      <c r="EO47" s="4" t="str">
        <f>HYPERLINK("https://lead2car-demo.crm4.dynamics.com/main.aspx?etn=contact&amp;pagetype=entityrecord&amp;id=4c7b5076-c7f5-ef11-be1f-6045bddf3afb","4c7b5076-c7f5-ef11-be1f-6045bddf3afb")</f>
        <v>4c7b5076-c7f5-ef11-be1f-6045bddf3afb</v>
      </c>
      <c r="EP47" t="s">
        <v>1125</v>
      </c>
      <c r="EQ47" t="s">
        <v>729</v>
      </c>
      <c r="ER47">
        <v>364840000</v>
      </c>
      <c r="ES47" t="s">
        <v>690</v>
      </c>
      <c r="FC47" t="s">
        <v>730</v>
      </c>
      <c r="FD47">
        <v>2000</v>
      </c>
      <c r="FE47" t="s">
        <v>1126</v>
      </c>
      <c r="FF47">
        <v>120</v>
      </c>
      <c r="FI47">
        <v>200</v>
      </c>
      <c r="GD47" t="s">
        <v>732</v>
      </c>
      <c r="GG47">
        <v>364840000</v>
      </c>
      <c r="GH47" t="s">
        <v>691</v>
      </c>
      <c r="GJ47" t="b">
        <v>0</v>
      </c>
      <c r="GK47" t="s">
        <v>715</v>
      </c>
      <c r="GP47">
        <v>364840002</v>
      </c>
      <c r="GQ47" t="s">
        <v>686</v>
      </c>
      <c r="GU47" s="4" t="str">
        <f t="shared" si="17"/>
        <v>f4fbea14-c9f5-ef11-be1f-6045bddf3afb</v>
      </c>
      <c r="GV47" t="s">
        <v>733</v>
      </c>
      <c r="HE47">
        <v>364840002</v>
      </c>
      <c r="HF47" t="s">
        <v>686</v>
      </c>
      <c r="HI47">
        <v>364840002</v>
      </c>
      <c r="HJ47" t="s">
        <v>686</v>
      </c>
      <c r="HM47">
        <v>1</v>
      </c>
      <c r="HN47">
        <v>1</v>
      </c>
      <c r="IB47">
        <v>46030</v>
      </c>
      <c r="IF47" s="4" t="str">
        <f t="shared" si="20"/>
        <v>35e04625-43f5-ef11-be1f-6045bddedbff</v>
      </c>
      <c r="IG47" t="s">
        <v>734</v>
      </c>
      <c r="II47">
        <v>2022</v>
      </c>
      <c r="IJ47" t="b">
        <v>0</v>
      </c>
      <c r="IK47" t="s">
        <v>715</v>
      </c>
      <c r="IM47" t="s">
        <v>1127</v>
      </c>
      <c r="IN47">
        <v>364840001</v>
      </c>
      <c r="IO47" t="s">
        <v>687</v>
      </c>
      <c r="IR47">
        <v>364840000</v>
      </c>
      <c r="IS47" t="s">
        <v>736</v>
      </c>
      <c r="IX47" t="s">
        <v>1093</v>
      </c>
      <c r="JH47">
        <v>364840006</v>
      </c>
      <c r="JI47" t="s">
        <v>737</v>
      </c>
      <c r="JL47" s="2">
        <v>45734.389722222222</v>
      </c>
      <c r="JM47">
        <v>0</v>
      </c>
      <c r="KJ47" t="s">
        <v>1124</v>
      </c>
      <c r="KR47">
        <v>364840002</v>
      </c>
      <c r="KS47" t="s">
        <v>686</v>
      </c>
      <c r="KT47" t="b">
        <v>0</v>
      </c>
      <c r="KU47" t="s">
        <v>715</v>
      </c>
      <c r="LV47">
        <v>305785.12</v>
      </c>
      <c r="LW47">
        <v>305785.12</v>
      </c>
      <c r="LX47">
        <v>292027</v>
      </c>
      <c r="LY47">
        <v>292027</v>
      </c>
      <c r="NP47" t="s">
        <v>1128</v>
      </c>
      <c r="NQ47" t="s">
        <v>1129</v>
      </c>
      <c r="NS47">
        <v>364840002</v>
      </c>
      <c r="NT47" t="s">
        <v>686</v>
      </c>
      <c r="OW47">
        <v>364840002</v>
      </c>
      <c r="OX47" t="s">
        <v>686</v>
      </c>
      <c r="PB47" t="s">
        <v>1130</v>
      </c>
      <c r="PE47" t="b">
        <v>0</v>
      </c>
      <c r="PF47" t="s">
        <v>686</v>
      </c>
      <c r="PN47">
        <v>364840002</v>
      </c>
      <c r="PO47" t="s">
        <v>686</v>
      </c>
      <c r="PR47" t="s">
        <v>741</v>
      </c>
      <c r="VO47">
        <v>0</v>
      </c>
      <c r="VP47">
        <v>0</v>
      </c>
      <c r="VU47">
        <v>364840001</v>
      </c>
      <c r="VV47" t="s">
        <v>720</v>
      </c>
      <c r="VZ47" t="s">
        <v>1131</v>
      </c>
      <c r="WA47">
        <v>364840069</v>
      </c>
      <c r="WB47" t="s">
        <v>743</v>
      </c>
      <c r="WC47">
        <v>364840001</v>
      </c>
      <c r="WD47" t="s">
        <v>687</v>
      </c>
      <c r="WR47">
        <v>364840013</v>
      </c>
      <c r="WS47" t="s">
        <v>704</v>
      </c>
      <c r="WX47" s="4" t="str">
        <f>HYPERLINK("https://lead2car-demo.crm4.dynamics.com/main.aspx?etn=ey_vehicle&amp;pagetype=entityrecord&amp;id=97eb9b44-c9f5-ef11-be1f-6045bddedbff","97eb9b44-c9f5-ef11-be1f-6045bddedbff")</f>
        <v>97eb9b44-c9f5-ef11-be1f-6045bddedbff</v>
      </c>
      <c r="XD47" s="4" t="str">
        <f t="shared" si="11"/>
        <v>62769afe-37f5-ef11-be1f-7c1e5275d4e3</v>
      </c>
      <c r="XE47" t="s">
        <v>744</v>
      </c>
      <c r="XF47" s="4" t="str">
        <f>HYPERLINK("https://lead2car-demo.crm4.dynamics.com/main.aspx?etn=ey_vehicleowner&amp;pagetype=entityrecord&amp;id=1559898a-d1f5-ef11-be1f-6045bddf3afb","1559898a-d1f5-ef11-be1f-6045bddf3afb")</f>
        <v>1559898a-d1f5-ef11-be1f-6045bddf3afb</v>
      </c>
      <c r="XG47" t="s">
        <v>1132</v>
      </c>
      <c r="XH47">
        <v>364840002</v>
      </c>
      <c r="XI47" t="s">
        <v>686</v>
      </c>
      <c r="XJ47">
        <v>364840002</v>
      </c>
      <c r="XK47" t="s">
        <v>686</v>
      </c>
      <c r="XP47">
        <v>364840000</v>
      </c>
      <c r="XQ47" t="s">
        <v>722</v>
      </c>
      <c r="XR47" s="4" t="str">
        <f t="shared" si="12"/>
        <v>95d5cdbc-9fd5-ef11-8eea-000d3a6576c9</v>
      </c>
      <c r="XS47" t="s">
        <v>685</v>
      </c>
      <c r="YD47" t="s">
        <v>1133</v>
      </c>
      <c r="YF47" t="b">
        <v>0</v>
      </c>
      <c r="YG47" t="s">
        <v>715</v>
      </c>
      <c r="YH47">
        <v>364840002</v>
      </c>
      <c r="YI47" t="s">
        <v>686</v>
      </c>
      <c r="YL47" s="4" t="str">
        <f t="shared" si="13"/>
        <v>95d5cdbc-9fd5-ef11-8eea-000d3a6576c9</v>
      </c>
      <c r="YM47" t="s">
        <v>685</v>
      </c>
      <c r="YN47" s="2">
        <v>45732.656319444446</v>
      </c>
      <c r="YR47" s="4" t="str">
        <f t="shared" si="18"/>
        <v>5333e27e-c4f5-ef11-be1f-6045bddedbff</v>
      </c>
      <c r="YS47" t="s">
        <v>724</v>
      </c>
      <c r="YT47" t="s">
        <v>709</v>
      </c>
      <c r="YU47" s="4" t="str">
        <f t="shared" si="14"/>
        <v>a3cecdbc-9fd5-ef11-8eea-000d3a6576c9</v>
      </c>
      <c r="YV47" t="s">
        <v>710</v>
      </c>
      <c r="YY47" s="4" t="str">
        <f t="shared" si="19"/>
        <v>5333e27e-c4f5-ef11-be1f-6045bddedbff</v>
      </c>
      <c r="ZA47">
        <v>0</v>
      </c>
      <c r="ZB47" t="s">
        <v>703</v>
      </c>
      <c r="ZC47">
        <v>1</v>
      </c>
      <c r="ZD47" t="s">
        <v>703</v>
      </c>
      <c r="ZE47">
        <v>0</v>
      </c>
      <c r="ZF47" s="4" t="str">
        <f t="shared" si="15"/>
        <v>58c14207-2cd6-ef11-8eea-000d3a6576c9</v>
      </c>
      <c r="ZG47" t="s">
        <v>711</v>
      </c>
    </row>
    <row r="48" spans="1:683" x14ac:dyDescent="0.25">
      <c r="A48" s="4" t="str">
        <f t="shared" si="16"/>
        <v>5333e27e-c4f5-ef11-be1f-6045bddedbff</v>
      </c>
      <c r="B48" t="s">
        <v>724</v>
      </c>
      <c r="C48" s="2">
        <v>45716.48883101852</v>
      </c>
      <c r="F48">
        <v>1</v>
      </c>
      <c r="J48">
        <v>364840002</v>
      </c>
      <c r="K48" t="s">
        <v>686</v>
      </c>
      <c r="R48" t="b">
        <v>0</v>
      </c>
      <c r="S48" t="s">
        <v>686</v>
      </c>
      <c r="W48">
        <v>0</v>
      </c>
      <c r="X48" s="2">
        <v>45734.389722222222</v>
      </c>
      <c r="Y48">
        <v>1</v>
      </c>
      <c r="Z48">
        <v>3</v>
      </c>
      <c r="AA48" s="2">
        <v>45734.389722222222</v>
      </c>
      <c r="AB48">
        <v>1</v>
      </c>
      <c r="AC48">
        <v>12357.95</v>
      </c>
      <c r="AD48">
        <v>12357.95</v>
      </c>
      <c r="AE48" s="2">
        <v>45734.389722222222</v>
      </c>
      <c r="AF48">
        <v>1</v>
      </c>
      <c r="AG48">
        <v>1</v>
      </c>
      <c r="AH48" s="2">
        <v>45734.389722222222</v>
      </c>
      <c r="AI48">
        <v>1</v>
      </c>
      <c r="AJ48">
        <v>364840002</v>
      </c>
      <c r="AK48" t="s">
        <v>686</v>
      </c>
      <c r="AL48">
        <v>364840001</v>
      </c>
      <c r="AM48" t="s">
        <v>687</v>
      </c>
      <c r="BD48">
        <v>364840004</v>
      </c>
      <c r="BE48" t="s">
        <v>725</v>
      </c>
      <c r="BH48">
        <v>364840031</v>
      </c>
      <c r="BI48" t="s">
        <v>689</v>
      </c>
      <c r="BY48" s="4" t="str">
        <f>HYPERLINK("https://lead2car-demo.crm4.dynamics.com/main.aspx?etn=ey_equipment&amp;pagetype=entityrecord&amp;id=1b18ee44-c9f5-ef11-be1f-6045bddf3afb","1b18ee44-c9f5-ef11-be1f-6045bddf3afb")</f>
        <v>1b18ee44-c9f5-ef11-be1f-6045bddf3afb</v>
      </c>
      <c r="BZ48" t="s">
        <v>1134</v>
      </c>
      <c r="CM48" s="2">
        <v>45734.389722222222</v>
      </c>
      <c r="CN48">
        <v>0</v>
      </c>
      <c r="CX48" s="2">
        <v>44845.543321759258</v>
      </c>
      <c r="CY48" s="2">
        <v>45734.389722222222</v>
      </c>
      <c r="CZ48">
        <v>1</v>
      </c>
      <c r="DA48" s="2">
        <v>44845.311585648145</v>
      </c>
      <c r="DB48" s="2">
        <v>45734.389722222222</v>
      </c>
      <c r="DC48">
        <v>1</v>
      </c>
      <c r="DF48" s="1">
        <v>44470</v>
      </c>
      <c r="DG48" s="1">
        <v>45931</v>
      </c>
      <c r="DI48" s="2">
        <v>45210.311585648145</v>
      </c>
      <c r="DM48" s="1">
        <v>44447</v>
      </c>
      <c r="DN48" s="1">
        <v>44470</v>
      </c>
      <c r="DR48" s="2">
        <v>45200.602777777778</v>
      </c>
      <c r="DT48">
        <v>364840002</v>
      </c>
      <c r="DU48" t="s">
        <v>686</v>
      </c>
      <c r="EI48">
        <v>364840001</v>
      </c>
      <c r="EJ48" t="s">
        <v>687</v>
      </c>
      <c r="EK48">
        <v>364840000</v>
      </c>
      <c r="EL48" t="s">
        <v>727</v>
      </c>
      <c r="EO48" s="4" t="str">
        <f>HYPERLINK("https://lead2car-demo.crm4.dynamics.com/main.aspx?etn=account&amp;pagetype=entityrecord&amp;id=86046b58-c7f5-ef11-be1f-6045bddf3afb","86046b58-c7f5-ef11-be1f-6045bddf3afb")</f>
        <v>86046b58-c7f5-ef11-be1f-6045bddf3afb</v>
      </c>
      <c r="EP48" t="s">
        <v>1135</v>
      </c>
      <c r="EQ48" t="s">
        <v>713</v>
      </c>
      <c r="ER48">
        <v>364840000</v>
      </c>
      <c r="ES48" t="s">
        <v>690</v>
      </c>
      <c r="FC48" t="s">
        <v>730</v>
      </c>
      <c r="FD48">
        <v>2000</v>
      </c>
      <c r="FE48" t="s">
        <v>1136</v>
      </c>
      <c r="FF48">
        <v>120</v>
      </c>
      <c r="FI48">
        <v>200</v>
      </c>
      <c r="GD48" t="s">
        <v>732</v>
      </c>
      <c r="GG48">
        <v>364840000</v>
      </c>
      <c r="GH48" t="s">
        <v>691</v>
      </c>
      <c r="GJ48" t="b">
        <v>0</v>
      </c>
      <c r="GK48" t="s">
        <v>715</v>
      </c>
      <c r="GP48">
        <v>364840002</v>
      </c>
      <c r="GQ48" t="s">
        <v>686</v>
      </c>
      <c r="GU48" s="4" t="str">
        <f t="shared" si="17"/>
        <v>f4fbea14-c9f5-ef11-be1f-6045bddf3afb</v>
      </c>
      <c r="GV48" t="s">
        <v>733</v>
      </c>
      <c r="HE48">
        <v>364840002</v>
      </c>
      <c r="HF48" t="s">
        <v>686</v>
      </c>
      <c r="HI48">
        <v>364840002</v>
      </c>
      <c r="HJ48" t="s">
        <v>686</v>
      </c>
      <c r="HM48">
        <v>1</v>
      </c>
      <c r="HN48">
        <v>1</v>
      </c>
      <c r="IB48">
        <v>18715</v>
      </c>
      <c r="IF48" s="4" t="str">
        <f t="shared" si="20"/>
        <v>35e04625-43f5-ef11-be1f-6045bddedbff</v>
      </c>
      <c r="IG48" t="s">
        <v>734</v>
      </c>
      <c r="II48">
        <v>2022</v>
      </c>
      <c r="IJ48" t="b">
        <v>0</v>
      </c>
      <c r="IK48" t="s">
        <v>715</v>
      </c>
      <c r="IM48" t="s">
        <v>1137</v>
      </c>
      <c r="IN48">
        <v>364840001</v>
      </c>
      <c r="IO48" t="s">
        <v>687</v>
      </c>
      <c r="IR48">
        <v>364840000</v>
      </c>
      <c r="IS48" t="s">
        <v>736</v>
      </c>
      <c r="IX48" t="s">
        <v>1093</v>
      </c>
      <c r="JH48">
        <v>364840006</v>
      </c>
      <c r="JI48" t="s">
        <v>737</v>
      </c>
      <c r="JL48" s="2">
        <v>45734.389722222222</v>
      </c>
      <c r="JM48">
        <v>0</v>
      </c>
      <c r="KJ48" t="s">
        <v>1134</v>
      </c>
      <c r="KR48">
        <v>364840002</v>
      </c>
      <c r="KS48" t="s">
        <v>686</v>
      </c>
      <c r="KT48" t="b">
        <v>0</v>
      </c>
      <c r="KU48" t="s">
        <v>715</v>
      </c>
      <c r="NP48" t="s">
        <v>1138</v>
      </c>
      <c r="NQ48" t="s">
        <v>1139</v>
      </c>
      <c r="NS48">
        <v>364840002</v>
      </c>
      <c r="NT48" t="s">
        <v>686</v>
      </c>
      <c r="OW48">
        <v>364840002</v>
      </c>
      <c r="OX48" t="s">
        <v>686</v>
      </c>
      <c r="PB48" t="s">
        <v>1140</v>
      </c>
      <c r="PE48" t="b">
        <v>0</v>
      </c>
      <c r="PF48" t="s">
        <v>686</v>
      </c>
      <c r="PN48">
        <v>364840002</v>
      </c>
      <c r="PO48" t="s">
        <v>686</v>
      </c>
      <c r="PR48" t="s">
        <v>741</v>
      </c>
      <c r="VU48">
        <v>364840001</v>
      </c>
      <c r="VV48" t="s">
        <v>720</v>
      </c>
      <c r="VZ48" t="s">
        <v>1141</v>
      </c>
      <c r="WA48">
        <v>364840069</v>
      </c>
      <c r="WB48" t="s">
        <v>743</v>
      </c>
      <c r="WC48">
        <v>364840002</v>
      </c>
      <c r="WD48" t="s">
        <v>686</v>
      </c>
      <c r="WR48">
        <v>364840013</v>
      </c>
      <c r="WS48" t="s">
        <v>704</v>
      </c>
      <c r="WX48" s="4" t="str">
        <f>HYPERLINK("https://lead2car-demo.crm4.dynamics.com/main.aspx?etn=ey_vehicle&amp;pagetype=entityrecord&amp;id=f7eb9b44-c9f5-ef11-be1f-6045bddedbff","f7eb9b44-c9f5-ef11-be1f-6045bddedbff")</f>
        <v>f7eb9b44-c9f5-ef11-be1f-6045bddedbff</v>
      </c>
      <c r="XD48" s="4" t="str">
        <f t="shared" si="11"/>
        <v>62769afe-37f5-ef11-be1f-7c1e5275d4e3</v>
      </c>
      <c r="XE48" t="s">
        <v>744</v>
      </c>
      <c r="XF48" s="4" t="str">
        <f>HYPERLINK("https://lead2car-demo.crm4.dynamics.com/main.aspx?etn=ey_vehicleowner&amp;pagetype=entityrecord&amp;id=10c6c954-d4f5-ef11-be1f-7c1e5275d4e3","10c6c954-d4f5-ef11-be1f-7c1e5275d4e3")</f>
        <v>10c6c954-d4f5-ef11-be1f-7c1e5275d4e3</v>
      </c>
      <c r="XG48" t="s">
        <v>1142</v>
      </c>
      <c r="XH48">
        <v>364840002</v>
      </c>
      <c r="XI48" t="s">
        <v>686</v>
      </c>
      <c r="XJ48">
        <v>364840002</v>
      </c>
      <c r="XK48" t="s">
        <v>686</v>
      </c>
      <c r="XP48">
        <v>364840000</v>
      </c>
      <c r="XQ48" t="s">
        <v>722</v>
      </c>
      <c r="XR48" s="4" t="str">
        <f t="shared" si="12"/>
        <v>95d5cdbc-9fd5-ef11-8eea-000d3a6576c9</v>
      </c>
      <c r="XS48" t="s">
        <v>685</v>
      </c>
      <c r="YD48" t="s">
        <v>1143</v>
      </c>
      <c r="YF48" t="b">
        <v>0</v>
      </c>
      <c r="YG48" t="s">
        <v>715</v>
      </c>
      <c r="YH48">
        <v>364840002</v>
      </c>
      <c r="YI48" t="s">
        <v>686</v>
      </c>
      <c r="YL48" s="4" t="str">
        <f t="shared" si="13"/>
        <v>95d5cdbc-9fd5-ef11-8eea-000d3a6576c9</v>
      </c>
      <c r="YM48" t="s">
        <v>685</v>
      </c>
      <c r="YN48" s="2">
        <v>45732.656319444446</v>
      </c>
      <c r="YR48" s="4" t="str">
        <f t="shared" si="18"/>
        <v>5333e27e-c4f5-ef11-be1f-6045bddedbff</v>
      </c>
      <c r="YS48" t="s">
        <v>724</v>
      </c>
      <c r="YT48" t="s">
        <v>709</v>
      </c>
      <c r="YU48" s="4" t="str">
        <f t="shared" si="14"/>
        <v>a3cecdbc-9fd5-ef11-8eea-000d3a6576c9</v>
      </c>
      <c r="YV48" t="s">
        <v>710</v>
      </c>
      <c r="YY48" s="4" t="str">
        <f t="shared" si="19"/>
        <v>5333e27e-c4f5-ef11-be1f-6045bddedbff</v>
      </c>
      <c r="ZA48">
        <v>0</v>
      </c>
      <c r="ZB48" t="s">
        <v>703</v>
      </c>
      <c r="ZC48">
        <v>1</v>
      </c>
      <c r="ZD48" t="s">
        <v>703</v>
      </c>
      <c r="ZE48">
        <v>0</v>
      </c>
      <c r="ZF48" s="4" t="str">
        <f t="shared" si="15"/>
        <v>58c14207-2cd6-ef11-8eea-000d3a6576c9</v>
      </c>
      <c r="ZG48" t="s">
        <v>711</v>
      </c>
    </row>
    <row r="49" spans="1:683" x14ac:dyDescent="0.25">
      <c r="A49" s="4" t="str">
        <f t="shared" si="16"/>
        <v>5333e27e-c4f5-ef11-be1f-6045bddedbff</v>
      </c>
      <c r="B49" t="s">
        <v>724</v>
      </c>
      <c r="C49" s="2">
        <v>45716.48883101852</v>
      </c>
      <c r="F49">
        <v>1</v>
      </c>
      <c r="J49">
        <v>364840002</v>
      </c>
      <c r="K49" t="s">
        <v>686</v>
      </c>
      <c r="R49" t="b">
        <v>0</v>
      </c>
      <c r="S49" t="s">
        <v>686</v>
      </c>
      <c r="W49">
        <v>0</v>
      </c>
      <c r="X49" s="2">
        <v>45734.389722222222</v>
      </c>
      <c r="Y49">
        <v>1</v>
      </c>
      <c r="Z49">
        <v>2</v>
      </c>
      <c r="AA49" s="2">
        <v>45734.389722222222</v>
      </c>
      <c r="AB49">
        <v>1</v>
      </c>
      <c r="AC49">
        <v>8777.9</v>
      </c>
      <c r="AD49">
        <v>8777.9</v>
      </c>
      <c r="AE49" s="2">
        <v>45734.389722222222</v>
      </c>
      <c r="AF49">
        <v>1</v>
      </c>
      <c r="AG49">
        <v>0</v>
      </c>
      <c r="AH49" s="2">
        <v>45734.389722222222</v>
      </c>
      <c r="AI49">
        <v>1</v>
      </c>
      <c r="AJ49">
        <v>364840002</v>
      </c>
      <c r="AK49" t="s">
        <v>686</v>
      </c>
      <c r="AL49">
        <v>364840001</v>
      </c>
      <c r="AM49" t="s">
        <v>687</v>
      </c>
      <c r="BD49">
        <v>364840004</v>
      </c>
      <c r="BE49" t="s">
        <v>725</v>
      </c>
      <c r="BH49">
        <v>364840031</v>
      </c>
      <c r="BI49" t="s">
        <v>689</v>
      </c>
      <c r="BY49" s="4" t="str">
        <f>HYPERLINK("https://lead2car-demo.crm4.dynamics.com/main.aspx?etn=ey_equipment&amp;pagetype=entityrecord&amp;id=e717ee44-c9f5-ef11-be1f-6045bddf3afb","e717ee44-c9f5-ef11-be1f-6045bddf3afb")</f>
        <v>e717ee44-c9f5-ef11-be1f-6045bddf3afb</v>
      </c>
      <c r="BZ49" t="s">
        <v>1144</v>
      </c>
      <c r="CM49" s="2">
        <v>45734.389722222222</v>
      </c>
      <c r="CN49">
        <v>0</v>
      </c>
      <c r="CX49" s="2">
        <v>44845.550706018519</v>
      </c>
      <c r="CY49" s="2">
        <v>45734.389722222222</v>
      </c>
      <c r="CZ49">
        <v>1</v>
      </c>
      <c r="DA49" s="2">
        <v>44826.577268518522</v>
      </c>
      <c r="DB49" s="2">
        <v>45734.389722222222</v>
      </c>
      <c r="DC49">
        <v>1</v>
      </c>
      <c r="DF49" s="1">
        <v>44494</v>
      </c>
      <c r="DG49" s="1">
        <v>45931</v>
      </c>
      <c r="DI49" s="2">
        <v>45191.577268518522</v>
      </c>
      <c r="DN49" s="1">
        <v>43647</v>
      </c>
      <c r="DR49" s="2">
        <v>45200.602777777778</v>
      </c>
      <c r="DT49">
        <v>364840002</v>
      </c>
      <c r="DU49" t="s">
        <v>686</v>
      </c>
      <c r="EI49">
        <v>364840001</v>
      </c>
      <c r="EJ49" t="s">
        <v>687</v>
      </c>
      <c r="EK49">
        <v>364840000</v>
      </c>
      <c r="EL49" t="s">
        <v>727</v>
      </c>
      <c r="EO49" s="4" t="str">
        <f>HYPERLINK("https://lead2car-demo.crm4.dynamics.com/main.aspx?etn=contact&amp;pagetype=entityrecord&amp;id=312b5870-c7f5-ef11-be1f-6045bddf3afb","312b5870-c7f5-ef11-be1f-6045bddf3afb")</f>
        <v>312b5870-c7f5-ef11-be1f-6045bddf3afb</v>
      </c>
      <c r="EP49" t="s">
        <v>1145</v>
      </c>
      <c r="EQ49" t="s">
        <v>729</v>
      </c>
      <c r="ER49">
        <v>364840000</v>
      </c>
      <c r="ES49" t="s">
        <v>690</v>
      </c>
      <c r="EU49">
        <v>30000</v>
      </c>
      <c r="EV49" s="1">
        <v>45224</v>
      </c>
      <c r="FC49" t="s">
        <v>730</v>
      </c>
      <c r="FD49">
        <v>2000</v>
      </c>
      <c r="FF49">
        <v>120</v>
      </c>
      <c r="FI49">
        <v>200</v>
      </c>
      <c r="GD49" t="s">
        <v>732</v>
      </c>
      <c r="GG49">
        <v>364840000</v>
      </c>
      <c r="GH49" t="s">
        <v>691</v>
      </c>
      <c r="GJ49" t="b">
        <v>0</v>
      </c>
      <c r="GK49" t="s">
        <v>715</v>
      </c>
      <c r="GP49">
        <v>364840002</v>
      </c>
      <c r="GQ49" t="s">
        <v>686</v>
      </c>
      <c r="GU49" s="4" t="str">
        <f t="shared" si="17"/>
        <v>f4fbea14-c9f5-ef11-be1f-6045bddf3afb</v>
      </c>
      <c r="GV49" t="s">
        <v>733</v>
      </c>
      <c r="HE49">
        <v>364840001</v>
      </c>
      <c r="HF49" t="s">
        <v>687</v>
      </c>
      <c r="HI49">
        <v>364840002</v>
      </c>
      <c r="HJ49" t="s">
        <v>686</v>
      </c>
      <c r="HM49">
        <v>1</v>
      </c>
      <c r="HN49">
        <v>1</v>
      </c>
      <c r="IB49">
        <v>86138</v>
      </c>
      <c r="IF49" s="4" t="str">
        <f t="shared" si="20"/>
        <v>35e04625-43f5-ef11-be1f-6045bddedbff</v>
      </c>
      <c r="IG49" t="s">
        <v>734</v>
      </c>
      <c r="II49">
        <v>2022</v>
      </c>
      <c r="IJ49" t="b">
        <v>0</v>
      </c>
      <c r="IK49" t="s">
        <v>715</v>
      </c>
      <c r="IM49" t="s">
        <v>1146</v>
      </c>
      <c r="IN49">
        <v>364840001</v>
      </c>
      <c r="IO49" t="s">
        <v>687</v>
      </c>
      <c r="IR49">
        <v>364840000</v>
      </c>
      <c r="IS49" t="s">
        <v>736</v>
      </c>
      <c r="IX49" t="s">
        <v>1093</v>
      </c>
      <c r="JH49">
        <v>364840006</v>
      </c>
      <c r="JI49" t="s">
        <v>737</v>
      </c>
      <c r="JL49" s="2">
        <v>45734.389722222222</v>
      </c>
      <c r="JM49">
        <v>0</v>
      </c>
      <c r="KJ49" t="s">
        <v>1144</v>
      </c>
      <c r="KR49">
        <v>364840002</v>
      </c>
      <c r="KS49" t="s">
        <v>686</v>
      </c>
      <c r="KT49" t="b">
        <v>0</v>
      </c>
      <c r="KU49" t="s">
        <v>715</v>
      </c>
      <c r="LV49">
        <v>499793.99</v>
      </c>
      <c r="LW49">
        <v>499793.99</v>
      </c>
      <c r="LX49">
        <v>427432</v>
      </c>
      <c r="LY49">
        <v>427432</v>
      </c>
      <c r="NP49" t="s">
        <v>1147</v>
      </c>
      <c r="NQ49" t="s">
        <v>1148</v>
      </c>
      <c r="NS49">
        <v>364840001</v>
      </c>
      <c r="NT49" t="s">
        <v>687</v>
      </c>
      <c r="OW49">
        <v>364840002</v>
      </c>
      <c r="OX49" t="s">
        <v>686</v>
      </c>
      <c r="PB49" t="s">
        <v>1056</v>
      </c>
      <c r="PE49" t="b">
        <v>0</v>
      </c>
      <c r="PF49" t="s">
        <v>686</v>
      </c>
      <c r="PN49">
        <v>364840002</v>
      </c>
      <c r="PO49" t="s">
        <v>686</v>
      </c>
      <c r="PR49" t="s">
        <v>741</v>
      </c>
      <c r="VO49">
        <v>0</v>
      </c>
      <c r="VP49">
        <v>0</v>
      </c>
      <c r="VU49">
        <v>364840001</v>
      </c>
      <c r="VV49" t="s">
        <v>720</v>
      </c>
      <c r="VY49" t="s">
        <v>1077</v>
      </c>
      <c r="VZ49" t="s">
        <v>1149</v>
      </c>
      <c r="WA49">
        <v>364840069</v>
      </c>
      <c r="WB49" t="s">
        <v>743</v>
      </c>
      <c r="WC49">
        <v>364840001</v>
      </c>
      <c r="WD49" t="s">
        <v>687</v>
      </c>
      <c r="WR49">
        <v>364840013</v>
      </c>
      <c r="WS49" t="s">
        <v>704</v>
      </c>
      <c r="WX49" s="4" t="str">
        <f>HYPERLINK("https://lead2car-demo.crm4.dynamics.com/main.aspx?etn=ey_vehicle&amp;pagetype=entityrecord&amp;id=05ec9b44-c9f5-ef11-be1f-6045bddedbff","05ec9b44-c9f5-ef11-be1f-6045bddedbff")</f>
        <v>05ec9b44-c9f5-ef11-be1f-6045bddedbff</v>
      </c>
      <c r="XD49" s="4" t="str">
        <f t="shared" si="11"/>
        <v>62769afe-37f5-ef11-be1f-7c1e5275d4e3</v>
      </c>
      <c r="XE49" t="s">
        <v>744</v>
      </c>
      <c r="XF49" s="4" t="str">
        <f>HYPERLINK("https://lead2car-demo.crm4.dynamics.com/main.aspx?etn=ey_vehicleowner&amp;pagetype=entityrecord&amp;id=d3ac8190-d1f5-ef11-be1f-6045bddf3afb","d3ac8190-d1f5-ef11-be1f-6045bddf3afb")</f>
        <v>d3ac8190-d1f5-ef11-be1f-6045bddf3afb</v>
      </c>
      <c r="XG49" t="s">
        <v>1150</v>
      </c>
      <c r="XH49">
        <v>364840002</v>
      </c>
      <c r="XI49" t="s">
        <v>686</v>
      </c>
      <c r="XJ49">
        <v>364840002</v>
      </c>
      <c r="XK49" t="s">
        <v>686</v>
      </c>
      <c r="XP49">
        <v>364840000</v>
      </c>
      <c r="XQ49" t="s">
        <v>722</v>
      </c>
      <c r="XR49" s="4" t="str">
        <f t="shared" si="12"/>
        <v>95d5cdbc-9fd5-ef11-8eea-000d3a6576c9</v>
      </c>
      <c r="XS49" t="s">
        <v>685</v>
      </c>
      <c r="YD49" t="s">
        <v>1059</v>
      </c>
      <c r="YF49" t="b">
        <v>0</v>
      </c>
      <c r="YG49" t="s">
        <v>715</v>
      </c>
      <c r="YH49">
        <v>364840002</v>
      </c>
      <c r="YI49" t="s">
        <v>686</v>
      </c>
      <c r="YL49" s="4" t="str">
        <f t="shared" si="13"/>
        <v>95d5cdbc-9fd5-ef11-8eea-000d3a6576c9</v>
      </c>
      <c r="YM49" t="s">
        <v>685</v>
      </c>
      <c r="YN49" s="2">
        <v>45732.656342592592</v>
      </c>
      <c r="YR49" s="4" t="str">
        <f t="shared" si="18"/>
        <v>5333e27e-c4f5-ef11-be1f-6045bddedbff</v>
      </c>
      <c r="YS49" t="s">
        <v>724</v>
      </c>
      <c r="YT49" t="s">
        <v>709</v>
      </c>
      <c r="YU49" s="4" t="str">
        <f t="shared" si="14"/>
        <v>a3cecdbc-9fd5-ef11-8eea-000d3a6576c9</v>
      </c>
      <c r="YV49" t="s">
        <v>710</v>
      </c>
      <c r="YY49" s="4" t="str">
        <f t="shared" si="19"/>
        <v>5333e27e-c4f5-ef11-be1f-6045bddedbff</v>
      </c>
      <c r="ZA49">
        <v>0</v>
      </c>
      <c r="ZB49" t="s">
        <v>703</v>
      </c>
      <c r="ZC49">
        <v>1</v>
      </c>
      <c r="ZD49" t="s">
        <v>703</v>
      </c>
      <c r="ZE49">
        <v>0</v>
      </c>
      <c r="ZF49" s="4" t="str">
        <f t="shared" si="15"/>
        <v>58c14207-2cd6-ef11-8eea-000d3a6576c9</v>
      </c>
      <c r="ZG49" t="s">
        <v>711</v>
      </c>
    </row>
    <row r="50" spans="1:683" x14ac:dyDescent="0.25">
      <c r="A50" s="4" t="str">
        <f t="shared" si="16"/>
        <v>5333e27e-c4f5-ef11-be1f-6045bddedbff</v>
      </c>
      <c r="B50" t="s">
        <v>724</v>
      </c>
      <c r="C50" s="2">
        <v>45716.488842592589</v>
      </c>
      <c r="F50">
        <v>1</v>
      </c>
      <c r="J50">
        <v>364840002</v>
      </c>
      <c r="K50" t="s">
        <v>686</v>
      </c>
      <c r="R50" t="b">
        <v>0</v>
      </c>
      <c r="S50" t="s">
        <v>686</v>
      </c>
      <c r="W50">
        <v>0</v>
      </c>
      <c r="X50" s="2">
        <v>45734.389722222222</v>
      </c>
      <c r="Y50">
        <v>1</v>
      </c>
      <c r="Z50">
        <v>3</v>
      </c>
      <c r="AA50" s="2">
        <v>45734.389722222222</v>
      </c>
      <c r="AB50">
        <v>1</v>
      </c>
      <c r="AC50">
        <v>7531.6</v>
      </c>
      <c r="AD50">
        <v>7531.6</v>
      </c>
      <c r="AE50" s="2">
        <v>45734.389722222222</v>
      </c>
      <c r="AF50">
        <v>1</v>
      </c>
      <c r="AG50">
        <v>0</v>
      </c>
      <c r="AH50" s="2">
        <v>45734.389722222222</v>
      </c>
      <c r="AI50">
        <v>1</v>
      </c>
      <c r="AJ50">
        <v>364840002</v>
      </c>
      <c r="AK50" t="s">
        <v>686</v>
      </c>
      <c r="AL50">
        <v>364840001</v>
      </c>
      <c r="AM50" t="s">
        <v>687</v>
      </c>
      <c r="BD50">
        <v>364840004</v>
      </c>
      <c r="BE50" t="s">
        <v>725</v>
      </c>
      <c r="BH50">
        <v>364840031</v>
      </c>
      <c r="BI50" t="s">
        <v>689</v>
      </c>
      <c r="BY50" s="4" t="str">
        <f>HYPERLINK("https://lead2car-demo.crm4.dynamics.com/main.aspx?etn=ey_equipment&amp;pagetype=entityrecord&amp;id=ee63a638-c9f5-ef11-be1f-6045bddedbff","ee63a638-c9f5-ef11-be1f-6045bddedbff")</f>
        <v>ee63a638-c9f5-ef11-be1f-6045bddedbff</v>
      </c>
      <c r="BZ50" t="s">
        <v>944</v>
      </c>
      <c r="CM50" s="2">
        <v>45734.389722222222</v>
      </c>
      <c r="CN50">
        <v>0</v>
      </c>
      <c r="CX50" s="2">
        <v>44845.556203703702</v>
      </c>
      <c r="CY50" s="2">
        <v>45734.389722222222</v>
      </c>
      <c r="CZ50">
        <v>1</v>
      </c>
      <c r="DA50" s="2">
        <v>44845.361956018518</v>
      </c>
      <c r="DB50" s="2">
        <v>45734.389722222222</v>
      </c>
      <c r="DC50">
        <v>1</v>
      </c>
      <c r="DF50" s="1">
        <v>44487</v>
      </c>
      <c r="DG50" s="1">
        <v>45948</v>
      </c>
      <c r="DI50" s="2">
        <v>45210.361956018518</v>
      </c>
      <c r="DM50" s="1">
        <v>44476</v>
      </c>
      <c r="DN50" s="1">
        <v>43647</v>
      </c>
      <c r="DR50" s="2">
        <v>45217.549305555556</v>
      </c>
      <c r="DT50">
        <v>364840002</v>
      </c>
      <c r="DU50" t="s">
        <v>686</v>
      </c>
      <c r="EI50">
        <v>364840001</v>
      </c>
      <c r="EJ50" t="s">
        <v>687</v>
      </c>
      <c r="EK50">
        <v>364840000</v>
      </c>
      <c r="EL50" t="s">
        <v>727</v>
      </c>
      <c r="EO50" s="4" t="str">
        <f>HYPERLINK("https://lead2car-demo.crm4.dynamics.com/main.aspx?etn=contact&amp;pagetype=entityrecord&amp;id=409f2cca-6afe-ef11-bae3-6045bddf3afb","409f2cca-6afe-ef11-bae3-6045bddf3afb")</f>
        <v>409f2cca-6afe-ef11-bae3-6045bddf3afb</v>
      </c>
      <c r="EP50" t="s">
        <v>1151</v>
      </c>
      <c r="EQ50" t="s">
        <v>729</v>
      </c>
      <c r="ER50">
        <v>364840000</v>
      </c>
      <c r="ES50" t="s">
        <v>690</v>
      </c>
      <c r="FC50" t="s">
        <v>730</v>
      </c>
      <c r="FD50">
        <v>2000</v>
      </c>
      <c r="FE50" t="s">
        <v>1152</v>
      </c>
      <c r="FF50">
        <v>120</v>
      </c>
      <c r="FI50">
        <v>200</v>
      </c>
      <c r="GD50" t="s">
        <v>732</v>
      </c>
      <c r="GG50">
        <v>364840000</v>
      </c>
      <c r="GH50" t="s">
        <v>691</v>
      </c>
      <c r="GJ50" t="b">
        <v>0</v>
      </c>
      <c r="GK50" t="s">
        <v>715</v>
      </c>
      <c r="GP50">
        <v>364840002</v>
      </c>
      <c r="GQ50" t="s">
        <v>686</v>
      </c>
      <c r="GU50" s="4" t="str">
        <f t="shared" si="17"/>
        <v>f4fbea14-c9f5-ef11-be1f-6045bddf3afb</v>
      </c>
      <c r="GV50" t="s">
        <v>733</v>
      </c>
      <c r="HE50">
        <v>364840002</v>
      </c>
      <c r="HF50" t="s">
        <v>686</v>
      </c>
      <c r="HI50">
        <v>364840002</v>
      </c>
      <c r="HJ50" t="s">
        <v>686</v>
      </c>
      <c r="HM50">
        <v>1</v>
      </c>
      <c r="HN50">
        <v>1</v>
      </c>
      <c r="IB50">
        <v>48158</v>
      </c>
      <c r="IF50" s="4" t="str">
        <f t="shared" si="20"/>
        <v>35e04625-43f5-ef11-be1f-6045bddedbff</v>
      </c>
      <c r="IG50" t="s">
        <v>734</v>
      </c>
      <c r="II50">
        <v>2022</v>
      </c>
      <c r="IJ50" t="b">
        <v>0</v>
      </c>
      <c r="IK50" t="s">
        <v>715</v>
      </c>
      <c r="IM50" t="s">
        <v>1153</v>
      </c>
      <c r="IN50">
        <v>364840001</v>
      </c>
      <c r="IO50" t="s">
        <v>687</v>
      </c>
      <c r="IR50">
        <v>364840000</v>
      </c>
      <c r="IS50" t="s">
        <v>736</v>
      </c>
      <c r="IX50" t="s">
        <v>1093</v>
      </c>
      <c r="JH50">
        <v>364840006</v>
      </c>
      <c r="JI50" t="s">
        <v>737</v>
      </c>
      <c r="JL50" s="2">
        <v>45734.389722222222</v>
      </c>
      <c r="JM50">
        <v>0</v>
      </c>
      <c r="KJ50" t="s">
        <v>944</v>
      </c>
      <c r="KR50">
        <v>364840002</v>
      </c>
      <c r="KS50" t="s">
        <v>686</v>
      </c>
      <c r="KT50" t="b">
        <v>0</v>
      </c>
      <c r="KU50" t="s">
        <v>715</v>
      </c>
      <c r="LV50">
        <v>-499793.99</v>
      </c>
      <c r="LW50">
        <v>-499793.99</v>
      </c>
      <c r="LX50">
        <v>-427432</v>
      </c>
      <c r="LY50">
        <v>-427432</v>
      </c>
      <c r="NP50" t="s">
        <v>1154</v>
      </c>
      <c r="NQ50" t="s">
        <v>1155</v>
      </c>
      <c r="NS50">
        <v>364840002</v>
      </c>
      <c r="NT50" t="s">
        <v>686</v>
      </c>
      <c r="OW50">
        <v>364840002</v>
      </c>
      <c r="OX50" t="s">
        <v>686</v>
      </c>
      <c r="PB50" t="s">
        <v>1156</v>
      </c>
      <c r="PE50" t="b">
        <v>0</v>
      </c>
      <c r="PF50" t="s">
        <v>686</v>
      </c>
      <c r="PN50">
        <v>364840002</v>
      </c>
      <c r="PO50" t="s">
        <v>686</v>
      </c>
      <c r="PR50" t="s">
        <v>741</v>
      </c>
      <c r="VO50">
        <v>0</v>
      </c>
      <c r="VP50">
        <v>0</v>
      </c>
      <c r="VU50">
        <v>364840001</v>
      </c>
      <c r="VV50" t="s">
        <v>720</v>
      </c>
      <c r="VZ50" t="s">
        <v>1157</v>
      </c>
      <c r="WA50">
        <v>364840069</v>
      </c>
      <c r="WB50" t="s">
        <v>743</v>
      </c>
      <c r="WC50">
        <v>364840001</v>
      </c>
      <c r="WD50" t="s">
        <v>687</v>
      </c>
      <c r="WR50">
        <v>364840013</v>
      </c>
      <c r="WS50" t="s">
        <v>704</v>
      </c>
      <c r="WX50" s="4" t="str">
        <f>HYPERLINK("https://lead2car-demo.crm4.dynamics.com/main.aspx?etn=ey_vehicle&amp;pagetype=entityrecord&amp;id=2bec9b44-c9f5-ef11-be1f-6045bddedbff","2bec9b44-c9f5-ef11-be1f-6045bddedbff")</f>
        <v>2bec9b44-c9f5-ef11-be1f-6045bddedbff</v>
      </c>
      <c r="XD50" s="4" t="str">
        <f t="shared" si="11"/>
        <v>62769afe-37f5-ef11-be1f-7c1e5275d4e3</v>
      </c>
      <c r="XE50" t="s">
        <v>744</v>
      </c>
      <c r="XF50" s="4" t="str">
        <f>HYPERLINK("https://lead2car-demo.crm4.dynamics.com/main.aspx?etn=ey_vehicleowner&amp;pagetype=entityrecord&amp;id=bf094e54-d4f5-ef11-be1f-6045bddedbff","bf094e54-d4f5-ef11-be1f-6045bddedbff")</f>
        <v>bf094e54-d4f5-ef11-be1f-6045bddedbff</v>
      </c>
      <c r="XG50" t="s">
        <v>1158</v>
      </c>
      <c r="XH50">
        <v>364840002</v>
      </c>
      <c r="XI50" t="s">
        <v>686</v>
      </c>
      <c r="XJ50">
        <v>364840002</v>
      </c>
      <c r="XK50" t="s">
        <v>686</v>
      </c>
      <c r="XP50">
        <v>364840000</v>
      </c>
      <c r="XQ50" t="s">
        <v>722</v>
      </c>
      <c r="XR50" s="4" t="str">
        <f t="shared" si="12"/>
        <v>95d5cdbc-9fd5-ef11-8eea-000d3a6576c9</v>
      </c>
      <c r="XS50" t="s">
        <v>685</v>
      </c>
      <c r="YD50" t="s">
        <v>1159</v>
      </c>
      <c r="YF50" t="b">
        <v>0</v>
      </c>
      <c r="YG50" t="s">
        <v>715</v>
      </c>
      <c r="YH50">
        <v>364840002</v>
      </c>
      <c r="YI50" t="s">
        <v>686</v>
      </c>
      <c r="YL50" s="4" t="str">
        <f t="shared" si="13"/>
        <v>95d5cdbc-9fd5-ef11-8eea-000d3a6576c9</v>
      </c>
      <c r="YM50" t="s">
        <v>685</v>
      </c>
      <c r="YN50" s="2">
        <v>45732.656342592592</v>
      </c>
      <c r="YR50" s="4" t="str">
        <f t="shared" si="18"/>
        <v>5333e27e-c4f5-ef11-be1f-6045bddedbff</v>
      </c>
      <c r="YS50" t="s">
        <v>724</v>
      </c>
      <c r="YT50" t="s">
        <v>709</v>
      </c>
      <c r="YU50" s="4" t="str">
        <f t="shared" si="14"/>
        <v>a3cecdbc-9fd5-ef11-8eea-000d3a6576c9</v>
      </c>
      <c r="YV50" t="s">
        <v>710</v>
      </c>
      <c r="YY50" s="4" t="str">
        <f t="shared" si="19"/>
        <v>5333e27e-c4f5-ef11-be1f-6045bddedbff</v>
      </c>
      <c r="ZA50">
        <v>0</v>
      </c>
      <c r="ZB50" t="s">
        <v>703</v>
      </c>
      <c r="ZC50">
        <v>1</v>
      </c>
      <c r="ZD50" t="s">
        <v>703</v>
      </c>
      <c r="ZE50">
        <v>0</v>
      </c>
      <c r="ZF50" s="4" t="str">
        <f t="shared" si="15"/>
        <v>58c14207-2cd6-ef11-8eea-000d3a6576c9</v>
      </c>
      <c r="ZG50" t="s">
        <v>711</v>
      </c>
    </row>
    <row r="51" spans="1:683" x14ac:dyDescent="0.25">
      <c r="A51" s="4" t="str">
        <f t="shared" si="16"/>
        <v>5333e27e-c4f5-ef11-be1f-6045bddedbff</v>
      </c>
      <c r="B51" t="s">
        <v>724</v>
      </c>
      <c r="C51" s="2">
        <v>45716.488865740743</v>
      </c>
      <c r="F51">
        <v>1</v>
      </c>
      <c r="J51">
        <v>364840002</v>
      </c>
      <c r="K51" t="s">
        <v>686</v>
      </c>
      <c r="R51" t="b">
        <v>0</v>
      </c>
      <c r="S51" t="s">
        <v>686</v>
      </c>
      <c r="W51">
        <v>0</v>
      </c>
      <c r="X51" s="2">
        <v>45734.389722222222</v>
      </c>
      <c r="Y51">
        <v>1</v>
      </c>
      <c r="Z51">
        <v>3</v>
      </c>
      <c r="AA51" s="2">
        <v>45734.389722222222</v>
      </c>
      <c r="AB51">
        <v>1</v>
      </c>
      <c r="AC51">
        <v>15356.6</v>
      </c>
      <c r="AD51">
        <v>15356.6</v>
      </c>
      <c r="AE51" s="2">
        <v>45734.389722222222</v>
      </c>
      <c r="AF51">
        <v>1</v>
      </c>
      <c r="AG51">
        <v>0</v>
      </c>
      <c r="AH51" s="2">
        <v>45734.389722222222</v>
      </c>
      <c r="AI51">
        <v>1</v>
      </c>
      <c r="AJ51">
        <v>364840002</v>
      </c>
      <c r="AK51" t="s">
        <v>686</v>
      </c>
      <c r="AL51">
        <v>364840001</v>
      </c>
      <c r="AM51" t="s">
        <v>687</v>
      </c>
      <c r="BD51">
        <v>364840004</v>
      </c>
      <c r="BE51" t="s">
        <v>725</v>
      </c>
      <c r="BH51">
        <v>364840031</v>
      </c>
      <c r="BI51" t="s">
        <v>689</v>
      </c>
      <c r="BY51" s="4" t="str">
        <f>HYPERLINK("https://lead2car-demo.crm4.dynamics.com/main.aspx?etn=ey_equipment&amp;pagetype=entityrecord&amp;id=6879fd38-c9f5-ef11-be1f-6045bddf3afb","6879fd38-c9f5-ef11-be1f-6045bddf3afb")</f>
        <v>6879fd38-c9f5-ef11-be1f-6045bddf3afb</v>
      </c>
      <c r="BZ51" t="s">
        <v>982</v>
      </c>
      <c r="CM51" s="2">
        <v>45734.389722222222</v>
      </c>
      <c r="CN51">
        <v>0</v>
      </c>
      <c r="CX51" s="2">
        <v>44845.608182870368</v>
      </c>
      <c r="CY51" s="2">
        <v>45734.389722222222</v>
      </c>
      <c r="CZ51">
        <v>1</v>
      </c>
      <c r="DA51" s="2">
        <v>44845.317800925928</v>
      </c>
      <c r="DB51" s="2">
        <v>45734.389722222222</v>
      </c>
      <c r="DC51">
        <v>1</v>
      </c>
      <c r="DF51" s="1">
        <v>44495</v>
      </c>
      <c r="DG51" s="1">
        <v>45943</v>
      </c>
      <c r="DI51" s="2">
        <v>45210.317800925928</v>
      </c>
      <c r="DM51" s="1">
        <v>44473</v>
      </c>
      <c r="DN51" s="1">
        <v>44495</v>
      </c>
      <c r="DR51" s="2">
        <v>45212.661111111112</v>
      </c>
      <c r="DT51">
        <v>364840002</v>
      </c>
      <c r="DU51" t="s">
        <v>686</v>
      </c>
      <c r="EI51">
        <v>364840001</v>
      </c>
      <c r="EJ51" t="s">
        <v>687</v>
      </c>
      <c r="EK51">
        <v>364840000</v>
      </c>
      <c r="EL51" t="s">
        <v>727</v>
      </c>
      <c r="EO51" s="4" t="str">
        <f>HYPERLINK("https://lead2car-demo.crm4.dynamics.com/main.aspx?etn=account&amp;pagetype=entityrecord&amp;id=9045914d-c7f5-ef11-be1f-000d3ab63aa3","9045914d-c7f5-ef11-be1f-000d3ab63aa3")</f>
        <v>9045914d-c7f5-ef11-be1f-000d3ab63aa3</v>
      </c>
      <c r="EP51" t="s">
        <v>1160</v>
      </c>
      <c r="EQ51" t="s">
        <v>713</v>
      </c>
      <c r="ER51">
        <v>364840000</v>
      </c>
      <c r="ES51" t="s">
        <v>690</v>
      </c>
      <c r="EU51">
        <v>30000</v>
      </c>
      <c r="EV51" s="1">
        <v>45225</v>
      </c>
      <c r="FC51" t="s">
        <v>730</v>
      </c>
      <c r="FD51">
        <v>2000</v>
      </c>
      <c r="FF51">
        <v>120</v>
      </c>
      <c r="FI51">
        <v>200</v>
      </c>
      <c r="GD51" t="s">
        <v>732</v>
      </c>
      <c r="GG51">
        <v>364840000</v>
      </c>
      <c r="GH51" t="s">
        <v>691</v>
      </c>
      <c r="GJ51" t="b">
        <v>0</v>
      </c>
      <c r="GK51" t="s">
        <v>715</v>
      </c>
      <c r="GP51">
        <v>364840002</v>
      </c>
      <c r="GQ51" t="s">
        <v>686</v>
      </c>
      <c r="GU51" s="4" t="str">
        <f t="shared" si="17"/>
        <v>f4fbea14-c9f5-ef11-be1f-6045bddf3afb</v>
      </c>
      <c r="GV51" t="s">
        <v>733</v>
      </c>
      <c r="HE51">
        <v>364840002</v>
      </c>
      <c r="HF51" t="s">
        <v>686</v>
      </c>
      <c r="HI51">
        <v>364840002</v>
      </c>
      <c r="HJ51" t="s">
        <v>686</v>
      </c>
      <c r="HM51">
        <v>1</v>
      </c>
      <c r="HN51">
        <v>1</v>
      </c>
      <c r="IB51">
        <v>21645</v>
      </c>
      <c r="IF51" s="4" t="str">
        <f t="shared" si="20"/>
        <v>35e04625-43f5-ef11-be1f-6045bddedbff</v>
      </c>
      <c r="IG51" t="s">
        <v>734</v>
      </c>
      <c r="II51">
        <v>2022</v>
      </c>
      <c r="IJ51" t="b">
        <v>0</v>
      </c>
      <c r="IK51" t="s">
        <v>715</v>
      </c>
      <c r="IM51" t="s">
        <v>1161</v>
      </c>
      <c r="IN51">
        <v>364840001</v>
      </c>
      <c r="IO51" t="s">
        <v>687</v>
      </c>
      <c r="IR51">
        <v>364840000</v>
      </c>
      <c r="IS51" t="s">
        <v>736</v>
      </c>
      <c r="IX51" t="s">
        <v>1064</v>
      </c>
      <c r="JH51">
        <v>364840006</v>
      </c>
      <c r="JI51" t="s">
        <v>737</v>
      </c>
      <c r="JL51" s="2">
        <v>45734.389722222222</v>
      </c>
      <c r="JM51">
        <v>0</v>
      </c>
      <c r="KJ51" t="s">
        <v>982</v>
      </c>
      <c r="KR51">
        <v>364840002</v>
      </c>
      <c r="KS51" t="s">
        <v>686</v>
      </c>
      <c r="KT51" t="b">
        <v>0</v>
      </c>
      <c r="KU51" t="s">
        <v>715</v>
      </c>
      <c r="NP51" t="s">
        <v>1162</v>
      </c>
      <c r="NQ51" t="s">
        <v>1163</v>
      </c>
      <c r="NS51">
        <v>364840002</v>
      </c>
      <c r="NT51" t="s">
        <v>686</v>
      </c>
      <c r="OW51">
        <v>364840002</v>
      </c>
      <c r="OX51" t="s">
        <v>686</v>
      </c>
      <c r="PB51" t="s">
        <v>1164</v>
      </c>
      <c r="PE51" t="b">
        <v>0</v>
      </c>
      <c r="PF51" t="s">
        <v>686</v>
      </c>
      <c r="PN51">
        <v>364840002</v>
      </c>
      <c r="PO51" t="s">
        <v>686</v>
      </c>
      <c r="PR51" t="s">
        <v>741</v>
      </c>
      <c r="VU51">
        <v>364840001</v>
      </c>
      <c r="VV51" t="s">
        <v>720</v>
      </c>
      <c r="VY51" t="s">
        <v>1077</v>
      </c>
      <c r="VZ51" t="s">
        <v>1165</v>
      </c>
      <c r="WA51">
        <v>364840069</v>
      </c>
      <c r="WB51" t="s">
        <v>743</v>
      </c>
      <c r="WC51">
        <v>364840002</v>
      </c>
      <c r="WD51" t="s">
        <v>686</v>
      </c>
      <c r="WR51">
        <v>364840013</v>
      </c>
      <c r="WS51" t="s">
        <v>704</v>
      </c>
      <c r="WX51" s="4" t="str">
        <f>HYPERLINK("https://lead2car-demo.crm4.dynamics.com/main.aspx?etn=ey_vehicle&amp;pagetype=entityrecord&amp;id=1b4a944a-c9f5-ef11-be1f-6045bddedbff","1b4a944a-c9f5-ef11-be1f-6045bddedbff")</f>
        <v>1b4a944a-c9f5-ef11-be1f-6045bddedbff</v>
      </c>
      <c r="XD51" s="4" t="str">
        <f t="shared" si="11"/>
        <v>62769afe-37f5-ef11-be1f-7c1e5275d4e3</v>
      </c>
      <c r="XE51" t="s">
        <v>744</v>
      </c>
      <c r="XF51" s="4" t="str">
        <f>HYPERLINK("https://lead2car-demo.crm4.dynamics.com/main.aspx?etn=ey_vehicleowner&amp;pagetype=entityrecord&amp;id=2bb8b331-d4f5-ef11-be1f-000d3ab63aa3","2bb8b331-d4f5-ef11-be1f-000d3ab63aa3")</f>
        <v>2bb8b331-d4f5-ef11-be1f-000d3ab63aa3</v>
      </c>
      <c r="XG51" t="s">
        <v>1166</v>
      </c>
      <c r="XH51">
        <v>364840002</v>
      </c>
      <c r="XI51" t="s">
        <v>686</v>
      </c>
      <c r="XJ51">
        <v>364840002</v>
      </c>
      <c r="XK51" t="s">
        <v>686</v>
      </c>
      <c r="XP51">
        <v>364840000</v>
      </c>
      <c r="XQ51" t="s">
        <v>722</v>
      </c>
      <c r="XR51" s="4" t="str">
        <f t="shared" si="12"/>
        <v>95d5cdbc-9fd5-ef11-8eea-000d3a6576c9</v>
      </c>
      <c r="XS51" t="s">
        <v>685</v>
      </c>
      <c r="YD51" t="s">
        <v>1167</v>
      </c>
      <c r="YF51" t="b">
        <v>0</v>
      </c>
      <c r="YG51" t="s">
        <v>715</v>
      </c>
      <c r="YH51">
        <v>364840002</v>
      </c>
      <c r="YI51" t="s">
        <v>686</v>
      </c>
      <c r="YL51" s="4" t="str">
        <f t="shared" si="13"/>
        <v>95d5cdbc-9fd5-ef11-8eea-000d3a6576c9</v>
      </c>
      <c r="YM51" t="s">
        <v>685</v>
      </c>
      <c r="YN51" s="2">
        <v>45732.656342592592</v>
      </c>
      <c r="YR51" s="4" t="str">
        <f t="shared" si="18"/>
        <v>5333e27e-c4f5-ef11-be1f-6045bddedbff</v>
      </c>
      <c r="YS51" t="s">
        <v>724</v>
      </c>
      <c r="YT51" t="s">
        <v>709</v>
      </c>
      <c r="YU51" s="4" t="str">
        <f t="shared" si="14"/>
        <v>a3cecdbc-9fd5-ef11-8eea-000d3a6576c9</v>
      </c>
      <c r="YV51" t="s">
        <v>710</v>
      </c>
      <c r="YY51" s="4" t="str">
        <f t="shared" si="19"/>
        <v>5333e27e-c4f5-ef11-be1f-6045bddedbff</v>
      </c>
      <c r="ZA51">
        <v>0</v>
      </c>
      <c r="ZB51" t="s">
        <v>703</v>
      </c>
      <c r="ZC51">
        <v>1</v>
      </c>
      <c r="ZD51" t="s">
        <v>703</v>
      </c>
      <c r="ZE51">
        <v>0</v>
      </c>
      <c r="ZF51" s="4" t="str">
        <f t="shared" si="15"/>
        <v>58c14207-2cd6-ef11-8eea-000d3a6576c9</v>
      </c>
      <c r="ZG51" t="s">
        <v>711</v>
      </c>
    </row>
    <row r="52" spans="1:683" x14ac:dyDescent="0.25">
      <c r="A52" s="4" t="str">
        <f t="shared" si="16"/>
        <v>5333e27e-c4f5-ef11-be1f-6045bddedbff</v>
      </c>
      <c r="B52" t="s">
        <v>724</v>
      </c>
      <c r="C52" s="2">
        <v>45716.488865740743</v>
      </c>
      <c r="F52">
        <v>1</v>
      </c>
      <c r="J52">
        <v>364840002</v>
      </c>
      <c r="K52" t="s">
        <v>686</v>
      </c>
      <c r="R52" t="b">
        <v>0</v>
      </c>
      <c r="S52" t="s">
        <v>686</v>
      </c>
      <c r="W52">
        <v>0</v>
      </c>
      <c r="X52" s="2">
        <v>45734.389722222222</v>
      </c>
      <c r="Y52">
        <v>1</v>
      </c>
      <c r="Z52">
        <v>3</v>
      </c>
      <c r="AA52" s="2">
        <v>45734.389722222222</v>
      </c>
      <c r="AB52">
        <v>1</v>
      </c>
      <c r="AC52">
        <v>8935.2000000000007</v>
      </c>
      <c r="AD52">
        <v>8935.2000000000007</v>
      </c>
      <c r="AE52" s="2">
        <v>45734.389722222222</v>
      </c>
      <c r="AF52">
        <v>1</v>
      </c>
      <c r="AG52">
        <v>0</v>
      </c>
      <c r="AH52" s="2">
        <v>45734.389722222222</v>
      </c>
      <c r="AI52">
        <v>1</v>
      </c>
      <c r="AJ52">
        <v>364840002</v>
      </c>
      <c r="AK52" t="s">
        <v>686</v>
      </c>
      <c r="AL52">
        <v>364840001</v>
      </c>
      <c r="AM52" t="s">
        <v>687</v>
      </c>
      <c r="BD52">
        <v>364840004</v>
      </c>
      <c r="BE52" t="s">
        <v>725</v>
      </c>
      <c r="BH52">
        <v>364840031</v>
      </c>
      <c r="BI52" t="s">
        <v>689</v>
      </c>
      <c r="BY52" s="4" t="str">
        <f>HYPERLINK("https://lead2car-demo.crm4.dynamics.com/main.aspx?etn=ey_equipment&amp;pagetype=entityrecord&amp;id=1ec9f53e-c9f5-ef11-be1f-6045bddf3afb","1ec9f53e-c9f5-ef11-be1f-6045bddf3afb")</f>
        <v>1ec9f53e-c9f5-ef11-be1f-6045bddf3afb</v>
      </c>
      <c r="BZ52" t="s">
        <v>1060</v>
      </c>
      <c r="CM52" s="2">
        <v>45734.389722222222</v>
      </c>
      <c r="CN52">
        <v>0</v>
      </c>
      <c r="CX52" s="2">
        <v>44846.343449074076</v>
      </c>
      <c r="CY52" s="2">
        <v>45734.389722222222</v>
      </c>
      <c r="CZ52">
        <v>1</v>
      </c>
      <c r="DA52" s="2">
        <v>44838.293842592589</v>
      </c>
      <c r="DB52" s="2">
        <v>45734.389722222222</v>
      </c>
      <c r="DC52">
        <v>1</v>
      </c>
      <c r="DF52" s="1">
        <v>44482</v>
      </c>
      <c r="DG52" s="1">
        <v>45943</v>
      </c>
      <c r="DI52" s="2">
        <v>45203.293842592589</v>
      </c>
      <c r="DM52" s="1">
        <v>44480</v>
      </c>
      <c r="DN52" s="1">
        <v>44482</v>
      </c>
      <c r="DR52" s="2">
        <v>45212.668055555558</v>
      </c>
      <c r="DT52">
        <v>364840002</v>
      </c>
      <c r="DU52" t="s">
        <v>686</v>
      </c>
      <c r="EI52">
        <v>364840001</v>
      </c>
      <c r="EJ52" t="s">
        <v>687</v>
      </c>
      <c r="EK52">
        <v>364840000</v>
      </c>
      <c r="EL52" t="s">
        <v>727</v>
      </c>
      <c r="EO52" s="4" t="str">
        <f>HYPERLINK("https://lead2car-demo.crm4.dynamics.com/main.aspx?etn=account&amp;pagetype=entityrecord&amp;id=7e3bd559-c7f5-ef11-be1f-000d3ab63aa3","7e3bd559-c7f5-ef11-be1f-000d3ab63aa3")</f>
        <v>7e3bd559-c7f5-ef11-be1f-000d3ab63aa3</v>
      </c>
      <c r="EP52" t="s">
        <v>1168</v>
      </c>
      <c r="EQ52" t="s">
        <v>713</v>
      </c>
      <c r="ER52">
        <v>364840000</v>
      </c>
      <c r="ES52" t="s">
        <v>690</v>
      </c>
      <c r="FC52" t="s">
        <v>730</v>
      </c>
      <c r="FD52">
        <v>2000</v>
      </c>
      <c r="FE52" t="s">
        <v>1169</v>
      </c>
      <c r="FF52">
        <v>120</v>
      </c>
      <c r="FI52">
        <v>200</v>
      </c>
      <c r="GD52" t="s">
        <v>732</v>
      </c>
      <c r="GG52">
        <v>364840000</v>
      </c>
      <c r="GH52" t="s">
        <v>691</v>
      </c>
      <c r="GJ52" t="b">
        <v>0</v>
      </c>
      <c r="GK52" t="s">
        <v>715</v>
      </c>
      <c r="GP52">
        <v>364840002</v>
      </c>
      <c r="GQ52" t="s">
        <v>686</v>
      </c>
      <c r="GU52" s="4" t="str">
        <f t="shared" si="17"/>
        <v>f4fbea14-c9f5-ef11-be1f-6045bddf3afb</v>
      </c>
      <c r="GV52" t="s">
        <v>733</v>
      </c>
      <c r="HE52">
        <v>364840002</v>
      </c>
      <c r="HF52" t="s">
        <v>686</v>
      </c>
      <c r="HI52">
        <v>364840002</v>
      </c>
      <c r="HJ52" t="s">
        <v>686</v>
      </c>
      <c r="HM52">
        <v>1</v>
      </c>
      <c r="HN52">
        <v>1</v>
      </c>
      <c r="IF52" s="4" t="str">
        <f t="shared" si="20"/>
        <v>35e04625-43f5-ef11-be1f-6045bddedbff</v>
      </c>
      <c r="IG52" t="s">
        <v>734</v>
      </c>
      <c r="II52">
        <v>2022</v>
      </c>
      <c r="IJ52" t="b">
        <v>0</v>
      </c>
      <c r="IK52" t="s">
        <v>715</v>
      </c>
      <c r="IM52" t="s">
        <v>1170</v>
      </c>
      <c r="IN52">
        <v>364840001</v>
      </c>
      <c r="IO52" t="s">
        <v>687</v>
      </c>
      <c r="IR52">
        <v>364840000</v>
      </c>
      <c r="IS52" t="s">
        <v>736</v>
      </c>
      <c r="IX52" t="s">
        <v>1064</v>
      </c>
      <c r="JH52">
        <v>364840006</v>
      </c>
      <c r="JI52" t="s">
        <v>737</v>
      </c>
      <c r="JL52" s="2">
        <v>45734.389722222222</v>
      </c>
      <c r="JM52">
        <v>0</v>
      </c>
      <c r="KJ52" t="s">
        <v>1060</v>
      </c>
      <c r="KR52">
        <v>364840002</v>
      </c>
      <c r="KS52" t="s">
        <v>686</v>
      </c>
      <c r="KT52" t="b">
        <v>0</v>
      </c>
      <c r="KU52" t="s">
        <v>715</v>
      </c>
      <c r="NP52" t="s">
        <v>1171</v>
      </c>
      <c r="NQ52" t="s">
        <v>1172</v>
      </c>
      <c r="NS52">
        <v>364840002</v>
      </c>
      <c r="NT52" t="s">
        <v>686</v>
      </c>
      <c r="OW52">
        <v>364840002</v>
      </c>
      <c r="OX52" t="s">
        <v>686</v>
      </c>
      <c r="PB52" t="s">
        <v>1173</v>
      </c>
      <c r="PE52" t="b">
        <v>0</v>
      </c>
      <c r="PF52" t="s">
        <v>686</v>
      </c>
      <c r="PN52">
        <v>364840002</v>
      </c>
      <c r="PO52" t="s">
        <v>686</v>
      </c>
      <c r="PR52" t="s">
        <v>741</v>
      </c>
      <c r="VU52">
        <v>364840001</v>
      </c>
      <c r="VV52" t="s">
        <v>720</v>
      </c>
      <c r="VZ52" t="s">
        <v>1174</v>
      </c>
      <c r="WA52">
        <v>364840069</v>
      </c>
      <c r="WB52" t="s">
        <v>743</v>
      </c>
      <c r="WC52">
        <v>364840002</v>
      </c>
      <c r="WD52" t="s">
        <v>686</v>
      </c>
      <c r="WR52">
        <v>364840013</v>
      </c>
      <c r="WS52" t="s">
        <v>704</v>
      </c>
      <c r="WX52" s="4" t="str">
        <f>HYPERLINK("https://lead2car-demo.crm4.dynamics.com/main.aspx?etn=ey_vehicle&amp;pagetype=entityrecord&amp;id=364a944a-c9f5-ef11-be1f-6045bddedbff","364a944a-c9f5-ef11-be1f-6045bddedbff")</f>
        <v>364a944a-c9f5-ef11-be1f-6045bddedbff</v>
      </c>
      <c r="XD52" s="4" t="str">
        <f t="shared" si="11"/>
        <v>62769afe-37f5-ef11-be1f-7c1e5275d4e3</v>
      </c>
      <c r="XE52" t="s">
        <v>744</v>
      </c>
      <c r="XF52" s="4" t="str">
        <f>HYPERLINK("https://lead2car-demo.crm4.dynamics.com/main.aspx?etn=ey_vehicleowner&amp;pagetype=entityrecord&amp;id=6eb8b331-d4f5-ef11-be1f-000d3ab63aa3","6eb8b331-d4f5-ef11-be1f-000d3ab63aa3")</f>
        <v>6eb8b331-d4f5-ef11-be1f-000d3ab63aa3</v>
      </c>
      <c r="XG52" t="s">
        <v>1175</v>
      </c>
      <c r="XH52">
        <v>364840002</v>
      </c>
      <c r="XI52" t="s">
        <v>686</v>
      </c>
      <c r="XJ52">
        <v>364840002</v>
      </c>
      <c r="XK52" t="s">
        <v>686</v>
      </c>
      <c r="XP52">
        <v>364840000</v>
      </c>
      <c r="XQ52" t="s">
        <v>722</v>
      </c>
      <c r="XR52" s="4" t="str">
        <f t="shared" si="12"/>
        <v>95d5cdbc-9fd5-ef11-8eea-000d3a6576c9</v>
      </c>
      <c r="XS52" t="s">
        <v>685</v>
      </c>
      <c r="YD52" t="s">
        <v>1176</v>
      </c>
      <c r="YF52" t="b">
        <v>0</v>
      </c>
      <c r="YG52" t="s">
        <v>715</v>
      </c>
      <c r="YH52">
        <v>364840002</v>
      </c>
      <c r="YI52" t="s">
        <v>686</v>
      </c>
      <c r="YL52" s="4" t="str">
        <f t="shared" si="13"/>
        <v>95d5cdbc-9fd5-ef11-8eea-000d3a6576c9</v>
      </c>
      <c r="YM52" t="s">
        <v>685</v>
      </c>
      <c r="YN52" s="2">
        <v>45732.656342592592</v>
      </c>
      <c r="YR52" s="4" t="str">
        <f t="shared" si="18"/>
        <v>5333e27e-c4f5-ef11-be1f-6045bddedbff</v>
      </c>
      <c r="YS52" t="s">
        <v>724</v>
      </c>
      <c r="YT52" t="s">
        <v>709</v>
      </c>
      <c r="YU52" s="4" t="str">
        <f t="shared" si="14"/>
        <v>a3cecdbc-9fd5-ef11-8eea-000d3a6576c9</v>
      </c>
      <c r="YV52" t="s">
        <v>710</v>
      </c>
      <c r="YY52" s="4" t="str">
        <f t="shared" si="19"/>
        <v>5333e27e-c4f5-ef11-be1f-6045bddedbff</v>
      </c>
      <c r="ZA52">
        <v>0</v>
      </c>
      <c r="ZB52" t="s">
        <v>703</v>
      </c>
      <c r="ZC52">
        <v>1</v>
      </c>
      <c r="ZD52" t="s">
        <v>703</v>
      </c>
      <c r="ZE52">
        <v>0</v>
      </c>
      <c r="ZF52" s="4" t="str">
        <f t="shared" si="15"/>
        <v>58c14207-2cd6-ef11-8eea-000d3a6576c9</v>
      </c>
      <c r="ZG52" t="s">
        <v>711</v>
      </c>
    </row>
    <row r="53" spans="1:683" x14ac:dyDescent="0.25">
      <c r="A53" s="4" t="str">
        <f t="shared" si="16"/>
        <v>5333e27e-c4f5-ef11-be1f-6045bddedbff</v>
      </c>
      <c r="B53" t="s">
        <v>724</v>
      </c>
      <c r="C53" s="2">
        <v>45716.488877314812</v>
      </c>
      <c r="F53">
        <v>1</v>
      </c>
      <c r="J53">
        <v>364840002</v>
      </c>
      <c r="K53" t="s">
        <v>686</v>
      </c>
      <c r="R53" t="b">
        <v>0</v>
      </c>
      <c r="S53" t="s">
        <v>686</v>
      </c>
      <c r="W53">
        <v>0</v>
      </c>
      <c r="X53" s="2">
        <v>45734.389722222222</v>
      </c>
      <c r="Y53">
        <v>1</v>
      </c>
      <c r="Z53">
        <v>3</v>
      </c>
      <c r="AA53" s="2">
        <v>45734.389722222222</v>
      </c>
      <c r="AB53">
        <v>1</v>
      </c>
      <c r="AC53">
        <v>17272.099999999999</v>
      </c>
      <c r="AD53">
        <v>17272.099999999999</v>
      </c>
      <c r="AE53" s="2">
        <v>45734.389722222222</v>
      </c>
      <c r="AF53">
        <v>1</v>
      </c>
      <c r="AG53">
        <v>0</v>
      </c>
      <c r="AH53" s="2">
        <v>45734.389722222222</v>
      </c>
      <c r="AI53">
        <v>1</v>
      </c>
      <c r="AJ53">
        <v>364840002</v>
      </c>
      <c r="AK53" t="s">
        <v>686</v>
      </c>
      <c r="AL53">
        <v>364840001</v>
      </c>
      <c r="AM53" t="s">
        <v>687</v>
      </c>
      <c r="BD53">
        <v>364840004</v>
      </c>
      <c r="BE53" t="s">
        <v>725</v>
      </c>
      <c r="BH53">
        <v>364840031</v>
      </c>
      <c r="BI53" t="s">
        <v>689</v>
      </c>
      <c r="BY53" s="4" t="str">
        <f>HYPERLINK("https://lead2car-demo.crm4.dynamics.com/main.aspx?etn=ey_equipment&amp;pagetype=entityrecord&amp;id=6879fd38-c9f5-ef11-be1f-6045bddf3afb","6879fd38-c9f5-ef11-be1f-6045bddf3afb")</f>
        <v>6879fd38-c9f5-ef11-be1f-6045bddf3afb</v>
      </c>
      <c r="BZ53" t="s">
        <v>982</v>
      </c>
      <c r="CM53" s="2">
        <v>45734.389722222222</v>
      </c>
      <c r="CN53">
        <v>0</v>
      </c>
      <c r="CX53" s="2">
        <v>44846.380578703705</v>
      </c>
      <c r="CY53" s="2">
        <v>45734.389722222222</v>
      </c>
      <c r="CZ53">
        <v>1</v>
      </c>
      <c r="DA53" s="2">
        <v>44846.340543981481</v>
      </c>
      <c r="DB53" s="2">
        <v>45734.389722222222</v>
      </c>
      <c r="DC53">
        <v>1</v>
      </c>
      <c r="DF53" s="1">
        <v>44482</v>
      </c>
      <c r="DG53" s="1">
        <v>45943</v>
      </c>
      <c r="DI53" s="2">
        <v>45211.340543981481</v>
      </c>
      <c r="DM53" s="1">
        <v>44477</v>
      </c>
      <c r="DN53" s="1">
        <v>43647</v>
      </c>
      <c r="DR53" s="2">
        <v>45212.669444444444</v>
      </c>
      <c r="DT53">
        <v>364840002</v>
      </c>
      <c r="DU53" t="s">
        <v>686</v>
      </c>
      <c r="EI53">
        <v>364840001</v>
      </c>
      <c r="EJ53" t="s">
        <v>687</v>
      </c>
      <c r="EK53">
        <v>364840000</v>
      </c>
      <c r="EL53" t="s">
        <v>727</v>
      </c>
      <c r="EO53" s="4" t="str">
        <f>HYPERLINK("https://lead2car-demo.crm4.dynamics.com/main.aspx?etn=contact&amp;pagetype=entityrecord&amp;id=e3bfc565-c7f5-ef11-be1f-000d3ab63aa3","e3bfc565-c7f5-ef11-be1f-000d3ab63aa3")</f>
        <v>e3bfc565-c7f5-ef11-be1f-000d3ab63aa3</v>
      </c>
      <c r="EP53" t="s">
        <v>1177</v>
      </c>
      <c r="EQ53" t="s">
        <v>729</v>
      </c>
      <c r="ER53">
        <v>364840000</v>
      </c>
      <c r="ES53" t="s">
        <v>690</v>
      </c>
      <c r="FC53" t="s">
        <v>730</v>
      </c>
      <c r="FD53">
        <v>2000</v>
      </c>
      <c r="FE53" t="s">
        <v>1178</v>
      </c>
      <c r="FF53">
        <v>120</v>
      </c>
      <c r="FI53">
        <v>200</v>
      </c>
      <c r="GD53" t="s">
        <v>732</v>
      </c>
      <c r="GG53">
        <v>364840000</v>
      </c>
      <c r="GH53" t="s">
        <v>691</v>
      </c>
      <c r="GJ53" t="b">
        <v>0</v>
      </c>
      <c r="GK53" t="s">
        <v>715</v>
      </c>
      <c r="GP53">
        <v>364840002</v>
      </c>
      <c r="GQ53" t="s">
        <v>686</v>
      </c>
      <c r="GU53" s="4" t="str">
        <f t="shared" si="17"/>
        <v>f4fbea14-c9f5-ef11-be1f-6045bddf3afb</v>
      </c>
      <c r="GV53" t="s">
        <v>733</v>
      </c>
      <c r="HE53">
        <v>364840002</v>
      </c>
      <c r="HF53" t="s">
        <v>686</v>
      </c>
      <c r="HI53">
        <v>364840002</v>
      </c>
      <c r="HJ53" t="s">
        <v>686</v>
      </c>
      <c r="HM53">
        <v>1</v>
      </c>
      <c r="HN53">
        <v>1</v>
      </c>
      <c r="IB53">
        <v>124195</v>
      </c>
      <c r="IF53" s="4" t="str">
        <f t="shared" si="20"/>
        <v>35e04625-43f5-ef11-be1f-6045bddedbff</v>
      </c>
      <c r="IG53" t="s">
        <v>734</v>
      </c>
      <c r="II53">
        <v>2022</v>
      </c>
      <c r="IJ53" t="b">
        <v>0</v>
      </c>
      <c r="IK53" t="s">
        <v>715</v>
      </c>
      <c r="IM53" t="s">
        <v>1179</v>
      </c>
      <c r="IN53">
        <v>364840001</v>
      </c>
      <c r="IO53" t="s">
        <v>687</v>
      </c>
      <c r="IR53">
        <v>364840000</v>
      </c>
      <c r="IS53" t="s">
        <v>736</v>
      </c>
      <c r="IX53" t="s">
        <v>1064</v>
      </c>
      <c r="JH53">
        <v>364840006</v>
      </c>
      <c r="JI53" t="s">
        <v>737</v>
      </c>
      <c r="JL53" s="2">
        <v>45734.389722222222</v>
      </c>
      <c r="JM53">
        <v>0</v>
      </c>
      <c r="KJ53" t="s">
        <v>982</v>
      </c>
      <c r="KR53">
        <v>364840002</v>
      </c>
      <c r="KS53" t="s">
        <v>686</v>
      </c>
      <c r="KT53" t="b">
        <v>0</v>
      </c>
      <c r="KU53" t="s">
        <v>715</v>
      </c>
      <c r="LV53">
        <v>425611.57</v>
      </c>
      <c r="LW53">
        <v>425611.57</v>
      </c>
      <c r="LX53">
        <v>427432</v>
      </c>
      <c r="LY53">
        <v>427432</v>
      </c>
      <c r="NP53" t="s">
        <v>1180</v>
      </c>
      <c r="NQ53" t="s">
        <v>1181</v>
      </c>
      <c r="NS53">
        <v>364840002</v>
      </c>
      <c r="NT53" t="s">
        <v>686</v>
      </c>
      <c r="OW53">
        <v>364840002</v>
      </c>
      <c r="OX53" t="s">
        <v>686</v>
      </c>
      <c r="PB53" t="s">
        <v>1182</v>
      </c>
      <c r="PE53" t="b">
        <v>0</v>
      </c>
      <c r="PF53" t="s">
        <v>686</v>
      </c>
      <c r="PN53">
        <v>364840002</v>
      </c>
      <c r="PO53" t="s">
        <v>686</v>
      </c>
      <c r="PR53" t="s">
        <v>741</v>
      </c>
      <c r="VO53">
        <v>0</v>
      </c>
      <c r="VP53">
        <v>0</v>
      </c>
      <c r="VU53">
        <v>364840001</v>
      </c>
      <c r="VV53" t="s">
        <v>720</v>
      </c>
      <c r="VZ53" t="s">
        <v>1183</v>
      </c>
      <c r="WA53">
        <v>364840069</v>
      </c>
      <c r="WB53" t="s">
        <v>743</v>
      </c>
      <c r="WC53">
        <v>364840001</v>
      </c>
      <c r="WD53" t="s">
        <v>687</v>
      </c>
      <c r="WR53">
        <v>364840013</v>
      </c>
      <c r="WS53" t="s">
        <v>704</v>
      </c>
      <c r="WX53" s="4" t="str">
        <f>HYPERLINK("https://lead2car-demo.crm4.dynamics.com/main.aspx?etn=ey_vehicle&amp;pagetype=entityrecord&amp;id=564a944a-c9f5-ef11-be1f-6045bddedbff","564a944a-c9f5-ef11-be1f-6045bddedbff")</f>
        <v>564a944a-c9f5-ef11-be1f-6045bddedbff</v>
      </c>
      <c r="XD53" s="4" t="str">
        <f t="shared" si="11"/>
        <v>62769afe-37f5-ef11-be1f-7c1e5275d4e3</v>
      </c>
      <c r="XE53" t="s">
        <v>744</v>
      </c>
      <c r="XF53" s="4" t="str">
        <f>HYPERLINK("https://lead2car-demo.crm4.dynamics.com/main.aspx?etn=ey_vehicleowner&amp;pagetype=entityrecord&amp;id=1c444390-d1f5-ef11-be1f-6045bddedbff","1c444390-d1f5-ef11-be1f-6045bddedbff")</f>
        <v>1c444390-d1f5-ef11-be1f-6045bddedbff</v>
      </c>
      <c r="XG53" t="s">
        <v>1115</v>
      </c>
      <c r="XH53">
        <v>364840002</v>
      </c>
      <c r="XI53" t="s">
        <v>686</v>
      </c>
      <c r="XJ53">
        <v>364840002</v>
      </c>
      <c r="XK53" t="s">
        <v>686</v>
      </c>
      <c r="XP53">
        <v>364840000</v>
      </c>
      <c r="XQ53" t="s">
        <v>722</v>
      </c>
      <c r="XR53" s="4" t="str">
        <f t="shared" si="12"/>
        <v>95d5cdbc-9fd5-ef11-8eea-000d3a6576c9</v>
      </c>
      <c r="XS53" t="s">
        <v>685</v>
      </c>
      <c r="YD53" t="s">
        <v>1184</v>
      </c>
      <c r="YF53" t="b">
        <v>0</v>
      </c>
      <c r="YG53" t="s">
        <v>715</v>
      </c>
      <c r="YH53">
        <v>364840002</v>
      </c>
      <c r="YI53" t="s">
        <v>686</v>
      </c>
      <c r="YL53" s="4" t="str">
        <f t="shared" si="13"/>
        <v>95d5cdbc-9fd5-ef11-8eea-000d3a6576c9</v>
      </c>
      <c r="YM53" t="s">
        <v>685</v>
      </c>
      <c r="YN53" s="2">
        <v>45732.656342592592</v>
      </c>
      <c r="YR53" s="4" t="str">
        <f t="shared" si="18"/>
        <v>5333e27e-c4f5-ef11-be1f-6045bddedbff</v>
      </c>
      <c r="YS53" t="s">
        <v>724</v>
      </c>
      <c r="YT53" t="s">
        <v>709</v>
      </c>
      <c r="YU53" s="4" t="str">
        <f t="shared" si="14"/>
        <v>a3cecdbc-9fd5-ef11-8eea-000d3a6576c9</v>
      </c>
      <c r="YV53" t="s">
        <v>710</v>
      </c>
      <c r="YY53" s="4" t="str">
        <f t="shared" si="19"/>
        <v>5333e27e-c4f5-ef11-be1f-6045bddedbff</v>
      </c>
      <c r="ZA53">
        <v>0</v>
      </c>
      <c r="ZB53" t="s">
        <v>703</v>
      </c>
      <c r="ZC53">
        <v>1</v>
      </c>
      <c r="ZD53" t="s">
        <v>703</v>
      </c>
      <c r="ZE53">
        <v>0</v>
      </c>
      <c r="ZF53" s="4" t="str">
        <f t="shared" si="15"/>
        <v>58c14207-2cd6-ef11-8eea-000d3a6576c9</v>
      </c>
      <c r="ZG53" t="s">
        <v>711</v>
      </c>
    </row>
    <row r="54" spans="1:683" x14ac:dyDescent="0.25">
      <c r="A54" s="4" t="str">
        <f t="shared" si="16"/>
        <v>5333e27e-c4f5-ef11-be1f-6045bddedbff</v>
      </c>
      <c r="B54" t="s">
        <v>724</v>
      </c>
      <c r="C54" s="2">
        <v>45716.488888888889</v>
      </c>
      <c r="F54">
        <v>1</v>
      </c>
      <c r="J54">
        <v>364840002</v>
      </c>
      <c r="K54" t="s">
        <v>686</v>
      </c>
      <c r="R54" t="b">
        <v>0</v>
      </c>
      <c r="S54" t="s">
        <v>686</v>
      </c>
      <c r="W54">
        <v>0</v>
      </c>
      <c r="X54" s="2">
        <v>45734.389722222222</v>
      </c>
      <c r="Y54">
        <v>1</v>
      </c>
      <c r="Z54">
        <v>3</v>
      </c>
      <c r="AA54" s="2">
        <v>45734.389722222222</v>
      </c>
      <c r="AB54">
        <v>1</v>
      </c>
      <c r="AC54">
        <v>13527.9</v>
      </c>
      <c r="AD54">
        <v>13527.9</v>
      </c>
      <c r="AE54" s="2">
        <v>45734.389722222222</v>
      </c>
      <c r="AF54">
        <v>1</v>
      </c>
      <c r="AG54">
        <v>0</v>
      </c>
      <c r="AH54" s="2">
        <v>45734.389722222222</v>
      </c>
      <c r="AI54">
        <v>1</v>
      </c>
      <c r="AJ54">
        <v>364840002</v>
      </c>
      <c r="AK54" t="s">
        <v>686</v>
      </c>
      <c r="AL54">
        <v>364840001</v>
      </c>
      <c r="AM54" t="s">
        <v>687</v>
      </c>
      <c r="BD54">
        <v>364840004</v>
      </c>
      <c r="BE54" t="s">
        <v>725</v>
      </c>
      <c r="BH54">
        <v>364840031</v>
      </c>
      <c r="BI54" t="s">
        <v>689</v>
      </c>
      <c r="BY54" s="4" t="str">
        <f>HYPERLINK("https://lead2car-demo.crm4.dynamics.com/main.aspx?etn=ey_equipment&amp;pagetype=entityrecord&amp;id=684a944a-c9f5-ef11-be1f-6045bddedbff","684a944a-c9f5-ef11-be1f-6045bddedbff")</f>
        <v>684a944a-c9f5-ef11-be1f-6045bddedbff</v>
      </c>
      <c r="BZ54" t="s">
        <v>1185</v>
      </c>
      <c r="CM54" s="2">
        <v>45734.389722222222</v>
      </c>
      <c r="CN54">
        <v>0</v>
      </c>
      <c r="CX54" s="2">
        <v>44846.385370370372</v>
      </c>
      <c r="CY54" s="2">
        <v>45734.389722222222</v>
      </c>
      <c r="CZ54">
        <v>1</v>
      </c>
      <c r="DA54" s="2">
        <v>44845.360821759263</v>
      </c>
      <c r="DB54" s="2">
        <v>45734.389722222222</v>
      </c>
      <c r="DC54">
        <v>1</v>
      </c>
      <c r="DF54" s="1">
        <v>44511</v>
      </c>
      <c r="DG54" s="1">
        <v>45972</v>
      </c>
      <c r="DI54" s="2">
        <v>45210.360821759263</v>
      </c>
      <c r="DM54" s="1">
        <v>44406</v>
      </c>
      <c r="DN54" s="1">
        <v>44046</v>
      </c>
      <c r="DR54" s="2">
        <v>45241.417361111111</v>
      </c>
      <c r="DT54">
        <v>364840002</v>
      </c>
      <c r="DU54" t="s">
        <v>686</v>
      </c>
      <c r="EI54">
        <v>364840001</v>
      </c>
      <c r="EJ54" t="s">
        <v>687</v>
      </c>
      <c r="EK54">
        <v>364840000</v>
      </c>
      <c r="EL54" t="s">
        <v>727</v>
      </c>
      <c r="EO54" s="4" t="str">
        <f>HYPERLINK("https://lead2car-demo.crm4.dynamics.com/main.aspx?etn=account&amp;pagetype=entityrecord&amp;id=7f6b7f54-c7f5-ef11-be1f-6045bddedbff","7f6b7f54-c7f5-ef11-be1f-6045bddedbff")</f>
        <v>7f6b7f54-c7f5-ef11-be1f-6045bddedbff</v>
      </c>
      <c r="EP54" t="s">
        <v>712</v>
      </c>
      <c r="EQ54" t="s">
        <v>713</v>
      </c>
      <c r="ER54">
        <v>364840000</v>
      </c>
      <c r="ES54" t="s">
        <v>690</v>
      </c>
      <c r="EU54">
        <v>30000</v>
      </c>
      <c r="FC54" t="s">
        <v>730</v>
      </c>
      <c r="FD54">
        <v>2000</v>
      </c>
      <c r="FF54">
        <v>120</v>
      </c>
      <c r="FI54">
        <v>200</v>
      </c>
      <c r="GD54" t="s">
        <v>732</v>
      </c>
      <c r="GG54">
        <v>364840000</v>
      </c>
      <c r="GH54" t="s">
        <v>691</v>
      </c>
      <c r="GJ54" t="b">
        <v>0</v>
      </c>
      <c r="GK54" t="s">
        <v>715</v>
      </c>
      <c r="GP54">
        <v>364840002</v>
      </c>
      <c r="GQ54" t="s">
        <v>686</v>
      </c>
      <c r="GU54" s="4" t="str">
        <f t="shared" si="17"/>
        <v>f4fbea14-c9f5-ef11-be1f-6045bddf3afb</v>
      </c>
      <c r="GV54" t="s">
        <v>733</v>
      </c>
      <c r="HE54">
        <v>364840002</v>
      </c>
      <c r="HF54" t="s">
        <v>686</v>
      </c>
      <c r="HI54">
        <v>364840002</v>
      </c>
      <c r="HJ54" t="s">
        <v>686</v>
      </c>
      <c r="HM54">
        <v>1</v>
      </c>
      <c r="HN54">
        <v>1</v>
      </c>
      <c r="IB54">
        <v>66548</v>
      </c>
      <c r="IF54" s="4" t="str">
        <f t="shared" si="20"/>
        <v>35e04625-43f5-ef11-be1f-6045bddedbff</v>
      </c>
      <c r="IG54" t="s">
        <v>734</v>
      </c>
      <c r="II54">
        <v>2022</v>
      </c>
      <c r="IJ54" t="b">
        <v>0</v>
      </c>
      <c r="IK54" t="s">
        <v>715</v>
      </c>
      <c r="IM54" t="s">
        <v>1186</v>
      </c>
      <c r="IN54">
        <v>364840001</v>
      </c>
      <c r="IO54" t="s">
        <v>687</v>
      </c>
      <c r="IR54">
        <v>364840000</v>
      </c>
      <c r="IS54" t="s">
        <v>736</v>
      </c>
      <c r="JH54">
        <v>364840006</v>
      </c>
      <c r="JI54" t="s">
        <v>737</v>
      </c>
      <c r="JL54" s="2">
        <v>45734.389722222222</v>
      </c>
      <c r="JM54">
        <v>0</v>
      </c>
      <c r="KJ54" t="s">
        <v>1185</v>
      </c>
      <c r="KR54">
        <v>364840002</v>
      </c>
      <c r="KS54" t="s">
        <v>686</v>
      </c>
      <c r="KT54" t="b">
        <v>0</v>
      </c>
      <c r="KU54" t="s">
        <v>715</v>
      </c>
      <c r="LV54">
        <v>429752.07</v>
      </c>
      <c r="LW54">
        <v>429752.07</v>
      </c>
      <c r="LX54">
        <v>378757</v>
      </c>
      <c r="LY54">
        <v>378757</v>
      </c>
      <c r="MF54">
        <v>2021</v>
      </c>
      <c r="NP54" t="s">
        <v>1187</v>
      </c>
      <c r="NQ54" t="s">
        <v>1188</v>
      </c>
      <c r="NS54">
        <v>364840002</v>
      </c>
      <c r="NT54" t="s">
        <v>686</v>
      </c>
      <c r="OW54">
        <v>364840002</v>
      </c>
      <c r="OX54" t="s">
        <v>686</v>
      </c>
      <c r="PB54" t="s">
        <v>1189</v>
      </c>
      <c r="PE54" t="b">
        <v>0</v>
      </c>
      <c r="PF54" t="s">
        <v>686</v>
      </c>
      <c r="PN54">
        <v>364840002</v>
      </c>
      <c r="PO54" t="s">
        <v>686</v>
      </c>
      <c r="PR54" t="s">
        <v>741</v>
      </c>
      <c r="VO54">
        <v>0</v>
      </c>
      <c r="VP54">
        <v>0</v>
      </c>
      <c r="VU54">
        <v>364840001</v>
      </c>
      <c r="VV54" t="s">
        <v>720</v>
      </c>
      <c r="VY54" t="s">
        <v>1077</v>
      </c>
      <c r="VZ54" t="s">
        <v>1190</v>
      </c>
      <c r="WA54">
        <v>364840069</v>
      </c>
      <c r="WB54" t="s">
        <v>743</v>
      </c>
      <c r="WC54">
        <v>364840001</v>
      </c>
      <c r="WD54" t="s">
        <v>687</v>
      </c>
      <c r="WR54">
        <v>364840013</v>
      </c>
      <c r="WS54" t="s">
        <v>704</v>
      </c>
      <c r="WX54" s="4" t="str">
        <f>HYPERLINK("https://lead2car-demo.crm4.dynamics.com/main.aspx?etn=ey_vehicle&amp;pagetype=entityrecord&amp;id=694a944a-c9f5-ef11-be1f-6045bddedbff","694a944a-c9f5-ef11-be1f-6045bddedbff")</f>
        <v>694a944a-c9f5-ef11-be1f-6045bddedbff</v>
      </c>
      <c r="XD54" s="4" t="str">
        <f t="shared" si="11"/>
        <v>62769afe-37f5-ef11-be1f-7c1e5275d4e3</v>
      </c>
      <c r="XE54" t="s">
        <v>744</v>
      </c>
      <c r="XF54" s="4" t="str">
        <f>HYPERLINK("https://lead2car-demo.crm4.dynamics.com/main.aspx?etn=ey_vehicleowner&amp;pagetype=entityrecord&amp;id=7c248196-d1f5-ef11-be1f-6045bddf3afb","7c248196-d1f5-ef11-be1f-6045bddf3afb")</f>
        <v>7c248196-d1f5-ef11-be1f-6045bddf3afb</v>
      </c>
      <c r="XG54" t="s">
        <v>721</v>
      </c>
      <c r="XH54">
        <v>364840002</v>
      </c>
      <c r="XI54" t="s">
        <v>686</v>
      </c>
      <c r="XJ54">
        <v>364840002</v>
      </c>
      <c r="XK54" t="s">
        <v>686</v>
      </c>
      <c r="XP54">
        <v>364840000</v>
      </c>
      <c r="XQ54" t="s">
        <v>722</v>
      </c>
      <c r="XR54" s="4" t="str">
        <f t="shared" si="12"/>
        <v>95d5cdbc-9fd5-ef11-8eea-000d3a6576c9</v>
      </c>
      <c r="XS54" t="s">
        <v>685</v>
      </c>
      <c r="YD54" t="s">
        <v>1191</v>
      </c>
      <c r="YF54" t="b">
        <v>0</v>
      </c>
      <c r="YG54" t="s">
        <v>715</v>
      </c>
      <c r="YH54">
        <v>364840002</v>
      </c>
      <c r="YI54" t="s">
        <v>686</v>
      </c>
      <c r="YL54" s="4" t="str">
        <f t="shared" si="13"/>
        <v>95d5cdbc-9fd5-ef11-8eea-000d3a6576c9</v>
      </c>
      <c r="YM54" t="s">
        <v>685</v>
      </c>
      <c r="YN54" s="2">
        <v>45732.656377314815</v>
      </c>
      <c r="YR54" s="4" t="str">
        <f t="shared" si="18"/>
        <v>5333e27e-c4f5-ef11-be1f-6045bddedbff</v>
      </c>
      <c r="YS54" t="s">
        <v>724</v>
      </c>
      <c r="YT54" t="s">
        <v>709</v>
      </c>
      <c r="YU54" s="4" t="str">
        <f t="shared" si="14"/>
        <v>a3cecdbc-9fd5-ef11-8eea-000d3a6576c9</v>
      </c>
      <c r="YV54" t="s">
        <v>710</v>
      </c>
      <c r="YY54" s="4" t="str">
        <f t="shared" si="19"/>
        <v>5333e27e-c4f5-ef11-be1f-6045bddedbff</v>
      </c>
      <c r="ZA54">
        <v>0</v>
      </c>
      <c r="ZB54" t="s">
        <v>703</v>
      </c>
      <c r="ZC54">
        <v>1</v>
      </c>
      <c r="ZD54" t="s">
        <v>703</v>
      </c>
      <c r="ZE54">
        <v>0</v>
      </c>
      <c r="ZF54" s="4" t="str">
        <f t="shared" si="15"/>
        <v>58c14207-2cd6-ef11-8eea-000d3a6576c9</v>
      </c>
      <c r="ZG54" t="s">
        <v>711</v>
      </c>
    </row>
    <row r="55" spans="1:683" x14ac:dyDescent="0.25">
      <c r="A55" s="4" t="str">
        <f t="shared" si="16"/>
        <v>5333e27e-c4f5-ef11-be1f-6045bddedbff</v>
      </c>
      <c r="B55" t="s">
        <v>724</v>
      </c>
      <c r="C55" s="2">
        <v>45716.488900462966</v>
      </c>
      <c r="F55">
        <v>1</v>
      </c>
      <c r="J55">
        <v>364840002</v>
      </c>
      <c r="K55" t="s">
        <v>686</v>
      </c>
      <c r="R55" t="b">
        <v>0</v>
      </c>
      <c r="S55" t="s">
        <v>686</v>
      </c>
      <c r="W55">
        <v>0</v>
      </c>
      <c r="X55" s="2">
        <v>45734.389722222222</v>
      </c>
      <c r="Y55">
        <v>1</v>
      </c>
      <c r="Z55">
        <v>3</v>
      </c>
      <c r="AA55" s="2">
        <v>45734.389722222222</v>
      </c>
      <c r="AB55">
        <v>1</v>
      </c>
      <c r="AC55">
        <v>27001.9</v>
      </c>
      <c r="AD55">
        <v>27001.9</v>
      </c>
      <c r="AE55" s="2">
        <v>45734.389722222222</v>
      </c>
      <c r="AF55">
        <v>1</v>
      </c>
      <c r="AG55">
        <v>0</v>
      </c>
      <c r="AH55" s="2">
        <v>45734.389722222222</v>
      </c>
      <c r="AI55">
        <v>1</v>
      </c>
      <c r="AJ55">
        <v>364840002</v>
      </c>
      <c r="AK55" t="s">
        <v>686</v>
      </c>
      <c r="AL55">
        <v>364840001</v>
      </c>
      <c r="AM55" t="s">
        <v>687</v>
      </c>
      <c r="BD55">
        <v>364840004</v>
      </c>
      <c r="BE55" t="s">
        <v>725</v>
      </c>
      <c r="BH55">
        <v>364840031</v>
      </c>
      <c r="BI55" t="s">
        <v>689</v>
      </c>
      <c r="BY55" s="4" t="str">
        <f>HYPERLINK("https://lead2car-demo.crm4.dynamics.com/main.aspx?etn=ey_equipment&amp;pagetype=entityrecord&amp;id=1ec9f53e-c9f5-ef11-be1f-6045bddf3afb","1ec9f53e-c9f5-ef11-be1f-6045bddf3afb")</f>
        <v>1ec9f53e-c9f5-ef11-be1f-6045bddf3afb</v>
      </c>
      <c r="BZ55" t="s">
        <v>1060</v>
      </c>
      <c r="CM55" s="2">
        <v>45734.389722222222</v>
      </c>
      <c r="CN55">
        <v>0</v>
      </c>
      <c r="CX55" s="2">
        <v>44846.414502314816</v>
      </c>
      <c r="CY55" s="2">
        <v>45734.389722222222</v>
      </c>
      <c r="CZ55">
        <v>1</v>
      </c>
      <c r="DA55" s="2">
        <v>44846.318460648145</v>
      </c>
      <c r="DB55" s="2">
        <v>45734.389722222222</v>
      </c>
      <c r="DC55">
        <v>1</v>
      </c>
      <c r="DF55" s="1">
        <v>44475</v>
      </c>
      <c r="DG55" s="1">
        <v>45936</v>
      </c>
      <c r="DI55" s="2">
        <v>45211.318460648145</v>
      </c>
      <c r="DM55" s="1">
        <v>44473</v>
      </c>
      <c r="DN55" s="1">
        <v>43556</v>
      </c>
      <c r="DR55" s="2">
        <v>45205.568749999999</v>
      </c>
      <c r="DT55">
        <v>364840002</v>
      </c>
      <c r="DU55" t="s">
        <v>686</v>
      </c>
      <c r="EI55">
        <v>364840001</v>
      </c>
      <c r="EJ55" t="s">
        <v>687</v>
      </c>
      <c r="EK55">
        <v>364840000</v>
      </c>
      <c r="EL55" t="s">
        <v>727</v>
      </c>
      <c r="EO55" s="4" t="str">
        <f>HYPERLINK("https://lead2car-demo.crm4.dynamics.com/main.aspx?etn=account&amp;pagetype=entityrecord&amp;id=78f0644c-c7f5-ef11-be1f-6045bddf3afb","78f0644c-c7f5-ef11-be1f-6045bddf3afb")</f>
        <v>78f0644c-c7f5-ef11-be1f-6045bddf3afb</v>
      </c>
      <c r="EP55" t="s">
        <v>1192</v>
      </c>
      <c r="EQ55" t="s">
        <v>713</v>
      </c>
      <c r="ER55">
        <v>364840000</v>
      </c>
      <c r="ES55" t="s">
        <v>690</v>
      </c>
      <c r="FC55" t="s">
        <v>730</v>
      </c>
      <c r="FD55">
        <v>2000</v>
      </c>
      <c r="FE55" t="s">
        <v>1193</v>
      </c>
      <c r="FF55">
        <v>120</v>
      </c>
      <c r="FI55">
        <v>200</v>
      </c>
      <c r="GD55" t="s">
        <v>732</v>
      </c>
      <c r="GG55">
        <v>364840000</v>
      </c>
      <c r="GH55" t="s">
        <v>691</v>
      </c>
      <c r="GJ55" t="b">
        <v>0</v>
      </c>
      <c r="GK55" t="s">
        <v>715</v>
      </c>
      <c r="GP55">
        <v>364840002</v>
      </c>
      <c r="GQ55" t="s">
        <v>686</v>
      </c>
      <c r="GU55" s="4" t="str">
        <f t="shared" si="17"/>
        <v>f4fbea14-c9f5-ef11-be1f-6045bddf3afb</v>
      </c>
      <c r="GV55" t="s">
        <v>733</v>
      </c>
      <c r="HE55">
        <v>364840002</v>
      </c>
      <c r="HF55" t="s">
        <v>686</v>
      </c>
      <c r="HI55">
        <v>364840002</v>
      </c>
      <c r="HJ55" t="s">
        <v>686</v>
      </c>
      <c r="HM55">
        <v>1</v>
      </c>
      <c r="HN55">
        <v>1</v>
      </c>
      <c r="IB55">
        <v>12239</v>
      </c>
      <c r="IF55" s="4" t="str">
        <f t="shared" si="20"/>
        <v>35e04625-43f5-ef11-be1f-6045bddedbff</v>
      </c>
      <c r="IG55" t="s">
        <v>734</v>
      </c>
      <c r="II55">
        <v>2022</v>
      </c>
      <c r="IJ55" t="b">
        <v>0</v>
      </c>
      <c r="IK55" t="s">
        <v>715</v>
      </c>
      <c r="IM55" t="s">
        <v>1194</v>
      </c>
      <c r="IN55">
        <v>364840001</v>
      </c>
      <c r="IO55" t="s">
        <v>687</v>
      </c>
      <c r="IR55">
        <v>364840000</v>
      </c>
      <c r="IS55" t="s">
        <v>736</v>
      </c>
      <c r="IX55" t="s">
        <v>1093</v>
      </c>
      <c r="JH55">
        <v>364840006</v>
      </c>
      <c r="JI55" t="s">
        <v>737</v>
      </c>
      <c r="JL55" s="2">
        <v>45734.389722222222</v>
      </c>
      <c r="JM55">
        <v>0</v>
      </c>
      <c r="KJ55" t="s">
        <v>1060</v>
      </c>
      <c r="KR55">
        <v>364840002</v>
      </c>
      <c r="KS55" t="s">
        <v>686</v>
      </c>
      <c r="KT55" t="b">
        <v>0</v>
      </c>
      <c r="KU55" t="s">
        <v>715</v>
      </c>
      <c r="LV55">
        <v>262727.27</v>
      </c>
      <c r="LW55">
        <v>262727.27</v>
      </c>
      <c r="LX55">
        <v>211077</v>
      </c>
      <c r="LY55">
        <v>211077</v>
      </c>
      <c r="NP55" t="s">
        <v>1195</v>
      </c>
      <c r="NQ55" t="s">
        <v>1196</v>
      </c>
      <c r="NS55">
        <v>364840002</v>
      </c>
      <c r="NT55" t="s">
        <v>686</v>
      </c>
      <c r="OW55">
        <v>364840002</v>
      </c>
      <c r="OX55" t="s">
        <v>686</v>
      </c>
      <c r="PB55" t="s">
        <v>1197</v>
      </c>
      <c r="PE55" t="b">
        <v>0</v>
      </c>
      <c r="PF55" t="s">
        <v>686</v>
      </c>
      <c r="PN55">
        <v>364840002</v>
      </c>
      <c r="PO55" t="s">
        <v>686</v>
      </c>
      <c r="PR55" t="s">
        <v>741</v>
      </c>
      <c r="VO55">
        <v>0</v>
      </c>
      <c r="VP55">
        <v>0</v>
      </c>
      <c r="VU55">
        <v>364840001</v>
      </c>
      <c r="VV55" t="s">
        <v>720</v>
      </c>
      <c r="VZ55" t="s">
        <v>1198</v>
      </c>
      <c r="WA55">
        <v>364840069</v>
      </c>
      <c r="WB55" t="s">
        <v>743</v>
      </c>
      <c r="WC55">
        <v>364840001</v>
      </c>
      <c r="WD55" t="s">
        <v>687</v>
      </c>
      <c r="WR55">
        <v>364840013</v>
      </c>
      <c r="WS55" t="s">
        <v>704</v>
      </c>
      <c r="WX55" s="4" t="str">
        <f>HYPERLINK("https://lead2car-demo.crm4.dynamics.com/main.aspx?etn=ey_vehicle&amp;pagetype=entityrecord&amp;id=7b4a944a-c9f5-ef11-be1f-6045bddedbff","7b4a944a-c9f5-ef11-be1f-6045bddedbff")</f>
        <v>7b4a944a-c9f5-ef11-be1f-6045bddedbff</v>
      </c>
      <c r="XD55" s="4" t="str">
        <f t="shared" si="11"/>
        <v>62769afe-37f5-ef11-be1f-7c1e5275d4e3</v>
      </c>
      <c r="XE55" t="s">
        <v>744</v>
      </c>
      <c r="XF55" s="4" t="str">
        <f>HYPERLINK("https://lead2car-demo.crm4.dynamics.com/main.aspx?etn=ey_vehicleowner&amp;pagetype=entityrecord&amp;id=dcc6879c-d1f5-ef11-be1f-6045bddf3afb","dcc6879c-d1f5-ef11-be1f-6045bddf3afb")</f>
        <v>dcc6879c-d1f5-ef11-be1f-6045bddf3afb</v>
      </c>
      <c r="XG55" t="s">
        <v>1199</v>
      </c>
      <c r="XH55">
        <v>364840002</v>
      </c>
      <c r="XI55" t="s">
        <v>686</v>
      </c>
      <c r="XJ55">
        <v>364840002</v>
      </c>
      <c r="XK55" t="s">
        <v>686</v>
      </c>
      <c r="XP55">
        <v>364840000</v>
      </c>
      <c r="XQ55" t="s">
        <v>722</v>
      </c>
      <c r="XR55" s="4" t="str">
        <f t="shared" si="12"/>
        <v>95d5cdbc-9fd5-ef11-8eea-000d3a6576c9</v>
      </c>
      <c r="XS55" t="s">
        <v>685</v>
      </c>
      <c r="YD55" t="s">
        <v>1200</v>
      </c>
      <c r="YF55" t="b">
        <v>0</v>
      </c>
      <c r="YG55" t="s">
        <v>715</v>
      </c>
      <c r="YH55">
        <v>364840002</v>
      </c>
      <c r="YI55" t="s">
        <v>686</v>
      </c>
      <c r="YL55" s="4" t="str">
        <f t="shared" si="13"/>
        <v>95d5cdbc-9fd5-ef11-8eea-000d3a6576c9</v>
      </c>
      <c r="YM55" t="s">
        <v>685</v>
      </c>
      <c r="YN55" s="2">
        <v>45732.656377314815</v>
      </c>
      <c r="YR55" s="4" t="str">
        <f t="shared" si="18"/>
        <v>5333e27e-c4f5-ef11-be1f-6045bddedbff</v>
      </c>
      <c r="YS55" t="s">
        <v>724</v>
      </c>
      <c r="YT55" t="s">
        <v>709</v>
      </c>
      <c r="YU55" s="4" t="str">
        <f t="shared" si="14"/>
        <v>a3cecdbc-9fd5-ef11-8eea-000d3a6576c9</v>
      </c>
      <c r="YV55" t="s">
        <v>710</v>
      </c>
      <c r="YY55" s="4" t="str">
        <f t="shared" si="19"/>
        <v>5333e27e-c4f5-ef11-be1f-6045bddedbff</v>
      </c>
      <c r="ZA55">
        <v>0</v>
      </c>
      <c r="ZB55" t="s">
        <v>703</v>
      </c>
      <c r="ZC55">
        <v>1</v>
      </c>
      <c r="ZD55" t="s">
        <v>703</v>
      </c>
      <c r="ZE55">
        <v>0</v>
      </c>
      <c r="ZF55" s="4" t="str">
        <f t="shared" si="15"/>
        <v>58c14207-2cd6-ef11-8eea-000d3a6576c9</v>
      </c>
      <c r="ZG55" t="s">
        <v>711</v>
      </c>
    </row>
    <row r="56" spans="1:683" x14ac:dyDescent="0.25">
      <c r="A56" s="4" t="str">
        <f t="shared" si="16"/>
        <v>5333e27e-c4f5-ef11-be1f-6045bddedbff</v>
      </c>
      <c r="B56" t="s">
        <v>724</v>
      </c>
      <c r="C56" s="2">
        <v>45716.488912037035</v>
      </c>
      <c r="F56">
        <v>1</v>
      </c>
      <c r="J56">
        <v>364840002</v>
      </c>
      <c r="K56" t="s">
        <v>686</v>
      </c>
      <c r="R56" t="b">
        <v>0</v>
      </c>
      <c r="S56" t="s">
        <v>686</v>
      </c>
      <c r="W56">
        <v>0</v>
      </c>
      <c r="X56" s="2">
        <v>45734.389722222222</v>
      </c>
      <c r="Y56">
        <v>1</v>
      </c>
      <c r="Z56">
        <v>0</v>
      </c>
      <c r="AA56" s="2">
        <v>45734.389722222222</v>
      </c>
      <c r="AB56">
        <v>1</v>
      </c>
      <c r="AC56">
        <v>0</v>
      </c>
      <c r="AD56">
        <v>0</v>
      </c>
      <c r="AE56" s="2">
        <v>45734.389722222222</v>
      </c>
      <c r="AF56">
        <v>1</v>
      </c>
      <c r="AG56">
        <v>0</v>
      </c>
      <c r="AH56" s="2">
        <v>45734.389722222222</v>
      </c>
      <c r="AI56">
        <v>1</v>
      </c>
      <c r="AJ56">
        <v>364840002</v>
      </c>
      <c r="AK56" t="s">
        <v>686</v>
      </c>
      <c r="AL56">
        <v>364840001</v>
      </c>
      <c r="AM56" t="s">
        <v>687</v>
      </c>
      <c r="BD56">
        <v>364840004</v>
      </c>
      <c r="BE56" t="s">
        <v>725</v>
      </c>
      <c r="BH56">
        <v>364840031</v>
      </c>
      <c r="BI56" t="s">
        <v>689</v>
      </c>
      <c r="BY56" s="4" t="str">
        <f>HYPERLINK("https://lead2car-demo.crm4.dynamics.com/main.aspx?etn=ey_equipment&amp;pagetype=entityrecord&amp;id=ee63a638-c9f5-ef11-be1f-6045bddedbff","ee63a638-c9f5-ef11-be1f-6045bddedbff")</f>
        <v>ee63a638-c9f5-ef11-be1f-6045bddedbff</v>
      </c>
      <c r="BZ56" t="s">
        <v>944</v>
      </c>
      <c r="CM56" s="2">
        <v>45734.389722222222</v>
      </c>
      <c r="CN56">
        <v>0</v>
      </c>
      <c r="CX56" s="2">
        <v>44292.60528935185</v>
      </c>
      <c r="CY56" s="2">
        <v>45734.389722222222</v>
      </c>
      <c r="CZ56">
        <v>1</v>
      </c>
      <c r="DB56" s="2">
        <v>45734.389722222222</v>
      </c>
      <c r="DC56">
        <v>1</v>
      </c>
      <c r="DF56" s="1">
        <v>44520</v>
      </c>
      <c r="DG56" s="1">
        <v>45981</v>
      </c>
      <c r="DI56" s="1">
        <v>43922</v>
      </c>
      <c r="DM56" s="1">
        <v>44460</v>
      </c>
      <c r="DN56" s="1">
        <v>43556</v>
      </c>
      <c r="DR56" s="2">
        <v>45250.447222222225</v>
      </c>
      <c r="DT56">
        <v>364840002</v>
      </c>
      <c r="DU56" t="s">
        <v>686</v>
      </c>
      <c r="EI56">
        <v>364840001</v>
      </c>
      <c r="EJ56" t="s">
        <v>687</v>
      </c>
      <c r="EK56">
        <v>364840000</v>
      </c>
      <c r="EL56" t="s">
        <v>727</v>
      </c>
      <c r="EO56" s="4" t="str">
        <f>HYPERLINK("https://lead2car-demo.crm4.dynamics.com/main.aspx?etn=account&amp;pagetype=entityrecord&amp;id=22719241-c7f5-ef11-be1f-000d3ab63aa3","22719241-c7f5-ef11-be1f-000d3ab63aa3")</f>
        <v>22719241-c7f5-ef11-be1f-000d3ab63aa3</v>
      </c>
      <c r="EP56" t="s">
        <v>1201</v>
      </c>
      <c r="EQ56" t="s">
        <v>713</v>
      </c>
      <c r="ER56">
        <v>364840000</v>
      </c>
      <c r="ES56" t="s">
        <v>690</v>
      </c>
      <c r="EU56">
        <v>30000</v>
      </c>
      <c r="FC56" t="s">
        <v>730</v>
      </c>
      <c r="FD56">
        <v>2000</v>
      </c>
      <c r="FE56" t="s">
        <v>1202</v>
      </c>
      <c r="FF56">
        <v>120</v>
      </c>
      <c r="FI56">
        <v>200</v>
      </c>
      <c r="GD56" t="s">
        <v>732</v>
      </c>
      <c r="GG56">
        <v>364840000</v>
      </c>
      <c r="GH56" t="s">
        <v>691</v>
      </c>
      <c r="GJ56" t="b">
        <v>0</v>
      </c>
      <c r="GK56" t="s">
        <v>715</v>
      </c>
      <c r="GP56">
        <v>364840002</v>
      </c>
      <c r="GQ56" t="s">
        <v>686</v>
      </c>
      <c r="GU56" s="4" t="str">
        <f t="shared" si="17"/>
        <v>f4fbea14-c9f5-ef11-be1f-6045bddf3afb</v>
      </c>
      <c r="GV56" t="s">
        <v>733</v>
      </c>
      <c r="HE56">
        <v>364840002</v>
      </c>
      <c r="HF56" t="s">
        <v>686</v>
      </c>
      <c r="HI56">
        <v>364840002</v>
      </c>
      <c r="HJ56" t="s">
        <v>686</v>
      </c>
      <c r="HM56">
        <v>1</v>
      </c>
      <c r="HN56">
        <v>1</v>
      </c>
      <c r="IB56">
        <v>29478</v>
      </c>
      <c r="IF56" s="4" t="str">
        <f t="shared" si="20"/>
        <v>35e04625-43f5-ef11-be1f-6045bddedbff</v>
      </c>
      <c r="IG56" t="s">
        <v>734</v>
      </c>
      <c r="II56">
        <v>2022</v>
      </c>
      <c r="IJ56" t="b">
        <v>0</v>
      </c>
      <c r="IK56" t="s">
        <v>715</v>
      </c>
      <c r="IM56" t="s">
        <v>1203</v>
      </c>
      <c r="IN56">
        <v>364840001</v>
      </c>
      <c r="IO56" t="s">
        <v>687</v>
      </c>
      <c r="IR56">
        <v>364840000</v>
      </c>
      <c r="IS56" t="s">
        <v>736</v>
      </c>
      <c r="JH56">
        <v>364840006</v>
      </c>
      <c r="JI56" t="s">
        <v>737</v>
      </c>
      <c r="JL56" s="2">
        <v>45734.389722222222</v>
      </c>
      <c r="JM56">
        <v>0</v>
      </c>
      <c r="KJ56" t="s">
        <v>944</v>
      </c>
      <c r="KR56">
        <v>364840002</v>
      </c>
      <c r="KS56" t="s">
        <v>686</v>
      </c>
      <c r="KT56" t="b">
        <v>0</v>
      </c>
      <c r="KU56" t="s">
        <v>715</v>
      </c>
      <c r="LV56">
        <v>258595.04</v>
      </c>
      <c r="LW56">
        <v>258595.04</v>
      </c>
      <c r="LX56">
        <v>211077</v>
      </c>
      <c r="LY56">
        <v>211077</v>
      </c>
      <c r="MF56">
        <v>2021</v>
      </c>
      <c r="NP56" t="s">
        <v>1204</v>
      </c>
      <c r="NQ56" t="s">
        <v>1205</v>
      </c>
      <c r="NS56">
        <v>364840002</v>
      </c>
      <c r="NT56" t="s">
        <v>686</v>
      </c>
      <c r="OW56">
        <v>364840002</v>
      </c>
      <c r="OX56" t="s">
        <v>686</v>
      </c>
      <c r="PB56" t="s">
        <v>1197</v>
      </c>
      <c r="PE56" t="b">
        <v>0</v>
      </c>
      <c r="PF56" t="s">
        <v>686</v>
      </c>
      <c r="PN56">
        <v>364840002</v>
      </c>
      <c r="PO56" t="s">
        <v>686</v>
      </c>
      <c r="PR56" t="s">
        <v>741</v>
      </c>
      <c r="VO56">
        <v>0</v>
      </c>
      <c r="VP56">
        <v>0</v>
      </c>
      <c r="VU56">
        <v>364840001</v>
      </c>
      <c r="VV56" t="s">
        <v>720</v>
      </c>
      <c r="VZ56" t="s">
        <v>1206</v>
      </c>
      <c r="WA56">
        <v>364840069</v>
      </c>
      <c r="WB56" t="s">
        <v>743</v>
      </c>
      <c r="WC56">
        <v>364840001</v>
      </c>
      <c r="WD56" t="s">
        <v>687</v>
      </c>
      <c r="WR56">
        <v>364840013</v>
      </c>
      <c r="WS56" t="s">
        <v>704</v>
      </c>
      <c r="WX56" s="4" t="str">
        <f>HYPERLINK("https://lead2car-demo.crm4.dynamics.com/main.aspx?etn=ey_vehicle&amp;pagetype=entityrecord&amp;id=8f4a944a-c9f5-ef11-be1f-6045bddedbff","8f4a944a-c9f5-ef11-be1f-6045bddedbff")</f>
        <v>8f4a944a-c9f5-ef11-be1f-6045bddedbff</v>
      </c>
      <c r="XD56" s="4" t="str">
        <f t="shared" si="11"/>
        <v>62769afe-37f5-ef11-be1f-7c1e5275d4e3</v>
      </c>
      <c r="XE56" t="s">
        <v>744</v>
      </c>
      <c r="XF56" s="4" t="str">
        <f>HYPERLINK("https://lead2car-demo.crm4.dynamics.com/main.aspx?etn=ey_vehicleowner&amp;pagetype=entityrecord&amp;id=cdf0339c-d1f5-ef11-be1f-6045bddedbff","cdf0339c-d1f5-ef11-be1f-6045bddedbff")</f>
        <v>cdf0339c-d1f5-ef11-be1f-6045bddedbff</v>
      </c>
      <c r="XG56" t="s">
        <v>1207</v>
      </c>
      <c r="XH56">
        <v>364840002</v>
      </c>
      <c r="XI56" t="s">
        <v>686</v>
      </c>
      <c r="XJ56">
        <v>364840002</v>
      </c>
      <c r="XK56" t="s">
        <v>686</v>
      </c>
      <c r="XP56">
        <v>364840000</v>
      </c>
      <c r="XQ56" t="s">
        <v>722</v>
      </c>
      <c r="XR56" s="4" t="str">
        <f t="shared" si="12"/>
        <v>95d5cdbc-9fd5-ef11-8eea-000d3a6576c9</v>
      </c>
      <c r="XS56" t="s">
        <v>685</v>
      </c>
      <c r="YD56" t="s">
        <v>1200</v>
      </c>
      <c r="YF56" t="b">
        <v>0</v>
      </c>
      <c r="YG56" t="s">
        <v>715</v>
      </c>
      <c r="YH56">
        <v>364840002</v>
      </c>
      <c r="YI56" t="s">
        <v>686</v>
      </c>
      <c r="YL56" s="4" t="str">
        <f t="shared" si="13"/>
        <v>95d5cdbc-9fd5-ef11-8eea-000d3a6576c9</v>
      </c>
      <c r="YM56" t="s">
        <v>685</v>
      </c>
      <c r="YN56" s="2">
        <v>45732.656377314815</v>
      </c>
      <c r="YR56" s="4" t="str">
        <f t="shared" si="18"/>
        <v>5333e27e-c4f5-ef11-be1f-6045bddedbff</v>
      </c>
      <c r="YS56" t="s">
        <v>724</v>
      </c>
      <c r="YT56" t="s">
        <v>709</v>
      </c>
      <c r="YU56" s="4" t="str">
        <f t="shared" si="14"/>
        <v>a3cecdbc-9fd5-ef11-8eea-000d3a6576c9</v>
      </c>
      <c r="YV56" t="s">
        <v>710</v>
      </c>
      <c r="YY56" s="4" t="str">
        <f t="shared" si="19"/>
        <v>5333e27e-c4f5-ef11-be1f-6045bddedbff</v>
      </c>
      <c r="ZA56">
        <v>0</v>
      </c>
      <c r="ZB56" t="s">
        <v>703</v>
      </c>
      <c r="ZC56">
        <v>1</v>
      </c>
      <c r="ZD56" t="s">
        <v>703</v>
      </c>
      <c r="ZE56">
        <v>0</v>
      </c>
      <c r="ZF56" s="4" t="str">
        <f t="shared" si="15"/>
        <v>58c14207-2cd6-ef11-8eea-000d3a6576c9</v>
      </c>
      <c r="ZG56" t="s">
        <v>711</v>
      </c>
    </row>
    <row r="57" spans="1:683" x14ac:dyDescent="0.25">
      <c r="A57" s="4" t="str">
        <f t="shared" si="16"/>
        <v>5333e27e-c4f5-ef11-be1f-6045bddedbff</v>
      </c>
      <c r="B57" t="s">
        <v>724</v>
      </c>
      <c r="C57" s="2">
        <v>45716.488923611112</v>
      </c>
      <c r="F57">
        <v>1</v>
      </c>
      <c r="J57">
        <v>364840002</v>
      </c>
      <c r="K57" t="s">
        <v>686</v>
      </c>
      <c r="R57" t="b">
        <v>0</v>
      </c>
      <c r="S57" t="s">
        <v>686</v>
      </c>
      <c r="W57">
        <v>0</v>
      </c>
      <c r="X57" s="2">
        <v>45734.389722222222</v>
      </c>
      <c r="Y57">
        <v>1</v>
      </c>
      <c r="Z57">
        <v>4</v>
      </c>
      <c r="AA57" s="2">
        <v>45734.389722222222</v>
      </c>
      <c r="AB57">
        <v>1</v>
      </c>
      <c r="AC57">
        <v>8874.2999999999993</v>
      </c>
      <c r="AD57">
        <v>8874.2999999999993</v>
      </c>
      <c r="AE57" s="2">
        <v>45734.389722222222</v>
      </c>
      <c r="AF57">
        <v>1</v>
      </c>
      <c r="AG57">
        <v>0</v>
      </c>
      <c r="AH57" s="2">
        <v>45734.389722222222</v>
      </c>
      <c r="AI57">
        <v>1</v>
      </c>
      <c r="AJ57">
        <v>364840002</v>
      </c>
      <c r="AK57" t="s">
        <v>686</v>
      </c>
      <c r="AL57">
        <v>364840001</v>
      </c>
      <c r="AM57" t="s">
        <v>687</v>
      </c>
      <c r="AW57" s="1">
        <v>44992</v>
      </c>
      <c r="BD57">
        <v>364840004</v>
      </c>
      <c r="BE57" t="s">
        <v>725</v>
      </c>
      <c r="BH57">
        <v>364840031</v>
      </c>
      <c r="BI57" t="s">
        <v>689</v>
      </c>
      <c r="BY57" s="4" t="str">
        <f>HYPERLINK("https://lead2car-demo.crm4.dynamics.com/main.aspx?etn=ey_equipment&amp;pagetype=entityrecord&amp;id=62eb9b44-c9f5-ef11-be1f-6045bddedbff","62eb9b44-c9f5-ef11-be1f-6045bddedbff")</f>
        <v>62eb9b44-c9f5-ef11-be1f-6045bddedbff</v>
      </c>
      <c r="BZ57" t="s">
        <v>1117</v>
      </c>
      <c r="CC57">
        <v>2023</v>
      </c>
      <c r="CE57">
        <v>364840001</v>
      </c>
      <c r="CF57" t="s">
        <v>687</v>
      </c>
      <c r="CH57" s="4" t="str">
        <f>HYPERLINK("https://lead2car-demo.crm4.dynamics.com/main.aspx?etn=contact&amp;pagetype=entityrecord&amp;id=487615f4-4702-f011-bae2-000d3ab97ea1","487615f4-4702-f011-bae2-000d3ab97ea1")</f>
        <v>487615f4-4702-f011-bae2-000d3ab97ea1</v>
      </c>
      <c r="CI57" t="s">
        <v>1208</v>
      </c>
      <c r="CJ57" t="s">
        <v>729</v>
      </c>
      <c r="CK57" s="1">
        <v>44883</v>
      </c>
      <c r="CL57">
        <v>1</v>
      </c>
      <c r="CM57" s="2">
        <v>45734.389722222222</v>
      </c>
      <c r="CN57">
        <v>1</v>
      </c>
      <c r="CO57" s="4" t="str">
        <f>HYPERLINK("https://lead2car-demo.crm4.dynamics.com/main.aspx?etn=contact&amp;pagetype=entityrecord&amp;id=487615f4-4702-f011-bae2-000d3ab97ea1","487615f4-4702-f011-bae2-000d3ab97ea1")</f>
        <v>487615f4-4702-f011-bae2-000d3ab97ea1</v>
      </c>
      <c r="CP57" t="s">
        <v>1208</v>
      </c>
      <c r="CQ57" t="s">
        <v>729</v>
      </c>
      <c r="CR57" s="1">
        <v>44883</v>
      </c>
      <c r="CT57" s="1">
        <v>44987</v>
      </c>
      <c r="CU57" s="1">
        <v>44994</v>
      </c>
      <c r="CV57" s="2">
        <v>44980.333333333336</v>
      </c>
      <c r="CX57" s="2">
        <v>44847.559756944444</v>
      </c>
      <c r="CY57" s="2">
        <v>45734.389722222222</v>
      </c>
      <c r="CZ57">
        <v>1</v>
      </c>
      <c r="DA57" s="2">
        <v>44847.339421296296</v>
      </c>
      <c r="DB57" s="2">
        <v>45734.389722222222</v>
      </c>
      <c r="DC57">
        <v>1</v>
      </c>
      <c r="DE57" s="2">
        <v>45609.333333333336</v>
      </c>
      <c r="DF57" s="1">
        <v>44539</v>
      </c>
      <c r="DG57" s="1">
        <v>46000</v>
      </c>
      <c r="DH57" s="1">
        <v>44994</v>
      </c>
      <c r="DI57" s="2">
        <v>45212.339421296296</v>
      </c>
      <c r="DM57" s="1">
        <v>44972</v>
      </c>
      <c r="DN57" s="1">
        <v>44994</v>
      </c>
      <c r="DR57" s="2">
        <v>46455.569444444445</v>
      </c>
      <c r="DT57">
        <v>364840002</v>
      </c>
      <c r="DU57" t="s">
        <v>686</v>
      </c>
      <c r="EB57">
        <v>364840002</v>
      </c>
      <c r="EC57" t="s">
        <v>686</v>
      </c>
      <c r="EI57">
        <v>364840001</v>
      </c>
      <c r="EJ57" t="s">
        <v>687</v>
      </c>
      <c r="EK57">
        <v>364840000</v>
      </c>
      <c r="EL57" t="s">
        <v>727</v>
      </c>
      <c r="EO57" s="4" t="str">
        <f>HYPERLINK("https://lead2car-demo.crm4.dynamics.com/main.aspx?etn=contact&amp;pagetype=entityrecord&amp;id=487615f4-4702-f011-bae2-000d3ab97ea1","487615f4-4702-f011-bae2-000d3ab97ea1")</f>
        <v>487615f4-4702-f011-bae2-000d3ab97ea1</v>
      </c>
      <c r="EP57" t="s">
        <v>1208</v>
      </c>
      <c r="EQ57" t="s">
        <v>729</v>
      </c>
      <c r="ER57">
        <v>364840000</v>
      </c>
      <c r="ES57" t="s">
        <v>690</v>
      </c>
      <c r="FC57" t="s">
        <v>730</v>
      </c>
      <c r="FD57">
        <v>2000</v>
      </c>
      <c r="FE57" t="s">
        <v>1209</v>
      </c>
      <c r="FF57">
        <v>120</v>
      </c>
      <c r="FI57">
        <v>200</v>
      </c>
      <c r="FM57" t="s">
        <v>1210</v>
      </c>
      <c r="FN57" s="2">
        <v>44966.333333333336</v>
      </c>
      <c r="FO57" t="s">
        <v>1211</v>
      </c>
      <c r="GC57" s="2">
        <v>44987.333333333336</v>
      </c>
      <c r="GD57" t="s">
        <v>1212</v>
      </c>
      <c r="GG57">
        <v>364840000</v>
      </c>
      <c r="GH57" t="s">
        <v>691</v>
      </c>
      <c r="GJ57" t="b">
        <v>0</v>
      </c>
      <c r="GK57" t="s">
        <v>715</v>
      </c>
      <c r="GP57">
        <v>364840002</v>
      </c>
      <c r="GQ57" t="s">
        <v>686</v>
      </c>
      <c r="GR57">
        <v>364840001</v>
      </c>
      <c r="GS57" t="s">
        <v>687</v>
      </c>
      <c r="GU57" s="4" t="str">
        <f t="shared" si="17"/>
        <v>f4fbea14-c9f5-ef11-be1f-6045bddf3afb</v>
      </c>
      <c r="GV57" t="s">
        <v>733</v>
      </c>
      <c r="GZ57" s="4" t="str">
        <f>HYPERLINK("https://lead2car-demo.crm4.dynamics.com/main.aspx?etn=account&amp;pagetype=entityrecord&amp;id=76c6775a-c7f5-ef11-be1f-6045bddedbff","76c6775a-c7f5-ef11-be1f-6045bddedbff")</f>
        <v>76c6775a-c7f5-ef11-be1f-6045bddedbff</v>
      </c>
      <c r="HA57" t="s">
        <v>1213</v>
      </c>
      <c r="HB57" t="s">
        <v>1214</v>
      </c>
      <c r="HC57" t="s">
        <v>1215</v>
      </c>
      <c r="HE57">
        <v>364840002</v>
      </c>
      <c r="HF57" t="s">
        <v>686</v>
      </c>
      <c r="HG57">
        <v>364840001</v>
      </c>
      <c r="HH57" t="s">
        <v>687</v>
      </c>
      <c r="HI57">
        <v>364840002</v>
      </c>
      <c r="HJ57" t="s">
        <v>686</v>
      </c>
      <c r="HM57">
        <v>1</v>
      </c>
      <c r="HN57">
        <v>1</v>
      </c>
      <c r="IB57">
        <v>46018</v>
      </c>
      <c r="IC57">
        <v>364840002</v>
      </c>
      <c r="ID57" t="s">
        <v>1216</v>
      </c>
      <c r="IF57" s="4" t="str">
        <f t="shared" si="20"/>
        <v>35e04625-43f5-ef11-be1f-6045bddedbff</v>
      </c>
      <c r="IG57" t="s">
        <v>734</v>
      </c>
      <c r="II57">
        <v>2023</v>
      </c>
      <c r="IJ57" t="b">
        <v>0</v>
      </c>
      <c r="IK57" t="s">
        <v>715</v>
      </c>
      <c r="IM57" t="s">
        <v>1217</v>
      </c>
      <c r="IN57">
        <v>364840001</v>
      </c>
      <c r="IO57" t="s">
        <v>687</v>
      </c>
      <c r="IP57" t="s">
        <v>1218</v>
      </c>
      <c r="IR57">
        <v>364840000</v>
      </c>
      <c r="IS57" t="s">
        <v>736</v>
      </c>
      <c r="IX57" t="s">
        <v>1219</v>
      </c>
      <c r="JH57">
        <v>364840006</v>
      </c>
      <c r="JI57" t="s">
        <v>737</v>
      </c>
      <c r="JL57" s="2">
        <v>45734.389722222222</v>
      </c>
      <c r="JM57">
        <v>0</v>
      </c>
      <c r="JO57">
        <v>364840002</v>
      </c>
      <c r="JP57" t="s">
        <v>686</v>
      </c>
      <c r="KA57" s="4" t="str">
        <f>HYPERLINK("https://lead2car-demo.crm4.dynamics.com/main.aspx?etn=systemuser&amp;pagetype=entityrecord&amp;id=95d5cdbc-9fd5-ef11-8eea-000d3a6576c9","95d5cdbc-9fd5-ef11-8eea-000d3a6576c9")</f>
        <v>95d5cdbc-9fd5-ef11-8eea-000d3a6576c9</v>
      </c>
      <c r="KB57" t="s">
        <v>685</v>
      </c>
      <c r="KD57" t="s">
        <v>1220</v>
      </c>
      <c r="KJ57" t="s">
        <v>1221</v>
      </c>
      <c r="KK57">
        <v>364840000</v>
      </c>
      <c r="KL57" t="s">
        <v>1222</v>
      </c>
      <c r="KM57">
        <v>364840001</v>
      </c>
      <c r="KN57" t="s">
        <v>1223</v>
      </c>
      <c r="KR57">
        <v>364840002</v>
      </c>
      <c r="KS57" t="s">
        <v>686</v>
      </c>
      <c r="KT57" t="b">
        <v>0</v>
      </c>
      <c r="KU57" t="s">
        <v>715</v>
      </c>
      <c r="LV57">
        <v>12400</v>
      </c>
      <c r="LW57">
        <v>12400</v>
      </c>
      <c r="LX57">
        <v>281348</v>
      </c>
      <c r="LY57">
        <v>281348</v>
      </c>
      <c r="MD57">
        <v>364840000</v>
      </c>
      <c r="ME57" t="s">
        <v>1224</v>
      </c>
      <c r="MF57">
        <v>2022</v>
      </c>
      <c r="NP57" t="s">
        <v>1225</v>
      </c>
      <c r="NQ57" t="s">
        <v>1226</v>
      </c>
      <c r="NS57">
        <v>364840002</v>
      </c>
      <c r="NT57" t="s">
        <v>686</v>
      </c>
      <c r="ON57" t="s">
        <v>1218</v>
      </c>
      <c r="OW57">
        <v>364840002</v>
      </c>
      <c r="OX57" t="s">
        <v>686</v>
      </c>
      <c r="PB57" t="s">
        <v>1227</v>
      </c>
      <c r="PE57" t="b">
        <v>0</v>
      </c>
      <c r="PF57" t="s">
        <v>686</v>
      </c>
      <c r="PN57">
        <v>364840002</v>
      </c>
      <c r="PO57" t="s">
        <v>686</v>
      </c>
      <c r="PR57" t="s">
        <v>741</v>
      </c>
      <c r="VO57">
        <v>0</v>
      </c>
      <c r="VP57">
        <v>0</v>
      </c>
      <c r="VQ57" t="s">
        <v>1228</v>
      </c>
      <c r="VU57">
        <v>364840001</v>
      </c>
      <c r="VV57" t="s">
        <v>720</v>
      </c>
      <c r="VZ57" t="s">
        <v>1229</v>
      </c>
      <c r="WA57">
        <v>364840069</v>
      </c>
      <c r="WB57" t="s">
        <v>743</v>
      </c>
      <c r="WC57">
        <v>364840002</v>
      </c>
      <c r="WD57" t="s">
        <v>686</v>
      </c>
      <c r="WG57" t="s">
        <v>1218</v>
      </c>
      <c r="WP57">
        <v>364840000</v>
      </c>
      <c r="WQ57" t="s">
        <v>1230</v>
      </c>
      <c r="WR57">
        <v>364840004</v>
      </c>
      <c r="WS57" t="s">
        <v>1231</v>
      </c>
      <c r="WT57" t="s">
        <v>1232</v>
      </c>
      <c r="WV57">
        <v>364840001</v>
      </c>
      <c r="WW57" t="s">
        <v>1233</v>
      </c>
      <c r="WX57" s="4" t="str">
        <f>HYPERLINK("https://lead2car-demo.crm4.dynamics.com/main.aspx?etn=ey_vehicle&amp;pagetype=entityrecord&amp;id=a64a944a-c9f5-ef11-be1f-6045bddedbff","a64a944a-c9f5-ef11-be1f-6045bddedbff")</f>
        <v>a64a944a-c9f5-ef11-be1f-6045bddedbff</v>
      </c>
      <c r="XD57" s="4" t="str">
        <f t="shared" si="11"/>
        <v>62769afe-37f5-ef11-be1f-7c1e5275d4e3</v>
      </c>
      <c r="XE57" t="s">
        <v>744</v>
      </c>
      <c r="XF57" s="4" t="str">
        <f>HYPERLINK("https://lead2car-demo.crm4.dynamics.com/main.aspx?etn=ey_vehicleowner&amp;pagetype=entityrecord&amp;id=44f1339c-d1f5-ef11-be1f-6045bddedbff","44f1339c-d1f5-ef11-be1f-6045bddedbff")</f>
        <v>44f1339c-d1f5-ef11-be1f-6045bddedbff</v>
      </c>
      <c r="XG57" t="s">
        <v>1234</v>
      </c>
      <c r="XH57">
        <v>364840002</v>
      </c>
      <c r="XI57" t="s">
        <v>686</v>
      </c>
      <c r="XJ57">
        <v>364840002</v>
      </c>
      <c r="XK57" t="s">
        <v>686</v>
      </c>
      <c r="XL57">
        <v>364840003</v>
      </c>
      <c r="XM57" t="s">
        <v>1235</v>
      </c>
      <c r="XP57">
        <v>364840000</v>
      </c>
      <c r="XQ57" t="s">
        <v>722</v>
      </c>
      <c r="XR57" s="4" t="str">
        <f t="shared" si="12"/>
        <v>95d5cdbc-9fd5-ef11-8eea-000d3a6576c9</v>
      </c>
      <c r="XS57" t="s">
        <v>685</v>
      </c>
      <c r="YD57" t="s">
        <v>1236</v>
      </c>
      <c r="YF57" t="b">
        <v>0</v>
      </c>
      <c r="YG57" t="s">
        <v>715</v>
      </c>
      <c r="YH57">
        <v>364840002</v>
      </c>
      <c r="YI57" t="s">
        <v>686</v>
      </c>
      <c r="YL57" s="4" t="str">
        <f t="shared" si="13"/>
        <v>95d5cdbc-9fd5-ef11-8eea-000d3a6576c9</v>
      </c>
      <c r="YM57" t="s">
        <v>685</v>
      </c>
      <c r="YN57" s="2">
        <v>45733.479953703703</v>
      </c>
      <c r="YR57" s="4" t="str">
        <f>HYPERLINK("https://lead2car-demo.crm4.dynamics.com/main.aspx?etn=systemuser&amp;pagetype=entityrecord&amp;id=95d5cdbc-9fd5-ef11-8eea-000d3a6576c9","95d5cdbc-9fd5-ef11-8eea-000d3a6576c9")</f>
        <v>95d5cdbc-9fd5-ef11-8eea-000d3a6576c9</v>
      </c>
      <c r="YS57" t="s">
        <v>685</v>
      </c>
      <c r="YT57" t="s">
        <v>709</v>
      </c>
      <c r="YU57" s="4" t="str">
        <f t="shared" si="14"/>
        <v>a3cecdbc-9fd5-ef11-8eea-000d3a6576c9</v>
      </c>
      <c r="YV57" t="s">
        <v>710</v>
      </c>
      <c r="YY57" s="4" t="str">
        <f>HYPERLINK("https://lead2car-demo.crm4.dynamics.com/main.aspx?etn=systemuser&amp;pagetype=entityrecord&amp;id=95d5cdbc-9fd5-ef11-8eea-000d3a6576c9","95d5cdbc-9fd5-ef11-8eea-000d3a6576c9")</f>
        <v>95d5cdbc-9fd5-ef11-8eea-000d3a6576c9</v>
      </c>
      <c r="ZA57">
        <v>0</v>
      </c>
      <c r="ZB57" t="s">
        <v>703</v>
      </c>
      <c r="ZC57">
        <v>1</v>
      </c>
      <c r="ZD57" t="s">
        <v>703</v>
      </c>
      <c r="ZE57">
        <v>0</v>
      </c>
      <c r="ZF57" s="4" t="str">
        <f t="shared" si="15"/>
        <v>58c14207-2cd6-ef11-8eea-000d3a6576c9</v>
      </c>
      <c r="ZG57" t="s">
        <v>711</v>
      </c>
    </row>
    <row r="58" spans="1:683" x14ac:dyDescent="0.25">
      <c r="A58" s="4" t="str">
        <f t="shared" si="16"/>
        <v>5333e27e-c4f5-ef11-be1f-6045bddedbff</v>
      </c>
      <c r="B58" t="s">
        <v>724</v>
      </c>
      <c r="C58" s="2">
        <v>45716.488958333335</v>
      </c>
      <c r="F58">
        <v>1</v>
      </c>
      <c r="J58">
        <v>364840002</v>
      </c>
      <c r="K58" t="s">
        <v>686</v>
      </c>
      <c r="R58" t="b">
        <v>0</v>
      </c>
      <c r="S58" t="s">
        <v>686</v>
      </c>
      <c r="W58">
        <v>0</v>
      </c>
      <c r="X58" s="2">
        <v>45734.389722222222</v>
      </c>
      <c r="Y58">
        <v>1</v>
      </c>
      <c r="Z58">
        <v>0</v>
      </c>
      <c r="AA58" s="2">
        <v>45734.389722222222</v>
      </c>
      <c r="AB58">
        <v>1</v>
      </c>
      <c r="AC58">
        <v>0</v>
      </c>
      <c r="AD58">
        <v>0</v>
      </c>
      <c r="AE58" s="2">
        <v>45734.389722222222</v>
      </c>
      <c r="AF58">
        <v>1</v>
      </c>
      <c r="AG58">
        <v>0</v>
      </c>
      <c r="AH58" s="2">
        <v>45734.389722222222</v>
      </c>
      <c r="AI58">
        <v>1</v>
      </c>
      <c r="AJ58">
        <v>364840002</v>
      </c>
      <c r="AK58" t="s">
        <v>686</v>
      </c>
      <c r="AL58">
        <v>364840001</v>
      </c>
      <c r="AM58" t="s">
        <v>687</v>
      </c>
      <c r="BD58">
        <v>364840004</v>
      </c>
      <c r="BE58" t="s">
        <v>725</v>
      </c>
      <c r="BH58">
        <v>364840031</v>
      </c>
      <c r="BI58" t="s">
        <v>689</v>
      </c>
      <c r="BY58" s="4" t="str">
        <f>HYPERLINK("https://lead2car-demo.crm4.dynamics.com/main.aspx?etn=ey_equipment&amp;pagetype=entityrecord&amp;id=1ec9f53e-c9f5-ef11-be1f-6045bddf3afb","1ec9f53e-c9f5-ef11-be1f-6045bddf3afb")</f>
        <v>1ec9f53e-c9f5-ef11-be1f-6045bddf3afb</v>
      </c>
      <c r="BZ58" t="s">
        <v>1060</v>
      </c>
      <c r="CM58" s="2">
        <v>45734.389722222222</v>
      </c>
      <c r="CN58">
        <v>0</v>
      </c>
      <c r="CX58" s="2">
        <v>44315.640509259261</v>
      </c>
      <c r="CY58" s="2">
        <v>45734.389722222222</v>
      </c>
      <c r="CZ58">
        <v>1</v>
      </c>
      <c r="DB58" s="2">
        <v>45734.389722222222</v>
      </c>
      <c r="DC58">
        <v>1</v>
      </c>
      <c r="DF58" s="1">
        <v>44469</v>
      </c>
      <c r="DG58" s="1">
        <v>45930</v>
      </c>
      <c r="DI58" s="1">
        <v>43441</v>
      </c>
      <c r="DN58" s="1">
        <v>43076</v>
      </c>
      <c r="DR58" s="1">
        <v>45198</v>
      </c>
      <c r="DT58">
        <v>364840002</v>
      </c>
      <c r="DU58" t="s">
        <v>686</v>
      </c>
      <c r="EI58">
        <v>364840001</v>
      </c>
      <c r="EJ58" t="s">
        <v>687</v>
      </c>
      <c r="EK58">
        <v>364840000</v>
      </c>
      <c r="EL58" t="s">
        <v>727</v>
      </c>
      <c r="EO58" s="4" t="str">
        <f>HYPERLINK("https://lead2car-demo.crm4.dynamics.com/main.aspx?etn=account&amp;pagetype=entityrecord&amp;id=54307b3b-c7f5-ef11-be1f-000d3ab63aa3","54307b3b-c7f5-ef11-be1f-000d3ab63aa3")</f>
        <v>54307b3b-c7f5-ef11-be1f-000d3ab63aa3</v>
      </c>
      <c r="EP58" t="s">
        <v>1237</v>
      </c>
      <c r="EQ58" t="s">
        <v>713</v>
      </c>
      <c r="ER58">
        <v>364840000</v>
      </c>
      <c r="ES58" t="s">
        <v>690</v>
      </c>
      <c r="EU58">
        <v>30000</v>
      </c>
      <c r="EV58" s="1">
        <v>45199</v>
      </c>
      <c r="FC58" t="s">
        <v>730</v>
      </c>
      <c r="FD58">
        <v>2000</v>
      </c>
      <c r="FE58" t="s">
        <v>1238</v>
      </c>
      <c r="FF58">
        <v>120</v>
      </c>
      <c r="FI58">
        <v>200</v>
      </c>
      <c r="GD58" t="s">
        <v>732</v>
      </c>
      <c r="GG58">
        <v>364840000</v>
      </c>
      <c r="GH58" t="s">
        <v>691</v>
      </c>
      <c r="GI58" t="s">
        <v>984</v>
      </c>
      <c r="GJ58" t="b">
        <v>0</v>
      </c>
      <c r="GK58" t="s">
        <v>715</v>
      </c>
      <c r="GP58">
        <v>364840002</v>
      </c>
      <c r="GQ58" t="s">
        <v>686</v>
      </c>
      <c r="GU58" s="4" t="str">
        <f t="shared" si="17"/>
        <v>f4fbea14-c9f5-ef11-be1f-6045bddf3afb</v>
      </c>
      <c r="GV58" t="s">
        <v>733</v>
      </c>
      <c r="HE58">
        <v>364840002</v>
      </c>
      <c r="HF58" t="s">
        <v>686</v>
      </c>
      <c r="HI58">
        <v>364840002</v>
      </c>
      <c r="HJ58" t="s">
        <v>686</v>
      </c>
      <c r="HM58">
        <v>1</v>
      </c>
      <c r="HN58">
        <v>1</v>
      </c>
      <c r="IB58">
        <v>77247</v>
      </c>
      <c r="IF58" s="4" t="str">
        <f t="shared" si="20"/>
        <v>35e04625-43f5-ef11-be1f-6045bddedbff</v>
      </c>
      <c r="IG58" t="s">
        <v>734</v>
      </c>
      <c r="II58">
        <v>2022</v>
      </c>
      <c r="IJ58" t="b">
        <v>0</v>
      </c>
      <c r="IK58" t="s">
        <v>715</v>
      </c>
      <c r="IM58" t="s">
        <v>1092</v>
      </c>
      <c r="IN58">
        <v>364840002</v>
      </c>
      <c r="IO58" t="s">
        <v>686</v>
      </c>
      <c r="IR58">
        <v>364840001</v>
      </c>
      <c r="IS58" t="s">
        <v>940</v>
      </c>
      <c r="JH58">
        <v>364840006</v>
      </c>
      <c r="JI58" t="s">
        <v>737</v>
      </c>
      <c r="JL58" s="2">
        <v>45734.389722222222</v>
      </c>
      <c r="JM58">
        <v>0</v>
      </c>
      <c r="KJ58" t="s">
        <v>1060</v>
      </c>
      <c r="KR58">
        <v>364840002</v>
      </c>
      <c r="KS58" t="s">
        <v>686</v>
      </c>
      <c r="KT58" t="b">
        <v>0</v>
      </c>
      <c r="KU58" t="s">
        <v>715</v>
      </c>
      <c r="LV58">
        <v>357768.6</v>
      </c>
      <c r="LW58">
        <v>357768.6</v>
      </c>
      <c r="LX58">
        <v>280991.74</v>
      </c>
      <c r="LY58">
        <v>280991.74</v>
      </c>
      <c r="MF58">
        <v>2021</v>
      </c>
      <c r="NQ58" t="s">
        <v>1095</v>
      </c>
      <c r="NS58">
        <v>364840002</v>
      </c>
      <c r="NT58" t="s">
        <v>686</v>
      </c>
      <c r="OW58">
        <v>364840002</v>
      </c>
      <c r="OX58" t="s">
        <v>686</v>
      </c>
      <c r="PB58" t="s">
        <v>1096</v>
      </c>
      <c r="PE58" t="b">
        <v>0</v>
      </c>
      <c r="PF58" t="s">
        <v>686</v>
      </c>
      <c r="PN58">
        <v>364840002</v>
      </c>
      <c r="PO58" t="s">
        <v>686</v>
      </c>
      <c r="PR58" t="s">
        <v>741</v>
      </c>
      <c r="VO58">
        <v>0</v>
      </c>
      <c r="VP58">
        <v>0</v>
      </c>
      <c r="VU58">
        <v>364840001</v>
      </c>
      <c r="VV58" t="s">
        <v>720</v>
      </c>
      <c r="VY58" t="s">
        <v>984</v>
      </c>
      <c r="VZ58" t="s">
        <v>1239</v>
      </c>
      <c r="WA58">
        <v>364840069</v>
      </c>
      <c r="WB58" t="s">
        <v>743</v>
      </c>
      <c r="WC58">
        <v>364840001</v>
      </c>
      <c r="WD58" t="s">
        <v>687</v>
      </c>
      <c r="WR58">
        <v>364840013</v>
      </c>
      <c r="WS58" t="s">
        <v>704</v>
      </c>
      <c r="WX58" s="4" t="str">
        <f>HYPERLINK("https://lead2car-demo.crm4.dynamics.com/main.aspx?etn=ey_vehicle&amp;pagetype=entityrecord&amp;id=d24a944a-c9f5-ef11-be1f-6045bddedbff","d24a944a-c9f5-ef11-be1f-6045bddedbff")</f>
        <v>d24a944a-c9f5-ef11-be1f-6045bddedbff</v>
      </c>
      <c r="XD58" s="4" t="str">
        <f t="shared" si="11"/>
        <v>62769afe-37f5-ef11-be1f-7c1e5275d4e3</v>
      </c>
      <c r="XE58" t="s">
        <v>744</v>
      </c>
      <c r="XF58" s="4" t="str">
        <f>HYPERLINK("https://lead2car-demo.crm4.dynamics.com/main.aspx?etn=ey_vehicleowner&amp;pagetype=entityrecord&amp;id=c80a31a2-d1f5-ef11-be1f-6045bddedbff","c80a31a2-d1f5-ef11-be1f-6045bddedbff")</f>
        <v>c80a31a2-d1f5-ef11-be1f-6045bddedbff</v>
      </c>
      <c r="XG58" t="s">
        <v>1240</v>
      </c>
      <c r="XH58">
        <v>364840002</v>
      </c>
      <c r="XI58" t="s">
        <v>686</v>
      </c>
      <c r="XJ58">
        <v>364840002</v>
      </c>
      <c r="XK58" t="s">
        <v>686</v>
      </c>
      <c r="XP58">
        <v>364840000</v>
      </c>
      <c r="XQ58" t="s">
        <v>722</v>
      </c>
      <c r="XR58" s="4" t="str">
        <f t="shared" si="12"/>
        <v>95d5cdbc-9fd5-ef11-8eea-000d3a6576c9</v>
      </c>
      <c r="XS58" t="s">
        <v>685</v>
      </c>
      <c r="YD58" t="s">
        <v>1099</v>
      </c>
      <c r="YF58" t="b">
        <v>0</v>
      </c>
      <c r="YG58" t="s">
        <v>715</v>
      </c>
      <c r="YH58">
        <v>364840002</v>
      </c>
      <c r="YI58" t="s">
        <v>686</v>
      </c>
      <c r="YL58" s="4" t="str">
        <f t="shared" si="13"/>
        <v>95d5cdbc-9fd5-ef11-8eea-000d3a6576c9</v>
      </c>
      <c r="YM58" t="s">
        <v>685</v>
      </c>
      <c r="YN58" s="2">
        <v>45732.656377314815</v>
      </c>
      <c r="YR58" s="4" t="str">
        <f t="shared" ref="YR58:YR84" si="21">HYPERLINK("https://lead2car-demo.crm4.dynamics.com/main.aspx?etn=systemuser&amp;pagetype=entityrecord&amp;id=5333e27e-c4f5-ef11-be1f-6045bddedbff","5333e27e-c4f5-ef11-be1f-6045bddedbff")</f>
        <v>5333e27e-c4f5-ef11-be1f-6045bddedbff</v>
      </c>
      <c r="YS58" t="s">
        <v>724</v>
      </c>
      <c r="YT58" t="s">
        <v>709</v>
      </c>
      <c r="YU58" s="4" t="str">
        <f t="shared" si="14"/>
        <v>a3cecdbc-9fd5-ef11-8eea-000d3a6576c9</v>
      </c>
      <c r="YV58" t="s">
        <v>710</v>
      </c>
      <c r="YY58" s="4" t="str">
        <f t="shared" ref="YY58:YY84" si="22">HYPERLINK("https://lead2car-demo.crm4.dynamics.com/main.aspx?etn=systemuser&amp;pagetype=entityrecord&amp;id=5333e27e-c4f5-ef11-be1f-6045bddedbff","5333e27e-c4f5-ef11-be1f-6045bddedbff")</f>
        <v>5333e27e-c4f5-ef11-be1f-6045bddedbff</v>
      </c>
      <c r="ZA58">
        <v>0</v>
      </c>
      <c r="ZB58" t="s">
        <v>703</v>
      </c>
      <c r="ZC58">
        <v>1</v>
      </c>
      <c r="ZD58" t="s">
        <v>703</v>
      </c>
      <c r="ZE58">
        <v>0</v>
      </c>
      <c r="ZF58" s="4" t="str">
        <f t="shared" si="15"/>
        <v>58c14207-2cd6-ef11-8eea-000d3a6576c9</v>
      </c>
      <c r="ZG58" t="s">
        <v>711</v>
      </c>
    </row>
    <row r="59" spans="1:683" x14ac:dyDescent="0.25">
      <c r="A59" s="4" t="str">
        <f t="shared" si="16"/>
        <v>5333e27e-c4f5-ef11-be1f-6045bddedbff</v>
      </c>
      <c r="B59" t="s">
        <v>724</v>
      </c>
      <c r="C59" s="2">
        <v>45716.488969907405</v>
      </c>
      <c r="F59">
        <v>1</v>
      </c>
      <c r="J59">
        <v>364840002</v>
      </c>
      <c r="K59" t="s">
        <v>686</v>
      </c>
      <c r="R59" t="b">
        <v>0</v>
      </c>
      <c r="S59" t="s">
        <v>686</v>
      </c>
      <c r="W59">
        <v>0</v>
      </c>
      <c r="X59" s="2">
        <v>45734.389722222222</v>
      </c>
      <c r="Y59">
        <v>1</v>
      </c>
      <c r="Z59">
        <v>0</v>
      </c>
      <c r="AA59" s="2">
        <v>45734.389722222222</v>
      </c>
      <c r="AB59">
        <v>1</v>
      </c>
      <c r="AC59">
        <v>0</v>
      </c>
      <c r="AD59">
        <v>0</v>
      </c>
      <c r="AE59" s="2">
        <v>45734.389722222222</v>
      </c>
      <c r="AF59">
        <v>1</v>
      </c>
      <c r="AG59">
        <v>0</v>
      </c>
      <c r="AH59" s="2">
        <v>45734.389722222222</v>
      </c>
      <c r="AI59">
        <v>1</v>
      </c>
      <c r="AJ59">
        <v>364840002</v>
      </c>
      <c r="AK59" t="s">
        <v>686</v>
      </c>
      <c r="AL59">
        <v>364840001</v>
      </c>
      <c r="AM59" t="s">
        <v>687</v>
      </c>
      <c r="BD59">
        <v>364840000</v>
      </c>
      <c r="BE59" t="s">
        <v>688</v>
      </c>
      <c r="BH59">
        <v>364840005</v>
      </c>
      <c r="BI59" t="s">
        <v>1624</v>
      </c>
      <c r="BY59" s="4" t="str">
        <f>HYPERLINK("https://lead2car-demo.crm4.dynamics.com/main.aspx?etn=ey_equipment&amp;pagetype=entityrecord&amp;id=ee63a638-c9f5-ef11-be1f-6045bddedbff","ee63a638-c9f5-ef11-be1f-6045bddedbff")</f>
        <v>ee63a638-c9f5-ef11-be1f-6045bddedbff</v>
      </c>
      <c r="BZ59" t="s">
        <v>944</v>
      </c>
      <c r="CM59" s="2">
        <v>45734.389722222222</v>
      </c>
      <c r="CN59">
        <v>0</v>
      </c>
      <c r="CX59" s="2">
        <v>44320.572696759256</v>
      </c>
      <c r="CY59" s="2">
        <v>45734.389722222222</v>
      </c>
      <c r="CZ59">
        <v>1</v>
      </c>
      <c r="DB59" s="2">
        <v>45734.389722222222</v>
      </c>
      <c r="DC59">
        <v>1</v>
      </c>
      <c r="DF59" s="1">
        <v>44505</v>
      </c>
      <c r="DG59" s="1">
        <v>45966</v>
      </c>
      <c r="DI59" s="1">
        <v>44870</v>
      </c>
      <c r="DM59" s="1">
        <v>44459</v>
      </c>
      <c r="DN59" s="1">
        <v>44505</v>
      </c>
      <c r="DR59" s="2">
        <v>45235.470833333333</v>
      </c>
      <c r="DT59">
        <v>364840002</v>
      </c>
      <c r="DU59" t="s">
        <v>686</v>
      </c>
      <c r="EI59">
        <v>364840001</v>
      </c>
      <c r="EJ59" t="s">
        <v>687</v>
      </c>
      <c r="EK59">
        <v>364840000</v>
      </c>
      <c r="EL59" t="s">
        <v>727</v>
      </c>
      <c r="EO59" s="4" t="str">
        <f>HYPERLINK("https://lead2car-demo.crm4.dynamics.com/main.aspx?etn=account&amp;pagetype=entityrecord&amp;id=8ef1644c-c7f5-ef11-be1f-6045bddf3afb","8ef1644c-c7f5-ef11-be1f-6045bddf3afb")</f>
        <v>8ef1644c-c7f5-ef11-be1f-6045bddf3afb</v>
      </c>
      <c r="EP59" t="s">
        <v>1241</v>
      </c>
      <c r="EQ59" t="s">
        <v>713</v>
      </c>
      <c r="ER59">
        <v>364840000</v>
      </c>
      <c r="ES59" t="s">
        <v>690</v>
      </c>
      <c r="EU59">
        <v>30000</v>
      </c>
      <c r="FC59" t="s">
        <v>984</v>
      </c>
      <c r="FD59">
        <v>1000</v>
      </c>
      <c r="FF59">
        <v>81</v>
      </c>
      <c r="FI59">
        <v>200</v>
      </c>
      <c r="GD59" t="s">
        <v>732</v>
      </c>
      <c r="GG59">
        <v>364840000</v>
      </c>
      <c r="GH59" t="s">
        <v>691</v>
      </c>
      <c r="GJ59" t="b">
        <v>0</v>
      </c>
      <c r="GK59" t="s">
        <v>715</v>
      </c>
      <c r="GP59">
        <v>364840002</v>
      </c>
      <c r="GQ59" t="s">
        <v>686</v>
      </c>
      <c r="GU59" s="4" t="str">
        <f t="shared" si="17"/>
        <v>f4fbea14-c9f5-ef11-be1f-6045bddf3afb</v>
      </c>
      <c r="GV59" t="s">
        <v>733</v>
      </c>
      <c r="HE59">
        <v>364840002</v>
      </c>
      <c r="HF59" t="s">
        <v>686</v>
      </c>
      <c r="HI59">
        <v>364840002</v>
      </c>
      <c r="HJ59" t="s">
        <v>686</v>
      </c>
      <c r="IB59">
        <v>12800</v>
      </c>
      <c r="IF59" s="4" t="str">
        <f>HYPERLINK("https://lead2car-demo.crm4.dynamics.com/main.aspx?etn=ey_modelkey&amp;pagetype=entityrecord&amp;id=f7779724-43f5-ef11-be1f-000d3ab63aa3","f7779724-43f5-ef11-be1f-000d3ab63aa3")</f>
        <v>f7779724-43f5-ef11-be1f-000d3ab63aa3</v>
      </c>
      <c r="IG59" t="s">
        <v>1242</v>
      </c>
      <c r="II59">
        <v>2022</v>
      </c>
      <c r="IJ59" t="b">
        <v>0</v>
      </c>
      <c r="IK59" t="s">
        <v>715</v>
      </c>
      <c r="IM59" t="s">
        <v>1243</v>
      </c>
      <c r="IN59">
        <v>364840001</v>
      </c>
      <c r="IO59" t="s">
        <v>687</v>
      </c>
      <c r="IR59">
        <v>364840000</v>
      </c>
      <c r="IS59" t="s">
        <v>736</v>
      </c>
      <c r="JL59" s="2">
        <v>45734.389722222222</v>
      </c>
      <c r="JM59">
        <v>0</v>
      </c>
      <c r="KJ59" t="s">
        <v>944</v>
      </c>
      <c r="KR59">
        <v>364840002</v>
      </c>
      <c r="KS59" t="s">
        <v>686</v>
      </c>
      <c r="KT59" t="b">
        <v>0</v>
      </c>
      <c r="KU59" t="s">
        <v>715</v>
      </c>
      <c r="MF59">
        <v>2021</v>
      </c>
      <c r="NP59" t="s">
        <v>1244</v>
      </c>
      <c r="NQ59" t="s">
        <v>1245</v>
      </c>
      <c r="NS59">
        <v>364840002</v>
      </c>
      <c r="NT59" t="s">
        <v>686</v>
      </c>
      <c r="OW59">
        <v>364840002</v>
      </c>
      <c r="OX59" t="s">
        <v>686</v>
      </c>
      <c r="PB59" t="s">
        <v>1246</v>
      </c>
      <c r="PE59" t="b">
        <v>0</v>
      </c>
      <c r="PF59" t="s">
        <v>686</v>
      </c>
      <c r="PN59">
        <v>364840002</v>
      </c>
      <c r="PO59" t="s">
        <v>686</v>
      </c>
      <c r="PR59" t="s">
        <v>719</v>
      </c>
      <c r="VU59">
        <v>364840000</v>
      </c>
      <c r="VV59" t="s">
        <v>702</v>
      </c>
      <c r="VY59" t="s">
        <v>1077</v>
      </c>
      <c r="WA59">
        <v>364840003</v>
      </c>
      <c r="WB59" t="s">
        <v>955</v>
      </c>
      <c r="WC59">
        <v>364840002</v>
      </c>
      <c r="WD59" t="s">
        <v>686</v>
      </c>
      <c r="WR59">
        <v>364840013</v>
      </c>
      <c r="WS59" t="s">
        <v>704</v>
      </c>
      <c r="WX59" s="4" t="str">
        <f>HYPERLINK("https://lead2car-demo.crm4.dynamics.com/main.aspx?etn=ey_vehicle&amp;pagetype=entityrecord&amp;id=6ce4a650-c9f5-ef11-be1f-6045bddedbff","6ce4a650-c9f5-ef11-be1f-6045bddedbff")</f>
        <v>6ce4a650-c9f5-ef11-be1f-6045bddedbff</v>
      </c>
      <c r="XD59" s="4" t="str">
        <f t="shared" si="11"/>
        <v>62769afe-37f5-ef11-be1f-7c1e5275d4e3</v>
      </c>
      <c r="XE59" t="s">
        <v>744</v>
      </c>
      <c r="XF59" s="4" t="str">
        <f>HYPERLINK("https://lead2car-demo.crm4.dynamics.com/main.aspx?etn=ey_vehicleowner&amp;pagetype=entityrecord&amp;id=d2cd97c4-cbf5-ef11-be1f-6045bddf3afb","d2cd97c4-cbf5-ef11-be1f-6045bddf3afb")</f>
        <v>d2cd97c4-cbf5-ef11-be1f-6045bddf3afb</v>
      </c>
      <c r="XG59" t="s">
        <v>1247</v>
      </c>
      <c r="XH59">
        <v>364840002</v>
      </c>
      <c r="XI59" t="s">
        <v>686</v>
      </c>
      <c r="XJ59">
        <v>364840002</v>
      </c>
      <c r="XK59" t="s">
        <v>686</v>
      </c>
      <c r="XP59">
        <v>364840000</v>
      </c>
      <c r="XQ59" t="s">
        <v>722</v>
      </c>
      <c r="XR59" s="4" t="str">
        <f t="shared" si="12"/>
        <v>95d5cdbc-9fd5-ef11-8eea-000d3a6576c9</v>
      </c>
      <c r="XS59" t="s">
        <v>685</v>
      </c>
      <c r="YD59" t="s">
        <v>1248</v>
      </c>
      <c r="YF59" t="b">
        <v>0</v>
      </c>
      <c r="YG59" t="s">
        <v>715</v>
      </c>
      <c r="YH59">
        <v>364840002</v>
      </c>
      <c r="YI59" t="s">
        <v>686</v>
      </c>
      <c r="YL59" s="4" t="str">
        <f t="shared" si="13"/>
        <v>95d5cdbc-9fd5-ef11-8eea-000d3a6576c9</v>
      </c>
      <c r="YM59" t="s">
        <v>685</v>
      </c>
      <c r="YN59" s="2">
        <v>45730.398587962962</v>
      </c>
      <c r="YR59" s="4" t="str">
        <f t="shared" si="21"/>
        <v>5333e27e-c4f5-ef11-be1f-6045bddedbff</v>
      </c>
      <c r="YS59" t="s">
        <v>724</v>
      </c>
      <c r="YT59" t="s">
        <v>709</v>
      </c>
      <c r="YU59" s="4" t="str">
        <f t="shared" si="14"/>
        <v>a3cecdbc-9fd5-ef11-8eea-000d3a6576c9</v>
      </c>
      <c r="YV59" t="s">
        <v>710</v>
      </c>
      <c r="YY59" s="4" t="str">
        <f t="shared" si="22"/>
        <v>5333e27e-c4f5-ef11-be1f-6045bddedbff</v>
      </c>
      <c r="ZA59">
        <v>0</v>
      </c>
      <c r="ZB59" t="s">
        <v>703</v>
      </c>
      <c r="ZC59">
        <v>1</v>
      </c>
      <c r="ZD59" t="s">
        <v>703</v>
      </c>
      <c r="ZE59">
        <v>0</v>
      </c>
      <c r="ZF59" s="4" t="str">
        <f t="shared" si="15"/>
        <v>58c14207-2cd6-ef11-8eea-000d3a6576c9</v>
      </c>
      <c r="ZG59" t="s">
        <v>711</v>
      </c>
    </row>
    <row r="60" spans="1:683" x14ac:dyDescent="0.25">
      <c r="A60" s="4" t="str">
        <f t="shared" si="16"/>
        <v>5333e27e-c4f5-ef11-be1f-6045bddedbff</v>
      </c>
      <c r="B60" t="s">
        <v>724</v>
      </c>
      <c r="C60" s="2">
        <v>45716.488194444442</v>
      </c>
      <c r="F60">
        <v>1</v>
      </c>
      <c r="J60">
        <v>364840002</v>
      </c>
      <c r="K60" t="s">
        <v>686</v>
      </c>
      <c r="R60" t="b">
        <v>0</v>
      </c>
      <c r="S60" t="s">
        <v>686</v>
      </c>
      <c r="W60">
        <v>0</v>
      </c>
      <c r="X60" s="2">
        <v>45734.389722222222</v>
      </c>
      <c r="Y60">
        <v>1</v>
      </c>
      <c r="Z60">
        <v>4</v>
      </c>
      <c r="AA60" s="2">
        <v>45734.389722222222</v>
      </c>
      <c r="AB60">
        <v>1</v>
      </c>
      <c r="AC60">
        <v>9606.7000000000007</v>
      </c>
      <c r="AD60">
        <v>9606.7000000000007</v>
      </c>
      <c r="AE60" s="2">
        <v>45734.389722222222</v>
      </c>
      <c r="AF60">
        <v>1</v>
      </c>
      <c r="AG60">
        <v>1</v>
      </c>
      <c r="AH60" s="2">
        <v>45734.389722222222</v>
      </c>
      <c r="AI60">
        <v>1</v>
      </c>
      <c r="AJ60">
        <v>364840002</v>
      </c>
      <c r="AK60" t="s">
        <v>686</v>
      </c>
      <c r="AL60">
        <v>364840001</v>
      </c>
      <c r="AM60" t="s">
        <v>687</v>
      </c>
      <c r="BD60">
        <v>364840003</v>
      </c>
      <c r="BE60" t="s">
        <v>784</v>
      </c>
      <c r="BH60">
        <v>364840042</v>
      </c>
      <c r="BI60" t="s">
        <v>785</v>
      </c>
      <c r="BY60" s="4" t="str">
        <f>HYPERLINK("https://lead2car-demo.crm4.dynamics.com/main.aspx?etn=ey_equipment&amp;pagetype=entityrecord&amp;id=000ed87e-47f5-ef11-be1f-7c1e5277b9bc","000ed87e-47f5-ef11-be1f-7c1e5277b9bc")</f>
        <v>000ed87e-47f5-ef11-be1f-7c1e5277b9bc</v>
      </c>
      <c r="BZ60" t="s">
        <v>809</v>
      </c>
      <c r="CB60" t="s">
        <v>1249</v>
      </c>
      <c r="CM60" s="2">
        <v>45734.389722222222</v>
      </c>
      <c r="CN60">
        <v>0</v>
      </c>
      <c r="CX60" s="2">
        <v>44846.424467592595</v>
      </c>
      <c r="CY60" s="2">
        <v>45734.389722222222</v>
      </c>
      <c r="CZ60">
        <v>1</v>
      </c>
      <c r="DA60" s="2">
        <v>44846.310636574075</v>
      </c>
      <c r="DB60" s="2">
        <v>45734.389722222222</v>
      </c>
      <c r="DC60">
        <v>1</v>
      </c>
      <c r="DF60" s="1">
        <v>44328</v>
      </c>
      <c r="DG60" s="1">
        <v>45789</v>
      </c>
      <c r="DI60" s="2">
        <v>45211.310636574075</v>
      </c>
      <c r="DM60" s="1">
        <v>44309</v>
      </c>
      <c r="DN60" s="1">
        <v>43475</v>
      </c>
      <c r="DR60" s="2">
        <v>45058.659722222219</v>
      </c>
      <c r="DT60">
        <v>364840002</v>
      </c>
      <c r="DU60" t="s">
        <v>686</v>
      </c>
      <c r="EI60">
        <v>364840001</v>
      </c>
      <c r="EJ60" t="s">
        <v>687</v>
      </c>
      <c r="EK60">
        <v>364840000</v>
      </c>
      <c r="EL60" t="s">
        <v>727</v>
      </c>
      <c r="EO60" s="4" t="str">
        <f>HYPERLINK("https://lead2car-demo.crm4.dynamics.com/main.aspx?etn=account&amp;pagetype=entityrecord&amp;id=3817685e-c7f5-ef11-be1f-6045bddf3afb","3817685e-c7f5-ef11-be1f-6045bddf3afb")</f>
        <v>3817685e-c7f5-ef11-be1f-6045bddf3afb</v>
      </c>
      <c r="EP60" t="s">
        <v>1250</v>
      </c>
      <c r="EQ60" t="s">
        <v>713</v>
      </c>
      <c r="ER60">
        <v>364840000</v>
      </c>
      <c r="ES60" t="s">
        <v>690</v>
      </c>
      <c r="FC60" t="s">
        <v>788</v>
      </c>
      <c r="FD60">
        <v>2487</v>
      </c>
      <c r="FE60" t="s">
        <v>789</v>
      </c>
      <c r="FF60">
        <v>85</v>
      </c>
      <c r="FI60">
        <v>239</v>
      </c>
      <c r="GD60" t="s">
        <v>732</v>
      </c>
      <c r="GG60">
        <v>364840000</v>
      </c>
      <c r="GH60" t="s">
        <v>691</v>
      </c>
      <c r="GJ60" t="b">
        <v>0</v>
      </c>
      <c r="GK60" t="s">
        <v>715</v>
      </c>
      <c r="GP60">
        <v>364840002</v>
      </c>
      <c r="GQ60" t="s">
        <v>686</v>
      </c>
      <c r="GU60" s="4" t="str">
        <f t="shared" si="17"/>
        <v>f4fbea14-c9f5-ef11-be1f-6045bddf3afb</v>
      </c>
      <c r="GV60" t="s">
        <v>733</v>
      </c>
      <c r="HE60">
        <v>364840002</v>
      </c>
      <c r="HF60" t="s">
        <v>686</v>
      </c>
      <c r="HI60">
        <v>364840002</v>
      </c>
      <c r="HJ60" t="s">
        <v>686</v>
      </c>
      <c r="HM60">
        <v>1</v>
      </c>
      <c r="HN60">
        <v>1</v>
      </c>
      <c r="IB60">
        <v>44337</v>
      </c>
      <c r="IF60" s="4" t="str">
        <f>HYPERLINK("https://lead2car-demo.crm4.dynamics.com/main.aspx?etn=ey_modelkey&amp;pagetype=entityrecord&amp;id=e2d43037-3bf5-ef11-be1f-6045bddedbff","e2d43037-3bf5-ef11-be1f-6045bddedbff")</f>
        <v>e2d43037-3bf5-ef11-be1f-6045bddedbff</v>
      </c>
      <c r="IG60" t="s">
        <v>790</v>
      </c>
      <c r="II60">
        <v>2021</v>
      </c>
      <c r="IJ60" t="b">
        <v>0</v>
      </c>
      <c r="IK60" t="s">
        <v>715</v>
      </c>
      <c r="IM60" t="s">
        <v>1251</v>
      </c>
      <c r="IN60">
        <v>364840001</v>
      </c>
      <c r="IO60" t="s">
        <v>687</v>
      </c>
      <c r="IR60">
        <v>364840000</v>
      </c>
      <c r="IS60" t="s">
        <v>736</v>
      </c>
      <c r="JH60">
        <v>364840004</v>
      </c>
      <c r="JI60" t="s">
        <v>792</v>
      </c>
      <c r="JL60" s="2">
        <v>45734.389722222222</v>
      </c>
      <c r="JM60">
        <v>0</v>
      </c>
      <c r="KJ60" t="s">
        <v>809</v>
      </c>
      <c r="KR60">
        <v>364840002</v>
      </c>
      <c r="KS60" t="s">
        <v>686</v>
      </c>
      <c r="KT60" t="b">
        <v>0</v>
      </c>
      <c r="KU60" t="s">
        <v>715</v>
      </c>
      <c r="KX60">
        <v>298345</v>
      </c>
      <c r="KY60">
        <v>298345</v>
      </c>
      <c r="LD60">
        <v>770165</v>
      </c>
      <c r="LE60">
        <v>770165</v>
      </c>
      <c r="LF60">
        <v>378</v>
      </c>
      <c r="LG60">
        <v>378</v>
      </c>
      <c r="LR60">
        <v>0</v>
      </c>
      <c r="LS60">
        <v>0</v>
      </c>
      <c r="LV60">
        <v>1068888</v>
      </c>
      <c r="LW60">
        <v>1068888</v>
      </c>
      <c r="LX60">
        <v>978994</v>
      </c>
      <c r="LY60">
        <v>978994</v>
      </c>
      <c r="NP60" t="s">
        <v>789</v>
      </c>
      <c r="NQ60" t="s">
        <v>1252</v>
      </c>
      <c r="NS60">
        <v>364840002</v>
      </c>
      <c r="NT60" t="s">
        <v>686</v>
      </c>
      <c r="OW60">
        <v>364840002</v>
      </c>
      <c r="OX60" t="s">
        <v>686</v>
      </c>
      <c r="PB60" t="s">
        <v>1253</v>
      </c>
      <c r="PE60" t="b">
        <v>0</v>
      </c>
      <c r="PF60" t="s">
        <v>686</v>
      </c>
      <c r="PN60">
        <v>364840002</v>
      </c>
      <c r="PO60" t="s">
        <v>686</v>
      </c>
      <c r="PR60" t="s">
        <v>795</v>
      </c>
      <c r="VO60">
        <v>266027</v>
      </c>
      <c r="VP60">
        <v>266027</v>
      </c>
      <c r="VU60">
        <v>364840001</v>
      </c>
      <c r="VV60" t="s">
        <v>720</v>
      </c>
      <c r="VZ60" t="s">
        <v>1254</v>
      </c>
      <c r="WA60">
        <v>364840061</v>
      </c>
      <c r="WB60" t="s">
        <v>797</v>
      </c>
      <c r="WC60">
        <v>364840002</v>
      </c>
      <c r="WD60" t="s">
        <v>686</v>
      </c>
      <c r="WR60">
        <v>364840013</v>
      </c>
      <c r="WS60" t="s">
        <v>704</v>
      </c>
      <c r="WX60" s="4" t="str">
        <f>HYPERLINK("https://lead2car-demo.crm4.dynamics.com/main.aspx?etn=ey_vehicle&amp;pagetype=entityrecord&amp;id=d06f1427-c9f5-ef11-be1f-6045bddf3afb","d06f1427-c9f5-ef11-be1f-6045bddf3afb")</f>
        <v>d06f1427-c9f5-ef11-be1f-6045bddf3afb</v>
      </c>
      <c r="XD60" s="4" t="str">
        <f>HYPERLINK("https://lead2car-demo.crm4.dynamics.com/main.aspx?etn=ey_model&amp;pagetype=entityrecord&amp;id=502e577b-37f5-ef11-be1f-6045bddd2893","502e577b-37f5-ef11-be1f-6045bddd2893")</f>
        <v>502e577b-37f5-ef11-be1f-6045bddd2893</v>
      </c>
      <c r="XE60" t="s">
        <v>798</v>
      </c>
      <c r="XF60" s="4" t="str">
        <f>HYPERLINK("https://lead2car-demo.crm4.dynamics.com/main.aspx?etn=ey_vehicleowner&amp;pagetype=entityrecord&amp;id=49385a7c-cbf5-ef11-be1f-6045bddedbff","49385a7c-cbf5-ef11-be1f-6045bddedbff")</f>
        <v>49385a7c-cbf5-ef11-be1f-6045bddedbff</v>
      </c>
      <c r="XG60" t="s">
        <v>1255</v>
      </c>
      <c r="XH60">
        <v>364840002</v>
      </c>
      <c r="XI60" t="s">
        <v>686</v>
      </c>
      <c r="XJ60">
        <v>364840002</v>
      </c>
      <c r="XK60" t="s">
        <v>686</v>
      </c>
      <c r="XL60">
        <v>364840007</v>
      </c>
      <c r="XM60" t="s">
        <v>784</v>
      </c>
      <c r="XP60">
        <v>364840000</v>
      </c>
      <c r="XQ60" t="s">
        <v>722</v>
      </c>
      <c r="XR60" s="4" t="str">
        <f t="shared" si="12"/>
        <v>95d5cdbc-9fd5-ef11-8eea-000d3a6576c9</v>
      </c>
      <c r="XS60" t="s">
        <v>685</v>
      </c>
      <c r="YD60" t="s">
        <v>1256</v>
      </c>
      <c r="YF60" t="b">
        <v>0</v>
      </c>
      <c r="YG60" t="s">
        <v>715</v>
      </c>
      <c r="YH60">
        <v>364840002</v>
      </c>
      <c r="YI60" t="s">
        <v>686</v>
      </c>
      <c r="YJ60">
        <v>143</v>
      </c>
      <c r="YL60" s="4" t="str">
        <f t="shared" si="13"/>
        <v>95d5cdbc-9fd5-ef11-8eea-000d3a6576c9</v>
      </c>
      <c r="YM60" t="s">
        <v>685</v>
      </c>
      <c r="YN60" s="2">
        <v>45730.424062500002</v>
      </c>
      <c r="YR60" s="4" t="str">
        <f t="shared" si="21"/>
        <v>5333e27e-c4f5-ef11-be1f-6045bddedbff</v>
      </c>
      <c r="YS60" t="s">
        <v>724</v>
      </c>
      <c r="YT60" t="s">
        <v>709</v>
      </c>
      <c r="YU60" s="4" t="str">
        <f t="shared" si="14"/>
        <v>a3cecdbc-9fd5-ef11-8eea-000d3a6576c9</v>
      </c>
      <c r="YV60" t="s">
        <v>710</v>
      </c>
      <c r="YY60" s="4" t="str">
        <f t="shared" si="22"/>
        <v>5333e27e-c4f5-ef11-be1f-6045bddedbff</v>
      </c>
      <c r="ZA60">
        <v>0</v>
      </c>
      <c r="ZB60" t="s">
        <v>703</v>
      </c>
      <c r="ZC60">
        <v>1</v>
      </c>
      <c r="ZD60" t="s">
        <v>703</v>
      </c>
      <c r="ZE60">
        <v>0</v>
      </c>
      <c r="ZF60" s="4" t="str">
        <f t="shared" si="15"/>
        <v>58c14207-2cd6-ef11-8eea-000d3a6576c9</v>
      </c>
      <c r="ZG60" t="s">
        <v>711</v>
      </c>
    </row>
    <row r="61" spans="1:683" x14ac:dyDescent="0.25">
      <c r="A61" s="4" t="str">
        <f t="shared" si="16"/>
        <v>5333e27e-c4f5-ef11-be1f-6045bddedbff</v>
      </c>
      <c r="B61" t="s">
        <v>724</v>
      </c>
      <c r="C61" s="2">
        <v>45716.488194444442</v>
      </c>
      <c r="F61">
        <v>1</v>
      </c>
      <c r="J61">
        <v>364840002</v>
      </c>
      <c r="K61" t="s">
        <v>686</v>
      </c>
      <c r="R61" t="b">
        <v>0</v>
      </c>
      <c r="S61" t="s">
        <v>686</v>
      </c>
      <c r="W61">
        <v>0</v>
      </c>
      <c r="X61" s="2">
        <v>45734.389722222222</v>
      </c>
      <c r="Y61">
        <v>1</v>
      </c>
      <c r="Z61">
        <v>3</v>
      </c>
      <c r="AA61" s="2">
        <v>45734.389722222222</v>
      </c>
      <c r="AB61">
        <v>1</v>
      </c>
      <c r="AC61">
        <v>10373.26</v>
      </c>
      <c r="AD61">
        <v>10373.26</v>
      </c>
      <c r="AE61" s="2">
        <v>45734.389722222222</v>
      </c>
      <c r="AF61">
        <v>1</v>
      </c>
      <c r="AG61">
        <v>1</v>
      </c>
      <c r="AH61" s="2">
        <v>45734.389722222222</v>
      </c>
      <c r="AI61">
        <v>1</v>
      </c>
      <c r="AJ61">
        <v>364840002</v>
      </c>
      <c r="AK61" t="s">
        <v>686</v>
      </c>
      <c r="AL61">
        <v>364840001</v>
      </c>
      <c r="AM61" t="s">
        <v>687</v>
      </c>
      <c r="BD61">
        <v>364840003</v>
      </c>
      <c r="BE61" t="s">
        <v>784</v>
      </c>
      <c r="BH61">
        <v>364840042</v>
      </c>
      <c r="BI61" t="s">
        <v>785</v>
      </c>
      <c r="BY61" s="4" t="str">
        <f>HYPERLINK("https://lead2car-demo.crm4.dynamics.com/main.aspx?etn=ey_equipment&amp;pagetype=entityrecord&amp;id=68f1d87e-47f5-ef11-be1f-7c1e5236628e","68f1d87e-47f5-ef11-be1f-7c1e5236628e")</f>
        <v>68f1d87e-47f5-ef11-be1f-7c1e5236628e</v>
      </c>
      <c r="BZ61" t="s">
        <v>786</v>
      </c>
      <c r="CM61" s="2">
        <v>45734.389722222222</v>
      </c>
      <c r="CN61">
        <v>0</v>
      </c>
      <c r="CX61" s="2">
        <v>44846.427511574075</v>
      </c>
      <c r="CY61" s="2">
        <v>45734.389722222222</v>
      </c>
      <c r="CZ61">
        <v>1</v>
      </c>
      <c r="DA61" s="2">
        <v>44826.323495370372</v>
      </c>
      <c r="DB61" s="2">
        <v>45734.389722222222</v>
      </c>
      <c r="DC61">
        <v>1</v>
      </c>
      <c r="DF61" s="1">
        <v>44328</v>
      </c>
      <c r="DG61" s="1">
        <v>45789</v>
      </c>
      <c r="DI61" s="2">
        <v>45191.323495370372</v>
      </c>
      <c r="DM61" s="1">
        <v>44306</v>
      </c>
      <c r="DN61" s="1">
        <v>43467</v>
      </c>
      <c r="DR61" s="2">
        <v>45058.659722222219</v>
      </c>
      <c r="DT61">
        <v>364840002</v>
      </c>
      <c r="DU61" t="s">
        <v>686</v>
      </c>
      <c r="EI61">
        <v>364840001</v>
      </c>
      <c r="EJ61" t="s">
        <v>687</v>
      </c>
      <c r="EK61">
        <v>364840000</v>
      </c>
      <c r="EL61" t="s">
        <v>727</v>
      </c>
      <c r="EO61" s="4" t="str">
        <f>HYPERLINK("https://lead2car-demo.crm4.dynamics.com/main.aspx?etn=contact&amp;pagetype=entityrecord&amp;id=03975ef2-d6f5-ef11-be1f-000d3ab63aa3","03975ef2-d6f5-ef11-be1f-000d3ab63aa3")</f>
        <v>03975ef2-d6f5-ef11-be1f-000d3ab63aa3</v>
      </c>
      <c r="EP61" t="s">
        <v>1257</v>
      </c>
      <c r="EQ61" t="s">
        <v>729</v>
      </c>
      <c r="ER61">
        <v>364840000</v>
      </c>
      <c r="ES61" t="s">
        <v>690</v>
      </c>
      <c r="FC61" t="s">
        <v>788</v>
      </c>
      <c r="FD61">
        <v>2487</v>
      </c>
      <c r="FE61" t="s">
        <v>789</v>
      </c>
      <c r="FF61">
        <v>85</v>
      </c>
      <c r="FI61">
        <v>239</v>
      </c>
      <c r="GD61" t="s">
        <v>732</v>
      </c>
      <c r="GG61">
        <v>364840000</v>
      </c>
      <c r="GH61" t="s">
        <v>691</v>
      </c>
      <c r="GJ61" t="b">
        <v>0</v>
      </c>
      <c r="GK61" t="s">
        <v>715</v>
      </c>
      <c r="GP61">
        <v>364840002</v>
      </c>
      <c r="GQ61" t="s">
        <v>686</v>
      </c>
      <c r="GU61" s="4" t="str">
        <f t="shared" si="17"/>
        <v>f4fbea14-c9f5-ef11-be1f-6045bddf3afb</v>
      </c>
      <c r="GV61" t="s">
        <v>733</v>
      </c>
      <c r="HE61">
        <v>364840001</v>
      </c>
      <c r="HF61" t="s">
        <v>687</v>
      </c>
      <c r="HI61">
        <v>364840002</v>
      </c>
      <c r="HJ61" t="s">
        <v>686</v>
      </c>
      <c r="HM61">
        <v>1</v>
      </c>
      <c r="HN61">
        <v>1</v>
      </c>
      <c r="IB61">
        <v>51005</v>
      </c>
      <c r="IF61" s="4" t="str">
        <f>HYPERLINK("https://lead2car-demo.crm4.dynamics.com/main.aspx?etn=ey_modelkey&amp;pagetype=entityrecord&amp;id=e2d43037-3bf5-ef11-be1f-6045bddedbff","e2d43037-3bf5-ef11-be1f-6045bddedbff")</f>
        <v>e2d43037-3bf5-ef11-be1f-6045bddedbff</v>
      </c>
      <c r="IG61" t="s">
        <v>790</v>
      </c>
      <c r="II61">
        <v>2021</v>
      </c>
      <c r="IJ61" t="b">
        <v>0</v>
      </c>
      <c r="IK61" t="s">
        <v>715</v>
      </c>
      <c r="IM61" t="s">
        <v>1258</v>
      </c>
      <c r="IN61">
        <v>364840001</v>
      </c>
      <c r="IO61" t="s">
        <v>687</v>
      </c>
      <c r="IR61">
        <v>364840000</v>
      </c>
      <c r="IS61" t="s">
        <v>736</v>
      </c>
      <c r="JH61">
        <v>364840004</v>
      </c>
      <c r="JI61" t="s">
        <v>792</v>
      </c>
      <c r="JL61" s="2">
        <v>45734.389722222222</v>
      </c>
      <c r="JM61">
        <v>0</v>
      </c>
      <c r="KJ61" t="s">
        <v>786</v>
      </c>
      <c r="KR61">
        <v>364840002</v>
      </c>
      <c r="KS61" t="s">
        <v>686</v>
      </c>
      <c r="KT61" t="b">
        <v>0</v>
      </c>
      <c r="KU61" t="s">
        <v>715</v>
      </c>
      <c r="KX61">
        <v>76611</v>
      </c>
      <c r="KY61">
        <v>76611</v>
      </c>
      <c r="LD61">
        <v>478430</v>
      </c>
      <c r="LE61">
        <v>478430</v>
      </c>
      <c r="LF61">
        <v>0</v>
      </c>
      <c r="LG61">
        <v>0</v>
      </c>
      <c r="LR61">
        <v>0</v>
      </c>
      <c r="LS61">
        <v>0</v>
      </c>
      <c r="LV61">
        <v>555041</v>
      </c>
      <c r="LW61">
        <v>555041</v>
      </c>
      <c r="LX61">
        <v>511846</v>
      </c>
      <c r="LY61">
        <v>511846</v>
      </c>
      <c r="NQ61" t="s">
        <v>1259</v>
      </c>
      <c r="NS61">
        <v>364840001</v>
      </c>
      <c r="NT61" t="s">
        <v>687</v>
      </c>
      <c r="OW61">
        <v>364840002</v>
      </c>
      <c r="OX61" t="s">
        <v>686</v>
      </c>
      <c r="PB61" t="s">
        <v>1260</v>
      </c>
      <c r="PE61" t="b">
        <v>0</v>
      </c>
      <c r="PF61" t="s">
        <v>686</v>
      </c>
      <c r="PN61">
        <v>364840002</v>
      </c>
      <c r="PO61" t="s">
        <v>686</v>
      </c>
      <c r="PR61" t="s">
        <v>795</v>
      </c>
      <c r="VO61">
        <v>88806</v>
      </c>
      <c r="VP61">
        <v>88806</v>
      </c>
      <c r="VU61">
        <v>364840001</v>
      </c>
      <c r="VV61" t="s">
        <v>720</v>
      </c>
      <c r="VZ61" t="s">
        <v>1261</v>
      </c>
      <c r="WA61">
        <v>364840061</v>
      </c>
      <c r="WB61" t="s">
        <v>797</v>
      </c>
      <c r="WC61">
        <v>364840002</v>
      </c>
      <c r="WD61" t="s">
        <v>686</v>
      </c>
      <c r="WR61">
        <v>364840013</v>
      </c>
      <c r="WS61" t="s">
        <v>704</v>
      </c>
      <c r="WX61" s="4" t="str">
        <f>HYPERLINK("https://lead2car-demo.crm4.dynamics.com/main.aspx?etn=ey_vehicle&amp;pagetype=entityrecord&amp;id=f26f1427-c9f5-ef11-be1f-6045bddf3afb","f26f1427-c9f5-ef11-be1f-6045bddf3afb")</f>
        <v>f26f1427-c9f5-ef11-be1f-6045bddf3afb</v>
      </c>
      <c r="XD61" s="4" t="str">
        <f>HYPERLINK("https://lead2car-demo.crm4.dynamics.com/main.aspx?etn=ey_model&amp;pagetype=entityrecord&amp;id=502e577b-37f5-ef11-be1f-6045bddd2893","502e577b-37f5-ef11-be1f-6045bddd2893")</f>
        <v>502e577b-37f5-ef11-be1f-6045bddd2893</v>
      </c>
      <c r="XE61" t="s">
        <v>798</v>
      </c>
      <c r="XF61" s="4" t="str">
        <f>HYPERLINK("https://lead2car-demo.crm4.dynamics.com/main.aspx?etn=ey_vehicleowner&amp;pagetype=entityrecord&amp;id=354ddc81-cbf5-ef11-be1f-6045bddf3afb","354ddc81-cbf5-ef11-be1f-6045bddf3afb")</f>
        <v>354ddc81-cbf5-ef11-be1f-6045bddf3afb</v>
      </c>
      <c r="XG61" t="s">
        <v>1262</v>
      </c>
      <c r="XH61">
        <v>364840002</v>
      </c>
      <c r="XI61" t="s">
        <v>686</v>
      </c>
      <c r="XJ61">
        <v>364840002</v>
      </c>
      <c r="XK61" t="s">
        <v>686</v>
      </c>
      <c r="XL61">
        <v>364840007</v>
      </c>
      <c r="XM61" t="s">
        <v>784</v>
      </c>
      <c r="XP61">
        <v>364840000</v>
      </c>
      <c r="XQ61" t="s">
        <v>722</v>
      </c>
      <c r="XR61" s="4" t="str">
        <f t="shared" si="12"/>
        <v>95d5cdbc-9fd5-ef11-8eea-000d3a6576c9</v>
      </c>
      <c r="XS61" t="s">
        <v>685</v>
      </c>
      <c r="YD61" t="s">
        <v>1263</v>
      </c>
      <c r="YF61" t="b">
        <v>0</v>
      </c>
      <c r="YG61" t="s">
        <v>715</v>
      </c>
      <c r="YH61">
        <v>364840002</v>
      </c>
      <c r="YI61" t="s">
        <v>686</v>
      </c>
      <c r="YJ61">
        <v>143</v>
      </c>
      <c r="YL61" s="4" t="str">
        <f t="shared" si="13"/>
        <v>95d5cdbc-9fd5-ef11-8eea-000d3a6576c9</v>
      </c>
      <c r="YM61" t="s">
        <v>685</v>
      </c>
      <c r="YN61" s="2">
        <v>45729.691064814811</v>
      </c>
      <c r="YR61" s="4" t="str">
        <f t="shared" si="21"/>
        <v>5333e27e-c4f5-ef11-be1f-6045bddedbff</v>
      </c>
      <c r="YS61" t="s">
        <v>724</v>
      </c>
      <c r="YT61" t="s">
        <v>709</v>
      </c>
      <c r="YU61" s="4" t="str">
        <f t="shared" si="14"/>
        <v>a3cecdbc-9fd5-ef11-8eea-000d3a6576c9</v>
      </c>
      <c r="YV61" t="s">
        <v>710</v>
      </c>
      <c r="YY61" s="4" t="str">
        <f t="shared" si="22"/>
        <v>5333e27e-c4f5-ef11-be1f-6045bddedbff</v>
      </c>
      <c r="ZA61">
        <v>0</v>
      </c>
      <c r="ZB61" t="s">
        <v>703</v>
      </c>
      <c r="ZC61">
        <v>1</v>
      </c>
      <c r="ZD61" t="s">
        <v>703</v>
      </c>
      <c r="ZE61">
        <v>0</v>
      </c>
      <c r="ZF61" s="4" t="str">
        <f t="shared" si="15"/>
        <v>58c14207-2cd6-ef11-8eea-000d3a6576c9</v>
      </c>
      <c r="ZG61" t="s">
        <v>711</v>
      </c>
    </row>
    <row r="62" spans="1:683" x14ac:dyDescent="0.25">
      <c r="A62" s="4" t="str">
        <f t="shared" si="16"/>
        <v>5333e27e-c4f5-ef11-be1f-6045bddedbff</v>
      </c>
      <c r="B62" t="s">
        <v>724</v>
      </c>
      <c r="C62" s="2">
        <v>45716.488240740742</v>
      </c>
      <c r="F62">
        <v>1</v>
      </c>
      <c r="J62">
        <v>364840002</v>
      </c>
      <c r="K62" t="s">
        <v>686</v>
      </c>
      <c r="R62" t="b">
        <v>0</v>
      </c>
      <c r="S62" t="s">
        <v>686</v>
      </c>
      <c r="W62">
        <v>0</v>
      </c>
      <c r="X62" s="2">
        <v>45734.389722222222</v>
      </c>
      <c r="Y62">
        <v>1</v>
      </c>
      <c r="Z62">
        <v>3</v>
      </c>
      <c r="AA62" s="2">
        <v>45734.389722222222</v>
      </c>
      <c r="AB62">
        <v>1</v>
      </c>
      <c r="AC62">
        <v>4479.04</v>
      </c>
      <c r="AD62">
        <v>4479.04</v>
      </c>
      <c r="AE62" s="2">
        <v>45734.389722222222</v>
      </c>
      <c r="AF62">
        <v>1</v>
      </c>
      <c r="AG62">
        <v>2</v>
      </c>
      <c r="AH62" s="2">
        <v>45734.389722222222</v>
      </c>
      <c r="AI62">
        <v>1</v>
      </c>
      <c r="AJ62">
        <v>364840002</v>
      </c>
      <c r="AK62" t="s">
        <v>686</v>
      </c>
      <c r="AL62">
        <v>364840001</v>
      </c>
      <c r="AM62" t="s">
        <v>687</v>
      </c>
      <c r="BD62">
        <v>364840003</v>
      </c>
      <c r="BE62" t="s">
        <v>784</v>
      </c>
      <c r="BH62">
        <v>364840042</v>
      </c>
      <c r="BI62" t="s">
        <v>785</v>
      </c>
      <c r="BY62" s="4" t="str">
        <f>HYPERLINK("https://lead2car-demo.crm4.dynamics.com/main.aspx?etn=ey_equipment&amp;pagetype=entityrecord&amp;id=af1b4b71-47f5-ef11-be1f-000d3ab91cf0","af1b4b71-47f5-ef11-be1f-000d3ab91cf0")</f>
        <v>af1b4b71-47f5-ef11-be1f-000d3ab91cf0</v>
      </c>
      <c r="BZ62" t="s">
        <v>1264</v>
      </c>
      <c r="CM62" s="2">
        <v>45734.389722222222</v>
      </c>
      <c r="CN62">
        <v>0</v>
      </c>
      <c r="CX62" s="2">
        <v>44846.536863425928</v>
      </c>
      <c r="CY62" s="2">
        <v>45734.389722222222</v>
      </c>
      <c r="CZ62">
        <v>1</v>
      </c>
      <c r="DA62" s="2">
        <v>44845.627638888887</v>
      </c>
      <c r="DB62" s="2">
        <v>45734.389722222222</v>
      </c>
      <c r="DC62">
        <v>1</v>
      </c>
      <c r="DF62" s="1">
        <v>44351</v>
      </c>
      <c r="DG62" s="1">
        <v>45812</v>
      </c>
      <c r="DI62" s="2">
        <v>45210.627638888887</v>
      </c>
      <c r="DM62" s="1">
        <v>44350</v>
      </c>
      <c r="DR62" s="2">
        <v>45081.51458333333</v>
      </c>
      <c r="DT62">
        <v>364840002</v>
      </c>
      <c r="DU62" t="s">
        <v>686</v>
      </c>
      <c r="EI62">
        <v>364840001</v>
      </c>
      <c r="EJ62" t="s">
        <v>687</v>
      </c>
      <c r="EK62">
        <v>364840000</v>
      </c>
      <c r="EL62" t="s">
        <v>727</v>
      </c>
      <c r="EO62" s="4" t="str">
        <f>HYPERLINK("https://lead2car-demo.crm4.dynamics.com/main.aspx?etn=contact&amp;pagetype=entityrecord&amp;id=633ba834-d7f5-ef11-be1f-6045bddedbff","633ba834-d7f5-ef11-be1f-6045bddedbff")</f>
        <v>633ba834-d7f5-ef11-be1f-6045bddedbff</v>
      </c>
      <c r="EP62" t="s">
        <v>1265</v>
      </c>
      <c r="EQ62" t="s">
        <v>729</v>
      </c>
      <c r="ER62">
        <v>364840000</v>
      </c>
      <c r="ES62" t="s">
        <v>690</v>
      </c>
      <c r="FC62" t="s">
        <v>788</v>
      </c>
      <c r="FD62">
        <v>2487</v>
      </c>
      <c r="FE62" t="s">
        <v>789</v>
      </c>
      <c r="FF62">
        <v>85</v>
      </c>
      <c r="FI62">
        <v>239</v>
      </c>
      <c r="GD62" t="s">
        <v>732</v>
      </c>
      <c r="GG62">
        <v>364840000</v>
      </c>
      <c r="GH62" t="s">
        <v>691</v>
      </c>
      <c r="GJ62" t="b">
        <v>0</v>
      </c>
      <c r="GK62" t="s">
        <v>715</v>
      </c>
      <c r="GP62">
        <v>364840002</v>
      </c>
      <c r="GQ62" t="s">
        <v>686</v>
      </c>
      <c r="GU62" s="4" t="str">
        <f t="shared" si="17"/>
        <v>f4fbea14-c9f5-ef11-be1f-6045bddf3afb</v>
      </c>
      <c r="GV62" t="s">
        <v>733</v>
      </c>
      <c r="HE62">
        <v>364840001</v>
      </c>
      <c r="HF62" t="s">
        <v>687</v>
      </c>
      <c r="HI62">
        <v>364840002</v>
      </c>
      <c r="HJ62" t="s">
        <v>686</v>
      </c>
      <c r="HM62">
        <v>1</v>
      </c>
      <c r="HN62">
        <v>1</v>
      </c>
      <c r="IB62">
        <v>20075</v>
      </c>
      <c r="IF62" s="4" t="str">
        <f>HYPERLINK("https://lead2car-demo.crm4.dynamics.com/main.aspx?etn=ey_modelkey&amp;pagetype=entityrecord&amp;id=e2d43037-3bf5-ef11-be1f-6045bddedbff","e2d43037-3bf5-ef11-be1f-6045bddedbff")</f>
        <v>e2d43037-3bf5-ef11-be1f-6045bddedbff</v>
      </c>
      <c r="IG62" t="s">
        <v>790</v>
      </c>
      <c r="II62">
        <v>2021</v>
      </c>
      <c r="IJ62" t="b">
        <v>0</v>
      </c>
      <c r="IK62" t="s">
        <v>715</v>
      </c>
      <c r="IM62" t="s">
        <v>1266</v>
      </c>
      <c r="IR62">
        <v>364840000</v>
      </c>
      <c r="IS62" t="s">
        <v>736</v>
      </c>
      <c r="JH62">
        <v>364840004</v>
      </c>
      <c r="JI62" t="s">
        <v>792</v>
      </c>
      <c r="JL62" s="2">
        <v>45734.389722222222</v>
      </c>
      <c r="JM62">
        <v>0</v>
      </c>
      <c r="KJ62" t="s">
        <v>1264</v>
      </c>
      <c r="KR62">
        <v>364840002</v>
      </c>
      <c r="KS62" t="s">
        <v>686</v>
      </c>
      <c r="KT62" t="b">
        <v>0</v>
      </c>
      <c r="KU62" t="s">
        <v>715</v>
      </c>
      <c r="KX62">
        <v>1537</v>
      </c>
      <c r="KY62">
        <v>1537</v>
      </c>
      <c r="LD62">
        <v>354817</v>
      </c>
      <c r="LE62">
        <v>354817</v>
      </c>
      <c r="LF62">
        <v>0</v>
      </c>
      <c r="LG62">
        <v>0</v>
      </c>
      <c r="LR62">
        <v>0</v>
      </c>
      <c r="LS62">
        <v>0</v>
      </c>
      <c r="LV62">
        <v>356354</v>
      </c>
      <c r="LW62">
        <v>356354</v>
      </c>
      <c r="LX62">
        <v>356354</v>
      </c>
      <c r="LY62">
        <v>356354</v>
      </c>
      <c r="NQ62" t="s">
        <v>1267</v>
      </c>
      <c r="NS62">
        <v>364840002</v>
      </c>
      <c r="NT62" t="s">
        <v>686</v>
      </c>
      <c r="OW62">
        <v>364840002</v>
      </c>
      <c r="OX62" t="s">
        <v>686</v>
      </c>
      <c r="PB62" t="s">
        <v>1268</v>
      </c>
      <c r="PE62" t="b">
        <v>0</v>
      </c>
      <c r="PF62" t="s">
        <v>686</v>
      </c>
      <c r="PN62">
        <v>364840002</v>
      </c>
      <c r="PO62" t="s">
        <v>686</v>
      </c>
      <c r="PR62" t="s">
        <v>795</v>
      </c>
      <c r="VO62">
        <v>0</v>
      </c>
      <c r="VP62">
        <v>0</v>
      </c>
      <c r="VU62">
        <v>364840001</v>
      </c>
      <c r="VV62" t="s">
        <v>720</v>
      </c>
      <c r="VZ62" t="s">
        <v>1269</v>
      </c>
      <c r="WA62">
        <v>364840061</v>
      </c>
      <c r="WB62" t="s">
        <v>797</v>
      </c>
      <c r="WC62">
        <v>364840002</v>
      </c>
      <c r="WD62" t="s">
        <v>686</v>
      </c>
      <c r="WR62">
        <v>364840003</v>
      </c>
      <c r="WS62" t="s">
        <v>1214</v>
      </c>
      <c r="WT62" t="s">
        <v>1270</v>
      </c>
      <c r="WX62" s="4" t="str">
        <f>HYPERLINK("https://lead2car-demo.crm4.dynamics.com/main.aspx?etn=ey_vehicle&amp;pagetype=entityrecord&amp;id=3c701427-c9f5-ef11-be1f-6045bddf3afb","3c701427-c9f5-ef11-be1f-6045bddf3afb")</f>
        <v>3c701427-c9f5-ef11-be1f-6045bddf3afb</v>
      </c>
      <c r="XD62" s="4" t="str">
        <f>HYPERLINK("https://lead2car-demo.crm4.dynamics.com/main.aspx?etn=ey_model&amp;pagetype=entityrecord&amp;id=502e577b-37f5-ef11-be1f-6045bddd2893","502e577b-37f5-ef11-be1f-6045bddd2893")</f>
        <v>502e577b-37f5-ef11-be1f-6045bddd2893</v>
      </c>
      <c r="XE62" t="s">
        <v>798</v>
      </c>
      <c r="XF62" s="4" t="str">
        <f>HYPERLINK("https://lead2car-demo.crm4.dynamics.com/main.aspx?etn=ey_vehicleowner&amp;pagetype=entityrecord&amp;id=41137287-cbf5-ef11-be1f-7c1e5236628e","41137287-cbf5-ef11-be1f-7c1e5236628e")</f>
        <v>41137287-cbf5-ef11-be1f-7c1e5236628e</v>
      </c>
      <c r="XG62" t="s">
        <v>1271</v>
      </c>
      <c r="XH62">
        <v>364840002</v>
      </c>
      <c r="XI62" t="s">
        <v>686</v>
      </c>
      <c r="XJ62">
        <v>364840002</v>
      </c>
      <c r="XK62" t="s">
        <v>686</v>
      </c>
      <c r="XL62">
        <v>364840007</v>
      </c>
      <c r="XM62" t="s">
        <v>784</v>
      </c>
      <c r="XP62">
        <v>364840000</v>
      </c>
      <c r="XQ62" t="s">
        <v>722</v>
      </c>
      <c r="XR62" s="4" t="str">
        <f t="shared" si="12"/>
        <v>95d5cdbc-9fd5-ef11-8eea-000d3a6576c9</v>
      </c>
      <c r="XS62" t="s">
        <v>685</v>
      </c>
      <c r="YD62" t="s">
        <v>1272</v>
      </c>
      <c r="YF62" t="b">
        <v>0</v>
      </c>
      <c r="YG62" t="s">
        <v>715</v>
      </c>
      <c r="YH62">
        <v>364840002</v>
      </c>
      <c r="YI62" t="s">
        <v>686</v>
      </c>
      <c r="YJ62">
        <v>143</v>
      </c>
      <c r="YL62" s="4" t="str">
        <f t="shared" si="13"/>
        <v>95d5cdbc-9fd5-ef11-8eea-000d3a6576c9</v>
      </c>
      <c r="YM62" t="s">
        <v>685</v>
      </c>
      <c r="YN62" s="2">
        <v>45729.693726851852</v>
      </c>
      <c r="YR62" s="4" t="str">
        <f t="shared" si="21"/>
        <v>5333e27e-c4f5-ef11-be1f-6045bddedbff</v>
      </c>
      <c r="YS62" t="s">
        <v>724</v>
      </c>
      <c r="YT62" t="s">
        <v>709</v>
      </c>
      <c r="YU62" s="4" t="str">
        <f t="shared" si="14"/>
        <v>a3cecdbc-9fd5-ef11-8eea-000d3a6576c9</v>
      </c>
      <c r="YV62" t="s">
        <v>710</v>
      </c>
      <c r="YY62" s="4" t="str">
        <f t="shared" si="22"/>
        <v>5333e27e-c4f5-ef11-be1f-6045bddedbff</v>
      </c>
      <c r="ZA62">
        <v>0</v>
      </c>
      <c r="ZB62" t="s">
        <v>703</v>
      </c>
      <c r="ZC62">
        <v>1</v>
      </c>
      <c r="ZD62" t="s">
        <v>703</v>
      </c>
      <c r="ZE62">
        <v>0</v>
      </c>
      <c r="ZF62" s="4" t="str">
        <f t="shared" si="15"/>
        <v>58c14207-2cd6-ef11-8eea-000d3a6576c9</v>
      </c>
      <c r="ZG62" t="s">
        <v>711</v>
      </c>
    </row>
    <row r="63" spans="1:683" x14ac:dyDescent="0.25">
      <c r="A63" s="4" t="str">
        <f t="shared" si="16"/>
        <v>5333e27e-c4f5-ef11-be1f-6045bddedbff</v>
      </c>
      <c r="B63" t="s">
        <v>724</v>
      </c>
      <c r="C63" s="2">
        <v>45716.488252314812</v>
      </c>
      <c r="F63">
        <v>1</v>
      </c>
      <c r="J63">
        <v>364840002</v>
      </c>
      <c r="K63" t="s">
        <v>686</v>
      </c>
      <c r="R63" t="b">
        <v>0</v>
      </c>
      <c r="S63" t="s">
        <v>686</v>
      </c>
      <c r="W63">
        <v>0</v>
      </c>
      <c r="X63" s="2">
        <v>45734.389722222222</v>
      </c>
      <c r="Y63">
        <v>1</v>
      </c>
      <c r="Z63">
        <v>3</v>
      </c>
      <c r="AA63" s="2">
        <v>45734.389722222222</v>
      </c>
      <c r="AB63">
        <v>1</v>
      </c>
      <c r="AC63">
        <v>15322.59</v>
      </c>
      <c r="AD63">
        <v>15322.59</v>
      </c>
      <c r="AE63" s="2">
        <v>45734.389722222222</v>
      </c>
      <c r="AF63">
        <v>1</v>
      </c>
      <c r="AG63">
        <v>2</v>
      </c>
      <c r="AH63" s="2">
        <v>45734.389722222222</v>
      </c>
      <c r="AI63">
        <v>1</v>
      </c>
      <c r="AJ63">
        <v>364840002</v>
      </c>
      <c r="AK63" t="s">
        <v>686</v>
      </c>
      <c r="AL63">
        <v>364840001</v>
      </c>
      <c r="AM63" t="s">
        <v>687</v>
      </c>
      <c r="BD63">
        <v>364840003</v>
      </c>
      <c r="BE63" t="s">
        <v>784</v>
      </c>
      <c r="BH63">
        <v>364840042</v>
      </c>
      <c r="BI63" t="s">
        <v>785</v>
      </c>
      <c r="BY63" s="4" t="str">
        <f>HYPERLINK("https://lead2car-demo.crm4.dynamics.com/main.aspx?etn=ey_equipment&amp;pagetype=entityrecord&amp;id=000ed87e-47f5-ef11-be1f-7c1e5277b9bc","000ed87e-47f5-ef11-be1f-7c1e5277b9bc")</f>
        <v>000ed87e-47f5-ef11-be1f-7c1e5277b9bc</v>
      </c>
      <c r="BZ63" t="s">
        <v>809</v>
      </c>
      <c r="CB63" t="s">
        <v>1273</v>
      </c>
      <c r="CM63" s="2">
        <v>45734.389722222222</v>
      </c>
      <c r="CN63">
        <v>0</v>
      </c>
      <c r="CX63" s="2">
        <v>44846.541134259256</v>
      </c>
      <c r="CY63" s="2">
        <v>45734.389722222222</v>
      </c>
      <c r="CZ63">
        <v>1</v>
      </c>
      <c r="DA63" s="2">
        <v>44845.317662037036</v>
      </c>
      <c r="DB63" s="2">
        <v>45734.389722222222</v>
      </c>
      <c r="DC63">
        <v>1</v>
      </c>
      <c r="DF63" s="1">
        <v>44362</v>
      </c>
      <c r="DG63" s="1">
        <v>45823</v>
      </c>
      <c r="DI63" s="2">
        <v>45210.317662037036</v>
      </c>
      <c r="DM63" s="1">
        <v>44329</v>
      </c>
      <c r="DN63" s="1">
        <v>43476</v>
      </c>
      <c r="DR63" s="2">
        <v>45092.676388888889</v>
      </c>
      <c r="DT63">
        <v>364840002</v>
      </c>
      <c r="DU63" t="s">
        <v>686</v>
      </c>
      <c r="EI63">
        <v>364840001</v>
      </c>
      <c r="EJ63" t="s">
        <v>687</v>
      </c>
      <c r="EK63">
        <v>364840000</v>
      </c>
      <c r="EL63" t="s">
        <v>727</v>
      </c>
      <c r="EO63" s="4" t="str">
        <f>HYPERLINK("https://lead2car-demo.crm4.dynamics.com/main.aspx?etn=contact&amp;pagetype=entityrecord&amp;id=66d2a21f-d7f5-ef11-be1f-6045bddf3afb","66d2a21f-d7f5-ef11-be1f-6045bddf3afb")</f>
        <v>66d2a21f-d7f5-ef11-be1f-6045bddf3afb</v>
      </c>
      <c r="EP63" t="s">
        <v>1274</v>
      </c>
      <c r="EQ63" t="s">
        <v>729</v>
      </c>
      <c r="ER63">
        <v>364840000</v>
      </c>
      <c r="ES63" t="s">
        <v>690</v>
      </c>
      <c r="FC63" t="s">
        <v>788</v>
      </c>
      <c r="FD63">
        <v>2487</v>
      </c>
      <c r="FE63" t="s">
        <v>789</v>
      </c>
      <c r="FF63">
        <v>85</v>
      </c>
      <c r="FI63">
        <v>239</v>
      </c>
      <c r="GD63" t="s">
        <v>732</v>
      </c>
      <c r="GG63">
        <v>364840000</v>
      </c>
      <c r="GH63" t="s">
        <v>691</v>
      </c>
      <c r="GJ63" t="b">
        <v>0</v>
      </c>
      <c r="GK63" t="s">
        <v>715</v>
      </c>
      <c r="GP63">
        <v>364840002</v>
      </c>
      <c r="GQ63" t="s">
        <v>686</v>
      </c>
      <c r="GU63" s="4" t="str">
        <f t="shared" si="17"/>
        <v>f4fbea14-c9f5-ef11-be1f-6045bddf3afb</v>
      </c>
      <c r="GV63" t="s">
        <v>733</v>
      </c>
      <c r="HE63">
        <v>364840001</v>
      </c>
      <c r="HF63" t="s">
        <v>687</v>
      </c>
      <c r="HI63">
        <v>364840002</v>
      </c>
      <c r="HJ63" t="s">
        <v>686</v>
      </c>
      <c r="HM63">
        <v>1</v>
      </c>
      <c r="HN63">
        <v>1</v>
      </c>
      <c r="IB63">
        <v>62336</v>
      </c>
      <c r="IF63" s="4" t="str">
        <f>HYPERLINK("https://lead2car-demo.crm4.dynamics.com/main.aspx?etn=ey_modelkey&amp;pagetype=entityrecord&amp;id=e2d43037-3bf5-ef11-be1f-6045bddedbff","e2d43037-3bf5-ef11-be1f-6045bddedbff")</f>
        <v>e2d43037-3bf5-ef11-be1f-6045bddedbff</v>
      </c>
      <c r="IG63" t="s">
        <v>790</v>
      </c>
      <c r="II63">
        <v>2021</v>
      </c>
      <c r="IJ63" t="b">
        <v>0</v>
      </c>
      <c r="IK63" t="s">
        <v>715</v>
      </c>
      <c r="IM63" t="s">
        <v>1275</v>
      </c>
      <c r="IN63">
        <v>364840001</v>
      </c>
      <c r="IO63" t="s">
        <v>687</v>
      </c>
      <c r="IR63">
        <v>364840000</v>
      </c>
      <c r="IS63" t="s">
        <v>736</v>
      </c>
      <c r="JH63">
        <v>364840004</v>
      </c>
      <c r="JI63" t="s">
        <v>792</v>
      </c>
      <c r="JL63" s="2">
        <v>45734.389722222222</v>
      </c>
      <c r="JM63">
        <v>0</v>
      </c>
      <c r="KJ63" t="s">
        <v>809</v>
      </c>
      <c r="KR63">
        <v>364840002</v>
      </c>
      <c r="KS63" t="s">
        <v>686</v>
      </c>
      <c r="KT63" t="b">
        <v>0</v>
      </c>
      <c r="KU63" t="s">
        <v>715</v>
      </c>
      <c r="KX63">
        <v>68182</v>
      </c>
      <c r="KY63">
        <v>68182</v>
      </c>
      <c r="LD63">
        <v>817273</v>
      </c>
      <c r="LE63">
        <v>817273</v>
      </c>
      <c r="LF63">
        <v>378.1</v>
      </c>
      <c r="LG63">
        <v>378.1</v>
      </c>
      <c r="LR63">
        <v>0</v>
      </c>
      <c r="LS63">
        <v>0</v>
      </c>
      <c r="LV63">
        <v>885833.1</v>
      </c>
      <c r="LW63">
        <v>885833.1</v>
      </c>
      <c r="LX63">
        <v>810583</v>
      </c>
      <c r="LY63">
        <v>810583</v>
      </c>
      <c r="MF63">
        <v>2021</v>
      </c>
      <c r="NP63" t="s">
        <v>789</v>
      </c>
      <c r="NQ63" t="s">
        <v>1276</v>
      </c>
      <c r="NS63">
        <v>364840002</v>
      </c>
      <c r="NT63" t="s">
        <v>686</v>
      </c>
      <c r="OW63">
        <v>364840002</v>
      </c>
      <c r="OX63" t="s">
        <v>686</v>
      </c>
      <c r="PB63" t="s">
        <v>1277</v>
      </c>
      <c r="PE63" t="b">
        <v>0</v>
      </c>
      <c r="PF63" t="s">
        <v>686</v>
      </c>
      <c r="PN63">
        <v>364840002</v>
      </c>
      <c r="PO63" t="s">
        <v>686</v>
      </c>
      <c r="PR63" t="s">
        <v>795</v>
      </c>
      <c r="VO63">
        <v>215165</v>
      </c>
      <c r="VP63">
        <v>215165</v>
      </c>
      <c r="VU63">
        <v>364840001</v>
      </c>
      <c r="VV63" t="s">
        <v>720</v>
      </c>
      <c r="VZ63" t="s">
        <v>1278</v>
      </c>
      <c r="WA63">
        <v>364840061</v>
      </c>
      <c r="WB63" t="s">
        <v>797</v>
      </c>
      <c r="WC63">
        <v>364840002</v>
      </c>
      <c r="WD63" t="s">
        <v>686</v>
      </c>
      <c r="WR63">
        <v>364840013</v>
      </c>
      <c r="WS63" t="s">
        <v>704</v>
      </c>
      <c r="WX63" s="4" t="str">
        <f>HYPERLINK("https://lead2car-demo.crm4.dynamics.com/main.aspx?etn=ey_vehicle&amp;pagetype=entityrecord&amp;id=4c701427-c9f5-ef11-be1f-6045bddf3afb","4c701427-c9f5-ef11-be1f-6045bddf3afb")</f>
        <v>4c701427-c9f5-ef11-be1f-6045bddf3afb</v>
      </c>
      <c r="XD63" s="4" t="str">
        <f>HYPERLINK("https://lead2car-demo.crm4.dynamics.com/main.aspx?etn=ey_model&amp;pagetype=entityrecord&amp;id=502e577b-37f5-ef11-be1f-6045bddd2893","502e577b-37f5-ef11-be1f-6045bddd2893")</f>
        <v>502e577b-37f5-ef11-be1f-6045bddd2893</v>
      </c>
      <c r="XE63" t="s">
        <v>798</v>
      </c>
      <c r="XF63" s="4" t="str">
        <f>HYPERLINK("https://lead2car-demo.crm4.dynamics.com/main.aspx?etn=ey_vehicleowner&amp;pagetype=entityrecord&amp;id=9d73e38a-cbf5-ef11-be1f-000d3ab63aa3","9d73e38a-cbf5-ef11-be1f-000d3ab63aa3")</f>
        <v>9d73e38a-cbf5-ef11-be1f-000d3ab63aa3</v>
      </c>
      <c r="XG63" t="s">
        <v>1279</v>
      </c>
      <c r="XH63">
        <v>364840002</v>
      </c>
      <c r="XI63" t="s">
        <v>686</v>
      </c>
      <c r="XJ63">
        <v>364840002</v>
      </c>
      <c r="XK63" t="s">
        <v>686</v>
      </c>
      <c r="XL63">
        <v>364840007</v>
      </c>
      <c r="XM63" t="s">
        <v>784</v>
      </c>
      <c r="XP63">
        <v>364840000</v>
      </c>
      <c r="XQ63" t="s">
        <v>722</v>
      </c>
      <c r="XR63" s="4" t="str">
        <f t="shared" si="12"/>
        <v>95d5cdbc-9fd5-ef11-8eea-000d3a6576c9</v>
      </c>
      <c r="XS63" t="s">
        <v>685</v>
      </c>
      <c r="YD63" t="s">
        <v>1280</v>
      </c>
      <c r="YF63" t="b">
        <v>0</v>
      </c>
      <c r="YG63" t="s">
        <v>715</v>
      </c>
      <c r="YH63">
        <v>364840002</v>
      </c>
      <c r="YI63" t="s">
        <v>686</v>
      </c>
      <c r="YJ63">
        <v>143</v>
      </c>
      <c r="YL63" s="4" t="str">
        <f t="shared" si="13"/>
        <v>95d5cdbc-9fd5-ef11-8eea-000d3a6576c9</v>
      </c>
      <c r="YM63" t="s">
        <v>685</v>
      </c>
      <c r="YN63" s="2">
        <v>45729.689525462964</v>
      </c>
      <c r="YR63" s="4" t="str">
        <f t="shared" si="21"/>
        <v>5333e27e-c4f5-ef11-be1f-6045bddedbff</v>
      </c>
      <c r="YS63" t="s">
        <v>724</v>
      </c>
      <c r="YT63" t="s">
        <v>709</v>
      </c>
      <c r="YU63" s="4" t="str">
        <f t="shared" si="14"/>
        <v>a3cecdbc-9fd5-ef11-8eea-000d3a6576c9</v>
      </c>
      <c r="YV63" t="s">
        <v>710</v>
      </c>
      <c r="YY63" s="4" t="str">
        <f t="shared" si="22"/>
        <v>5333e27e-c4f5-ef11-be1f-6045bddedbff</v>
      </c>
      <c r="ZA63">
        <v>0</v>
      </c>
      <c r="ZB63" t="s">
        <v>703</v>
      </c>
      <c r="ZC63">
        <v>1</v>
      </c>
      <c r="ZD63" t="s">
        <v>703</v>
      </c>
      <c r="ZE63">
        <v>0</v>
      </c>
      <c r="ZF63" s="4" t="str">
        <f t="shared" si="15"/>
        <v>58c14207-2cd6-ef11-8eea-000d3a6576c9</v>
      </c>
      <c r="ZG63" t="s">
        <v>711</v>
      </c>
    </row>
    <row r="64" spans="1:683" x14ac:dyDescent="0.25">
      <c r="A64" s="4" t="str">
        <f t="shared" si="16"/>
        <v>5333e27e-c4f5-ef11-be1f-6045bddedbff</v>
      </c>
      <c r="B64" t="s">
        <v>724</v>
      </c>
      <c r="C64" s="2">
        <v>45716.488252314812</v>
      </c>
      <c r="F64">
        <v>1</v>
      </c>
      <c r="J64">
        <v>364840002</v>
      </c>
      <c r="K64" t="s">
        <v>686</v>
      </c>
      <c r="R64" t="b">
        <v>0</v>
      </c>
      <c r="S64" t="s">
        <v>686</v>
      </c>
      <c r="W64">
        <v>0</v>
      </c>
      <c r="X64" s="2">
        <v>45734.389722222222</v>
      </c>
      <c r="Y64">
        <v>1</v>
      </c>
      <c r="Z64">
        <v>4</v>
      </c>
      <c r="AA64" s="2">
        <v>45734.389722222222</v>
      </c>
      <c r="AB64">
        <v>1</v>
      </c>
      <c r="AC64">
        <v>8981.75</v>
      </c>
      <c r="AD64">
        <v>8981.75</v>
      </c>
      <c r="AE64" s="2">
        <v>45734.389722222222</v>
      </c>
      <c r="AF64">
        <v>1</v>
      </c>
      <c r="AG64">
        <v>1</v>
      </c>
      <c r="AH64" s="2">
        <v>45734.389722222222</v>
      </c>
      <c r="AI64">
        <v>1</v>
      </c>
      <c r="AJ64">
        <v>364840002</v>
      </c>
      <c r="AK64" t="s">
        <v>686</v>
      </c>
      <c r="AL64">
        <v>364840001</v>
      </c>
      <c r="AM64" t="s">
        <v>687</v>
      </c>
      <c r="BD64">
        <v>364840003</v>
      </c>
      <c r="BE64" t="s">
        <v>784</v>
      </c>
      <c r="BH64">
        <v>364840042</v>
      </c>
      <c r="BI64" t="s">
        <v>785</v>
      </c>
      <c r="BY64" s="4" t="str">
        <f>HYPERLINK("https://lead2car-demo.crm4.dynamics.com/main.aspx?etn=ey_equipment&amp;pagetype=entityrecord&amp;id=ff0dd87e-47f5-ef11-be1f-7c1e5277b9bc","ff0dd87e-47f5-ef11-be1f-7c1e5277b9bc")</f>
        <v>ff0dd87e-47f5-ef11-be1f-7c1e5277b9bc</v>
      </c>
      <c r="BZ64" t="s">
        <v>1281</v>
      </c>
      <c r="CM64" s="2">
        <v>45734.389722222222</v>
      </c>
      <c r="CN64">
        <v>0</v>
      </c>
      <c r="CX64" s="2">
        <v>44846.545543981483</v>
      </c>
      <c r="CY64" s="2">
        <v>45734.389722222222</v>
      </c>
      <c r="CZ64">
        <v>1</v>
      </c>
      <c r="DA64" s="2">
        <v>44839.335428240738</v>
      </c>
      <c r="DB64" s="2">
        <v>45734.389722222222</v>
      </c>
      <c r="DC64">
        <v>1</v>
      </c>
      <c r="DF64" s="1">
        <v>44406</v>
      </c>
      <c r="DG64" s="1">
        <v>45867</v>
      </c>
      <c r="DI64" s="2">
        <v>45204.335428240738</v>
      </c>
      <c r="DM64" s="1">
        <v>44358</v>
      </c>
      <c r="DN64" s="1">
        <v>44406</v>
      </c>
      <c r="DR64" s="2">
        <v>45136.513888888891</v>
      </c>
      <c r="DT64">
        <v>364840002</v>
      </c>
      <c r="DU64" t="s">
        <v>686</v>
      </c>
      <c r="EI64">
        <v>364840001</v>
      </c>
      <c r="EJ64" t="s">
        <v>687</v>
      </c>
      <c r="EK64">
        <v>364840000</v>
      </c>
      <c r="EL64" t="s">
        <v>727</v>
      </c>
      <c r="EO64" s="4" t="str">
        <f>HYPERLINK("https://lead2car-demo.crm4.dynamics.com/main.aspx?etn=contact&amp;pagetype=entityrecord&amp;id=23969cdf-d6f5-ef11-be1f-7c1e5236628e","23969cdf-d6f5-ef11-be1f-7c1e5236628e")</f>
        <v>23969cdf-d6f5-ef11-be1f-7c1e5236628e</v>
      </c>
      <c r="EP64" t="s">
        <v>1282</v>
      </c>
      <c r="EQ64" t="s">
        <v>729</v>
      </c>
      <c r="ER64">
        <v>364840000</v>
      </c>
      <c r="ES64" t="s">
        <v>690</v>
      </c>
      <c r="FC64" t="s">
        <v>788</v>
      </c>
      <c r="FD64">
        <v>2487</v>
      </c>
      <c r="FE64" t="s">
        <v>789</v>
      </c>
      <c r="FF64">
        <v>85</v>
      </c>
      <c r="FI64">
        <v>239</v>
      </c>
      <c r="GD64" t="s">
        <v>732</v>
      </c>
      <c r="GG64">
        <v>364840000</v>
      </c>
      <c r="GH64" t="s">
        <v>691</v>
      </c>
      <c r="GJ64" t="b">
        <v>0</v>
      </c>
      <c r="GK64" t="s">
        <v>715</v>
      </c>
      <c r="GP64">
        <v>364840002</v>
      </c>
      <c r="GQ64" t="s">
        <v>686</v>
      </c>
      <c r="GU64" s="4" t="str">
        <f t="shared" si="17"/>
        <v>f4fbea14-c9f5-ef11-be1f-6045bddf3afb</v>
      </c>
      <c r="GV64" t="s">
        <v>733</v>
      </c>
      <c r="HE64">
        <v>364840002</v>
      </c>
      <c r="HF64" t="s">
        <v>686</v>
      </c>
      <c r="HI64">
        <v>364840002</v>
      </c>
      <c r="HJ64" t="s">
        <v>686</v>
      </c>
      <c r="HM64">
        <v>1</v>
      </c>
      <c r="HN64">
        <v>1</v>
      </c>
      <c r="IF64" s="4" t="str">
        <f>HYPERLINK("https://lead2car-demo.crm4.dynamics.com/main.aspx?etn=ey_modelkey&amp;pagetype=entityrecord&amp;id=e2d43037-3bf5-ef11-be1f-6045bddedbff","e2d43037-3bf5-ef11-be1f-6045bddedbff")</f>
        <v>e2d43037-3bf5-ef11-be1f-6045bddedbff</v>
      </c>
      <c r="IG64" t="s">
        <v>790</v>
      </c>
      <c r="II64">
        <v>2021</v>
      </c>
      <c r="IJ64" t="b">
        <v>0</v>
      </c>
      <c r="IK64" t="s">
        <v>715</v>
      </c>
      <c r="IM64" t="s">
        <v>1283</v>
      </c>
      <c r="IN64">
        <v>364840001</v>
      </c>
      <c r="IO64" t="s">
        <v>687</v>
      </c>
      <c r="IR64">
        <v>364840000</v>
      </c>
      <c r="IS64" t="s">
        <v>736</v>
      </c>
      <c r="JH64">
        <v>364840004</v>
      </c>
      <c r="JI64" t="s">
        <v>792</v>
      </c>
      <c r="JL64" s="2">
        <v>45734.389722222222</v>
      </c>
      <c r="JM64">
        <v>0</v>
      </c>
      <c r="KJ64" t="s">
        <v>1281</v>
      </c>
      <c r="KR64">
        <v>364840002</v>
      </c>
      <c r="KS64" t="s">
        <v>686</v>
      </c>
      <c r="KT64" t="b">
        <v>0</v>
      </c>
      <c r="KU64" t="s">
        <v>715</v>
      </c>
      <c r="NP64" t="s">
        <v>789</v>
      </c>
      <c r="NQ64" t="s">
        <v>1284</v>
      </c>
      <c r="NS64">
        <v>364840002</v>
      </c>
      <c r="NT64" t="s">
        <v>686</v>
      </c>
      <c r="OW64">
        <v>364840002</v>
      </c>
      <c r="OX64" t="s">
        <v>686</v>
      </c>
      <c r="PB64" t="s">
        <v>1285</v>
      </c>
      <c r="PE64" t="b">
        <v>0</v>
      </c>
      <c r="PF64" t="s">
        <v>686</v>
      </c>
      <c r="PN64">
        <v>364840002</v>
      </c>
      <c r="PO64" t="s">
        <v>686</v>
      </c>
      <c r="PR64" t="s">
        <v>795</v>
      </c>
      <c r="VU64">
        <v>364840001</v>
      </c>
      <c r="VV64" t="s">
        <v>720</v>
      </c>
      <c r="VZ64" t="s">
        <v>1286</v>
      </c>
      <c r="WA64">
        <v>364840061</v>
      </c>
      <c r="WB64" t="s">
        <v>797</v>
      </c>
      <c r="WC64">
        <v>364840002</v>
      </c>
      <c r="WD64" t="s">
        <v>686</v>
      </c>
      <c r="WR64">
        <v>364840013</v>
      </c>
      <c r="WS64" t="s">
        <v>704</v>
      </c>
      <c r="WX64" s="4" t="str">
        <f>HYPERLINK("https://lead2car-demo.crm4.dynamics.com/main.aspx?etn=ey_vehicle&amp;pagetype=entityrecord&amp;id=5a701427-c9f5-ef11-be1f-6045bddf3afb","5a701427-c9f5-ef11-be1f-6045bddf3afb")</f>
        <v>5a701427-c9f5-ef11-be1f-6045bddf3afb</v>
      </c>
      <c r="XD64" s="4" t="str">
        <f>HYPERLINK("https://lead2car-demo.crm4.dynamics.com/main.aspx?etn=ey_model&amp;pagetype=entityrecord&amp;id=502e577b-37f5-ef11-be1f-6045bddd2893","502e577b-37f5-ef11-be1f-6045bddd2893")</f>
        <v>502e577b-37f5-ef11-be1f-6045bddd2893</v>
      </c>
      <c r="XE64" t="s">
        <v>798</v>
      </c>
      <c r="XF64" s="4" t="str">
        <f>HYPERLINK("https://lead2car-demo.crm4.dynamics.com/main.aspx?etn=ey_vehicleowner&amp;pagetype=entityrecord&amp;id=4b21b337-d4f5-ef11-be1f-000d3ab63aa3","4b21b337-d4f5-ef11-be1f-000d3ab63aa3")</f>
        <v>4b21b337-d4f5-ef11-be1f-000d3ab63aa3</v>
      </c>
      <c r="XG64" t="s">
        <v>1287</v>
      </c>
      <c r="XH64">
        <v>364840002</v>
      </c>
      <c r="XI64" t="s">
        <v>686</v>
      </c>
      <c r="XJ64">
        <v>364840002</v>
      </c>
      <c r="XK64" t="s">
        <v>686</v>
      </c>
      <c r="XL64">
        <v>364840007</v>
      </c>
      <c r="XM64" t="s">
        <v>784</v>
      </c>
      <c r="XP64">
        <v>364840000</v>
      </c>
      <c r="XQ64" t="s">
        <v>722</v>
      </c>
      <c r="XR64" s="4" t="str">
        <f t="shared" si="12"/>
        <v>95d5cdbc-9fd5-ef11-8eea-000d3a6576c9</v>
      </c>
      <c r="XS64" t="s">
        <v>685</v>
      </c>
      <c r="YD64" t="s">
        <v>1288</v>
      </c>
      <c r="YF64" t="b">
        <v>0</v>
      </c>
      <c r="YG64" t="s">
        <v>715</v>
      </c>
      <c r="YH64">
        <v>364840002</v>
      </c>
      <c r="YI64" t="s">
        <v>686</v>
      </c>
      <c r="YJ64">
        <v>143</v>
      </c>
      <c r="YL64" s="4" t="str">
        <f t="shared" si="13"/>
        <v>95d5cdbc-9fd5-ef11-8eea-000d3a6576c9</v>
      </c>
      <c r="YM64" t="s">
        <v>685</v>
      </c>
      <c r="YN64" s="2">
        <v>45729.688101851854</v>
      </c>
      <c r="YR64" s="4" t="str">
        <f t="shared" si="21"/>
        <v>5333e27e-c4f5-ef11-be1f-6045bddedbff</v>
      </c>
      <c r="YS64" t="s">
        <v>724</v>
      </c>
      <c r="YT64" t="s">
        <v>709</v>
      </c>
      <c r="YU64" s="4" t="str">
        <f t="shared" si="14"/>
        <v>a3cecdbc-9fd5-ef11-8eea-000d3a6576c9</v>
      </c>
      <c r="YV64" t="s">
        <v>710</v>
      </c>
      <c r="YY64" s="4" t="str">
        <f t="shared" si="22"/>
        <v>5333e27e-c4f5-ef11-be1f-6045bddedbff</v>
      </c>
      <c r="ZA64">
        <v>0</v>
      </c>
      <c r="ZB64" t="s">
        <v>703</v>
      </c>
      <c r="ZC64">
        <v>1</v>
      </c>
      <c r="ZD64" t="s">
        <v>703</v>
      </c>
      <c r="ZE64">
        <v>0</v>
      </c>
      <c r="ZF64" s="4" t="str">
        <f t="shared" si="15"/>
        <v>58c14207-2cd6-ef11-8eea-000d3a6576c9</v>
      </c>
      <c r="ZG64" t="s">
        <v>711</v>
      </c>
    </row>
    <row r="65" spans="1:683" x14ac:dyDescent="0.25">
      <c r="A65" s="4" t="str">
        <f t="shared" si="16"/>
        <v>5333e27e-c4f5-ef11-be1f-6045bddedbff</v>
      </c>
      <c r="B65" t="s">
        <v>724</v>
      </c>
      <c r="C65" s="2">
        <v>45716.488287037035</v>
      </c>
      <c r="F65">
        <v>1</v>
      </c>
      <c r="J65">
        <v>364840002</v>
      </c>
      <c r="K65" t="s">
        <v>686</v>
      </c>
      <c r="R65" t="b">
        <v>0</v>
      </c>
      <c r="S65" t="s">
        <v>686</v>
      </c>
      <c r="W65">
        <v>0</v>
      </c>
      <c r="X65" s="2">
        <v>45734.389722222222</v>
      </c>
      <c r="Y65">
        <v>1</v>
      </c>
      <c r="Z65">
        <v>3</v>
      </c>
      <c r="AA65" s="2">
        <v>45734.389722222222</v>
      </c>
      <c r="AB65">
        <v>1</v>
      </c>
      <c r="AC65">
        <v>9411.7000000000007</v>
      </c>
      <c r="AD65">
        <v>9411.7000000000007</v>
      </c>
      <c r="AE65" s="2">
        <v>45734.389722222222</v>
      </c>
      <c r="AF65">
        <v>1</v>
      </c>
      <c r="AG65">
        <v>0</v>
      </c>
      <c r="AH65" s="2">
        <v>45734.389722222222</v>
      </c>
      <c r="AI65">
        <v>1</v>
      </c>
      <c r="AJ65">
        <v>364840002</v>
      </c>
      <c r="AK65" t="s">
        <v>686</v>
      </c>
      <c r="AL65">
        <v>364840001</v>
      </c>
      <c r="AM65" t="s">
        <v>687</v>
      </c>
      <c r="BD65">
        <v>364840001</v>
      </c>
      <c r="BE65" t="s">
        <v>765</v>
      </c>
      <c r="BH65">
        <v>364840005</v>
      </c>
      <c r="BI65" t="s">
        <v>1624</v>
      </c>
      <c r="BY65" s="4" t="str">
        <f>HYPERLINK("https://lead2car-demo.crm4.dynamics.com/main.aspx?etn=ey_equipment&amp;pagetype=entityrecord&amp;id=79701427-c9f5-ef11-be1f-6045bddf3afb","79701427-c9f5-ef11-be1f-6045bddf3afb")</f>
        <v>79701427-c9f5-ef11-be1f-6045bddf3afb</v>
      </c>
      <c r="BZ65" t="s">
        <v>832</v>
      </c>
      <c r="CB65" t="s">
        <v>1289</v>
      </c>
      <c r="CM65" s="2">
        <v>45734.389722222222</v>
      </c>
      <c r="CN65">
        <v>0</v>
      </c>
      <c r="CX65" s="2">
        <v>44846.606458333335</v>
      </c>
      <c r="CY65" s="2">
        <v>45734.389722222222</v>
      </c>
      <c r="CZ65">
        <v>1</v>
      </c>
      <c r="DA65" s="2">
        <v>44839.450752314813</v>
      </c>
      <c r="DB65" s="2">
        <v>45734.389722222222</v>
      </c>
      <c r="DC65">
        <v>1</v>
      </c>
      <c r="DF65" s="1">
        <v>44299</v>
      </c>
      <c r="DG65" s="1">
        <v>45760</v>
      </c>
      <c r="DI65" s="2">
        <v>45204.450752314813</v>
      </c>
      <c r="DM65" s="1">
        <v>44295</v>
      </c>
      <c r="DN65" s="1">
        <v>43488</v>
      </c>
      <c r="DR65" s="2">
        <v>45029.72152777778</v>
      </c>
      <c r="DT65">
        <v>364840002</v>
      </c>
      <c r="DU65" t="s">
        <v>686</v>
      </c>
      <c r="EI65">
        <v>364840001</v>
      </c>
      <c r="EJ65" t="s">
        <v>687</v>
      </c>
      <c r="EK65">
        <v>364840000</v>
      </c>
      <c r="EL65" t="s">
        <v>727</v>
      </c>
      <c r="EO65" s="4" t="str">
        <f>HYPERLINK("https://lead2car-demo.crm4.dynamics.com/main.aspx?etn=account&amp;pagetype=entityrecord&amp;id=f8c76c3b-c7f5-ef11-be1f-6045bddedbff","f8c76c3b-c7f5-ef11-be1f-6045bddedbff")</f>
        <v>f8c76c3b-c7f5-ef11-be1f-6045bddedbff</v>
      </c>
      <c r="EP65" t="s">
        <v>1290</v>
      </c>
      <c r="EQ65" t="s">
        <v>713</v>
      </c>
      <c r="ER65">
        <v>364840000</v>
      </c>
      <c r="ES65" t="s">
        <v>690</v>
      </c>
      <c r="FC65" t="s">
        <v>834</v>
      </c>
      <c r="FD65">
        <v>1500</v>
      </c>
      <c r="FE65" t="s">
        <v>1291</v>
      </c>
      <c r="FF65">
        <v>96</v>
      </c>
      <c r="FI65">
        <v>200</v>
      </c>
      <c r="GD65" t="s">
        <v>732</v>
      </c>
      <c r="GG65">
        <v>364840004</v>
      </c>
      <c r="GH65" t="s">
        <v>836</v>
      </c>
      <c r="GJ65" t="b">
        <v>0</v>
      </c>
      <c r="GK65" t="s">
        <v>715</v>
      </c>
      <c r="GP65">
        <v>364840002</v>
      </c>
      <c r="GQ65" t="s">
        <v>686</v>
      </c>
      <c r="GU65" s="4" t="str">
        <f t="shared" si="17"/>
        <v>f4fbea14-c9f5-ef11-be1f-6045bddf3afb</v>
      </c>
      <c r="GV65" t="s">
        <v>733</v>
      </c>
      <c r="HE65">
        <v>364840001</v>
      </c>
      <c r="HF65" t="s">
        <v>687</v>
      </c>
      <c r="HI65">
        <v>364840002</v>
      </c>
      <c r="HJ65" t="s">
        <v>686</v>
      </c>
      <c r="HM65">
        <v>1</v>
      </c>
      <c r="HN65">
        <v>1</v>
      </c>
      <c r="IB65">
        <v>224549</v>
      </c>
      <c r="IF65" s="4" t="str">
        <f>HYPERLINK("https://lead2car-demo.crm4.dynamics.com/main.aspx?etn=ey_modelkey&amp;pagetype=entityrecord&amp;id=51b4f621-43f5-ef11-be1f-6045bddf3afb","51b4f621-43f5-ef11-be1f-6045bddf3afb")</f>
        <v>51b4f621-43f5-ef11-be1f-6045bddf3afb</v>
      </c>
      <c r="IG65" t="s">
        <v>837</v>
      </c>
      <c r="II65">
        <v>2021</v>
      </c>
      <c r="IJ65" t="b">
        <v>0</v>
      </c>
      <c r="IK65" t="s">
        <v>715</v>
      </c>
      <c r="IM65" t="s">
        <v>1292</v>
      </c>
      <c r="IN65">
        <v>364840001</v>
      </c>
      <c r="IO65" t="s">
        <v>687</v>
      </c>
      <c r="IR65">
        <v>364840000</v>
      </c>
      <c r="IS65" t="s">
        <v>736</v>
      </c>
      <c r="IT65">
        <v>92.9</v>
      </c>
      <c r="IX65" t="s">
        <v>1293</v>
      </c>
      <c r="JH65">
        <v>364840003</v>
      </c>
      <c r="JI65" t="s">
        <v>773</v>
      </c>
      <c r="JL65" s="2">
        <v>45734.389722222222</v>
      </c>
      <c r="JM65">
        <v>0</v>
      </c>
      <c r="KJ65" t="s">
        <v>832</v>
      </c>
      <c r="KR65">
        <v>364840002</v>
      </c>
      <c r="KS65" t="s">
        <v>686</v>
      </c>
      <c r="KT65" t="b">
        <v>0</v>
      </c>
      <c r="KU65" t="s">
        <v>715</v>
      </c>
      <c r="KX65">
        <v>34545</v>
      </c>
      <c r="KY65">
        <v>34545</v>
      </c>
      <c r="LD65">
        <v>309835</v>
      </c>
      <c r="LE65">
        <v>309835</v>
      </c>
      <c r="LF65">
        <v>6714.88</v>
      </c>
      <c r="LG65">
        <v>6714.88</v>
      </c>
      <c r="LR65">
        <v>0</v>
      </c>
      <c r="LS65">
        <v>0</v>
      </c>
      <c r="LV65">
        <v>351094.88</v>
      </c>
      <c r="LW65">
        <v>351094.88</v>
      </c>
      <c r="LX65">
        <v>328771</v>
      </c>
      <c r="LY65">
        <v>328771</v>
      </c>
      <c r="NP65" t="s">
        <v>1294</v>
      </c>
      <c r="NQ65" t="s">
        <v>1295</v>
      </c>
      <c r="NS65">
        <v>364840002</v>
      </c>
      <c r="NT65" t="s">
        <v>686</v>
      </c>
      <c r="OW65">
        <v>364840002</v>
      </c>
      <c r="OX65" t="s">
        <v>686</v>
      </c>
      <c r="PB65" t="s">
        <v>1296</v>
      </c>
      <c r="PE65" t="b">
        <v>0</v>
      </c>
      <c r="PF65" t="s">
        <v>686</v>
      </c>
      <c r="PN65">
        <v>364840002</v>
      </c>
      <c r="PO65" t="s">
        <v>686</v>
      </c>
      <c r="PR65" t="s">
        <v>842</v>
      </c>
      <c r="VO65">
        <v>41496</v>
      </c>
      <c r="VP65">
        <v>41496</v>
      </c>
      <c r="VU65">
        <v>364840001</v>
      </c>
      <c r="VV65" t="s">
        <v>720</v>
      </c>
      <c r="WA65">
        <v>364840025</v>
      </c>
      <c r="WB65" t="s">
        <v>843</v>
      </c>
      <c r="WC65">
        <v>364840002</v>
      </c>
      <c r="WD65" t="s">
        <v>686</v>
      </c>
      <c r="WR65">
        <v>364840013</v>
      </c>
      <c r="WS65" t="s">
        <v>704</v>
      </c>
      <c r="WX65" s="4" t="str">
        <f>HYPERLINK("https://lead2car-demo.crm4.dynamics.com/main.aspx?etn=ey_vehicle&amp;pagetype=entityrecord&amp;id=b5bf0c2d-c9f5-ef11-be1f-6045bddf3afb","b5bf0c2d-c9f5-ef11-be1f-6045bddf3afb")</f>
        <v>b5bf0c2d-c9f5-ef11-be1f-6045bddf3afb</v>
      </c>
      <c r="XD65" s="4" t="str">
        <f t="shared" ref="XD65:XD82" si="23">HYPERLINK("https://lead2car-demo.crm4.dynamics.com/main.aspx?etn=ey_model&amp;pagetype=entityrecord&amp;id=26cfe808-38f5-ef11-be1f-000d3ab91cf0","26cfe808-38f5-ef11-be1f-000d3ab91cf0")</f>
        <v>26cfe808-38f5-ef11-be1f-000d3ab91cf0</v>
      </c>
      <c r="XE65" t="s">
        <v>780</v>
      </c>
      <c r="XF65" s="4" t="str">
        <f>HYPERLINK("https://lead2car-demo.crm4.dynamics.com/main.aspx?etn=ey_vehicleowner&amp;pagetype=entityrecord&amp;id=742d498e-cbf5-ef11-be1f-6045bddf3afb","742d498e-cbf5-ef11-be1f-6045bddf3afb")</f>
        <v>742d498e-cbf5-ef11-be1f-6045bddf3afb</v>
      </c>
      <c r="XG65" t="s">
        <v>1297</v>
      </c>
      <c r="XH65">
        <v>364840002</v>
      </c>
      <c r="XI65" t="s">
        <v>686</v>
      </c>
      <c r="XJ65">
        <v>364840002</v>
      </c>
      <c r="XK65" t="s">
        <v>686</v>
      </c>
      <c r="XL65">
        <v>364840002</v>
      </c>
      <c r="XM65" t="s">
        <v>782</v>
      </c>
      <c r="XP65">
        <v>364840000</v>
      </c>
      <c r="XQ65" t="s">
        <v>722</v>
      </c>
      <c r="XR65" s="4" t="str">
        <f t="shared" si="12"/>
        <v>95d5cdbc-9fd5-ef11-8eea-000d3a6576c9</v>
      </c>
      <c r="XS65" t="s">
        <v>685</v>
      </c>
      <c r="YD65" t="s">
        <v>1298</v>
      </c>
      <c r="YF65" t="b">
        <v>0</v>
      </c>
      <c r="YG65" t="s">
        <v>715</v>
      </c>
      <c r="YH65">
        <v>364840002</v>
      </c>
      <c r="YI65" t="s">
        <v>686</v>
      </c>
      <c r="YJ65">
        <v>106.2</v>
      </c>
      <c r="YL65" s="4" t="str">
        <f t="shared" si="13"/>
        <v>95d5cdbc-9fd5-ef11-8eea-000d3a6576c9</v>
      </c>
      <c r="YM65" t="s">
        <v>685</v>
      </c>
      <c r="YN65" s="2">
        <v>45730.398206018515</v>
      </c>
      <c r="YR65" s="4" t="str">
        <f t="shared" si="21"/>
        <v>5333e27e-c4f5-ef11-be1f-6045bddedbff</v>
      </c>
      <c r="YS65" t="s">
        <v>724</v>
      </c>
      <c r="YT65" t="s">
        <v>709</v>
      </c>
      <c r="YU65" s="4" t="str">
        <f t="shared" si="14"/>
        <v>a3cecdbc-9fd5-ef11-8eea-000d3a6576c9</v>
      </c>
      <c r="YV65" t="s">
        <v>710</v>
      </c>
      <c r="YY65" s="4" t="str">
        <f t="shared" si="22"/>
        <v>5333e27e-c4f5-ef11-be1f-6045bddedbff</v>
      </c>
      <c r="ZA65">
        <v>0</v>
      </c>
      <c r="ZB65" t="s">
        <v>703</v>
      </c>
      <c r="ZC65">
        <v>1</v>
      </c>
      <c r="ZD65" t="s">
        <v>703</v>
      </c>
      <c r="ZE65">
        <v>0</v>
      </c>
      <c r="ZF65" s="4" t="str">
        <f t="shared" si="15"/>
        <v>58c14207-2cd6-ef11-8eea-000d3a6576c9</v>
      </c>
      <c r="ZG65" t="s">
        <v>711</v>
      </c>
    </row>
    <row r="66" spans="1:683" x14ac:dyDescent="0.25">
      <c r="A66" s="4" t="str">
        <f t="shared" si="16"/>
        <v>5333e27e-c4f5-ef11-be1f-6045bddedbff</v>
      </c>
      <c r="B66" t="s">
        <v>724</v>
      </c>
      <c r="C66" s="2">
        <v>45716.488298611112</v>
      </c>
      <c r="F66">
        <v>1</v>
      </c>
      <c r="J66">
        <v>364840002</v>
      </c>
      <c r="K66" t="s">
        <v>686</v>
      </c>
      <c r="R66" t="b">
        <v>0</v>
      </c>
      <c r="S66" t="s">
        <v>686</v>
      </c>
      <c r="W66">
        <v>0</v>
      </c>
      <c r="X66" s="2">
        <v>45734.389722222222</v>
      </c>
      <c r="Y66">
        <v>1</v>
      </c>
      <c r="Z66">
        <v>4</v>
      </c>
      <c r="AA66" s="2">
        <v>45734.389722222222</v>
      </c>
      <c r="AB66">
        <v>1</v>
      </c>
      <c r="AC66">
        <v>13486.4</v>
      </c>
      <c r="AD66">
        <v>13486.4</v>
      </c>
      <c r="AE66" s="2">
        <v>45734.389722222222</v>
      </c>
      <c r="AF66">
        <v>1</v>
      </c>
      <c r="AG66">
        <v>0</v>
      </c>
      <c r="AH66" s="2">
        <v>45734.389722222222</v>
      </c>
      <c r="AI66">
        <v>1</v>
      </c>
      <c r="AJ66">
        <v>364840002</v>
      </c>
      <c r="AK66" t="s">
        <v>686</v>
      </c>
      <c r="AL66">
        <v>364840001</v>
      </c>
      <c r="AM66" t="s">
        <v>687</v>
      </c>
      <c r="BD66">
        <v>364840001</v>
      </c>
      <c r="BE66" t="s">
        <v>765</v>
      </c>
      <c r="BH66">
        <v>364840005</v>
      </c>
      <c r="BI66" t="s">
        <v>1624</v>
      </c>
      <c r="BY66" s="4" t="str">
        <f>HYPERLINK("https://lead2car-demo.crm4.dynamics.com/main.aspx?etn=ey_equipment&amp;pagetype=entityrecord&amp;id=c5bf0c2d-c9f5-ef11-be1f-6045bddf3afb","c5bf0c2d-c9f5-ef11-be1f-6045bddf3afb")</f>
        <v>c5bf0c2d-c9f5-ef11-be1f-6045bddf3afb</v>
      </c>
      <c r="BZ66" t="s">
        <v>1299</v>
      </c>
      <c r="CB66" t="s">
        <v>1300</v>
      </c>
      <c r="CM66" s="2">
        <v>45734.389722222222</v>
      </c>
      <c r="CN66">
        <v>0</v>
      </c>
      <c r="CX66" s="2">
        <v>44847.338935185187</v>
      </c>
      <c r="CY66" s="2">
        <v>45734.389722222222</v>
      </c>
      <c r="CZ66">
        <v>1</v>
      </c>
      <c r="DA66" s="2">
        <v>44846.62296296296</v>
      </c>
      <c r="DB66" s="2">
        <v>45734.389722222222</v>
      </c>
      <c r="DC66">
        <v>1</v>
      </c>
      <c r="DF66" s="1">
        <v>44329</v>
      </c>
      <c r="DG66" s="1">
        <v>45790</v>
      </c>
      <c r="DI66" s="2">
        <v>45211.62296296296</v>
      </c>
      <c r="DM66" s="1">
        <v>44309</v>
      </c>
      <c r="DN66" s="1">
        <v>43488</v>
      </c>
      <c r="DR66" s="2">
        <v>45059.681250000001</v>
      </c>
      <c r="DT66">
        <v>364840002</v>
      </c>
      <c r="DU66" t="s">
        <v>686</v>
      </c>
      <c r="EI66">
        <v>364840001</v>
      </c>
      <c r="EJ66" t="s">
        <v>687</v>
      </c>
      <c r="EK66">
        <v>364840000</v>
      </c>
      <c r="EL66" t="s">
        <v>727</v>
      </c>
      <c r="EO66" s="4" t="str">
        <f>HYPERLINK("https://lead2car-demo.crm4.dynamics.com/main.aspx?etn=contact&amp;pagetype=entityrecord&amp;id=bddb9e7f-c7f5-ef11-be1f-6045bddedbff","bddb9e7f-c7f5-ef11-be1f-6045bddedbff")</f>
        <v>bddb9e7f-c7f5-ef11-be1f-6045bddedbff</v>
      </c>
      <c r="EP66" t="s">
        <v>1301</v>
      </c>
      <c r="EQ66" t="s">
        <v>729</v>
      </c>
      <c r="ER66">
        <v>364840000</v>
      </c>
      <c r="ES66" t="s">
        <v>690</v>
      </c>
      <c r="EU66">
        <v>45902</v>
      </c>
      <c r="EV66" s="1">
        <v>44898</v>
      </c>
      <c r="FC66" t="s">
        <v>834</v>
      </c>
      <c r="FD66">
        <v>1500</v>
      </c>
      <c r="FE66" t="s">
        <v>1302</v>
      </c>
      <c r="FF66">
        <v>96</v>
      </c>
      <c r="FI66">
        <v>200</v>
      </c>
      <c r="GD66" t="s">
        <v>732</v>
      </c>
      <c r="GG66">
        <v>364840004</v>
      </c>
      <c r="GH66" t="s">
        <v>836</v>
      </c>
      <c r="GJ66" t="b">
        <v>0</v>
      </c>
      <c r="GK66" t="s">
        <v>715</v>
      </c>
      <c r="GP66">
        <v>364840002</v>
      </c>
      <c r="GQ66" t="s">
        <v>686</v>
      </c>
      <c r="GU66" s="4" t="str">
        <f t="shared" si="17"/>
        <v>f4fbea14-c9f5-ef11-be1f-6045bddf3afb</v>
      </c>
      <c r="GV66" t="s">
        <v>733</v>
      </c>
      <c r="HE66">
        <v>364840002</v>
      </c>
      <c r="HF66" t="s">
        <v>686</v>
      </c>
      <c r="HI66">
        <v>364840002</v>
      </c>
      <c r="HJ66" t="s">
        <v>686</v>
      </c>
      <c r="HM66">
        <v>1</v>
      </c>
      <c r="HN66">
        <v>1</v>
      </c>
      <c r="IF66" s="4" t="str">
        <f>HYPERLINK("https://lead2car-demo.crm4.dynamics.com/main.aspx?etn=ey_modelkey&amp;pagetype=entityrecord&amp;id=51b4f621-43f5-ef11-be1f-6045bddf3afb","51b4f621-43f5-ef11-be1f-6045bddf3afb")</f>
        <v>51b4f621-43f5-ef11-be1f-6045bddf3afb</v>
      </c>
      <c r="IG66" t="s">
        <v>837</v>
      </c>
      <c r="II66">
        <v>2021</v>
      </c>
      <c r="IJ66" t="b">
        <v>0</v>
      </c>
      <c r="IK66" t="s">
        <v>715</v>
      </c>
      <c r="IM66" t="s">
        <v>1303</v>
      </c>
      <c r="IN66">
        <v>364840001</v>
      </c>
      <c r="IO66" t="s">
        <v>687</v>
      </c>
      <c r="IR66">
        <v>364840000</v>
      </c>
      <c r="IS66" t="s">
        <v>736</v>
      </c>
      <c r="IT66">
        <v>92.9</v>
      </c>
      <c r="IX66" t="s">
        <v>1304</v>
      </c>
      <c r="JH66">
        <v>364840003</v>
      </c>
      <c r="JI66" t="s">
        <v>773</v>
      </c>
      <c r="JL66" s="2">
        <v>45734.389722222222</v>
      </c>
      <c r="JM66">
        <v>0</v>
      </c>
      <c r="KJ66" t="s">
        <v>1299</v>
      </c>
      <c r="KR66">
        <v>364840002</v>
      </c>
      <c r="KS66" t="s">
        <v>686</v>
      </c>
      <c r="KT66" t="b">
        <v>0</v>
      </c>
      <c r="KU66" t="s">
        <v>715</v>
      </c>
      <c r="KX66">
        <v>24545</v>
      </c>
      <c r="KY66">
        <v>24545</v>
      </c>
      <c r="LD66">
        <v>309835</v>
      </c>
      <c r="LE66">
        <v>309835</v>
      </c>
      <c r="LF66">
        <v>6714.88</v>
      </c>
      <c r="LG66">
        <v>6714.88</v>
      </c>
      <c r="LR66">
        <v>0</v>
      </c>
      <c r="LS66">
        <v>0</v>
      </c>
      <c r="LV66">
        <v>341094.88</v>
      </c>
      <c r="LW66">
        <v>341094.88</v>
      </c>
      <c r="LX66">
        <v>322771</v>
      </c>
      <c r="LY66">
        <v>322771</v>
      </c>
      <c r="NP66" t="s">
        <v>1305</v>
      </c>
      <c r="NQ66" t="s">
        <v>1306</v>
      </c>
      <c r="NS66">
        <v>364840002</v>
      </c>
      <c r="NT66" t="s">
        <v>686</v>
      </c>
      <c r="OW66">
        <v>364840002</v>
      </c>
      <c r="OX66" t="s">
        <v>686</v>
      </c>
      <c r="PB66" t="s">
        <v>1307</v>
      </c>
      <c r="PE66" t="b">
        <v>0</v>
      </c>
      <c r="PF66" t="s">
        <v>686</v>
      </c>
      <c r="PN66">
        <v>364840002</v>
      </c>
      <c r="PO66" t="s">
        <v>686</v>
      </c>
      <c r="PR66" t="s">
        <v>842</v>
      </c>
      <c r="VO66">
        <v>40296</v>
      </c>
      <c r="VP66">
        <v>40296</v>
      </c>
      <c r="VU66">
        <v>364840001</v>
      </c>
      <c r="VV66" t="s">
        <v>720</v>
      </c>
      <c r="WA66">
        <v>364840025</v>
      </c>
      <c r="WB66" t="s">
        <v>843</v>
      </c>
      <c r="WC66">
        <v>364840002</v>
      </c>
      <c r="WD66" t="s">
        <v>686</v>
      </c>
      <c r="WR66">
        <v>364840013</v>
      </c>
      <c r="WS66" t="s">
        <v>704</v>
      </c>
      <c r="WX66" s="4" t="str">
        <f>HYPERLINK("https://lead2car-demo.crm4.dynamics.com/main.aspx?etn=ey_vehicle&amp;pagetype=entityrecord&amp;id=c7bf0c2d-c9f5-ef11-be1f-6045bddf3afb","c7bf0c2d-c9f5-ef11-be1f-6045bddf3afb")</f>
        <v>c7bf0c2d-c9f5-ef11-be1f-6045bddf3afb</v>
      </c>
      <c r="XD66" s="4" t="str">
        <f t="shared" si="23"/>
        <v>26cfe808-38f5-ef11-be1f-000d3ab91cf0</v>
      </c>
      <c r="XE66" t="s">
        <v>780</v>
      </c>
      <c r="XF66" s="4" t="str">
        <f>HYPERLINK("https://lead2car-demo.crm4.dynamics.com/main.aspx?etn=ey_vehicleowner&amp;pagetype=entityrecord&amp;id=7d75faa7-cbf5-ef11-be1f-6045bddedbff","7d75faa7-cbf5-ef11-be1f-6045bddedbff")</f>
        <v>7d75faa7-cbf5-ef11-be1f-6045bddedbff</v>
      </c>
      <c r="XG66" t="s">
        <v>1308</v>
      </c>
      <c r="XH66">
        <v>364840002</v>
      </c>
      <c r="XI66" t="s">
        <v>686</v>
      </c>
      <c r="XJ66">
        <v>364840002</v>
      </c>
      <c r="XK66" t="s">
        <v>686</v>
      </c>
      <c r="XL66">
        <v>364840002</v>
      </c>
      <c r="XM66" t="s">
        <v>782</v>
      </c>
      <c r="XP66">
        <v>364840000</v>
      </c>
      <c r="XQ66" t="s">
        <v>722</v>
      </c>
      <c r="XR66" s="4" t="str">
        <f t="shared" ref="XR66:XR102" si="24">HYPERLINK("https://lead2car-demo.crm4.dynamics.com/main.aspx?etn=systemuser&amp;pagetype=entityrecord&amp;id=95d5cdbc-9fd5-ef11-8eea-000d3a6576c9","95d5cdbc-9fd5-ef11-8eea-000d3a6576c9")</f>
        <v>95d5cdbc-9fd5-ef11-8eea-000d3a6576c9</v>
      </c>
      <c r="XS66" t="s">
        <v>685</v>
      </c>
      <c r="YD66" t="s">
        <v>1309</v>
      </c>
      <c r="YF66" t="b">
        <v>0</v>
      </c>
      <c r="YG66" t="s">
        <v>715</v>
      </c>
      <c r="YH66">
        <v>364840002</v>
      </c>
      <c r="YI66" t="s">
        <v>686</v>
      </c>
      <c r="YJ66">
        <v>106.2</v>
      </c>
      <c r="YL66" s="4" t="str">
        <f t="shared" ref="YL66:YL102" si="25">HYPERLINK("https://lead2car-demo.crm4.dynamics.com/main.aspx?etn=systemuser&amp;pagetype=entityrecord&amp;id=95d5cdbc-9fd5-ef11-8eea-000d3a6576c9","95d5cdbc-9fd5-ef11-8eea-000d3a6576c9")</f>
        <v>95d5cdbc-9fd5-ef11-8eea-000d3a6576c9</v>
      </c>
      <c r="YM66" t="s">
        <v>685</v>
      </c>
      <c r="YN66" s="2">
        <v>45730.380474537036</v>
      </c>
      <c r="YR66" s="4" t="str">
        <f t="shared" si="21"/>
        <v>5333e27e-c4f5-ef11-be1f-6045bddedbff</v>
      </c>
      <c r="YS66" t="s">
        <v>724</v>
      </c>
      <c r="YT66" t="s">
        <v>709</v>
      </c>
      <c r="YU66" s="4" t="str">
        <f t="shared" ref="YU66:YU102" si="26">HYPERLINK("https://lead2car-demo.crm4.dynamics.com/main.aspx?etn=businessunit&amp;pagetype=entityrecord&amp;id=a3cecdbc-9fd5-ef11-8eea-000d3a6576c9","a3cecdbc-9fd5-ef11-8eea-000d3a6576c9")</f>
        <v>a3cecdbc-9fd5-ef11-8eea-000d3a6576c9</v>
      </c>
      <c r="YV66" t="s">
        <v>710</v>
      </c>
      <c r="YY66" s="4" t="str">
        <f t="shared" si="22"/>
        <v>5333e27e-c4f5-ef11-be1f-6045bddedbff</v>
      </c>
      <c r="ZA66">
        <v>0</v>
      </c>
      <c r="ZB66" t="s">
        <v>703</v>
      </c>
      <c r="ZC66">
        <v>1</v>
      </c>
      <c r="ZD66" t="s">
        <v>703</v>
      </c>
      <c r="ZE66">
        <v>0</v>
      </c>
      <c r="ZF66" s="4" t="str">
        <f t="shared" ref="ZF66:ZF102" si="27">HYPERLINK("https://lead2car-demo.crm4.dynamics.com/main.aspx?etn=transactioncurrency&amp;pagetype=entityrecord&amp;id=58c14207-2cd6-ef11-8eea-000d3a6576c9","58c14207-2cd6-ef11-8eea-000d3a6576c9")</f>
        <v>58c14207-2cd6-ef11-8eea-000d3a6576c9</v>
      </c>
      <c r="ZG66" t="s">
        <v>711</v>
      </c>
    </row>
    <row r="67" spans="1:683" x14ac:dyDescent="0.25">
      <c r="A67" s="4" t="str">
        <f t="shared" si="16"/>
        <v>5333e27e-c4f5-ef11-be1f-6045bddedbff</v>
      </c>
      <c r="B67" t="s">
        <v>724</v>
      </c>
      <c r="C67" s="2">
        <v>45716.488321759258</v>
      </c>
      <c r="F67">
        <v>1</v>
      </c>
      <c r="J67">
        <v>364840002</v>
      </c>
      <c r="K67" t="s">
        <v>686</v>
      </c>
      <c r="R67" t="b">
        <v>0</v>
      </c>
      <c r="S67" t="s">
        <v>686</v>
      </c>
      <c r="W67">
        <v>0</v>
      </c>
      <c r="X67" s="2">
        <v>45734.389722222222</v>
      </c>
      <c r="Y67">
        <v>1</v>
      </c>
      <c r="Z67">
        <v>4</v>
      </c>
      <c r="AA67" s="2">
        <v>45734.389722222222</v>
      </c>
      <c r="AB67">
        <v>1</v>
      </c>
      <c r="AC67">
        <v>15895.9</v>
      </c>
      <c r="AD67">
        <v>15895.9</v>
      </c>
      <c r="AE67" s="2">
        <v>45734.389722222222</v>
      </c>
      <c r="AF67">
        <v>1</v>
      </c>
      <c r="AG67">
        <v>0</v>
      </c>
      <c r="AH67" s="2">
        <v>45734.389722222222</v>
      </c>
      <c r="AI67">
        <v>1</v>
      </c>
      <c r="AJ67">
        <v>364840002</v>
      </c>
      <c r="AK67" t="s">
        <v>686</v>
      </c>
      <c r="AL67">
        <v>364840001</v>
      </c>
      <c r="AM67" t="s">
        <v>687</v>
      </c>
      <c r="BD67">
        <v>364840001</v>
      </c>
      <c r="BE67" t="s">
        <v>765</v>
      </c>
      <c r="BH67">
        <v>364840005</v>
      </c>
      <c r="BI67" t="s">
        <v>1624</v>
      </c>
      <c r="BY67" s="4" t="str">
        <f>HYPERLINK("https://lead2car-demo.crm4.dynamics.com/main.aspx?etn=ey_equipment&amp;pagetype=entityrecord&amp;id=d9bf0c2d-c9f5-ef11-be1f-6045bddf3afb","d9bf0c2d-c9f5-ef11-be1f-6045bddf3afb")</f>
        <v>d9bf0c2d-c9f5-ef11-be1f-6045bddf3afb</v>
      </c>
      <c r="BZ67" t="s">
        <v>929</v>
      </c>
      <c r="CM67" s="2">
        <v>45734.389722222222</v>
      </c>
      <c r="CN67">
        <v>0</v>
      </c>
      <c r="CX67" s="2">
        <v>44847.378321759257</v>
      </c>
      <c r="CY67" s="2">
        <v>45734.389722222222</v>
      </c>
      <c r="CZ67">
        <v>1</v>
      </c>
      <c r="DA67" s="2">
        <v>44846.327928240738</v>
      </c>
      <c r="DB67" s="2">
        <v>45734.389722222222</v>
      </c>
      <c r="DC67">
        <v>1</v>
      </c>
      <c r="DF67" s="1">
        <v>44420</v>
      </c>
      <c r="DG67" s="1">
        <v>45881</v>
      </c>
      <c r="DI67" s="2">
        <v>45211.327928240738</v>
      </c>
      <c r="DN67" s="1">
        <v>44420</v>
      </c>
      <c r="DR67" s="1">
        <v>45149</v>
      </c>
      <c r="DT67">
        <v>364840002</v>
      </c>
      <c r="DU67" t="s">
        <v>686</v>
      </c>
      <c r="EI67">
        <v>364840001</v>
      </c>
      <c r="EJ67" t="s">
        <v>687</v>
      </c>
      <c r="EK67">
        <v>364840000</v>
      </c>
      <c r="EL67" t="s">
        <v>727</v>
      </c>
      <c r="EO67" s="4" t="str">
        <f>HYPERLINK("https://lead2car-demo.crm4.dynamics.com/main.aspx?etn=account&amp;pagetype=entityrecord&amp;id=8cc6775a-c7f5-ef11-be1f-6045bddedbff","8cc6775a-c7f5-ef11-be1f-6045bddedbff")</f>
        <v>8cc6775a-c7f5-ef11-be1f-6045bddedbff</v>
      </c>
      <c r="EP67" t="s">
        <v>1310</v>
      </c>
      <c r="EQ67" t="s">
        <v>713</v>
      </c>
      <c r="ER67">
        <v>364840000</v>
      </c>
      <c r="ES67" t="s">
        <v>690</v>
      </c>
      <c r="EU67">
        <v>57208</v>
      </c>
      <c r="EV67" s="1">
        <v>45439</v>
      </c>
      <c r="FC67" t="s">
        <v>864</v>
      </c>
      <c r="FD67">
        <v>1000</v>
      </c>
      <c r="FE67" t="s">
        <v>1311</v>
      </c>
      <c r="FF67">
        <v>81</v>
      </c>
      <c r="FI67">
        <v>200</v>
      </c>
      <c r="GD67" t="s">
        <v>732</v>
      </c>
      <c r="GG67">
        <v>364840000</v>
      </c>
      <c r="GH67" t="s">
        <v>691</v>
      </c>
      <c r="GI67" t="s">
        <v>984</v>
      </c>
      <c r="GJ67" t="b">
        <v>0</v>
      </c>
      <c r="GK67" t="s">
        <v>715</v>
      </c>
      <c r="GP67">
        <v>364840002</v>
      </c>
      <c r="GQ67" t="s">
        <v>686</v>
      </c>
      <c r="GU67" s="4" t="str">
        <f t="shared" si="17"/>
        <v>f4fbea14-c9f5-ef11-be1f-6045bddf3afb</v>
      </c>
      <c r="GV67" t="s">
        <v>733</v>
      </c>
      <c r="HE67">
        <v>364840002</v>
      </c>
      <c r="HF67" t="s">
        <v>686</v>
      </c>
      <c r="HI67">
        <v>364840002</v>
      </c>
      <c r="HJ67" t="s">
        <v>686</v>
      </c>
      <c r="HM67">
        <v>1</v>
      </c>
      <c r="HN67">
        <v>1</v>
      </c>
      <c r="IB67">
        <v>165941</v>
      </c>
      <c r="IF67" s="4" t="str">
        <f>HYPERLINK("https://lead2car-demo.crm4.dynamics.com/main.aspx?etn=ey_modelkey&amp;pagetype=entityrecord&amp;id=58b4f621-43f5-ef11-be1f-6045bddf3afb","58b4f621-43f5-ef11-be1f-6045bddf3afb")</f>
        <v>58b4f621-43f5-ef11-be1f-6045bddf3afb</v>
      </c>
      <c r="IG67" t="s">
        <v>1312</v>
      </c>
      <c r="II67">
        <v>2022</v>
      </c>
      <c r="IJ67" t="b">
        <v>0</v>
      </c>
      <c r="IK67" t="s">
        <v>715</v>
      </c>
      <c r="IM67" t="s">
        <v>1313</v>
      </c>
      <c r="IN67">
        <v>364840002</v>
      </c>
      <c r="IO67" t="s">
        <v>686</v>
      </c>
      <c r="IR67">
        <v>364840001</v>
      </c>
      <c r="IS67" t="s">
        <v>940</v>
      </c>
      <c r="IT67">
        <v>112.5</v>
      </c>
      <c r="JH67">
        <v>364840002</v>
      </c>
      <c r="JI67" t="s">
        <v>697</v>
      </c>
      <c r="JL67" s="2">
        <v>45734.389722222222</v>
      </c>
      <c r="JM67">
        <v>0</v>
      </c>
      <c r="KJ67" t="s">
        <v>929</v>
      </c>
      <c r="KR67">
        <v>364840002</v>
      </c>
      <c r="KS67" t="s">
        <v>686</v>
      </c>
      <c r="KT67" t="b">
        <v>0</v>
      </c>
      <c r="KU67" t="s">
        <v>715</v>
      </c>
      <c r="MF67">
        <v>2021</v>
      </c>
      <c r="NQ67" t="s">
        <v>1314</v>
      </c>
      <c r="NS67">
        <v>364840002</v>
      </c>
      <c r="NT67" t="s">
        <v>686</v>
      </c>
      <c r="OW67">
        <v>364840002</v>
      </c>
      <c r="OX67" t="s">
        <v>686</v>
      </c>
      <c r="PB67" t="s">
        <v>1315</v>
      </c>
      <c r="PE67" t="b">
        <v>0</v>
      </c>
      <c r="PF67" t="s">
        <v>686</v>
      </c>
      <c r="PN67">
        <v>364840002</v>
      </c>
      <c r="PO67" t="s">
        <v>686</v>
      </c>
      <c r="PR67" t="s">
        <v>1316</v>
      </c>
      <c r="VU67">
        <v>364840000</v>
      </c>
      <c r="VV67" t="s">
        <v>702</v>
      </c>
      <c r="VY67" t="s">
        <v>984</v>
      </c>
      <c r="WA67">
        <v>364840025</v>
      </c>
      <c r="WB67" t="s">
        <v>843</v>
      </c>
      <c r="WC67">
        <v>364840002</v>
      </c>
      <c r="WD67" t="s">
        <v>686</v>
      </c>
      <c r="WR67">
        <v>364840013</v>
      </c>
      <c r="WS67" t="s">
        <v>704</v>
      </c>
      <c r="WX67" s="4" t="str">
        <f>HYPERLINK("https://lead2car-demo.crm4.dynamics.com/main.aspx?etn=ey_vehicle&amp;pagetype=entityrecord&amp;id=dabf0c2d-c9f5-ef11-be1f-6045bddf3afb","dabf0c2d-c9f5-ef11-be1f-6045bddf3afb")</f>
        <v>dabf0c2d-c9f5-ef11-be1f-6045bddf3afb</v>
      </c>
      <c r="XD67" s="4" t="str">
        <f t="shared" si="23"/>
        <v>26cfe808-38f5-ef11-be1f-000d3ab91cf0</v>
      </c>
      <c r="XE67" t="s">
        <v>780</v>
      </c>
      <c r="XF67" s="4" t="str">
        <f>HYPERLINK("https://lead2car-demo.crm4.dynamics.com/main.aspx?etn=ey_vehicleowner&amp;pagetype=entityrecord&amp;id=36600907-d4f5-ef11-be1f-7c1e5236628e","36600907-d4f5-ef11-be1f-7c1e5236628e")</f>
        <v>36600907-d4f5-ef11-be1f-7c1e5236628e</v>
      </c>
      <c r="XG67" t="s">
        <v>1317</v>
      </c>
      <c r="XH67">
        <v>364840002</v>
      </c>
      <c r="XI67" t="s">
        <v>686</v>
      </c>
      <c r="XJ67">
        <v>364840002</v>
      </c>
      <c r="XK67" t="s">
        <v>686</v>
      </c>
      <c r="XL67">
        <v>364840002</v>
      </c>
      <c r="XM67" t="s">
        <v>782</v>
      </c>
      <c r="XP67">
        <v>364840000</v>
      </c>
      <c r="XQ67" t="s">
        <v>722</v>
      </c>
      <c r="XR67" s="4" t="str">
        <f t="shared" si="24"/>
        <v>95d5cdbc-9fd5-ef11-8eea-000d3a6576c9</v>
      </c>
      <c r="XS67" t="s">
        <v>685</v>
      </c>
      <c r="YD67" t="s">
        <v>1318</v>
      </c>
      <c r="YF67" t="b">
        <v>0</v>
      </c>
      <c r="YG67" t="s">
        <v>715</v>
      </c>
      <c r="YH67">
        <v>364840002</v>
      </c>
      <c r="YI67" t="s">
        <v>686</v>
      </c>
      <c r="YJ67">
        <v>119.9</v>
      </c>
      <c r="YL67" s="4" t="str">
        <f t="shared" si="25"/>
        <v>95d5cdbc-9fd5-ef11-8eea-000d3a6576c9</v>
      </c>
      <c r="YM67" t="s">
        <v>685</v>
      </c>
      <c r="YN67" s="2">
        <v>45730.397453703707</v>
      </c>
      <c r="YR67" s="4" t="str">
        <f t="shared" si="21"/>
        <v>5333e27e-c4f5-ef11-be1f-6045bddedbff</v>
      </c>
      <c r="YS67" t="s">
        <v>724</v>
      </c>
      <c r="YT67" t="s">
        <v>709</v>
      </c>
      <c r="YU67" s="4" t="str">
        <f t="shared" si="26"/>
        <v>a3cecdbc-9fd5-ef11-8eea-000d3a6576c9</v>
      </c>
      <c r="YV67" t="s">
        <v>710</v>
      </c>
      <c r="YY67" s="4" t="str">
        <f t="shared" si="22"/>
        <v>5333e27e-c4f5-ef11-be1f-6045bddedbff</v>
      </c>
      <c r="ZA67">
        <v>0</v>
      </c>
      <c r="ZB67" t="s">
        <v>703</v>
      </c>
      <c r="ZC67">
        <v>1</v>
      </c>
      <c r="ZD67" t="s">
        <v>703</v>
      </c>
      <c r="ZE67">
        <v>4</v>
      </c>
      <c r="ZF67" s="4" t="str">
        <f t="shared" si="27"/>
        <v>58c14207-2cd6-ef11-8eea-000d3a6576c9</v>
      </c>
      <c r="ZG67" t="s">
        <v>711</v>
      </c>
    </row>
    <row r="68" spans="1:683" x14ac:dyDescent="0.25">
      <c r="A68" s="4" t="str">
        <f t="shared" ref="A68:A102" si="28">HYPERLINK("https://lead2car-demo.crm4.dynamics.com/main.aspx?etn=systemuser&amp;pagetype=entityrecord&amp;id=5333e27e-c4f5-ef11-be1f-6045bddedbff","5333e27e-c4f5-ef11-be1f-6045bddedbff")</f>
        <v>5333e27e-c4f5-ef11-be1f-6045bddedbff</v>
      </c>
      <c r="B68" t="s">
        <v>724</v>
      </c>
      <c r="C68" s="2">
        <v>45716.488379629627</v>
      </c>
      <c r="F68">
        <v>1</v>
      </c>
      <c r="J68">
        <v>364840002</v>
      </c>
      <c r="K68" t="s">
        <v>686</v>
      </c>
      <c r="R68" t="b">
        <v>0</v>
      </c>
      <c r="S68" t="s">
        <v>686</v>
      </c>
      <c r="W68">
        <v>0</v>
      </c>
      <c r="X68" s="2">
        <v>45734.389722222222</v>
      </c>
      <c r="Y68">
        <v>1</v>
      </c>
      <c r="Z68">
        <v>4</v>
      </c>
      <c r="AA68" s="2">
        <v>45734.389722222222</v>
      </c>
      <c r="AB68">
        <v>1</v>
      </c>
      <c r="AC68">
        <v>21529.4</v>
      </c>
      <c r="AD68">
        <v>21529.4</v>
      </c>
      <c r="AE68" s="2">
        <v>45734.389722222222</v>
      </c>
      <c r="AF68">
        <v>1</v>
      </c>
      <c r="AG68">
        <v>0</v>
      </c>
      <c r="AH68" s="2">
        <v>45734.389722222222</v>
      </c>
      <c r="AI68">
        <v>1</v>
      </c>
      <c r="AJ68">
        <v>364840002</v>
      </c>
      <c r="AK68" t="s">
        <v>686</v>
      </c>
      <c r="AL68">
        <v>364840001</v>
      </c>
      <c r="AM68" t="s">
        <v>687</v>
      </c>
      <c r="BD68">
        <v>364840001</v>
      </c>
      <c r="BE68" t="s">
        <v>765</v>
      </c>
      <c r="BH68">
        <v>364840005</v>
      </c>
      <c r="BI68" t="s">
        <v>1624</v>
      </c>
      <c r="BY68" s="4" t="str">
        <f>HYPERLINK("https://lead2car-demo.crm4.dynamics.com/main.aspx?etn=ey_equipment&amp;pagetype=entityrecord&amp;id=e1d25f2c-c9f5-ef11-be1f-6045bddedbff","e1d25f2c-c9f5-ef11-be1f-6045bddedbff")</f>
        <v>e1d25f2c-c9f5-ef11-be1f-6045bddedbff</v>
      </c>
      <c r="BZ68" t="s">
        <v>861</v>
      </c>
      <c r="CB68" t="s">
        <v>1319</v>
      </c>
      <c r="CM68" s="2">
        <v>45734.389722222222</v>
      </c>
      <c r="CN68">
        <v>0</v>
      </c>
      <c r="CX68" s="2">
        <v>44847.547800925924</v>
      </c>
      <c r="CY68" s="2">
        <v>45734.389722222222</v>
      </c>
      <c r="CZ68">
        <v>1</v>
      </c>
      <c r="DA68" s="2">
        <v>44845.532152777778</v>
      </c>
      <c r="DB68" s="2">
        <v>45734.389722222222</v>
      </c>
      <c r="DC68">
        <v>1</v>
      </c>
      <c r="DF68" s="1">
        <v>44285</v>
      </c>
      <c r="DG68" s="1">
        <v>45746</v>
      </c>
      <c r="DI68" s="2">
        <v>45210.532152777778</v>
      </c>
      <c r="DM68" s="1">
        <v>44181</v>
      </c>
      <c r="DN68" s="1">
        <v>43497</v>
      </c>
      <c r="DR68" s="2">
        <v>45015.520138888889</v>
      </c>
      <c r="DT68">
        <v>364840002</v>
      </c>
      <c r="DU68" t="s">
        <v>686</v>
      </c>
      <c r="EI68">
        <v>364840001</v>
      </c>
      <c r="EJ68" t="s">
        <v>687</v>
      </c>
      <c r="EK68">
        <v>364840000</v>
      </c>
      <c r="EL68" t="s">
        <v>727</v>
      </c>
      <c r="ER68">
        <v>364840000</v>
      </c>
      <c r="ES68" t="s">
        <v>690</v>
      </c>
      <c r="EU68">
        <v>30000</v>
      </c>
      <c r="FC68" t="s">
        <v>864</v>
      </c>
      <c r="FD68">
        <v>1000</v>
      </c>
      <c r="FE68" t="s">
        <v>1320</v>
      </c>
      <c r="FF68">
        <v>81</v>
      </c>
      <c r="FI68">
        <v>200</v>
      </c>
      <c r="GD68" t="s">
        <v>732</v>
      </c>
      <c r="GG68">
        <v>364840000</v>
      </c>
      <c r="GH68" t="s">
        <v>691</v>
      </c>
      <c r="GJ68" t="b">
        <v>0</v>
      </c>
      <c r="GK68" t="s">
        <v>715</v>
      </c>
      <c r="GP68">
        <v>364840002</v>
      </c>
      <c r="GQ68" t="s">
        <v>686</v>
      </c>
      <c r="GU68" s="4" t="str">
        <f t="shared" ref="GU68:GU102" si="29">HYPERLINK("https://lead2car-demo.crm4.dynamics.com/main.aspx?etn=ey_importentity&amp;pagetype=entityrecord&amp;id=f4fbea14-c9f5-ef11-be1f-6045bddf3afb","f4fbea14-c9f5-ef11-be1f-6045bddf3afb")</f>
        <v>f4fbea14-c9f5-ef11-be1f-6045bddf3afb</v>
      </c>
      <c r="GV68" t="s">
        <v>733</v>
      </c>
      <c r="HE68">
        <v>364840002</v>
      </c>
      <c r="HF68" t="s">
        <v>686</v>
      </c>
      <c r="HI68">
        <v>364840002</v>
      </c>
      <c r="HJ68" t="s">
        <v>686</v>
      </c>
      <c r="HM68">
        <v>1</v>
      </c>
      <c r="HN68">
        <v>1</v>
      </c>
      <c r="IB68">
        <v>10</v>
      </c>
      <c r="IF68" s="4" t="str">
        <f>HYPERLINK("https://lead2car-demo.crm4.dynamics.com/main.aspx?etn=ey_modelkey&amp;pagetype=entityrecord&amp;id=5eb4f621-43f5-ef11-be1f-6045bddf3afb","5eb4f621-43f5-ef11-be1f-6045bddf3afb")</f>
        <v>5eb4f621-43f5-ef11-be1f-6045bddf3afb</v>
      </c>
      <c r="IG68" t="s">
        <v>866</v>
      </c>
      <c r="II68">
        <v>2021</v>
      </c>
      <c r="IJ68" t="b">
        <v>0</v>
      </c>
      <c r="IK68" t="s">
        <v>715</v>
      </c>
      <c r="IM68" t="s">
        <v>1321</v>
      </c>
      <c r="IN68">
        <v>364840001</v>
      </c>
      <c r="IO68" t="s">
        <v>687</v>
      </c>
      <c r="IR68">
        <v>364840000</v>
      </c>
      <c r="IS68" t="s">
        <v>736</v>
      </c>
      <c r="IT68">
        <v>99.5</v>
      </c>
      <c r="JH68">
        <v>364840003</v>
      </c>
      <c r="JI68" t="s">
        <v>773</v>
      </c>
      <c r="JL68" s="2">
        <v>45734.389722222222</v>
      </c>
      <c r="JM68">
        <v>0</v>
      </c>
      <c r="KJ68" t="s">
        <v>861</v>
      </c>
      <c r="KR68">
        <v>364840002</v>
      </c>
      <c r="KS68" t="s">
        <v>686</v>
      </c>
      <c r="KT68" t="b">
        <v>0</v>
      </c>
      <c r="KU68" t="s">
        <v>715</v>
      </c>
      <c r="KX68">
        <v>28347</v>
      </c>
      <c r="KY68">
        <v>28347</v>
      </c>
      <c r="LD68">
        <v>513140</v>
      </c>
      <c r="LE68">
        <v>513140</v>
      </c>
      <c r="LF68">
        <v>378</v>
      </c>
      <c r="LG68">
        <v>378</v>
      </c>
      <c r="LR68">
        <v>0</v>
      </c>
      <c r="LS68">
        <v>0</v>
      </c>
      <c r="LV68">
        <v>541865</v>
      </c>
      <c r="LW68">
        <v>541865</v>
      </c>
      <c r="LX68">
        <v>513375</v>
      </c>
      <c r="LY68">
        <v>513375</v>
      </c>
      <c r="MF68">
        <v>2020</v>
      </c>
      <c r="NP68" t="s">
        <v>1322</v>
      </c>
      <c r="NQ68" t="s">
        <v>1323</v>
      </c>
      <c r="NS68">
        <v>364840002</v>
      </c>
      <c r="NT68" t="s">
        <v>686</v>
      </c>
      <c r="OW68">
        <v>364840002</v>
      </c>
      <c r="OX68" t="s">
        <v>686</v>
      </c>
      <c r="PB68" t="s">
        <v>1324</v>
      </c>
      <c r="PE68" t="b">
        <v>0</v>
      </c>
      <c r="PF68" t="s">
        <v>686</v>
      </c>
      <c r="PN68">
        <v>364840002</v>
      </c>
      <c r="PO68" t="s">
        <v>686</v>
      </c>
      <c r="PR68" t="s">
        <v>871</v>
      </c>
      <c r="VO68">
        <v>149450</v>
      </c>
      <c r="VP68">
        <v>149450</v>
      </c>
      <c r="VU68">
        <v>364840001</v>
      </c>
      <c r="VV68" t="s">
        <v>720</v>
      </c>
      <c r="WA68">
        <v>364840025</v>
      </c>
      <c r="WB68" t="s">
        <v>843</v>
      </c>
      <c r="WC68">
        <v>364840002</v>
      </c>
      <c r="WD68" t="s">
        <v>686</v>
      </c>
      <c r="WR68">
        <v>364840013</v>
      </c>
      <c r="WS68" t="s">
        <v>704</v>
      </c>
      <c r="WX68" s="4" t="str">
        <f>HYPERLINK("https://lead2car-demo.crm4.dynamics.com/main.aspx?etn=ey_vehicle&amp;pagetype=entityrecord&amp;id=2ec00c2d-c9f5-ef11-be1f-6045bddf3afb","2ec00c2d-c9f5-ef11-be1f-6045bddf3afb")</f>
        <v>2ec00c2d-c9f5-ef11-be1f-6045bddf3afb</v>
      </c>
      <c r="XD68" s="4" t="str">
        <f t="shared" si="23"/>
        <v>26cfe808-38f5-ef11-be1f-000d3ab91cf0</v>
      </c>
      <c r="XE68" t="s">
        <v>780</v>
      </c>
      <c r="XF68" s="4" t="str">
        <f>HYPERLINK("https://lead2car-demo.crm4.dynamics.com/main.aspx?etn=ey_vehicleowner&amp;pagetype=entityrecord&amp;id=acf77bb2-cbf5-ef11-be1f-7c1e5236628e","acf77bb2-cbf5-ef11-be1f-7c1e5236628e")</f>
        <v>acf77bb2-cbf5-ef11-be1f-7c1e5236628e</v>
      </c>
      <c r="XG68" t="s">
        <v>1325</v>
      </c>
      <c r="XH68">
        <v>364840002</v>
      </c>
      <c r="XI68" t="s">
        <v>686</v>
      </c>
      <c r="XJ68">
        <v>364840002</v>
      </c>
      <c r="XK68" t="s">
        <v>686</v>
      </c>
      <c r="XL68">
        <v>364840002</v>
      </c>
      <c r="XM68" t="s">
        <v>782</v>
      </c>
      <c r="XP68">
        <v>364840000</v>
      </c>
      <c r="XQ68" t="s">
        <v>722</v>
      </c>
      <c r="XR68" s="4" t="str">
        <f t="shared" si="24"/>
        <v>95d5cdbc-9fd5-ef11-8eea-000d3a6576c9</v>
      </c>
      <c r="XS68" t="s">
        <v>685</v>
      </c>
      <c r="YD68" t="s">
        <v>1326</v>
      </c>
      <c r="YF68" t="b">
        <v>0</v>
      </c>
      <c r="YG68" t="s">
        <v>715</v>
      </c>
      <c r="YH68">
        <v>364840002</v>
      </c>
      <c r="YI68" t="s">
        <v>686</v>
      </c>
      <c r="YJ68">
        <v>115.3</v>
      </c>
      <c r="YL68" s="4" t="str">
        <f t="shared" si="25"/>
        <v>95d5cdbc-9fd5-ef11-8eea-000d3a6576c9</v>
      </c>
      <c r="YM68" t="s">
        <v>685</v>
      </c>
      <c r="YN68" s="2">
        <v>45730.397037037037</v>
      </c>
      <c r="YR68" s="4" t="str">
        <f t="shared" si="21"/>
        <v>5333e27e-c4f5-ef11-be1f-6045bddedbff</v>
      </c>
      <c r="YS68" t="s">
        <v>724</v>
      </c>
      <c r="YT68" t="s">
        <v>709</v>
      </c>
      <c r="YU68" s="4" t="str">
        <f t="shared" si="26"/>
        <v>a3cecdbc-9fd5-ef11-8eea-000d3a6576c9</v>
      </c>
      <c r="YV68" t="s">
        <v>710</v>
      </c>
      <c r="YY68" s="4" t="str">
        <f t="shared" si="22"/>
        <v>5333e27e-c4f5-ef11-be1f-6045bddedbff</v>
      </c>
      <c r="ZA68">
        <v>0</v>
      </c>
      <c r="ZB68" t="s">
        <v>703</v>
      </c>
      <c r="ZC68">
        <v>1</v>
      </c>
      <c r="ZD68" t="s">
        <v>703</v>
      </c>
      <c r="ZE68">
        <v>0</v>
      </c>
      <c r="ZF68" s="4" t="str">
        <f t="shared" si="27"/>
        <v>58c14207-2cd6-ef11-8eea-000d3a6576c9</v>
      </c>
      <c r="ZG68" t="s">
        <v>711</v>
      </c>
    </row>
    <row r="69" spans="1:683" x14ac:dyDescent="0.25">
      <c r="A69" s="4" t="str">
        <f t="shared" si="28"/>
        <v>5333e27e-c4f5-ef11-be1f-6045bddedbff</v>
      </c>
      <c r="B69" t="s">
        <v>724</v>
      </c>
      <c r="C69" s="2">
        <v>45716.488391203704</v>
      </c>
      <c r="F69">
        <v>1</v>
      </c>
      <c r="J69">
        <v>364840002</v>
      </c>
      <c r="K69" t="s">
        <v>686</v>
      </c>
      <c r="R69" t="b">
        <v>0</v>
      </c>
      <c r="S69" t="s">
        <v>686</v>
      </c>
      <c r="W69">
        <v>0</v>
      </c>
      <c r="X69" s="2">
        <v>45734.389722222222</v>
      </c>
      <c r="Y69">
        <v>1</v>
      </c>
      <c r="Z69">
        <v>4</v>
      </c>
      <c r="AA69" s="2">
        <v>45734.389722222222</v>
      </c>
      <c r="AB69">
        <v>1</v>
      </c>
      <c r="AC69">
        <v>47053.4</v>
      </c>
      <c r="AD69">
        <v>47053.4</v>
      </c>
      <c r="AE69" s="2">
        <v>45734.389722222222</v>
      </c>
      <c r="AF69">
        <v>1</v>
      </c>
      <c r="AG69">
        <v>0</v>
      </c>
      <c r="AH69" s="2">
        <v>45734.389722222222</v>
      </c>
      <c r="AI69">
        <v>1</v>
      </c>
      <c r="AJ69">
        <v>364840002</v>
      </c>
      <c r="AK69" t="s">
        <v>686</v>
      </c>
      <c r="AL69">
        <v>364840001</v>
      </c>
      <c r="AM69" t="s">
        <v>687</v>
      </c>
      <c r="BD69">
        <v>364840001</v>
      </c>
      <c r="BE69" t="s">
        <v>765</v>
      </c>
      <c r="BH69">
        <v>364840005</v>
      </c>
      <c r="BI69" t="s">
        <v>1624</v>
      </c>
      <c r="BY69" s="4" t="str">
        <f>HYPERLINK("https://lead2car-demo.crm4.dynamics.com/main.aspx?etn=ey_equipment&amp;pagetype=entityrecord&amp;id=e1d25f2c-c9f5-ef11-be1f-6045bddedbff","e1d25f2c-c9f5-ef11-be1f-6045bddedbff")</f>
        <v>e1d25f2c-c9f5-ef11-be1f-6045bddedbff</v>
      </c>
      <c r="BZ69" t="s">
        <v>861</v>
      </c>
      <c r="CB69" t="s">
        <v>1327</v>
      </c>
      <c r="CM69" s="2">
        <v>45734.389722222222</v>
      </c>
      <c r="CN69">
        <v>0</v>
      </c>
      <c r="CX69" s="2">
        <v>44847.552615740744</v>
      </c>
      <c r="CY69" s="2">
        <v>45734.389722222222</v>
      </c>
      <c r="CZ69">
        <v>1</v>
      </c>
      <c r="DA69" s="2">
        <v>44847.334050925929</v>
      </c>
      <c r="DB69" s="2">
        <v>45734.389722222222</v>
      </c>
      <c r="DC69">
        <v>1</v>
      </c>
      <c r="DF69" s="1">
        <v>44264</v>
      </c>
      <c r="DG69" s="1">
        <v>45725</v>
      </c>
      <c r="DI69" s="2">
        <v>45212.334050925929</v>
      </c>
      <c r="DM69" s="1">
        <v>44183</v>
      </c>
      <c r="DN69" s="1">
        <v>43497</v>
      </c>
      <c r="DR69" s="2">
        <v>44994.490277777775</v>
      </c>
      <c r="DT69">
        <v>364840002</v>
      </c>
      <c r="DU69" t="s">
        <v>686</v>
      </c>
      <c r="EI69">
        <v>364840001</v>
      </c>
      <c r="EJ69" t="s">
        <v>687</v>
      </c>
      <c r="EK69">
        <v>364840000</v>
      </c>
      <c r="EL69" t="s">
        <v>727</v>
      </c>
      <c r="EO69" s="4" t="str">
        <f>HYPERLINK("https://lead2car-demo.crm4.dynamics.com/main.aspx?etn=account&amp;pagetype=entityrecord&amp;id=184c6c41-c7f5-ef11-be1f-6045bddedbff","184c6c41-c7f5-ef11-be1f-6045bddedbff")</f>
        <v>184c6c41-c7f5-ef11-be1f-6045bddedbff</v>
      </c>
      <c r="EP69" t="s">
        <v>1328</v>
      </c>
      <c r="EQ69" t="s">
        <v>713</v>
      </c>
      <c r="ER69">
        <v>364840000</v>
      </c>
      <c r="ES69" t="s">
        <v>690</v>
      </c>
      <c r="EU69">
        <v>30000</v>
      </c>
      <c r="FC69" t="s">
        <v>864</v>
      </c>
      <c r="FD69">
        <v>1000</v>
      </c>
      <c r="FE69" t="s">
        <v>1329</v>
      </c>
      <c r="FF69">
        <v>81</v>
      </c>
      <c r="FI69">
        <v>200</v>
      </c>
      <c r="GD69" t="s">
        <v>732</v>
      </c>
      <c r="GG69">
        <v>364840000</v>
      </c>
      <c r="GH69" t="s">
        <v>691</v>
      </c>
      <c r="GJ69" t="b">
        <v>0</v>
      </c>
      <c r="GK69" t="s">
        <v>715</v>
      </c>
      <c r="GP69">
        <v>364840002</v>
      </c>
      <c r="GQ69" t="s">
        <v>686</v>
      </c>
      <c r="GU69" s="4" t="str">
        <f t="shared" si="29"/>
        <v>f4fbea14-c9f5-ef11-be1f-6045bddf3afb</v>
      </c>
      <c r="GV69" t="s">
        <v>733</v>
      </c>
      <c r="HE69">
        <v>364840002</v>
      </c>
      <c r="HF69" t="s">
        <v>686</v>
      </c>
      <c r="HI69">
        <v>364840002</v>
      </c>
      <c r="HJ69" t="s">
        <v>686</v>
      </c>
      <c r="HM69">
        <v>1</v>
      </c>
      <c r="HN69">
        <v>1</v>
      </c>
      <c r="IB69">
        <v>49483</v>
      </c>
      <c r="IF69" s="4" t="str">
        <f>HYPERLINK("https://lead2car-demo.crm4.dynamics.com/main.aspx?etn=ey_modelkey&amp;pagetype=entityrecord&amp;id=5eb4f621-43f5-ef11-be1f-6045bddf3afb","5eb4f621-43f5-ef11-be1f-6045bddf3afb")</f>
        <v>5eb4f621-43f5-ef11-be1f-6045bddf3afb</v>
      </c>
      <c r="IG69" t="s">
        <v>866</v>
      </c>
      <c r="II69">
        <v>2021</v>
      </c>
      <c r="IJ69" t="b">
        <v>0</v>
      </c>
      <c r="IK69" t="s">
        <v>715</v>
      </c>
      <c r="IM69" t="s">
        <v>1330</v>
      </c>
      <c r="IN69">
        <v>364840001</v>
      </c>
      <c r="IO69" t="s">
        <v>687</v>
      </c>
      <c r="IR69">
        <v>364840000</v>
      </c>
      <c r="IS69" t="s">
        <v>736</v>
      </c>
      <c r="IT69">
        <v>99.5</v>
      </c>
      <c r="JH69">
        <v>364840003</v>
      </c>
      <c r="JI69" t="s">
        <v>773</v>
      </c>
      <c r="JL69" s="2">
        <v>45734.389722222222</v>
      </c>
      <c r="JM69">
        <v>0</v>
      </c>
      <c r="KJ69" t="s">
        <v>861</v>
      </c>
      <c r="KR69">
        <v>364840002</v>
      </c>
      <c r="KS69" t="s">
        <v>686</v>
      </c>
      <c r="KT69" t="b">
        <v>0</v>
      </c>
      <c r="KU69" t="s">
        <v>715</v>
      </c>
      <c r="KX69">
        <v>19008</v>
      </c>
      <c r="KY69">
        <v>19008</v>
      </c>
      <c r="LD69">
        <v>484215</v>
      </c>
      <c r="LE69">
        <v>484215</v>
      </c>
      <c r="LF69">
        <v>378</v>
      </c>
      <c r="LG69">
        <v>378</v>
      </c>
      <c r="LR69">
        <v>0</v>
      </c>
      <c r="LS69">
        <v>0</v>
      </c>
      <c r="LV69">
        <v>503601</v>
      </c>
      <c r="LW69">
        <v>503601</v>
      </c>
      <c r="LX69">
        <v>482133</v>
      </c>
      <c r="LY69">
        <v>482133</v>
      </c>
      <c r="MF69">
        <v>2020</v>
      </c>
      <c r="NP69" t="s">
        <v>1331</v>
      </c>
      <c r="NQ69" t="s">
        <v>1332</v>
      </c>
      <c r="NS69">
        <v>364840002</v>
      </c>
      <c r="NT69" t="s">
        <v>686</v>
      </c>
      <c r="OW69">
        <v>364840002</v>
      </c>
      <c r="OX69" t="s">
        <v>686</v>
      </c>
      <c r="PB69" t="s">
        <v>1333</v>
      </c>
      <c r="PE69" t="b">
        <v>0</v>
      </c>
      <c r="PF69" t="s">
        <v>686</v>
      </c>
      <c r="PN69">
        <v>364840002</v>
      </c>
      <c r="PO69" t="s">
        <v>686</v>
      </c>
      <c r="PR69" t="s">
        <v>871</v>
      </c>
      <c r="VO69">
        <v>138889</v>
      </c>
      <c r="VP69">
        <v>138889</v>
      </c>
      <c r="VU69">
        <v>364840001</v>
      </c>
      <c r="VV69" t="s">
        <v>720</v>
      </c>
      <c r="WA69">
        <v>364840025</v>
      </c>
      <c r="WB69" t="s">
        <v>843</v>
      </c>
      <c r="WC69">
        <v>364840002</v>
      </c>
      <c r="WD69" t="s">
        <v>686</v>
      </c>
      <c r="WR69">
        <v>364840013</v>
      </c>
      <c r="WS69" t="s">
        <v>704</v>
      </c>
      <c r="WX69" s="4" t="str">
        <f>HYPERLINK("https://lead2car-demo.crm4.dynamics.com/main.aspx?etn=ey_vehicle&amp;pagetype=entityrecord&amp;id=61280533-c9f5-ef11-be1f-6045bddf3afb","61280533-c9f5-ef11-be1f-6045bddf3afb")</f>
        <v>61280533-c9f5-ef11-be1f-6045bddf3afb</v>
      </c>
      <c r="XD69" s="4" t="str">
        <f t="shared" si="23"/>
        <v>26cfe808-38f5-ef11-be1f-000d3ab91cf0</v>
      </c>
      <c r="XE69" t="s">
        <v>780</v>
      </c>
      <c r="XF69" s="4" t="str">
        <f>HYPERLINK("https://lead2car-demo.crm4.dynamics.com/main.aspx?etn=ey_vehicleowner&amp;pagetype=entityrecord&amp;id=48bbbab5-cbf5-ef11-be1f-000d3ab63aa3","48bbbab5-cbf5-ef11-be1f-000d3ab63aa3")</f>
        <v>48bbbab5-cbf5-ef11-be1f-000d3ab63aa3</v>
      </c>
      <c r="XG69" t="s">
        <v>1334</v>
      </c>
      <c r="XH69">
        <v>364840002</v>
      </c>
      <c r="XI69" t="s">
        <v>686</v>
      </c>
      <c r="XJ69">
        <v>364840002</v>
      </c>
      <c r="XK69" t="s">
        <v>686</v>
      </c>
      <c r="XL69">
        <v>364840002</v>
      </c>
      <c r="XM69" t="s">
        <v>782</v>
      </c>
      <c r="XP69">
        <v>364840000</v>
      </c>
      <c r="XQ69" t="s">
        <v>722</v>
      </c>
      <c r="XR69" s="4" t="str">
        <f t="shared" si="24"/>
        <v>95d5cdbc-9fd5-ef11-8eea-000d3a6576c9</v>
      </c>
      <c r="XS69" t="s">
        <v>685</v>
      </c>
      <c r="YD69" t="s">
        <v>1335</v>
      </c>
      <c r="YF69" t="b">
        <v>0</v>
      </c>
      <c r="YG69" t="s">
        <v>715</v>
      </c>
      <c r="YH69">
        <v>364840002</v>
      </c>
      <c r="YI69" t="s">
        <v>686</v>
      </c>
      <c r="YJ69">
        <v>115.3</v>
      </c>
      <c r="YL69" s="4" t="str">
        <f t="shared" si="25"/>
        <v>95d5cdbc-9fd5-ef11-8eea-000d3a6576c9</v>
      </c>
      <c r="YM69" t="s">
        <v>685</v>
      </c>
      <c r="YN69" s="2">
        <v>45730.397824074076</v>
      </c>
      <c r="YR69" s="4" t="str">
        <f t="shared" si="21"/>
        <v>5333e27e-c4f5-ef11-be1f-6045bddedbff</v>
      </c>
      <c r="YS69" t="s">
        <v>724</v>
      </c>
      <c r="YT69" t="s">
        <v>709</v>
      </c>
      <c r="YU69" s="4" t="str">
        <f t="shared" si="26"/>
        <v>a3cecdbc-9fd5-ef11-8eea-000d3a6576c9</v>
      </c>
      <c r="YV69" t="s">
        <v>710</v>
      </c>
      <c r="YY69" s="4" t="str">
        <f t="shared" si="22"/>
        <v>5333e27e-c4f5-ef11-be1f-6045bddedbff</v>
      </c>
      <c r="ZA69">
        <v>0</v>
      </c>
      <c r="ZB69" t="s">
        <v>703</v>
      </c>
      <c r="ZC69">
        <v>1</v>
      </c>
      <c r="ZD69" t="s">
        <v>703</v>
      </c>
      <c r="ZE69">
        <v>0</v>
      </c>
      <c r="ZF69" s="4" t="str">
        <f t="shared" si="27"/>
        <v>58c14207-2cd6-ef11-8eea-000d3a6576c9</v>
      </c>
      <c r="ZG69" t="s">
        <v>711</v>
      </c>
    </row>
    <row r="70" spans="1:683" x14ac:dyDescent="0.25">
      <c r="A70" s="4" t="str">
        <f t="shared" si="28"/>
        <v>5333e27e-c4f5-ef11-be1f-6045bddedbff</v>
      </c>
      <c r="B70" t="s">
        <v>724</v>
      </c>
      <c r="C70" s="2">
        <v>45716.488402777781</v>
      </c>
      <c r="F70">
        <v>1</v>
      </c>
      <c r="J70">
        <v>364840002</v>
      </c>
      <c r="K70" t="s">
        <v>686</v>
      </c>
      <c r="R70" t="b">
        <v>0</v>
      </c>
      <c r="S70" t="s">
        <v>686</v>
      </c>
      <c r="W70">
        <v>0</v>
      </c>
      <c r="X70" s="2">
        <v>45734.389722222222</v>
      </c>
      <c r="Y70">
        <v>1</v>
      </c>
      <c r="Z70">
        <v>3</v>
      </c>
      <c r="AA70" s="2">
        <v>45734.389722222222</v>
      </c>
      <c r="AB70">
        <v>1</v>
      </c>
      <c r="AC70">
        <v>12258.1</v>
      </c>
      <c r="AD70">
        <v>12258.1</v>
      </c>
      <c r="AE70" s="2">
        <v>45734.389722222222</v>
      </c>
      <c r="AF70">
        <v>1</v>
      </c>
      <c r="AG70">
        <v>0</v>
      </c>
      <c r="AH70" s="2">
        <v>45734.389722222222</v>
      </c>
      <c r="AI70">
        <v>1</v>
      </c>
      <c r="AJ70">
        <v>364840002</v>
      </c>
      <c r="AK70" t="s">
        <v>686</v>
      </c>
      <c r="AL70">
        <v>364840001</v>
      </c>
      <c r="AM70" t="s">
        <v>687</v>
      </c>
      <c r="BD70">
        <v>364840001</v>
      </c>
      <c r="BE70" t="s">
        <v>765</v>
      </c>
      <c r="BH70">
        <v>364840005</v>
      </c>
      <c r="BI70" t="s">
        <v>1624</v>
      </c>
      <c r="BY70" s="4" t="str">
        <f>HYPERLINK("https://lead2car-demo.crm4.dynamics.com/main.aspx?etn=ey_equipment&amp;pagetype=entityrecord&amp;id=c17da432-c9f5-ef11-be1f-6045bddedbff","c17da432-c9f5-ef11-be1f-6045bddedbff")</f>
        <v>c17da432-c9f5-ef11-be1f-6045bddedbff</v>
      </c>
      <c r="BZ70" t="s">
        <v>1336</v>
      </c>
      <c r="CB70" t="s">
        <v>1337</v>
      </c>
      <c r="CM70" s="2">
        <v>45734.389722222222</v>
      </c>
      <c r="CN70">
        <v>0</v>
      </c>
      <c r="CX70" s="2">
        <v>44840.60125</v>
      </c>
      <c r="CY70" s="2">
        <v>45734.389722222222</v>
      </c>
      <c r="CZ70">
        <v>1</v>
      </c>
      <c r="DA70" s="2">
        <v>44839.564525462964</v>
      </c>
      <c r="DB70" s="2">
        <v>45734.389722222222</v>
      </c>
      <c r="DC70">
        <v>1</v>
      </c>
      <c r="DF70" s="1">
        <v>44246</v>
      </c>
      <c r="DG70" s="1">
        <v>45707</v>
      </c>
      <c r="DI70" s="2">
        <v>45204.564525462964</v>
      </c>
      <c r="DM70" s="1">
        <v>44216</v>
      </c>
      <c r="DN70" s="1">
        <v>43497</v>
      </c>
      <c r="DR70" s="2">
        <v>44976.520138888889</v>
      </c>
      <c r="DT70">
        <v>364840002</v>
      </c>
      <c r="DU70" t="s">
        <v>686</v>
      </c>
      <c r="EI70">
        <v>364840001</v>
      </c>
      <c r="EJ70" t="s">
        <v>687</v>
      </c>
      <c r="EK70">
        <v>364840000</v>
      </c>
      <c r="EL70" t="s">
        <v>727</v>
      </c>
      <c r="EO70" s="4" t="str">
        <f>HYPERLINK("https://lead2car-demo.crm4.dynamics.com/main.aspx?etn=contact&amp;pagetype=entityrecord&amp;id=6aa5c402-b400-f011-bae3-6045bde07892","6aa5c402-b400-f011-bae3-6045bde07892")</f>
        <v>6aa5c402-b400-f011-bae3-6045bde07892</v>
      </c>
      <c r="EP70" t="s">
        <v>1338</v>
      </c>
      <c r="EQ70" t="s">
        <v>729</v>
      </c>
      <c r="ER70">
        <v>364840000</v>
      </c>
      <c r="ES70" t="s">
        <v>690</v>
      </c>
      <c r="EU70">
        <v>30000</v>
      </c>
      <c r="EV70" s="1">
        <v>44976</v>
      </c>
      <c r="FC70" t="s">
        <v>914</v>
      </c>
      <c r="FD70">
        <v>1400</v>
      </c>
      <c r="FE70" t="s">
        <v>1339</v>
      </c>
      <c r="FF70">
        <v>150</v>
      </c>
      <c r="FI70">
        <v>330</v>
      </c>
      <c r="GD70" t="s">
        <v>732</v>
      </c>
      <c r="GG70">
        <v>364840000</v>
      </c>
      <c r="GH70" t="s">
        <v>691</v>
      </c>
      <c r="GI70" t="s">
        <v>1340</v>
      </c>
      <c r="GJ70" t="b">
        <v>0</v>
      </c>
      <c r="GK70" t="s">
        <v>715</v>
      </c>
      <c r="GP70">
        <v>364840002</v>
      </c>
      <c r="GQ70" t="s">
        <v>686</v>
      </c>
      <c r="GU70" s="4" t="str">
        <f t="shared" si="29"/>
        <v>f4fbea14-c9f5-ef11-be1f-6045bddf3afb</v>
      </c>
      <c r="GV70" t="s">
        <v>733</v>
      </c>
      <c r="HE70">
        <v>364840002</v>
      </c>
      <c r="HF70" t="s">
        <v>686</v>
      </c>
      <c r="HI70">
        <v>364840002</v>
      </c>
      <c r="HJ70" t="s">
        <v>686</v>
      </c>
      <c r="HM70">
        <v>1</v>
      </c>
      <c r="HN70">
        <v>1</v>
      </c>
      <c r="IB70">
        <v>1018</v>
      </c>
      <c r="IF70" s="4" t="str">
        <f>HYPERLINK("https://lead2car-demo.crm4.dynamics.com/main.aspx?etn=ey_modelkey&amp;pagetype=entityrecord&amp;id=e7779724-43f5-ef11-be1f-000d3ab63aa3","e7779724-43f5-ef11-be1f-000d3ab63aa3")</f>
        <v>e7779724-43f5-ef11-be1f-000d3ab63aa3</v>
      </c>
      <c r="IG70" t="s">
        <v>916</v>
      </c>
      <c r="II70">
        <v>2021</v>
      </c>
      <c r="IJ70" t="b">
        <v>0</v>
      </c>
      <c r="IK70" t="s">
        <v>715</v>
      </c>
      <c r="IM70" t="s">
        <v>1341</v>
      </c>
      <c r="IN70">
        <v>364840001</v>
      </c>
      <c r="IO70" t="s">
        <v>687</v>
      </c>
      <c r="IR70">
        <v>364840001</v>
      </c>
      <c r="IS70" t="s">
        <v>940</v>
      </c>
      <c r="IT70">
        <v>30</v>
      </c>
      <c r="JH70">
        <v>364840002</v>
      </c>
      <c r="JI70" t="s">
        <v>697</v>
      </c>
      <c r="JL70" s="2">
        <v>45734.389722222222</v>
      </c>
      <c r="JM70">
        <v>0</v>
      </c>
      <c r="KJ70" t="s">
        <v>1336</v>
      </c>
      <c r="KR70">
        <v>364840002</v>
      </c>
      <c r="KS70" t="s">
        <v>686</v>
      </c>
      <c r="KT70" t="b">
        <v>0</v>
      </c>
      <c r="KU70" t="s">
        <v>715</v>
      </c>
      <c r="KX70">
        <v>19008</v>
      </c>
      <c r="KY70">
        <v>19008</v>
      </c>
      <c r="LD70">
        <v>484215</v>
      </c>
      <c r="LE70">
        <v>484215</v>
      </c>
      <c r="LF70">
        <v>378</v>
      </c>
      <c r="LG70">
        <v>378</v>
      </c>
      <c r="LR70">
        <v>0</v>
      </c>
      <c r="LS70">
        <v>0</v>
      </c>
      <c r="LV70">
        <v>503601</v>
      </c>
      <c r="LW70">
        <v>503601</v>
      </c>
      <c r="LX70">
        <v>482133</v>
      </c>
      <c r="LY70">
        <v>482133</v>
      </c>
      <c r="NP70" t="s">
        <v>1342</v>
      </c>
      <c r="NQ70" t="s">
        <v>1343</v>
      </c>
      <c r="NS70">
        <v>364840002</v>
      </c>
      <c r="NT70" t="s">
        <v>686</v>
      </c>
      <c r="OW70">
        <v>364840002</v>
      </c>
      <c r="OX70" t="s">
        <v>686</v>
      </c>
      <c r="PB70" t="s">
        <v>1344</v>
      </c>
      <c r="PE70" t="b">
        <v>0</v>
      </c>
      <c r="PF70" t="s">
        <v>686</v>
      </c>
      <c r="PN70">
        <v>364840002</v>
      </c>
      <c r="PO70" t="s">
        <v>686</v>
      </c>
      <c r="PR70" t="s">
        <v>920</v>
      </c>
      <c r="VO70">
        <v>138889</v>
      </c>
      <c r="VP70">
        <v>138889</v>
      </c>
      <c r="VU70">
        <v>364840001</v>
      </c>
      <c r="VV70" t="s">
        <v>720</v>
      </c>
      <c r="VY70" t="s">
        <v>926</v>
      </c>
      <c r="WA70">
        <v>364840025</v>
      </c>
      <c r="WB70" t="s">
        <v>843</v>
      </c>
      <c r="WC70">
        <v>364840002</v>
      </c>
      <c r="WD70" t="s">
        <v>686</v>
      </c>
      <c r="WR70">
        <v>364840013</v>
      </c>
      <c r="WS70" t="s">
        <v>704</v>
      </c>
      <c r="WX70" s="4" t="str">
        <f>HYPERLINK("https://lead2car-demo.crm4.dynamics.com/main.aspx?etn=ey_vehicle&amp;pagetype=entityrecord&amp;id=a8280533-c9f5-ef11-be1f-6045bddf3afb","a8280533-c9f5-ef11-be1f-6045bddf3afb")</f>
        <v>a8280533-c9f5-ef11-be1f-6045bddf3afb</v>
      </c>
      <c r="XD70" s="4" t="str">
        <f t="shared" si="23"/>
        <v>26cfe808-38f5-ef11-be1f-000d3ab91cf0</v>
      </c>
      <c r="XE70" t="s">
        <v>780</v>
      </c>
      <c r="XF70" s="4" t="str">
        <f>HYPERLINK("https://lead2car-demo.crm4.dynamics.com/main.aspx?etn=ey_vehicleowner&amp;pagetype=entityrecord&amp;id=925de4b8-cbf5-ef11-be1f-7c1e5236628e","925de4b8-cbf5-ef11-be1f-7c1e5236628e")</f>
        <v>925de4b8-cbf5-ef11-be1f-7c1e5236628e</v>
      </c>
      <c r="XG70" t="s">
        <v>781</v>
      </c>
      <c r="XH70">
        <v>364840002</v>
      </c>
      <c r="XI70" t="s">
        <v>686</v>
      </c>
      <c r="XJ70">
        <v>364840002</v>
      </c>
      <c r="XK70" t="s">
        <v>686</v>
      </c>
      <c r="XL70">
        <v>364840002</v>
      </c>
      <c r="XM70" t="s">
        <v>782</v>
      </c>
      <c r="XP70">
        <v>364840000</v>
      </c>
      <c r="XQ70" t="s">
        <v>722</v>
      </c>
      <c r="XR70" s="4" t="str">
        <f t="shared" si="24"/>
        <v>95d5cdbc-9fd5-ef11-8eea-000d3a6576c9</v>
      </c>
      <c r="XS70" t="s">
        <v>685</v>
      </c>
      <c r="YD70" t="s">
        <v>1345</v>
      </c>
      <c r="YF70" t="b">
        <v>0</v>
      </c>
      <c r="YG70" t="s">
        <v>715</v>
      </c>
      <c r="YH70">
        <v>364840002</v>
      </c>
      <c r="YI70" t="s">
        <v>686</v>
      </c>
      <c r="YJ70">
        <v>29.1</v>
      </c>
      <c r="YL70" s="4" t="str">
        <f t="shared" si="25"/>
        <v>95d5cdbc-9fd5-ef11-8eea-000d3a6576c9</v>
      </c>
      <c r="YM70" t="s">
        <v>685</v>
      </c>
      <c r="YN70" s="2">
        <v>45730.382175925923</v>
      </c>
      <c r="YR70" s="4" t="str">
        <f t="shared" si="21"/>
        <v>5333e27e-c4f5-ef11-be1f-6045bddedbff</v>
      </c>
      <c r="YS70" t="s">
        <v>724</v>
      </c>
      <c r="YT70" t="s">
        <v>709</v>
      </c>
      <c r="YU70" s="4" t="str">
        <f t="shared" si="26"/>
        <v>a3cecdbc-9fd5-ef11-8eea-000d3a6576c9</v>
      </c>
      <c r="YV70" t="s">
        <v>710</v>
      </c>
      <c r="YY70" s="4" t="str">
        <f t="shared" si="22"/>
        <v>5333e27e-c4f5-ef11-be1f-6045bddedbff</v>
      </c>
      <c r="ZA70">
        <v>0</v>
      </c>
      <c r="ZB70" t="s">
        <v>703</v>
      </c>
      <c r="ZC70">
        <v>1</v>
      </c>
      <c r="ZD70" t="s">
        <v>703</v>
      </c>
      <c r="ZE70">
        <v>0</v>
      </c>
      <c r="ZF70" s="4" t="str">
        <f t="shared" si="27"/>
        <v>58c14207-2cd6-ef11-8eea-000d3a6576c9</v>
      </c>
      <c r="ZG70" t="s">
        <v>711</v>
      </c>
    </row>
    <row r="71" spans="1:683" x14ac:dyDescent="0.25">
      <c r="A71" s="4" t="str">
        <f t="shared" si="28"/>
        <v>5333e27e-c4f5-ef11-be1f-6045bddedbff</v>
      </c>
      <c r="B71" t="s">
        <v>724</v>
      </c>
      <c r="C71" s="2">
        <v>45716.488402777781</v>
      </c>
      <c r="F71">
        <v>1</v>
      </c>
      <c r="J71">
        <v>364840002</v>
      </c>
      <c r="K71" t="s">
        <v>686</v>
      </c>
      <c r="R71" t="b">
        <v>0</v>
      </c>
      <c r="S71" t="s">
        <v>686</v>
      </c>
      <c r="W71">
        <v>0</v>
      </c>
      <c r="X71" s="2">
        <v>45734.389722222222</v>
      </c>
      <c r="Y71">
        <v>1</v>
      </c>
      <c r="Z71">
        <v>3</v>
      </c>
      <c r="AA71" s="2">
        <v>45734.389722222222</v>
      </c>
      <c r="AB71">
        <v>1</v>
      </c>
      <c r="AC71">
        <v>6287.4</v>
      </c>
      <c r="AD71">
        <v>6287.4</v>
      </c>
      <c r="AE71" s="2">
        <v>45734.389722222222</v>
      </c>
      <c r="AF71">
        <v>1</v>
      </c>
      <c r="AG71">
        <v>0</v>
      </c>
      <c r="AH71" s="2">
        <v>45734.389722222222</v>
      </c>
      <c r="AI71">
        <v>1</v>
      </c>
      <c r="AJ71">
        <v>364840002</v>
      </c>
      <c r="AK71" t="s">
        <v>686</v>
      </c>
      <c r="AL71">
        <v>364840001</v>
      </c>
      <c r="AM71" t="s">
        <v>687</v>
      </c>
      <c r="BD71">
        <v>364840001</v>
      </c>
      <c r="BE71" t="s">
        <v>765</v>
      </c>
      <c r="BH71">
        <v>364840005</v>
      </c>
      <c r="BI71" t="s">
        <v>1624</v>
      </c>
      <c r="BY71" s="4" t="str">
        <f>HYPERLINK("https://lead2car-demo.crm4.dynamics.com/main.aspx?etn=ey_equipment&amp;pagetype=entityrecord&amp;id=d6280533-c9f5-ef11-be1f-6045bddf3afb","d6280533-c9f5-ef11-be1f-6045bddf3afb")</f>
        <v>d6280533-c9f5-ef11-be1f-6045bddf3afb</v>
      </c>
      <c r="BZ71" t="s">
        <v>912</v>
      </c>
      <c r="CB71" t="s">
        <v>1346</v>
      </c>
      <c r="CM71" s="2">
        <v>45734.389722222222</v>
      </c>
      <c r="CN71">
        <v>0</v>
      </c>
      <c r="CX71" s="2">
        <v>44840.608564814815</v>
      </c>
      <c r="CY71" s="2">
        <v>45734.389722222222</v>
      </c>
      <c r="CZ71">
        <v>1</v>
      </c>
      <c r="DA71" s="2">
        <v>44830.5937037037</v>
      </c>
      <c r="DB71" s="2">
        <v>45734.389722222222</v>
      </c>
      <c r="DC71">
        <v>1</v>
      </c>
      <c r="DF71" s="1">
        <v>44251</v>
      </c>
      <c r="DG71" s="1">
        <v>45712</v>
      </c>
      <c r="DI71" s="2">
        <v>45195.5937037037</v>
      </c>
      <c r="DM71" s="1">
        <v>44235</v>
      </c>
      <c r="DN71" s="1">
        <v>43497</v>
      </c>
      <c r="DR71" s="2">
        <v>44981.443749999999</v>
      </c>
      <c r="DT71">
        <v>364840002</v>
      </c>
      <c r="DU71" t="s">
        <v>686</v>
      </c>
      <c r="EI71">
        <v>364840001</v>
      </c>
      <c r="EJ71" t="s">
        <v>687</v>
      </c>
      <c r="EK71">
        <v>364840000</v>
      </c>
      <c r="EL71" t="s">
        <v>727</v>
      </c>
      <c r="EO71" s="4" t="str">
        <f>HYPERLINK("https://lead2car-demo.crm4.dynamics.com/main.aspx?etn=account&amp;pagetype=entityrecord&amp;id=52665246-c7f5-ef11-be1f-6045bddf3afb","52665246-c7f5-ef11-be1f-6045bddf3afb")</f>
        <v>52665246-c7f5-ef11-be1f-6045bddf3afb</v>
      </c>
      <c r="EP71" t="s">
        <v>1347</v>
      </c>
      <c r="EQ71" t="s">
        <v>713</v>
      </c>
      <c r="ER71">
        <v>364840000</v>
      </c>
      <c r="ES71" t="s">
        <v>690</v>
      </c>
      <c r="FC71" t="s">
        <v>914</v>
      </c>
      <c r="FD71">
        <v>1400</v>
      </c>
      <c r="FE71" t="s">
        <v>1348</v>
      </c>
      <c r="FF71">
        <v>150</v>
      </c>
      <c r="FI71">
        <v>330</v>
      </c>
      <c r="GD71" t="s">
        <v>732</v>
      </c>
      <c r="GG71">
        <v>364840000</v>
      </c>
      <c r="GH71" t="s">
        <v>691</v>
      </c>
      <c r="GJ71" t="b">
        <v>0</v>
      </c>
      <c r="GK71" t="s">
        <v>715</v>
      </c>
      <c r="GP71">
        <v>364840002</v>
      </c>
      <c r="GQ71" t="s">
        <v>686</v>
      </c>
      <c r="GU71" s="4" t="str">
        <f t="shared" si="29"/>
        <v>f4fbea14-c9f5-ef11-be1f-6045bddf3afb</v>
      </c>
      <c r="GV71" t="s">
        <v>733</v>
      </c>
      <c r="HE71">
        <v>364840002</v>
      </c>
      <c r="HF71" t="s">
        <v>686</v>
      </c>
      <c r="HI71">
        <v>364840002</v>
      </c>
      <c r="HJ71" t="s">
        <v>686</v>
      </c>
      <c r="HM71">
        <v>1</v>
      </c>
      <c r="HN71">
        <v>1</v>
      </c>
      <c r="IB71">
        <v>1124</v>
      </c>
      <c r="IF71" s="4" t="str">
        <f>HYPERLINK("https://lead2car-demo.crm4.dynamics.com/main.aspx?etn=ey_modelkey&amp;pagetype=entityrecord&amp;id=e7779724-43f5-ef11-be1f-000d3ab63aa3","e7779724-43f5-ef11-be1f-000d3ab63aa3")</f>
        <v>e7779724-43f5-ef11-be1f-000d3ab63aa3</v>
      </c>
      <c r="IG71" t="s">
        <v>916</v>
      </c>
      <c r="II71">
        <v>2021</v>
      </c>
      <c r="IJ71" t="b">
        <v>0</v>
      </c>
      <c r="IK71" t="s">
        <v>715</v>
      </c>
      <c r="IM71" t="s">
        <v>1349</v>
      </c>
      <c r="IN71">
        <v>364840001</v>
      </c>
      <c r="IO71" t="s">
        <v>687</v>
      </c>
      <c r="IR71">
        <v>364840000</v>
      </c>
      <c r="IS71" t="s">
        <v>736</v>
      </c>
      <c r="IT71">
        <v>30</v>
      </c>
      <c r="IX71" t="s">
        <v>918</v>
      </c>
      <c r="JH71">
        <v>364840002</v>
      </c>
      <c r="JI71" t="s">
        <v>697</v>
      </c>
      <c r="JL71" s="2">
        <v>45734.389722222222</v>
      </c>
      <c r="JM71">
        <v>0</v>
      </c>
      <c r="KJ71" t="s">
        <v>912</v>
      </c>
      <c r="KR71">
        <v>364840002</v>
      </c>
      <c r="KS71" t="s">
        <v>686</v>
      </c>
      <c r="KT71" t="b">
        <v>0</v>
      </c>
      <c r="KU71" t="s">
        <v>715</v>
      </c>
      <c r="KX71">
        <v>19008</v>
      </c>
      <c r="KY71">
        <v>19008</v>
      </c>
      <c r="LD71">
        <v>484215</v>
      </c>
      <c r="LE71">
        <v>484215</v>
      </c>
      <c r="LF71">
        <v>378</v>
      </c>
      <c r="LG71">
        <v>378</v>
      </c>
      <c r="LR71">
        <v>0</v>
      </c>
      <c r="LS71">
        <v>0</v>
      </c>
      <c r="LV71">
        <v>503601</v>
      </c>
      <c r="LW71">
        <v>503601</v>
      </c>
      <c r="LX71">
        <v>482133</v>
      </c>
      <c r="LY71">
        <v>482133</v>
      </c>
      <c r="NP71" t="s">
        <v>1350</v>
      </c>
      <c r="NQ71" t="s">
        <v>1351</v>
      </c>
      <c r="NS71">
        <v>364840002</v>
      </c>
      <c r="NT71" t="s">
        <v>686</v>
      </c>
      <c r="OW71">
        <v>364840002</v>
      </c>
      <c r="OX71" t="s">
        <v>686</v>
      </c>
      <c r="PB71" t="s">
        <v>1352</v>
      </c>
      <c r="PE71" t="b">
        <v>0</v>
      </c>
      <c r="PF71" t="s">
        <v>686</v>
      </c>
      <c r="PN71">
        <v>364840002</v>
      </c>
      <c r="PO71" t="s">
        <v>686</v>
      </c>
      <c r="PR71" t="s">
        <v>920</v>
      </c>
      <c r="VO71">
        <v>138889</v>
      </c>
      <c r="VP71">
        <v>138889</v>
      </c>
      <c r="VU71">
        <v>364840001</v>
      </c>
      <c r="VV71" t="s">
        <v>720</v>
      </c>
      <c r="WA71">
        <v>364840025</v>
      </c>
      <c r="WB71" t="s">
        <v>843</v>
      </c>
      <c r="WC71">
        <v>364840002</v>
      </c>
      <c r="WD71" t="s">
        <v>686</v>
      </c>
      <c r="WR71">
        <v>364840013</v>
      </c>
      <c r="WS71" t="s">
        <v>704</v>
      </c>
      <c r="WX71" s="4" t="str">
        <f>HYPERLINK("https://lead2car-demo.crm4.dynamics.com/main.aspx?etn=ey_vehicle&amp;pagetype=entityrecord&amp;id=de280533-c9f5-ef11-be1f-6045bddf3afb","de280533-c9f5-ef11-be1f-6045bddf3afb")</f>
        <v>de280533-c9f5-ef11-be1f-6045bddf3afb</v>
      </c>
      <c r="XD71" s="4" t="str">
        <f t="shared" si="23"/>
        <v>26cfe808-38f5-ef11-be1f-000d3ab91cf0</v>
      </c>
      <c r="XE71" t="s">
        <v>780</v>
      </c>
      <c r="XF71" s="4" t="str">
        <f>HYPERLINK("https://lead2car-demo.crm4.dynamics.com/main.aspx?etn=ey_vehicleowner&amp;pagetype=entityrecord&amp;id=b5bbbab5-cbf5-ef11-be1f-000d3ab63aa3","b5bbbab5-cbf5-ef11-be1f-000d3ab63aa3")</f>
        <v>b5bbbab5-cbf5-ef11-be1f-000d3ab63aa3</v>
      </c>
      <c r="XG71" t="s">
        <v>1353</v>
      </c>
      <c r="XH71">
        <v>364840002</v>
      </c>
      <c r="XI71" t="s">
        <v>686</v>
      </c>
      <c r="XJ71">
        <v>364840002</v>
      </c>
      <c r="XK71" t="s">
        <v>686</v>
      </c>
      <c r="XL71">
        <v>364840002</v>
      </c>
      <c r="XM71" t="s">
        <v>782</v>
      </c>
      <c r="XP71">
        <v>364840000</v>
      </c>
      <c r="XQ71" t="s">
        <v>722</v>
      </c>
      <c r="XR71" s="4" t="str">
        <f t="shared" si="24"/>
        <v>95d5cdbc-9fd5-ef11-8eea-000d3a6576c9</v>
      </c>
      <c r="XS71" t="s">
        <v>685</v>
      </c>
      <c r="YD71" t="s">
        <v>1354</v>
      </c>
      <c r="YF71" t="b">
        <v>0</v>
      </c>
      <c r="YG71" t="s">
        <v>715</v>
      </c>
      <c r="YH71">
        <v>364840002</v>
      </c>
      <c r="YI71" t="s">
        <v>686</v>
      </c>
      <c r="YJ71">
        <v>29.1</v>
      </c>
      <c r="YL71" s="4" t="str">
        <f t="shared" si="25"/>
        <v>95d5cdbc-9fd5-ef11-8eea-000d3a6576c9</v>
      </c>
      <c r="YM71" t="s">
        <v>685</v>
      </c>
      <c r="YN71" s="2">
        <v>45730.39675925926</v>
      </c>
      <c r="YR71" s="4" t="str">
        <f t="shared" si="21"/>
        <v>5333e27e-c4f5-ef11-be1f-6045bddedbff</v>
      </c>
      <c r="YS71" t="s">
        <v>724</v>
      </c>
      <c r="YT71" t="s">
        <v>709</v>
      </c>
      <c r="YU71" s="4" t="str">
        <f t="shared" si="26"/>
        <v>a3cecdbc-9fd5-ef11-8eea-000d3a6576c9</v>
      </c>
      <c r="YV71" t="s">
        <v>710</v>
      </c>
      <c r="YY71" s="4" t="str">
        <f t="shared" si="22"/>
        <v>5333e27e-c4f5-ef11-be1f-6045bddedbff</v>
      </c>
      <c r="ZA71">
        <v>0</v>
      </c>
      <c r="ZB71" t="s">
        <v>703</v>
      </c>
      <c r="ZC71">
        <v>1</v>
      </c>
      <c r="ZD71" t="s">
        <v>703</v>
      </c>
      <c r="ZE71">
        <v>0</v>
      </c>
      <c r="ZF71" s="4" t="str">
        <f t="shared" si="27"/>
        <v>58c14207-2cd6-ef11-8eea-000d3a6576c9</v>
      </c>
      <c r="ZG71" t="s">
        <v>711</v>
      </c>
    </row>
    <row r="72" spans="1:683" x14ac:dyDescent="0.25">
      <c r="A72" s="4" t="str">
        <f t="shared" si="28"/>
        <v>5333e27e-c4f5-ef11-be1f-6045bddedbff</v>
      </c>
      <c r="B72" t="s">
        <v>724</v>
      </c>
      <c r="C72" s="2">
        <v>45716.488425925927</v>
      </c>
      <c r="F72">
        <v>1</v>
      </c>
      <c r="J72">
        <v>364840002</v>
      </c>
      <c r="K72" t="s">
        <v>686</v>
      </c>
      <c r="R72" t="b">
        <v>0</v>
      </c>
      <c r="S72" t="s">
        <v>686</v>
      </c>
      <c r="W72">
        <v>0</v>
      </c>
      <c r="X72" s="2">
        <v>45734.389722222222</v>
      </c>
      <c r="Y72">
        <v>1</v>
      </c>
      <c r="Z72">
        <v>3</v>
      </c>
      <c r="AA72" s="2">
        <v>45734.389722222222</v>
      </c>
      <c r="AB72">
        <v>1</v>
      </c>
      <c r="AC72">
        <v>3200.6</v>
      </c>
      <c r="AD72">
        <v>3200.6</v>
      </c>
      <c r="AE72" s="2">
        <v>45734.389722222222</v>
      </c>
      <c r="AF72">
        <v>1</v>
      </c>
      <c r="AG72">
        <v>0</v>
      </c>
      <c r="AH72" s="2">
        <v>45734.389722222222</v>
      </c>
      <c r="AI72">
        <v>1</v>
      </c>
      <c r="AJ72">
        <v>364840002</v>
      </c>
      <c r="AK72" t="s">
        <v>686</v>
      </c>
      <c r="AL72">
        <v>364840001</v>
      </c>
      <c r="AM72" t="s">
        <v>687</v>
      </c>
      <c r="BD72">
        <v>364840001</v>
      </c>
      <c r="BE72" t="s">
        <v>765</v>
      </c>
      <c r="BH72">
        <v>364840005</v>
      </c>
      <c r="BI72" t="s">
        <v>1624</v>
      </c>
      <c r="BY72" s="4" t="str">
        <f>HYPERLINK("https://lead2car-demo.crm4.dynamics.com/main.aspx?etn=ey_equipment&amp;pagetype=entityrecord&amp;id=c8d25f2c-c9f5-ef11-be1f-6045bddedbff","c8d25f2c-c9f5-ef11-be1f-6045bddedbff")</f>
        <v>c8d25f2c-c9f5-ef11-be1f-6045bddedbff</v>
      </c>
      <c r="BZ72" t="s">
        <v>853</v>
      </c>
      <c r="CM72" s="2">
        <v>45734.389722222222</v>
      </c>
      <c r="CN72">
        <v>0</v>
      </c>
      <c r="CX72" s="2">
        <v>44840.640277777777</v>
      </c>
      <c r="CY72" s="2">
        <v>45734.389722222222</v>
      </c>
      <c r="CZ72">
        <v>1</v>
      </c>
      <c r="DA72" s="2">
        <v>44840.361909722225</v>
      </c>
      <c r="DB72" s="2">
        <v>45734.389722222222</v>
      </c>
      <c r="DC72">
        <v>1</v>
      </c>
      <c r="DF72" s="1">
        <v>44298</v>
      </c>
      <c r="DG72" s="1">
        <v>45759</v>
      </c>
      <c r="DI72" s="2">
        <v>45205.361909722225</v>
      </c>
      <c r="DM72" s="1">
        <v>44222</v>
      </c>
      <c r="DN72" s="1">
        <v>44298</v>
      </c>
      <c r="DR72" s="2">
        <v>45028.363194444442</v>
      </c>
      <c r="DT72">
        <v>364840002</v>
      </c>
      <c r="DU72" t="s">
        <v>686</v>
      </c>
      <c r="EI72">
        <v>364840001</v>
      </c>
      <c r="EJ72" t="s">
        <v>687</v>
      </c>
      <c r="EK72">
        <v>364840000</v>
      </c>
      <c r="EL72" t="s">
        <v>727</v>
      </c>
      <c r="EO72" s="4" t="str">
        <f>HYPERLINK("https://lead2car-demo.crm4.dynamics.com/main.aspx?etn=contact&amp;pagetype=entityrecord&amp;id=56a24a82-c7f5-ef11-be1f-6045bddf3afb","56a24a82-c7f5-ef11-be1f-6045bddf3afb")</f>
        <v>56a24a82-c7f5-ef11-be1f-6045bddf3afb</v>
      </c>
      <c r="EP72" t="s">
        <v>1355</v>
      </c>
      <c r="EQ72" t="s">
        <v>729</v>
      </c>
      <c r="ER72">
        <v>364840000</v>
      </c>
      <c r="ES72" t="s">
        <v>690</v>
      </c>
      <c r="FC72" t="s">
        <v>914</v>
      </c>
      <c r="FD72">
        <v>1400</v>
      </c>
      <c r="FE72" t="s">
        <v>1356</v>
      </c>
      <c r="FF72">
        <v>150</v>
      </c>
      <c r="FI72">
        <v>330</v>
      </c>
      <c r="GD72" t="s">
        <v>732</v>
      </c>
      <c r="GG72">
        <v>364840000</v>
      </c>
      <c r="GH72" t="s">
        <v>691</v>
      </c>
      <c r="GI72" t="s">
        <v>1357</v>
      </c>
      <c r="GJ72" t="b">
        <v>0</v>
      </c>
      <c r="GK72" t="s">
        <v>715</v>
      </c>
      <c r="GP72">
        <v>364840002</v>
      </c>
      <c r="GQ72" t="s">
        <v>686</v>
      </c>
      <c r="GU72" s="4" t="str">
        <f t="shared" si="29"/>
        <v>f4fbea14-c9f5-ef11-be1f-6045bddf3afb</v>
      </c>
      <c r="GV72" t="s">
        <v>733</v>
      </c>
      <c r="HE72">
        <v>364840002</v>
      </c>
      <c r="HF72" t="s">
        <v>686</v>
      </c>
      <c r="HI72">
        <v>364840002</v>
      </c>
      <c r="HJ72" t="s">
        <v>686</v>
      </c>
      <c r="HM72">
        <v>1</v>
      </c>
      <c r="HN72">
        <v>1</v>
      </c>
      <c r="IB72">
        <v>40956</v>
      </c>
      <c r="IF72" s="4" t="str">
        <f>HYPERLINK("https://lead2car-demo.crm4.dynamics.com/main.aspx?etn=ey_modelkey&amp;pagetype=entityrecord&amp;id=e7779724-43f5-ef11-be1f-000d3ab63aa3","e7779724-43f5-ef11-be1f-000d3ab63aa3")</f>
        <v>e7779724-43f5-ef11-be1f-000d3ab63aa3</v>
      </c>
      <c r="IG72" t="s">
        <v>916</v>
      </c>
      <c r="II72">
        <v>2021</v>
      </c>
      <c r="IJ72" t="b">
        <v>0</v>
      </c>
      <c r="IK72" t="s">
        <v>715</v>
      </c>
      <c r="IM72" t="s">
        <v>1358</v>
      </c>
      <c r="IN72">
        <v>364840001</v>
      </c>
      <c r="IO72" t="s">
        <v>687</v>
      </c>
      <c r="IR72">
        <v>364840000</v>
      </c>
      <c r="IS72" t="s">
        <v>736</v>
      </c>
      <c r="IT72">
        <v>30</v>
      </c>
      <c r="JH72">
        <v>364840002</v>
      </c>
      <c r="JI72" t="s">
        <v>697</v>
      </c>
      <c r="JL72" s="2">
        <v>45734.389722222222</v>
      </c>
      <c r="JM72">
        <v>0</v>
      </c>
      <c r="KJ72" t="s">
        <v>853</v>
      </c>
      <c r="KR72">
        <v>364840002</v>
      </c>
      <c r="KS72" t="s">
        <v>686</v>
      </c>
      <c r="KT72" t="b">
        <v>0</v>
      </c>
      <c r="KU72" t="s">
        <v>715</v>
      </c>
      <c r="NP72" t="s">
        <v>1359</v>
      </c>
      <c r="NQ72" t="s">
        <v>1360</v>
      </c>
      <c r="NS72">
        <v>364840002</v>
      </c>
      <c r="NT72" t="s">
        <v>686</v>
      </c>
      <c r="OW72">
        <v>364840002</v>
      </c>
      <c r="OX72" t="s">
        <v>686</v>
      </c>
      <c r="PB72" t="s">
        <v>1361</v>
      </c>
      <c r="PE72" t="b">
        <v>0</v>
      </c>
      <c r="PF72" t="s">
        <v>686</v>
      </c>
      <c r="PN72">
        <v>364840002</v>
      </c>
      <c r="PO72" t="s">
        <v>686</v>
      </c>
      <c r="PR72" t="s">
        <v>920</v>
      </c>
      <c r="VU72">
        <v>364840001</v>
      </c>
      <c r="VV72" t="s">
        <v>720</v>
      </c>
      <c r="VY72" t="s">
        <v>926</v>
      </c>
      <c r="WA72">
        <v>364840025</v>
      </c>
      <c r="WB72" t="s">
        <v>843</v>
      </c>
      <c r="WC72">
        <v>364840002</v>
      </c>
      <c r="WD72" t="s">
        <v>686</v>
      </c>
      <c r="WR72">
        <v>364840013</v>
      </c>
      <c r="WS72" t="s">
        <v>704</v>
      </c>
      <c r="WX72" s="4" t="str">
        <f>HYPERLINK("https://lead2car-demo.crm4.dynamics.com/main.aspx?etn=ey_vehicle&amp;pagetype=entityrecord&amp;id=f2280533-c9f5-ef11-be1f-6045bddf3afb","f2280533-c9f5-ef11-be1f-6045bddf3afb")</f>
        <v>f2280533-c9f5-ef11-be1f-6045bddf3afb</v>
      </c>
      <c r="XD72" s="4" t="str">
        <f t="shared" si="23"/>
        <v>26cfe808-38f5-ef11-be1f-000d3ab91cf0</v>
      </c>
      <c r="XE72" t="s">
        <v>780</v>
      </c>
      <c r="XF72" s="4" t="str">
        <f>HYPERLINK("https://lead2car-demo.crm4.dynamics.com/main.aspx?etn=ey_vehicleowner&amp;pagetype=entityrecord&amp;id=aa333e66-d4f5-ef11-be1f-6045bddedbff","aa333e66-d4f5-ef11-be1f-6045bddedbff")</f>
        <v>aa333e66-d4f5-ef11-be1f-6045bddedbff</v>
      </c>
      <c r="XG72" t="s">
        <v>1362</v>
      </c>
      <c r="XH72">
        <v>364840002</v>
      </c>
      <c r="XI72" t="s">
        <v>686</v>
      </c>
      <c r="XJ72">
        <v>364840002</v>
      </c>
      <c r="XK72" t="s">
        <v>686</v>
      </c>
      <c r="XL72">
        <v>364840002</v>
      </c>
      <c r="XM72" t="s">
        <v>782</v>
      </c>
      <c r="XP72">
        <v>364840000</v>
      </c>
      <c r="XQ72" t="s">
        <v>722</v>
      </c>
      <c r="XR72" s="4" t="str">
        <f t="shared" si="24"/>
        <v>95d5cdbc-9fd5-ef11-8eea-000d3a6576c9</v>
      </c>
      <c r="XS72" t="s">
        <v>685</v>
      </c>
      <c r="YD72" t="s">
        <v>1363</v>
      </c>
      <c r="YF72" t="b">
        <v>0</v>
      </c>
      <c r="YG72" t="s">
        <v>715</v>
      </c>
      <c r="YH72">
        <v>364840002</v>
      </c>
      <c r="YI72" t="s">
        <v>686</v>
      </c>
      <c r="YJ72">
        <v>29.1</v>
      </c>
      <c r="YL72" s="4" t="str">
        <f t="shared" si="25"/>
        <v>95d5cdbc-9fd5-ef11-8eea-000d3a6576c9</v>
      </c>
      <c r="YM72" t="s">
        <v>685</v>
      </c>
      <c r="YN72" s="2">
        <v>45730.396168981482</v>
      </c>
      <c r="YR72" s="4" t="str">
        <f t="shared" si="21"/>
        <v>5333e27e-c4f5-ef11-be1f-6045bddedbff</v>
      </c>
      <c r="YS72" t="s">
        <v>724</v>
      </c>
      <c r="YT72" t="s">
        <v>709</v>
      </c>
      <c r="YU72" s="4" t="str">
        <f t="shared" si="26"/>
        <v>a3cecdbc-9fd5-ef11-8eea-000d3a6576c9</v>
      </c>
      <c r="YV72" t="s">
        <v>710</v>
      </c>
      <c r="YY72" s="4" t="str">
        <f t="shared" si="22"/>
        <v>5333e27e-c4f5-ef11-be1f-6045bddedbff</v>
      </c>
      <c r="ZA72">
        <v>0</v>
      </c>
      <c r="ZB72" t="s">
        <v>703</v>
      </c>
      <c r="ZC72">
        <v>1</v>
      </c>
      <c r="ZD72" t="s">
        <v>703</v>
      </c>
      <c r="ZE72">
        <v>0</v>
      </c>
      <c r="ZF72" s="4" t="str">
        <f t="shared" si="27"/>
        <v>58c14207-2cd6-ef11-8eea-000d3a6576c9</v>
      </c>
      <c r="ZG72" t="s">
        <v>711</v>
      </c>
    </row>
    <row r="73" spans="1:683" x14ac:dyDescent="0.25">
      <c r="A73" s="4" t="str">
        <f t="shared" si="28"/>
        <v>5333e27e-c4f5-ef11-be1f-6045bddedbff</v>
      </c>
      <c r="B73" t="s">
        <v>724</v>
      </c>
      <c r="C73" s="2">
        <v>45716.488437499997</v>
      </c>
      <c r="F73">
        <v>1</v>
      </c>
      <c r="J73">
        <v>364840002</v>
      </c>
      <c r="K73" t="s">
        <v>686</v>
      </c>
      <c r="R73" t="b">
        <v>0</v>
      </c>
      <c r="S73" t="s">
        <v>686</v>
      </c>
      <c r="W73">
        <v>0</v>
      </c>
      <c r="X73" s="2">
        <v>45734.389722222222</v>
      </c>
      <c r="Y73">
        <v>1</v>
      </c>
      <c r="Z73">
        <v>3</v>
      </c>
      <c r="AA73" s="2">
        <v>45734.389722222222</v>
      </c>
      <c r="AB73">
        <v>1</v>
      </c>
      <c r="AC73">
        <v>18021.5</v>
      </c>
      <c r="AD73">
        <v>18021.5</v>
      </c>
      <c r="AE73" s="2">
        <v>45734.389722222222</v>
      </c>
      <c r="AF73">
        <v>1</v>
      </c>
      <c r="AG73">
        <v>0</v>
      </c>
      <c r="AH73" s="2">
        <v>45734.389722222222</v>
      </c>
      <c r="AI73">
        <v>1</v>
      </c>
      <c r="AJ73">
        <v>364840002</v>
      </c>
      <c r="AK73" t="s">
        <v>686</v>
      </c>
      <c r="AL73">
        <v>364840001</v>
      </c>
      <c r="AM73" t="s">
        <v>687</v>
      </c>
      <c r="BD73">
        <v>364840001</v>
      </c>
      <c r="BE73" t="s">
        <v>765</v>
      </c>
      <c r="BH73">
        <v>364840005</v>
      </c>
      <c r="BI73" t="s">
        <v>1624</v>
      </c>
      <c r="BY73" s="4" t="str">
        <f>HYPERLINK("https://lead2car-demo.crm4.dynamics.com/main.aspx?etn=ey_equipment&amp;pagetype=entityrecord&amp;id=c8d25f2c-c9f5-ef11-be1f-6045bddedbff","c8d25f2c-c9f5-ef11-be1f-6045bddedbff")</f>
        <v>c8d25f2c-c9f5-ef11-be1f-6045bddedbff</v>
      </c>
      <c r="BZ73" t="s">
        <v>853</v>
      </c>
      <c r="CM73" s="2">
        <v>45734.389722222222</v>
      </c>
      <c r="CN73">
        <v>0</v>
      </c>
      <c r="CX73" s="2">
        <v>44840.64603009259</v>
      </c>
      <c r="CY73" s="2">
        <v>45734.389722222222</v>
      </c>
      <c r="CZ73">
        <v>1</v>
      </c>
      <c r="DA73" s="2">
        <v>44840.418124999997</v>
      </c>
      <c r="DB73" s="2">
        <v>45734.389722222222</v>
      </c>
      <c r="DC73">
        <v>1</v>
      </c>
      <c r="DF73" s="1">
        <v>44305</v>
      </c>
      <c r="DG73" s="1">
        <v>45766</v>
      </c>
      <c r="DI73" s="2">
        <v>45205.418124999997</v>
      </c>
      <c r="DM73" s="1">
        <v>44239</v>
      </c>
      <c r="DN73" s="1">
        <v>44305</v>
      </c>
      <c r="DR73" s="2">
        <v>45035.406944444447</v>
      </c>
      <c r="DT73">
        <v>364840002</v>
      </c>
      <c r="DU73" t="s">
        <v>686</v>
      </c>
      <c r="EI73">
        <v>364840001</v>
      </c>
      <c r="EJ73" t="s">
        <v>687</v>
      </c>
      <c r="EK73">
        <v>364840000</v>
      </c>
      <c r="EL73" t="s">
        <v>727</v>
      </c>
      <c r="EO73" s="4" t="str">
        <f>HYPERLINK("https://lead2car-demo.crm4.dynamics.com/main.aspx?etn=account&amp;pagetype=entityrecord&amp;id=fd9f9647-c7f5-ef11-be1f-000d3ab63aa3","fd9f9647-c7f5-ef11-be1f-000d3ab63aa3")</f>
        <v>fd9f9647-c7f5-ef11-be1f-000d3ab63aa3</v>
      </c>
      <c r="EP73" t="s">
        <v>1364</v>
      </c>
      <c r="EQ73" t="s">
        <v>713</v>
      </c>
      <c r="ER73">
        <v>364840000</v>
      </c>
      <c r="ES73" t="s">
        <v>690</v>
      </c>
      <c r="FC73" t="s">
        <v>914</v>
      </c>
      <c r="FD73">
        <v>1400</v>
      </c>
      <c r="FE73" t="s">
        <v>1365</v>
      </c>
      <c r="FF73">
        <v>150</v>
      </c>
      <c r="FI73">
        <v>330</v>
      </c>
      <c r="GD73" t="s">
        <v>732</v>
      </c>
      <c r="GG73">
        <v>364840000</v>
      </c>
      <c r="GH73" t="s">
        <v>691</v>
      </c>
      <c r="GI73" t="s">
        <v>1366</v>
      </c>
      <c r="GJ73" t="b">
        <v>0</v>
      </c>
      <c r="GK73" t="s">
        <v>715</v>
      </c>
      <c r="GP73">
        <v>364840002</v>
      </c>
      <c r="GQ73" t="s">
        <v>686</v>
      </c>
      <c r="GU73" s="4" t="str">
        <f t="shared" si="29"/>
        <v>f4fbea14-c9f5-ef11-be1f-6045bddf3afb</v>
      </c>
      <c r="GV73" t="s">
        <v>733</v>
      </c>
      <c r="HE73">
        <v>364840002</v>
      </c>
      <c r="HF73" t="s">
        <v>686</v>
      </c>
      <c r="HI73">
        <v>364840002</v>
      </c>
      <c r="HJ73" t="s">
        <v>686</v>
      </c>
      <c r="HM73">
        <v>1</v>
      </c>
      <c r="HN73">
        <v>1</v>
      </c>
      <c r="IB73">
        <v>23498</v>
      </c>
      <c r="IF73" s="4" t="str">
        <f>HYPERLINK("https://lead2car-demo.crm4.dynamics.com/main.aspx?etn=ey_modelkey&amp;pagetype=entityrecord&amp;id=e7779724-43f5-ef11-be1f-000d3ab63aa3","e7779724-43f5-ef11-be1f-000d3ab63aa3")</f>
        <v>e7779724-43f5-ef11-be1f-000d3ab63aa3</v>
      </c>
      <c r="IG73" t="s">
        <v>916</v>
      </c>
      <c r="II73">
        <v>2021</v>
      </c>
      <c r="IJ73" t="b">
        <v>0</v>
      </c>
      <c r="IK73" t="s">
        <v>715</v>
      </c>
      <c r="IM73" t="s">
        <v>1367</v>
      </c>
      <c r="IN73">
        <v>364840001</v>
      </c>
      <c r="IO73" t="s">
        <v>687</v>
      </c>
      <c r="IR73">
        <v>364840000</v>
      </c>
      <c r="IS73" t="s">
        <v>736</v>
      </c>
      <c r="IT73">
        <v>30</v>
      </c>
      <c r="JH73">
        <v>364840002</v>
      </c>
      <c r="JI73" t="s">
        <v>697</v>
      </c>
      <c r="JL73" s="2">
        <v>45734.389722222222</v>
      </c>
      <c r="JM73">
        <v>0</v>
      </c>
      <c r="KJ73" t="s">
        <v>853</v>
      </c>
      <c r="KR73">
        <v>364840002</v>
      </c>
      <c r="KS73" t="s">
        <v>686</v>
      </c>
      <c r="KT73" t="b">
        <v>0</v>
      </c>
      <c r="KU73" t="s">
        <v>715</v>
      </c>
      <c r="NP73" t="s">
        <v>1368</v>
      </c>
      <c r="NQ73" t="s">
        <v>1369</v>
      </c>
      <c r="NS73">
        <v>364840002</v>
      </c>
      <c r="NT73" t="s">
        <v>686</v>
      </c>
      <c r="OW73">
        <v>364840002</v>
      </c>
      <c r="OX73" t="s">
        <v>686</v>
      </c>
      <c r="PB73" t="s">
        <v>1370</v>
      </c>
      <c r="PE73" t="b">
        <v>0</v>
      </c>
      <c r="PF73" t="s">
        <v>686</v>
      </c>
      <c r="PN73">
        <v>364840002</v>
      </c>
      <c r="PO73" t="s">
        <v>686</v>
      </c>
      <c r="PR73" t="s">
        <v>920</v>
      </c>
      <c r="VU73">
        <v>364840001</v>
      </c>
      <c r="VV73" t="s">
        <v>720</v>
      </c>
      <c r="VY73" t="s">
        <v>926</v>
      </c>
      <c r="WA73">
        <v>364840025</v>
      </c>
      <c r="WB73" t="s">
        <v>843</v>
      </c>
      <c r="WC73">
        <v>364840002</v>
      </c>
      <c r="WD73" t="s">
        <v>686</v>
      </c>
      <c r="WR73">
        <v>364840013</v>
      </c>
      <c r="WS73" t="s">
        <v>704</v>
      </c>
      <c r="WX73" s="4" t="str">
        <f>HYPERLINK("https://lead2car-demo.crm4.dynamics.com/main.aspx?etn=ey_vehicle&amp;pagetype=entityrecord&amp;id=01290533-c9f5-ef11-be1f-6045bddf3afb","01290533-c9f5-ef11-be1f-6045bddf3afb")</f>
        <v>01290533-c9f5-ef11-be1f-6045bddf3afb</v>
      </c>
      <c r="XD73" s="4" t="str">
        <f t="shared" si="23"/>
        <v>26cfe808-38f5-ef11-be1f-000d3ab91cf0</v>
      </c>
      <c r="XE73" t="s">
        <v>780</v>
      </c>
      <c r="XF73" s="4" t="str">
        <f>HYPERLINK("https://lead2car-demo.crm4.dynamics.com/main.aspx?etn=ey_vehicleowner&amp;pagetype=entityrecord&amp;id=251cbc10-d4f5-ef11-be1f-6045bddf3afb","251cbc10-d4f5-ef11-be1f-6045bddf3afb")</f>
        <v>251cbc10-d4f5-ef11-be1f-6045bddf3afb</v>
      </c>
      <c r="XG73" t="s">
        <v>1371</v>
      </c>
      <c r="XH73">
        <v>364840002</v>
      </c>
      <c r="XI73" t="s">
        <v>686</v>
      </c>
      <c r="XJ73">
        <v>364840002</v>
      </c>
      <c r="XK73" t="s">
        <v>686</v>
      </c>
      <c r="XL73">
        <v>364840002</v>
      </c>
      <c r="XM73" t="s">
        <v>782</v>
      </c>
      <c r="XP73">
        <v>364840000</v>
      </c>
      <c r="XQ73" t="s">
        <v>722</v>
      </c>
      <c r="XR73" s="4" t="str">
        <f t="shared" si="24"/>
        <v>95d5cdbc-9fd5-ef11-8eea-000d3a6576c9</v>
      </c>
      <c r="XS73" t="s">
        <v>685</v>
      </c>
      <c r="YD73" t="s">
        <v>1372</v>
      </c>
      <c r="YF73" t="b">
        <v>0</v>
      </c>
      <c r="YG73" t="s">
        <v>715</v>
      </c>
      <c r="YH73">
        <v>364840002</v>
      </c>
      <c r="YI73" t="s">
        <v>686</v>
      </c>
      <c r="YJ73">
        <v>29.1</v>
      </c>
      <c r="YL73" s="4" t="str">
        <f t="shared" si="25"/>
        <v>95d5cdbc-9fd5-ef11-8eea-000d3a6576c9</v>
      </c>
      <c r="YM73" t="s">
        <v>685</v>
      </c>
      <c r="YN73" s="2">
        <v>45730.395925925928</v>
      </c>
      <c r="YR73" s="4" t="str">
        <f t="shared" si="21"/>
        <v>5333e27e-c4f5-ef11-be1f-6045bddedbff</v>
      </c>
      <c r="YS73" t="s">
        <v>724</v>
      </c>
      <c r="YT73" t="s">
        <v>709</v>
      </c>
      <c r="YU73" s="4" t="str">
        <f t="shared" si="26"/>
        <v>a3cecdbc-9fd5-ef11-8eea-000d3a6576c9</v>
      </c>
      <c r="YV73" t="s">
        <v>710</v>
      </c>
      <c r="YY73" s="4" t="str">
        <f t="shared" si="22"/>
        <v>5333e27e-c4f5-ef11-be1f-6045bddedbff</v>
      </c>
      <c r="ZA73">
        <v>0</v>
      </c>
      <c r="ZB73" t="s">
        <v>703</v>
      </c>
      <c r="ZC73">
        <v>1</v>
      </c>
      <c r="ZD73" t="s">
        <v>703</v>
      </c>
      <c r="ZE73">
        <v>0</v>
      </c>
      <c r="ZF73" s="4" t="str">
        <f t="shared" si="27"/>
        <v>58c14207-2cd6-ef11-8eea-000d3a6576c9</v>
      </c>
      <c r="ZG73" t="s">
        <v>711</v>
      </c>
    </row>
    <row r="74" spans="1:683" x14ac:dyDescent="0.25">
      <c r="A74" s="4" t="str">
        <f t="shared" si="28"/>
        <v>5333e27e-c4f5-ef11-be1f-6045bddedbff</v>
      </c>
      <c r="B74" t="s">
        <v>724</v>
      </c>
      <c r="C74" s="2">
        <v>45716.488449074073</v>
      </c>
      <c r="F74">
        <v>1</v>
      </c>
      <c r="J74">
        <v>364840002</v>
      </c>
      <c r="K74" t="s">
        <v>686</v>
      </c>
      <c r="R74" t="b">
        <v>0</v>
      </c>
      <c r="S74" t="s">
        <v>686</v>
      </c>
      <c r="W74">
        <v>0</v>
      </c>
      <c r="X74" s="2">
        <v>45734.389722222222</v>
      </c>
      <c r="Y74">
        <v>1</v>
      </c>
      <c r="Z74">
        <v>3</v>
      </c>
      <c r="AA74" s="2">
        <v>45734.389722222222</v>
      </c>
      <c r="AB74">
        <v>1</v>
      </c>
      <c r="AC74">
        <v>97256.1</v>
      </c>
      <c r="AD74">
        <v>97256.1</v>
      </c>
      <c r="AE74" s="2">
        <v>45734.389722222222</v>
      </c>
      <c r="AF74">
        <v>1</v>
      </c>
      <c r="AG74">
        <v>0</v>
      </c>
      <c r="AH74" s="2">
        <v>45734.389722222222</v>
      </c>
      <c r="AI74">
        <v>1</v>
      </c>
      <c r="AJ74">
        <v>364840002</v>
      </c>
      <c r="AK74" t="s">
        <v>686</v>
      </c>
      <c r="AL74">
        <v>364840001</v>
      </c>
      <c r="AM74" t="s">
        <v>687</v>
      </c>
      <c r="BD74">
        <v>364840001</v>
      </c>
      <c r="BE74" t="s">
        <v>765</v>
      </c>
      <c r="BH74">
        <v>364840005</v>
      </c>
      <c r="BI74" t="s">
        <v>1624</v>
      </c>
      <c r="BY74" s="4" t="str">
        <f>HYPERLINK("https://lead2car-demo.crm4.dynamics.com/main.aspx?etn=ey_equipment&amp;pagetype=entityrecord&amp;id=d9bf0c2d-c9f5-ef11-be1f-6045bddf3afb","d9bf0c2d-c9f5-ef11-be1f-6045bddf3afb")</f>
        <v>d9bf0c2d-c9f5-ef11-be1f-6045bddf3afb</v>
      </c>
      <c r="BZ74" t="s">
        <v>929</v>
      </c>
      <c r="CB74" t="s">
        <v>1373</v>
      </c>
      <c r="CM74" s="2">
        <v>45734.389722222222</v>
      </c>
      <c r="CN74">
        <v>0</v>
      </c>
      <c r="CX74" s="2">
        <v>44840.650405092594</v>
      </c>
      <c r="CY74" s="2">
        <v>45734.389722222222</v>
      </c>
      <c r="CZ74">
        <v>1</v>
      </c>
      <c r="DA74" s="2">
        <v>44840.418877314813</v>
      </c>
      <c r="DB74" s="2">
        <v>45734.389722222222</v>
      </c>
      <c r="DC74">
        <v>1</v>
      </c>
      <c r="DF74" s="1">
        <v>44312</v>
      </c>
      <c r="DG74" s="1">
        <v>45773</v>
      </c>
      <c r="DI74" s="2">
        <v>45205.418877314813</v>
      </c>
      <c r="DM74" s="1">
        <v>44274</v>
      </c>
      <c r="DN74" s="1">
        <v>43504</v>
      </c>
      <c r="DR74" s="2">
        <v>45042.550694444442</v>
      </c>
      <c r="DT74">
        <v>364840002</v>
      </c>
      <c r="DU74" t="s">
        <v>686</v>
      </c>
      <c r="EI74">
        <v>364840001</v>
      </c>
      <c r="EJ74" t="s">
        <v>687</v>
      </c>
      <c r="EK74">
        <v>364840000</v>
      </c>
      <c r="EL74" t="s">
        <v>727</v>
      </c>
      <c r="EO74" s="4" t="str">
        <f>HYPERLINK("https://lead2car-demo.crm4.dynamics.com/main.aspx?etn=account&amp;pagetype=entityrecord&amp;id=fe307b3b-c7f5-ef11-be1f-000d3ab63aa3","fe307b3b-c7f5-ef11-be1f-000d3ab63aa3")</f>
        <v>fe307b3b-c7f5-ef11-be1f-000d3ab63aa3</v>
      </c>
      <c r="EP74" t="s">
        <v>1374</v>
      </c>
      <c r="EQ74" t="s">
        <v>713</v>
      </c>
      <c r="ER74">
        <v>364840000</v>
      </c>
      <c r="ES74" t="s">
        <v>690</v>
      </c>
      <c r="EU74">
        <v>30000</v>
      </c>
      <c r="FC74" t="s">
        <v>914</v>
      </c>
      <c r="FD74">
        <v>1400</v>
      </c>
      <c r="FE74" t="s">
        <v>1375</v>
      </c>
      <c r="FF74">
        <v>150</v>
      </c>
      <c r="FI74">
        <v>330</v>
      </c>
      <c r="GD74" t="s">
        <v>732</v>
      </c>
      <c r="GG74">
        <v>364840000</v>
      </c>
      <c r="GH74" t="s">
        <v>691</v>
      </c>
      <c r="GJ74" t="b">
        <v>0</v>
      </c>
      <c r="GK74" t="s">
        <v>715</v>
      </c>
      <c r="GP74">
        <v>364840002</v>
      </c>
      <c r="GQ74" t="s">
        <v>686</v>
      </c>
      <c r="GU74" s="4" t="str">
        <f t="shared" si="29"/>
        <v>f4fbea14-c9f5-ef11-be1f-6045bddf3afb</v>
      </c>
      <c r="GV74" t="s">
        <v>733</v>
      </c>
      <c r="HE74">
        <v>364840002</v>
      </c>
      <c r="HF74" t="s">
        <v>686</v>
      </c>
      <c r="HI74">
        <v>364840002</v>
      </c>
      <c r="HJ74" t="s">
        <v>686</v>
      </c>
      <c r="HM74">
        <v>1</v>
      </c>
      <c r="HN74">
        <v>1</v>
      </c>
      <c r="IB74">
        <v>23498</v>
      </c>
      <c r="IF74" s="4" t="str">
        <f>HYPERLINK("https://lead2car-demo.crm4.dynamics.com/main.aspx?etn=ey_modelkey&amp;pagetype=entityrecord&amp;id=e7779724-43f5-ef11-be1f-000d3ab63aa3","e7779724-43f5-ef11-be1f-000d3ab63aa3")</f>
        <v>e7779724-43f5-ef11-be1f-000d3ab63aa3</v>
      </c>
      <c r="IG74" t="s">
        <v>916</v>
      </c>
      <c r="II74">
        <v>2021</v>
      </c>
      <c r="IJ74" t="b">
        <v>0</v>
      </c>
      <c r="IK74" t="s">
        <v>715</v>
      </c>
      <c r="IM74" t="s">
        <v>1376</v>
      </c>
      <c r="IN74">
        <v>364840001</v>
      </c>
      <c r="IO74" t="s">
        <v>687</v>
      </c>
      <c r="IR74">
        <v>364840000</v>
      </c>
      <c r="IS74" t="s">
        <v>736</v>
      </c>
      <c r="IT74">
        <v>30</v>
      </c>
      <c r="JH74">
        <v>364840002</v>
      </c>
      <c r="JI74" t="s">
        <v>697</v>
      </c>
      <c r="JL74" s="2">
        <v>45734.389722222222</v>
      </c>
      <c r="JM74">
        <v>0</v>
      </c>
      <c r="KJ74" t="s">
        <v>929</v>
      </c>
      <c r="KR74">
        <v>364840002</v>
      </c>
      <c r="KS74" t="s">
        <v>686</v>
      </c>
      <c r="KT74" t="b">
        <v>0</v>
      </c>
      <c r="KU74" t="s">
        <v>715</v>
      </c>
      <c r="KX74">
        <v>25869</v>
      </c>
      <c r="KY74">
        <v>25869</v>
      </c>
      <c r="LD74">
        <v>763554</v>
      </c>
      <c r="LE74">
        <v>763554</v>
      </c>
      <c r="LF74">
        <v>0</v>
      </c>
      <c r="LG74">
        <v>0</v>
      </c>
      <c r="LR74">
        <v>0</v>
      </c>
      <c r="LS74">
        <v>0</v>
      </c>
      <c r="LV74">
        <v>789423</v>
      </c>
      <c r="LW74">
        <v>789423</v>
      </c>
      <c r="LX74">
        <v>721972</v>
      </c>
      <c r="LY74">
        <v>721972</v>
      </c>
      <c r="NP74" t="s">
        <v>1377</v>
      </c>
      <c r="NQ74" t="s">
        <v>1378</v>
      </c>
      <c r="NS74">
        <v>364840002</v>
      </c>
      <c r="NT74" t="s">
        <v>686</v>
      </c>
      <c r="OW74">
        <v>364840002</v>
      </c>
      <c r="OX74" t="s">
        <v>686</v>
      </c>
      <c r="PB74" t="s">
        <v>1379</v>
      </c>
      <c r="PE74" t="b">
        <v>0</v>
      </c>
      <c r="PF74" t="s">
        <v>686</v>
      </c>
      <c r="PN74">
        <v>364840002</v>
      </c>
      <c r="PO74" t="s">
        <v>686</v>
      </c>
      <c r="PR74" t="s">
        <v>920</v>
      </c>
      <c r="VO74">
        <v>125458</v>
      </c>
      <c r="VP74">
        <v>125458</v>
      </c>
      <c r="VU74">
        <v>364840001</v>
      </c>
      <c r="VV74" t="s">
        <v>720</v>
      </c>
      <c r="WA74">
        <v>364840025</v>
      </c>
      <c r="WB74" t="s">
        <v>843</v>
      </c>
      <c r="WC74">
        <v>364840002</v>
      </c>
      <c r="WD74" t="s">
        <v>686</v>
      </c>
      <c r="WR74">
        <v>364840013</v>
      </c>
      <c r="WS74" t="s">
        <v>704</v>
      </c>
      <c r="WX74" s="4" t="str">
        <f>HYPERLINK("https://lead2car-demo.crm4.dynamics.com/main.aspx?etn=ey_vehicle&amp;pagetype=entityrecord&amp;id=1a290533-c9f5-ef11-be1f-6045bddf3afb","1a290533-c9f5-ef11-be1f-6045bddf3afb")</f>
        <v>1a290533-c9f5-ef11-be1f-6045bddf3afb</v>
      </c>
      <c r="XD74" s="4" t="str">
        <f t="shared" si="23"/>
        <v>26cfe808-38f5-ef11-be1f-000d3ab91cf0</v>
      </c>
      <c r="XE74" t="s">
        <v>780</v>
      </c>
      <c r="XF74" s="4" t="str">
        <f>HYPERLINK("https://lead2car-demo.crm4.dynamics.com/main.aspx?etn=ey_vehicleowner&amp;pagetype=entityrecord&amp;id=5b7c9fbe-cbf5-ef11-be1f-6045bddf3afb","5b7c9fbe-cbf5-ef11-be1f-6045bddf3afb")</f>
        <v>5b7c9fbe-cbf5-ef11-be1f-6045bddf3afb</v>
      </c>
      <c r="XG74" t="s">
        <v>1380</v>
      </c>
      <c r="XH74">
        <v>364840002</v>
      </c>
      <c r="XI74" t="s">
        <v>686</v>
      </c>
      <c r="XJ74">
        <v>364840002</v>
      </c>
      <c r="XK74" t="s">
        <v>686</v>
      </c>
      <c r="XL74">
        <v>364840002</v>
      </c>
      <c r="XM74" t="s">
        <v>782</v>
      </c>
      <c r="XP74">
        <v>364840000</v>
      </c>
      <c r="XQ74" t="s">
        <v>722</v>
      </c>
      <c r="XR74" s="4" t="str">
        <f t="shared" si="24"/>
        <v>95d5cdbc-9fd5-ef11-8eea-000d3a6576c9</v>
      </c>
      <c r="XS74" t="s">
        <v>685</v>
      </c>
      <c r="YD74" t="s">
        <v>1381</v>
      </c>
      <c r="YF74" t="b">
        <v>0</v>
      </c>
      <c r="YG74" t="s">
        <v>715</v>
      </c>
      <c r="YH74">
        <v>364840002</v>
      </c>
      <c r="YI74" t="s">
        <v>686</v>
      </c>
      <c r="YJ74">
        <v>29.1</v>
      </c>
      <c r="YL74" s="4" t="str">
        <f t="shared" si="25"/>
        <v>95d5cdbc-9fd5-ef11-8eea-000d3a6576c9</v>
      </c>
      <c r="YM74" t="s">
        <v>685</v>
      </c>
      <c r="YN74" s="2">
        <v>45730.395486111112</v>
      </c>
      <c r="YR74" s="4" t="str">
        <f t="shared" si="21"/>
        <v>5333e27e-c4f5-ef11-be1f-6045bddedbff</v>
      </c>
      <c r="YS74" t="s">
        <v>724</v>
      </c>
      <c r="YT74" t="s">
        <v>709</v>
      </c>
      <c r="YU74" s="4" t="str">
        <f t="shared" si="26"/>
        <v>a3cecdbc-9fd5-ef11-8eea-000d3a6576c9</v>
      </c>
      <c r="YV74" t="s">
        <v>710</v>
      </c>
      <c r="YY74" s="4" t="str">
        <f t="shared" si="22"/>
        <v>5333e27e-c4f5-ef11-be1f-6045bddedbff</v>
      </c>
      <c r="ZA74">
        <v>0</v>
      </c>
      <c r="ZB74" t="s">
        <v>703</v>
      </c>
      <c r="ZC74">
        <v>1</v>
      </c>
      <c r="ZD74" t="s">
        <v>703</v>
      </c>
      <c r="ZE74">
        <v>0</v>
      </c>
      <c r="ZF74" s="4" t="str">
        <f t="shared" si="27"/>
        <v>58c14207-2cd6-ef11-8eea-000d3a6576c9</v>
      </c>
      <c r="ZG74" t="s">
        <v>711</v>
      </c>
    </row>
    <row r="75" spans="1:683" x14ac:dyDescent="0.25">
      <c r="A75" s="4" t="str">
        <f t="shared" si="28"/>
        <v>5333e27e-c4f5-ef11-be1f-6045bddedbff</v>
      </c>
      <c r="B75" t="s">
        <v>724</v>
      </c>
      <c r="C75" s="2">
        <v>45716.48847222222</v>
      </c>
      <c r="F75">
        <v>1</v>
      </c>
      <c r="J75">
        <v>364840002</v>
      </c>
      <c r="K75" t="s">
        <v>686</v>
      </c>
      <c r="R75" t="b">
        <v>0</v>
      </c>
      <c r="S75" t="s">
        <v>686</v>
      </c>
      <c r="W75">
        <v>0</v>
      </c>
      <c r="X75" s="2">
        <v>45734.389722222222</v>
      </c>
      <c r="Y75">
        <v>1</v>
      </c>
      <c r="Z75">
        <v>3</v>
      </c>
      <c r="AA75" s="2">
        <v>45734.389722222222</v>
      </c>
      <c r="AB75">
        <v>1</v>
      </c>
      <c r="AC75">
        <v>19723.3</v>
      </c>
      <c r="AD75">
        <v>19723.3</v>
      </c>
      <c r="AE75" s="2">
        <v>45734.389722222222</v>
      </c>
      <c r="AF75">
        <v>1</v>
      </c>
      <c r="AG75">
        <v>0</v>
      </c>
      <c r="AH75" s="2">
        <v>45734.389722222222</v>
      </c>
      <c r="AI75">
        <v>1</v>
      </c>
      <c r="AJ75">
        <v>364840002</v>
      </c>
      <c r="AK75" t="s">
        <v>686</v>
      </c>
      <c r="AL75">
        <v>364840001</v>
      </c>
      <c r="AM75" t="s">
        <v>687</v>
      </c>
      <c r="BD75">
        <v>364840001</v>
      </c>
      <c r="BE75" t="s">
        <v>765</v>
      </c>
      <c r="BH75">
        <v>364840005</v>
      </c>
      <c r="BI75" t="s">
        <v>1624</v>
      </c>
      <c r="BY75" s="4" t="str">
        <f>HYPERLINK("https://lead2car-demo.crm4.dynamics.com/main.aspx?etn=ey_equipment&amp;pagetype=entityrecord&amp;id=43290533-c9f5-ef11-be1f-6045bddf3afb","43290533-c9f5-ef11-be1f-6045bddf3afb")</f>
        <v>43290533-c9f5-ef11-be1f-6045bddf3afb</v>
      </c>
      <c r="BZ75" t="s">
        <v>1382</v>
      </c>
      <c r="CM75" s="2">
        <v>45734.389722222222</v>
      </c>
      <c r="CN75">
        <v>0</v>
      </c>
      <c r="CX75" s="2">
        <v>44841.352523148147</v>
      </c>
      <c r="CY75" s="2">
        <v>45734.389722222222</v>
      </c>
      <c r="CZ75">
        <v>1</v>
      </c>
      <c r="DA75" s="2">
        <v>44841.351712962962</v>
      </c>
      <c r="DB75" s="2">
        <v>45734.389722222222</v>
      </c>
      <c r="DC75">
        <v>1</v>
      </c>
      <c r="DF75" s="1">
        <v>44252</v>
      </c>
      <c r="DG75" s="1">
        <v>45713</v>
      </c>
      <c r="DI75" s="2">
        <v>45206.351712962962</v>
      </c>
      <c r="DM75" s="1">
        <v>44222</v>
      </c>
      <c r="DN75" s="1">
        <v>43511</v>
      </c>
      <c r="DR75" s="2">
        <v>44982.674305555556</v>
      </c>
      <c r="DT75">
        <v>364840002</v>
      </c>
      <c r="DU75" t="s">
        <v>686</v>
      </c>
      <c r="EI75">
        <v>364840001</v>
      </c>
      <c r="EJ75" t="s">
        <v>687</v>
      </c>
      <c r="EK75">
        <v>364840000</v>
      </c>
      <c r="EL75" t="s">
        <v>727</v>
      </c>
      <c r="EO75" s="4" t="str">
        <f>HYPERLINK("https://lead2car-demo.crm4.dynamics.com/main.aspx?etn=contact&amp;pagetype=entityrecord&amp;id=e3bfc565-c7f5-ef11-be1f-000d3ab63aa3","e3bfc565-c7f5-ef11-be1f-000d3ab63aa3")</f>
        <v>e3bfc565-c7f5-ef11-be1f-000d3ab63aa3</v>
      </c>
      <c r="EP75" t="s">
        <v>1177</v>
      </c>
      <c r="EQ75" t="s">
        <v>729</v>
      </c>
      <c r="ER75">
        <v>364840000</v>
      </c>
      <c r="ES75" t="s">
        <v>690</v>
      </c>
      <c r="FC75" t="s">
        <v>1383</v>
      </c>
      <c r="FD75">
        <v>2000</v>
      </c>
      <c r="FE75" t="s">
        <v>1384</v>
      </c>
      <c r="FF75">
        <v>180</v>
      </c>
      <c r="FI75">
        <v>370</v>
      </c>
      <c r="GD75" t="s">
        <v>732</v>
      </c>
      <c r="GG75">
        <v>364840000</v>
      </c>
      <c r="GH75" t="s">
        <v>691</v>
      </c>
      <c r="GI75" t="s">
        <v>1385</v>
      </c>
      <c r="GJ75" t="b">
        <v>0</v>
      </c>
      <c r="GK75" t="s">
        <v>715</v>
      </c>
      <c r="GP75">
        <v>364840002</v>
      </c>
      <c r="GQ75" t="s">
        <v>686</v>
      </c>
      <c r="GU75" s="4" t="str">
        <f t="shared" si="29"/>
        <v>f4fbea14-c9f5-ef11-be1f-6045bddf3afb</v>
      </c>
      <c r="GV75" t="s">
        <v>733</v>
      </c>
      <c r="HE75">
        <v>364840002</v>
      </c>
      <c r="HF75" t="s">
        <v>686</v>
      </c>
      <c r="HI75">
        <v>364840002</v>
      </c>
      <c r="HJ75" t="s">
        <v>686</v>
      </c>
      <c r="HM75">
        <v>1</v>
      </c>
      <c r="HN75">
        <v>1</v>
      </c>
      <c r="IF75" s="4" t="str">
        <f>HYPERLINK("https://lead2car-demo.crm4.dynamics.com/main.aspx?etn=ey_modelkey&amp;pagetype=entityrecord&amp;id=7eb4f621-43f5-ef11-be1f-6045bddf3afb","7eb4f621-43f5-ef11-be1f-6045bddf3afb")</f>
        <v>7eb4f621-43f5-ef11-be1f-6045bddf3afb</v>
      </c>
      <c r="IG75" t="s">
        <v>1386</v>
      </c>
      <c r="II75">
        <v>2021</v>
      </c>
      <c r="IJ75" t="b">
        <v>0</v>
      </c>
      <c r="IK75" t="s">
        <v>715</v>
      </c>
      <c r="IM75" t="s">
        <v>1387</v>
      </c>
      <c r="IN75">
        <v>364840001</v>
      </c>
      <c r="IO75" t="s">
        <v>687</v>
      </c>
      <c r="IR75">
        <v>364840000</v>
      </c>
      <c r="IS75" t="s">
        <v>736</v>
      </c>
      <c r="IT75">
        <v>153.4</v>
      </c>
      <c r="JH75">
        <v>364840002</v>
      </c>
      <c r="JI75" t="s">
        <v>697</v>
      </c>
      <c r="JL75" s="2">
        <v>45734.389722222222</v>
      </c>
      <c r="JM75">
        <v>0</v>
      </c>
      <c r="KJ75" t="s">
        <v>1382</v>
      </c>
      <c r="KR75">
        <v>364840002</v>
      </c>
      <c r="KS75" t="s">
        <v>686</v>
      </c>
      <c r="KT75" t="b">
        <v>0</v>
      </c>
      <c r="KU75" t="s">
        <v>715</v>
      </c>
      <c r="KX75">
        <v>6693</v>
      </c>
      <c r="KY75">
        <v>6693</v>
      </c>
      <c r="LD75">
        <v>196612</v>
      </c>
      <c r="LE75">
        <v>196612</v>
      </c>
      <c r="LF75">
        <v>0</v>
      </c>
      <c r="LG75">
        <v>0</v>
      </c>
      <c r="LR75">
        <v>0</v>
      </c>
      <c r="LS75">
        <v>0</v>
      </c>
      <c r="LV75">
        <v>203305</v>
      </c>
      <c r="LW75">
        <v>203305</v>
      </c>
      <c r="LX75">
        <v>195174</v>
      </c>
      <c r="LY75">
        <v>195174</v>
      </c>
      <c r="NP75" t="s">
        <v>1388</v>
      </c>
      <c r="NQ75" t="s">
        <v>1389</v>
      </c>
      <c r="NS75">
        <v>364840002</v>
      </c>
      <c r="NT75" t="s">
        <v>686</v>
      </c>
      <c r="OW75">
        <v>364840002</v>
      </c>
      <c r="OX75" t="s">
        <v>686</v>
      </c>
      <c r="PB75" t="s">
        <v>1390</v>
      </c>
      <c r="PE75" t="b">
        <v>0</v>
      </c>
      <c r="PF75" t="s">
        <v>686</v>
      </c>
      <c r="PN75">
        <v>364840002</v>
      </c>
      <c r="PO75" t="s">
        <v>686</v>
      </c>
      <c r="PR75" t="s">
        <v>1391</v>
      </c>
      <c r="VO75">
        <v>19090</v>
      </c>
      <c r="VP75">
        <v>19090</v>
      </c>
      <c r="VU75">
        <v>364840000</v>
      </c>
      <c r="VV75" t="s">
        <v>702</v>
      </c>
      <c r="VY75" t="s">
        <v>1392</v>
      </c>
      <c r="WA75">
        <v>364840020</v>
      </c>
      <c r="WB75" t="s">
        <v>1393</v>
      </c>
      <c r="WC75">
        <v>364840002</v>
      </c>
      <c r="WD75" t="s">
        <v>686</v>
      </c>
      <c r="WR75">
        <v>364840013</v>
      </c>
      <c r="WS75" t="s">
        <v>704</v>
      </c>
      <c r="WX75" s="4" t="str">
        <f>HYPERLINK("https://lead2car-demo.crm4.dynamics.com/main.aspx?etn=ey_vehicle&amp;pagetype=entityrecord&amp;id=44290533-c9f5-ef11-be1f-6045bddf3afb","44290533-c9f5-ef11-be1f-6045bddf3afb")</f>
        <v>44290533-c9f5-ef11-be1f-6045bddf3afb</v>
      </c>
      <c r="XD75" s="4" t="str">
        <f t="shared" si="23"/>
        <v>26cfe808-38f5-ef11-be1f-000d3ab91cf0</v>
      </c>
      <c r="XE75" t="s">
        <v>780</v>
      </c>
      <c r="XF75" s="4" t="str">
        <f>HYPERLINK("https://lead2car-demo.crm4.dynamics.com/main.aspx?etn=ey_vehicleowner&amp;pagetype=entityrecord&amp;id=fab3dcbe-cbf5-ef11-be1f-7c1e5236628e","fab3dcbe-cbf5-ef11-be1f-7c1e5236628e")</f>
        <v>fab3dcbe-cbf5-ef11-be1f-7c1e5236628e</v>
      </c>
      <c r="XG75" t="s">
        <v>1394</v>
      </c>
      <c r="XH75">
        <v>364840002</v>
      </c>
      <c r="XI75" t="s">
        <v>686</v>
      </c>
      <c r="XJ75">
        <v>364840002</v>
      </c>
      <c r="XK75" t="s">
        <v>686</v>
      </c>
      <c r="XL75">
        <v>364840002</v>
      </c>
      <c r="XM75" t="s">
        <v>782</v>
      </c>
      <c r="XP75">
        <v>364840000</v>
      </c>
      <c r="XQ75" t="s">
        <v>722</v>
      </c>
      <c r="XR75" s="4" t="str">
        <f t="shared" si="24"/>
        <v>95d5cdbc-9fd5-ef11-8eea-000d3a6576c9</v>
      </c>
      <c r="XS75" t="s">
        <v>685</v>
      </c>
      <c r="YD75" t="s">
        <v>1395</v>
      </c>
      <c r="YF75" t="b">
        <v>0</v>
      </c>
      <c r="YG75" t="s">
        <v>715</v>
      </c>
      <c r="YH75">
        <v>364840002</v>
      </c>
      <c r="YI75" t="s">
        <v>686</v>
      </c>
      <c r="YJ75">
        <v>166.9</v>
      </c>
      <c r="YL75" s="4" t="str">
        <f t="shared" si="25"/>
        <v>95d5cdbc-9fd5-ef11-8eea-000d3a6576c9</v>
      </c>
      <c r="YM75" t="s">
        <v>685</v>
      </c>
      <c r="YN75" s="2">
        <v>45730.353715277779</v>
      </c>
      <c r="YR75" s="4" t="str">
        <f t="shared" si="21"/>
        <v>5333e27e-c4f5-ef11-be1f-6045bddedbff</v>
      </c>
      <c r="YS75" t="s">
        <v>724</v>
      </c>
      <c r="YT75" t="s">
        <v>709</v>
      </c>
      <c r="YU75" s="4" t="str">
        <f t="shared" si="26"/>
        <v>a3cecdbc-9fd5-ef11-8eea-000d3a6576c9</v>
      </c>
      <c r="YV75" t="s">
        <v>710</v>
      </c>
      <c r="YY75" s="4" t="str">
        <f t="shared" si="22"/>
        <v>5333e27e-c4f5-ef11-be1f-6045bddedbff</v>
      </c>
      <c r="ZA75">
        <v>0</v>
      </c>
      <c r="ZB75" t="s">
        <v>703</v>
      </c>
      <c r="ZC75">
        <v>1</v>
      </c>
      <c r="ZD75" t="s">
        <v>703</v>
      </c>
      <c r="ZE75">
        <v>0</v>
      </c>
      <c r="ZF75" s="4" t="str">
        <f t="shared" si="27"/>
        <v>58c14207-2cd6-ef11-8eea-000d3a6576c9</v>
      </c>
      <c r="ZG75" t="s">
        <v>711</v>
      </c>
    </row>
    <row r="76" spans="1:683" x14ac:dyDescent="0.25">
      <c r="A76" s="4" t="str">
        <f t="shared" si="28"/>
        <v>5333e27e-c4f5-ef11-be1f-6045bddedbff</v>
      </c>
      <c r="B76" t="s">
        <v>724</v>
      </c>
      <c r="C76" s="2">
        <v>45716.48847222222</v>
      </c>
      <c r="F76">
        <v>1</v>
      </c>
      <c r="J76">
        <v>364840002</v>
      </c>
      <c r="K76" t="s">
        <v>686</v>
      </c>
      <c r="R76" t="b">
        <v>0</v>
      </c>
      <c r="S76" t="s">
        <v>686</v>
      </c>
      <c r="W76">
        <v>0</v>
      </c>
      <c r="X76" s="2">
        <v>45734.389722222222</v>
      </c>
      <c r="Y76">
        <v>1</v>
      </c>
      <c r="Z76">
        <v>3</v>
      </c>
      <c r="AA76" s="2">
        <v>45734.389722222222</v>
      </c>
      <c r="AB76">
        <v>1</v>
      </c>
      <c r="AC76">
        <v>16339.4</v>
      </c>
      <c r="AD76">
        <v>16339.4</v>
      </c>
      <c r="AE76" s="2">
        <v>45734.389722222222</v>
      </c>
      <c r="AF76">
        <v>1</v>
      </c>
      <c r="AG76">
        <v>0</v>
      </c>
      <c r="AH76" s="2">
        <v>45734.389722222222</v>
      </c>
      <c r="AI76">
        <v>1</v>
      </c>
      <c r="AJ76">
        <v>364840002</v>
      </c>
      <c r="AK76" t="s">
        <v>686</v>
      </c>
      <c r="AL76">
        <v>364840001</v>
      </c>
      <c r="AM76" t="s">
        <v>687</v>
      </c>
      <c r="BD76">
        <v>364840001</v>
      </c>
      <c r="BE76" t="s">
        <v>765</v>
      </c>
      <c r="BH76">
        <v>364840005</v>
      </c>
      <c r="BI76" t="s">
        <v>1624</v>
      </c>
      <c r="BY76" s="4" t="str">
        <f>HYPERLINK("https://lead2car-demo.crm4.dynamics.com/main.aspx?etn=ey_equipment&amp;pagetype=entityrecord&amp;id=52290533-c9f5-ef11-be1f-6045bddf3afb","52290533-c9f5-ef11-be1f-6045bddf3afb")</f>
        <v>52290533-c9f5-ef11-be1f-6045bddf3afb</v>
      </c>
      <c r="BZ76" t="s">
        <v>1396</v>
      </c>
      <c r="CM76" s="2">
        <v>45734.389722222222</v>
      </c>
      <c r="CN76">
        <v>0</v>
      </c>
      <c r="CX76" s="2">
        <v>44841.372800925928</v>
      </c>
      <c r="CY76" s="2">
        <v>45734.389722222222</v>
      </c>
      <c r="CZ76">
        <v>1</v>
      </c>
      <c r="DA76" s="2">
        <v>44841.327013888891</v>
      </c>
      <c r="DB76" s="2">
        <v>45734.389722222222</v>
      </c>
      <c r="DC76">
        <v>1</v>
      </c>
      <c r="DF76" s="1">
        <v>44431</v>
      </c>
      <c r="DG76" s="1">
        <v>45892</v>
      </c>
      <c r="DI76" s="2">
        <v>45206.327013888891</v>
      </c>
      <c r="DM76" s="1">
        <v>44251</v>
      </c>
      <c r="DN76" s="1">
        <v>44431</v>
      </c>
      <c r="DR76" s="2">
        <v>45161.435416666667</v>
      </c>
      <c r="DT76">
        <v>364840002</v>
      </c>
      <c r="DU76" t="s">
        <v>686</v>
      </c>
      <c r="EI76">
        <v>364840001</v>
      </c>
      <c r="EJ76" t="s">
        <v>687</v>
      </c>
      <c r="EK76">
        <v>364840000</v>
      </c>
      <c r="EL76" t="s">
        <v>727</v>
      </c>
      <c r="EO76" s="4" t="str">
        <f>HYPERLINK("https://lead2car-demo.crm4.dynamics.com/main.aspx?etn=account&amp;pagetype=entityrecord&amp;id=fe307b3b-c7f5-ef11-be1f-000d3ab63aa3","fe307b3b-c7f5-ef11-be1f-000d3ab63aa3")</f>
        <v>fe307b3b-c7f5-ef11-be1f-000d3ab63aa3</v>
      </c>
      <c r="EP76" t="s">
        <v>1374</v>
      </c>
      <c r="EQ76" t="s">
        <v>713</v>
      </c>
      <c r="ER76">
        <v>364840000</v>
      </c>
      <c r="ES76" t="s">
        <v>690</v>
      </c>
      <c r="FC76" t="s">
        <v>1383</v>
      </c>
      <c r="FD76">
        <v>2000</v>
      </c>
      <c r="FE76" t="s">
        <v>1397</v>
      </c>
      <c r="FF76">
        <v>180</v>
      </c>
      <c r="FI76">
        <v>370</v>
      </c>
      <c r="GD76" t="s">
        <v>732</v>
      </c>
      <c r="GG76">
        <v>364840000</v>
      </c>
      <c r="GH76" t="s">
        <v>691</v>
      </c>
      <c r="GJ76" t="b">
        <v>0</v>
      </c>
      <c r="GK76" t="s">
        <v>715</v>
      </c>
      <c r="GP76">
        <v>364840002</v>
      </c>
      <c r="GQ76" t="s">
        <v>686</v>
      </c>
      <c r="GU76" s="4" t="str">
        <f t="shared" si="29"/>
        <v>f4fbea14-c9f5-ef11-be1f-6045bddf3afb</v>
      </c>
      <c r="GV76" t="s">
        <v>733</v>
      </c>
      <c r="HE76">
        <v>364840002</v>
      </c>
      <c r="HF76" t="s">
        <v>686</v>
      </c>
      <c r="HI76">
        <v>364840002</v>
      </c>
      <c r="HJ76" t="s">
        <v>686</v>
      </c>
      <c r="HM76">
        <v>1</v>
      </c>
      <c r="HN76">
        <v>1</v>
      </c>
      <c r="IB76">
        <v>63509</v>
      </c>
      <c r="IF76" s="4" t="str">
        <f>HYPERLINK("https://lead2car-demo.crm4.dynamics.com/main.aspx?etn=ey_modelkey&amp;pagetype=entityrecord&amp;id=7eb4f621-43f5-ef11-be1f-6045bddf3afb","7eb4f621-43f5-ef11-be1f-6045bddf3afb")</f>
        <v>7eb4f621-43f5-ef11-be1f-6045bddf3afb</v>
      </c>
      <c r="IG76" t="s">
        <v>1386</v>
      </c>
      <c r="II76">
        <v>2021</v>
      </c>
      <c r="IJ76" t="b">
        <v>0</v>
      </c>
      <c r="IK76" t="s">
        <v>715</v>
      </c>
      <c r="IM76" t="s">
        <v>1398</v>
      </c>
      <c r="IN76">
        <v>364840001</v>
      </c>
      <c r="IO76" t="s">
        <v>687</v>
      </c>
      <c r="IR76">
        <v>364840000</v>
      </c>
      <c r="IS76" t="s">
        <v>736</v>
      </c>
      <c r="IT76">
        <v>153.4</v>
      </c>
      <c r="JH76">
        <v>364840002</v>
      </c>
      <c r="JI76" t="s">
        <v>697</v>
      </c>
      <c r="JL76" s="2">
        <v>45734.389722222222</v>
      </c>
      <c r="JM76">
        <v>0</v>
      </c>
      <c r="KJ76" t="s">
        <v>1396</v>
      </c>
      <c r="KR76">
        <v>364840002</v>
      </c>
      <c r="KS76" t="s">
        <v>686</v>
      </c>
      <c r="KT76" t="b">
        <v>0</v>
      </c>
      <c r="KU76" t="s">
        <v>715</v>
      </c>
      <c r="NP76" t="s">
        <v>1399</v>
      </c>
      <c r="NQ76" t="s">
        <v>1400</v>
      </c>
      <c r="NS76">
        <v>364840002</v>
      </c>
      <c r="NT76" t="s">
        <v>686</v>
      </c>
      <c r="OW76">
        <v>364840002</v>
      </c>
      <c r="OX76" t="s">
        <v>686</v>
      </c>
      <c r="PB76" t="s">
        <v>1401</v>
      </c>
      <c r="PE76" t="b">
        <v>0</v>
      </c>
      <c r="PF76" t="s">
        <v>686</v>
      </c>
      <c r="PN76">
        <v>364840002</v>
      </c>
      <c r="PO76" t="s">
        <v>686</v>
      </c>
      <c r="PR76" t="s">
        <v>1391</v>
      </c>
      <c r="VU76">
        <v>364840000</v>
      </c>
      <c r="VV76" t="s">
        <v>702</v>
      </c>
      <c r="WA76">
        <v>364840020</v>
      </c>
      <c r="WB76" t="s">
        <v>1393</v>
      </c>
      <c r="WC76">
        <v>364840002</v>
      </c>
      <c r="WD76" t="s">
        <v>686</v>
      </c>
      <c r="WR76">
        <v>364840013</v>
      </c>
      <c r="WS76" t="s">
        <v>704</v>
      </c>
      <c r="WX76" s="4" t="str">
        <f>HYPERLINK("https://lead2car-demo.crm4.dynamics.com/main.aspx?etn=ey_vehicle&amp;pagetype=entityrecord&amp;id=53290533-c9f5-ef11-be1f-6045bddf3afb","53290533-c9f5-ef11-be1f-6045bddf3afb")</f>
        <v>53290533-c9f5-ef11-be1f-6045bddf3afb</v>
      </c>
      <c r="XD76" s="4" t="str">
        <f t="shared" si="23"/>
        <v>26cfe808-38f5-ef11-be1f-000d3ab91cf0</v>
      </c>
      <c r="XE76" t="s">
        <v>780</v>
      </c>
      <c r="XF76" s="4" t="str">
        <f>HYPERLINK("https://lead2car-demo.crm4.dynamics.com/main.aspx?etn=ey_vehicleowner&amp;pagetype=entityrecord&amp;id=254a9513-d4f5-ef11-be1f-000d3ab63aa3","254a9513-d4f5-ef11-be1f-000d3ab63aa3")</f>
        <v>254a9513-d4f5-ef11-be1f-000d3ab63aa3</v>
      </c>
      <c r="XG76" t="s">
        <v>1402</v>
      </c>
      <c r="XH76">
        <v>364840002</v>
      </c>
      <c r="XI76" t="s">
        <v>686</v>
      </c>
      <c r="XJ76">
        <v>364840002</v>
      </c>
      <c r="XK76" t="s">
        <v>686</v>
      </c>
      <c r="XL76">
        <v>364840002</v>
      </c>
      <c r="XM76" t="s">
        <v>782</v>
      </c>
      <c r="XP76">
        <v>364840000</v>
      </c>
      <c r="XQ76" t="s">
        <v>722</v>
      </c>
      <c r="XR76" s="4" t="str">
        <f t="shared" si="24"/>
        <v>95d5cdbc-9fd5-ef11-8eea-000d3a6576c9</v>
      </c>
      <c r="XS76" t="s">
        <v>685</v>
      </c>
      <c r="YD76" t="s">
        <v>1403</v>
      </c>
      <c r="YF76" t="b">
        <v>0</v>
      </c>
      <c r="YG76" t="s">
        <v>715</v>
      </c>
      <c r="YH76">
        <v>364840002</v>
      </c>
      <c r="YI76" t="s">
        <v>686</v>
      </c>
      <c r="YJ76">
        <v>166.9</v>
      </c>
      <c r="YL76" s="4" t="str">
        <f t="shared" si="25"/>
        <v>95d5cdbc-9fd5-ef11-8eea-000d3a6576c9</v>
      </c>
      <c r="YM76" t="s">
        <v>685</v>
      </c>
      <c r="YN76" s="2">
        <v>45730.426412037035</v>
      </c>
      <c r="YR76" s="4" t="str">
        <f t="shared" si="21"/>
        <v>5333e27e-c4f5-ef11-be1f-6045bddedbff</v>
      </c>
      <c r="YS76" t="s">
        <v>724</v>
      </c>
      <c r="YT76" t="s">
        <v>709</v>
      </c>
      <c r="YU76" s="4" t="str">
        <f t="shared" si="26"/>
        <v>a3cecdbc-9fd5-ef11-8eea-000d3a6576c9</v>
      </c>
      <c r="YV76" t="s">
        <v>710</v>
      </c>
      <c r="YY76" s="4" t="str">
        <f t="shared" si="22"/>
        <v>5333e27e-c4f5-ef11-be1f-6045bddedbff</v>
      </c>
      <c r="ZA76">
        <v>0</v>
      </c>
      <c r="ZB76" t="s">
        <v>703</v>
      </c>
      <c r="ZC76">
        <v>1</v>
      </c>
      <c r="ZD76" t="s">
        <v>703</v>
      </c>
      <c r="ZE76">
        <v>0</v>
      </c>
      <c r="ZF76" s="4" t="str">
        <f t="shared" si="27"/>
        <v>58c14207-2cd6-ef11-8eea-000d3a6576c9</v>
      </c>
      <c r="ZG76" t="s">
        <v>711</v>
      </c>
    </row>
    <row r="77" spans="1:683" x14ac:dyDescent="0.25">
      <c r="A77" s="4" t="str">
        <f t="shared" si="28"/>
        <v>5333e27e-c4f5-ef11-be1f-6045bddedbff</v>
      </c>
      <c r="B77" t="s">
        <v>724</v>
      </c>
      <c r="C77" s="2">
        <v>45716.488483796296</v>
      </c>
      <c r="F77">
        <v>1</v>
      </c>
      <c r="J77">
        <v>364840002</v>
      </c>
      <c r="K77" t="s">
        <v>686</v>
      </c>
      <c r="R77" t="b">
        <v>0</v>
      </c>
      <c r="S77" t="s">
        <v>686</v>
      </c>
      <c r="W77">
        <v>0</v>
      </c>
      <c r="X77" s="2">
        <v>45734.389722222222</v>
      </c>
      <c r="Y77">
        <v>1</v>
      </c>
      <c r="Z77">
        <v>1</v>
      </c>
      <c r="AA77" s="2">
        <v>45734.389722222222</v>
      </c>
      <c r="AB77">
        <v>1</v>
      </c>
      <c r="AC77">
        <v>1143.9000000000001</v>
      </c>
      <c r="AD77">
        <v>1143.9000000000001</v>
      </c>
      <c r="AE77" s="2">
        <v>45734.389722222222</v>
      </c>
      <c r="AF77">
        <v>1</v>
      </c>
      <c r="AG77">
        <v>0</v>
      </c>
      <c r="AH77" s="2">
        <v>45734.389722222222</v>
      </c>
      <c r="AI77">
        <v>1</v>
      </c>
      <c r="AJ77">
        <v>364840002</v>
      </c>
      <c r="AK77" t="s">
        <v>686</v>
      </c>
      <c r="AL77">
        <v>364840001</v>
      </c>
      <c r="AM77" t="s">
        <v>687</v>
      </c>
      <c r="BD77">
        <v>364840001</v>
      </c>
      <c r="BE77" t="s">
        <v>765</v>
      </c>
      <c r="BH77">
        <v>364840005</v>
      </c>
      <c r="BI77" t="s">
        <v>1624</v>
      </c>
      <c r="BY77" s="4" t="str">
        <f>HYPERLINK("https://lead2car-demo.crm4.dynamics.com/main.aspx?etn=ey_equipment&amp;pagetype=entityrecord&amp;id=437fa432-c9f5-ef11-be1f-6045bddedbff","437fa432-c9f5-ef11-be1f-6045bddedbff")</f>
        <v>437fa432-c9f5-ef11-be1f-6045bddedbff</v>
      </c>
      <c r="BZ77" t="s">
        <v>1404</v>
      </c>
      <c r="CB77" t="s">
        <v>1405</v>
      </c>
      <c r="CM77" s="2">
        <v>45734.389722222222</v>
      </c>
      <c r="CN77">
        <v>0</v>
      </c>
      <c r="CX77" s="2">
        <v>44841.424571759257</v>
      </c>
      <c r="CY77" s="2">
        <v>45734.389722222222</v>
      </c>
      <c r="CZ77">
        <v>1</v>
      </c>
      <c r="DA77" s="2">
        <v>44820.368587962963</v>
      </c>
      <c r="DB77" s="2">
        <v>45734.389722222222</v>
      </c>
      <c r="DC77">
        <v>1</v>
      </c>
      <c r="DF77" s="1">
        <v>44448</v>
      </c>
      <c r="DG77" s="1">
        <v>45909</v>
      </c>
      <c r="DI77" s="2">
        <v>45185.368587962963</v>
      </c>
      <c r="DM77" s="1">
        <v>44376</v>
      </c>
      <c r="DN77" s="1">
        <v>43514</v>
      </c>
      <c r="DR77" s="2">
        <v>45178.379861111112</v>
      </c>
      <c r="DT77">
        <v>364840002</v>
      </c>
      <c r="DU77" t="s">
        <v>686</v>
      </c>
      <c r="EI77">
        <v>364840001</v>
      </c>
      <c r="EJ77" t="s">
        <v>687</v>
      </c>
      <c r="EK77">
        <v>364840000</v>
      </c>
      <c r="EL77" t="s">
        <v>727</v>
      </c>
      <c r="EO77" s="4" t="str">
        <f>HYPERLINK("https://lead2car-demo.crm4.dynamics.com/main.aspx?etn=contact&amp;pagetype=entityrecord&amp;id=bef2b8b7-b500-f011-bae3-6045bde07892","bef2b8b7-b500-f011-bae3-6045bde07892")</f>
        <v>bef2b8b7-b500-f011-bae3-6045bde07892</v>
      </c>
      <c r="EP77" t="s">
        <v>1406</v>
      </c>
      <c r="EQ77" t="s">
        <v>729</v>
      </c>
      <c r="ER77">
        <v>364840000</v>
      </c>
      <c r="ES77" t="s">
        <v>690</v>
      </c>
      <c r="FC77" t="s">
        <v>1383</v>
      </c>
      <c r="FD77">
        <v>2000</v>
      </c>
      <c r="FE77" t="s">
        <v>1407</v>
      </c>
      <c r="FF77">
        <v>180</v>
      </c>
      <c r="FI77">
        <v>370</v>
      </c>
      <c r="GD77" t="s">
        <v>732</v>
      </c>
      <c r="GG77">
        <v>364840000</v>
      </c>
      <c r="GH77" t="s">
        <v>691</v>
      </c>
      <c r="GI77" t="s">
        <v>1408</v>
      </c>
      <c r="GJ77" t="b">
        <v>0</v>
      </c>
      <c r="GK77" t="s">
        <v>715</v>
      </c>
      <c r="GP77">
        <v>364840002</v>
      </c>
      <c r="GQ77" t="s">
        <v>686</v>
      </c>
      <c r="GU77" s="4" t="str">
        <f t="shared" si="29"/>
        <v>f4fbea14-c9f5-ef11-be1f-6045bddf3afb</v>
      </c>
      <c r="GV77" t="s">
        <v>733</v>
      </c>
      <c r="HE77">
        <v>364840001</v>
      </c>
      <c r="HF77" t="s">
        <v>687</v>
      </c>
      <c r="HI77">
        <v>364840002</v>
      </c>
      <c r="HJ77" t="s">
        <v>686</v>
      </c>
      <c r="HM77">
        <v>1</v>
      </c>
      <c r="HN77">
        <v>1</v>
      </c>
      <c r="IB77">
        <v>49019</v>
      </c>
      <c r="IF77" s="4" t="str">
        <f>HYPERLINK("https://lead2car-demo.crm4.dynamics.com/main.aspx?etn=ey_modelkey&amp;pagetype=entityrecord&amp;id=7eb4f621-43f5-ef11-be1f-6045bddf3afb","7eb4f621-43f5-ef11-be1f-6045bddf3afb")</f>
        <v>7eb4f621-43f5-ef11-be1f-6045bddf3afb</v>
      </c>
      <c r="IG77" t="s">
        <v>1386</v>
      </c>
      <c r="II77">
        <v>2021</v>
      </c>
      <c r="IJ77" t="b">
        <v>0</v>
      </c>
      <c r="IK77" t="s">
        <v>715</v>
      </c>
      <c r="IM77" t="s">
        <v>1409</v>
      </c>
      <c r="IN77">
        <v>364840001</v>
      </c>
      <c r="IO77" t="s">
        <v>687</v>
      </c>
      <c r="IR77">
        <v>364840000</v>
      </c>
      <c r="IS77" t="s">
        <v>736</v>
      </c>
      <c r="IT77">
        <v>153.4</v>
      </c>
      <c r="JH77">
        <v>364840002</v>
      </c>
      <c r="JI77" t="s">
        <v>697</v>
      </c>
      <c r="JL77" s="2">
        <v>45734.389722222222</v>
      </c>
      <c r="JM77">
        <v>0</v>
      </c>
      <c r="KJ77" t="s">
        <v>1404</v>
      </c>
      <c r="KR77">
        <v>364840002</v>
      </c>
      <c r="KS77" t="s">
        <v>686</v>
      </c>
      <c r="KT77" t="b">
        <v>0</v>
      </c>
      <c r="KU77" t="s">
        <v>715</v>
      </c>
      <c r="KX77">
        <v>12644</v>
      </c>
      <c r="KY77">
        <v>12644</v>
      </c>
      <c r="LD77">
        <v>510661</v>
      </c>
      <c r="LE77">
        <v>510661</v>
      </c>
      <c r="LF77">
        <v>0</v>
      </c>
      <c r="LG77">
        <v>0</v>
      </c>
      <c r="LR77">
        <v>0</v>
      </c>
      <c r="LS77">
        <v>0</v>
      </c>
      <c r="LV77">
        <v>523305</v>
      </c>
      <c r="LW77">
        <v>523305</v>
      </c>
      <c r="LX77">
        <v>486675</v>
      </c>
      <c r="LY77">
        <v>486675</v>
      </c>
      <c r="NP77" t="s">
        <v>1410</v>
      </c>
      <c r="NQ77" t="s">
        <v>1411</v>
      </c>
      <c r="NS77">
        <v>364840002</v>
      </c>
      <c r="NT77" t="s">
        <v>686</v>
      </c>
      <c r="OW77">
        <v>364840002</v>
      </c>
      <c r="OX77" t="s">
        <v>686</v>
      </c>
      <c r="PB77" t="s">
        <v>1412</v>
      </c>
      <c r="PE77" t="b">
        <v>0</v>
      </c>
      <c r="PF77" t="s">
        <v>686</v>
      </c>
      <c r="PN77">
        <v>364840002</v>
      </c>
      <c r="PO77" t="s">
        <v>686</v>
      </c>
      <c r="PR77" t="s">
        <v>1391</v>
      </c>
      <c r="VO77">
        <v>140245</v>
      </c>
      <c r="VP77">
        <v>140245</v>
      </c>
      <c r="VU77">
        <v>364840000</v>
      </c>
      <c r="VV77" t="s">
        <v>702</v>
      </c>
      <c r="VY77" t="s">
        <v>1392</v>
      </c>
      <c r="WA77">
        <v>364840020</v>
      </c>
      <c r="WB77" t="s">
        <v>1393</v>
      </c>
      <c r="WC77">
        <v>364840002</v>
      </c>
      <c r="WD77" t="s">
        <v>686</v>
      </c>
      <c r="WR77">
        <v>364840013</v>
      </c>
      <c r="WS77" t="s">
        <v>704</v>
      </c>
      <c r="WX77" s="4" t="str">
        <f>HYPERLINK("https://lead2car-demo.crm4.dynamics.com/main.aspx?etn=ey_vehicle&amp;pagetype=entityrecord&amp;id=61290533-c9f5-ef11-be1f-6045bddf3afb","61290533-c9f5-ef11-be1f-6045bddf3afb")</f>
        <v>61290533-c9f5-ef11-be1f-6045bddf3afb</v>
      </c>
      <c r="XD77" s="4" t="str">
        <f t="shared" si="23"/>
        <v>26cfe808-38f5-ef11-be1f-000d3ab91cf0</v>
      </c>
      <c r="XE77" t="s">
        <v>780</v>
      </c>
      <c r="XF77" s="4" t="str">
        <f>HYPERLINK("https://lead2car-demo.crm4.dynamics.com/main.aspx?etn=ey_vehicleowner&amp;pagetype=entityrecord&amp;id=e75230c2-cbf5-ef11-be1f-7c1e5275d4e3","e75230c2-cbf5-ef11-be1f-7c1e5275d4e3")</f>
        <v>e75230c2-cbf5-ef11-be1f-7c1e5275d4e3</v>
      </c>
      <c r="XG77" t="s">
        <v>1413</v>
      </c>
      <c r="XH77">
        <v>364840002</v>
      </c>
      <c r="XI77" t="s">
        <v>686</v>
      </c>
      <c r="XJ77">
        <v>364840002</v>
      </c>
      <c r="XK77" t="s">
        <v>686</v>
      </c>
      <c r="XL77">
        <v>364840002</v>
      </c>
      <c r="XM77" t="s">
        <v>782</v>
      </c>
      <c r="XP77">
        <v>364840000</v>
      </c>
      <c r="XQ77" t="s">
        <v>722</v>
      </c>
      <c r="XR77" s="4" t="str">
        <f t="shared" si="24"/>
        <v>95d5cdbc-9fd5-ef11-8eea-000d3a6576c9</v>
      </c>
      <c r="XS77" t="s">
        <v>685</v>
      </c>
      <c r="YD77" t="s">
        <v>1414</v>
      </c>
      <c r="YF77" t="b">
        <v>0</v>
      </c>
      <c r="YG77" t="s">
        <v>715</v>
      </c>
      <c r="YH77">
        <v>364840002</v>
      </c>
      <c r="YI77" t="s">
        <v>686</v>
      </c>
      <c r="YJ77">
        <v>166.9</v>
      </c>
      <c r="YL77" s="4" t="str">
        <f t="shared" si="25"/>
        <v>95d5cdbc-9fd5-ef11-8eea-000d3a6576c9</v>
      </c>
      <c r="YM77" t="s">
        <v>685</v>
      </c>
      <c r="YN77" s="2">
        <v>45730.390520833331</v>
      </c>
      <c r="YR77" s="4" t="str">
        <f t="shared" si="21"/>
        <v>5333e27e-c4f5-ef11-be1f-6045bddedbff</v>
      </c>
      <c r="YS77" t="s">
        <v>724</v>
      </c>
      <c r="YT77" t="s">
        <v>709</v>
      </c>
      <c r="YU77" s="4" t="str">
        <f t="shared" si="26"/>
        <v>a3cecdbc-9fd5-ef11-8eea-000d3a6576c9</v>
      </c>
      <c r="YV77" t="s">
        <v>710</v>
      </c>
      <c r="YY77" s="4" t="str">
        <f t="shared" si="22"/>
        <v>5333e27e-c4f5-ef11-be1f-6045bddedbff</v>
      </c>
      <c r="ZA77">
        <v>0</v>
      </c>
      <c r="ZB77" t="s">
        <v>703</v>
      </c>
      <c r="ZC77">
        <v>1</v>
      </c>
      <c r="ZD77" t="s">
        <v>703</v>
      </c>
      <c r="ZE77">
        <v>0</v>
      </c>
      <c r="ZF77" s="4" t="str">
        <f t="shared" si="27"/>
        <v>58c14207-2cd6-ef11-8eea-000d3a6576c9</v>
      </c>
      <c r="ZG77" t="s">
        <v>711</v>
      </c>
    </row>
    <row r="78" spans="1:683" x14ac:dyDescent="0.25">
      <c r="A78" s="4" t="str">
        <f t="shared" si="28"/>
        <v>5333e27e-c4f5-ef11-be1f-6045bddedbff</v>
      </c>
      <c r="B78" t="s">
        <v>724</v>
      </c>
      <c r="C78" s="2">
        <v>45716.488495370373</v>
      </c>
      <c r="F78">
        <v>1</v>
      </c>
      <c r="J78">
        <v>364840002</v>
      </c>
      <c r="K78" t="s">
        <v>686</v>
      </c>
      <c r="R78" t="b">
        <v>0</v>
      </c>
      <c r="S78" t="s">
        <v>686</v>
      </c>
      <c r="W78">
        <v>0</v>
      </c>
      <c r="X78" s="2">
        <v>45734.389722222222</v>
      </c>
      <c r="Y78">
        <v>1</v>
      </c>
      <c r="Z78">
        <v>3</v>
      </c>
      <c r="AA78" s="2">
        <v>45734.389722222222</v>
      </c>
      <c r="AB78">
        <v>1</v>
      </c>
      <c r="AC78">
        <v>22331.7</v>
      </c>
      <c r="AD78">
        <v>22331.7</v>
      </c>
      <c r="AE78" s="2">
        <v>45734.389722222222</v>
      </c>
      <c r="AF78">
        <v>1</v>
      </c>
      <c r="AG78">
        <v>0</v>
      </c>
      <c r="AH78" s="2">
        <v>45734.389722222222</v>
      </c>
      <c r="AI78">
        <v>1</v>
      </c>
      <c r="AJ78">
        <v>364840002</v>
      </c>
      <c r="AK78" t="s">
        <v>686</v>
      </c>
      <c r="AL78">
        <v>364840001</v>
      </c>
      <c r="AM78" t="s">
        <v>687</v>
      </c>
      <c r="BD78">
        <v>364840001</v>
      </c>
      <c r="BE78" t="s">
        <v>765</v>
      </c>
      <c r="BH78">
        <v>364840005</v>
      </c>
      <c r="BI78" t="s">
        <v>1624</v>
      </c>
      <c r="BY78" s="4" t="str">
        <f>HYPERLINK("https://lead2car-demo.crm4.dynamics.com/main.aspx?etn=ey_equipment&amp;pagetype=entityrecord&amp;id=70290533-c9f5-ef11-be1f-6045bddf3afb","70290533-c9f5-ef11-be1f-6045bddf3afb")</f>
        <v>70290533-c9f5-ef11-be1f-6045bddf3afb</v>
      </c>
      <c r="BZ78" t="s">
        <v>1415</v>
      </c>
      <c r="CM78" s="2">
        <v>45734.389722222222</v>
      </c>
      <c r="CN78">
        <v>0</v>
      </c>
      <c r="CX78" s="2">
        <v>44841.433680555558</v>
      </c>
      <c r="CY78" s="2">
        <v>45734.389722222222</v>
      </c>
      <c r="CZ78">
        <v>1</v>
      </c>
      <c r="DA78" s="2">
        <v>44826.364108796297</v>
      </c>
      <c r="DB78" s="2">
        <v>45734.389722222222</v>
      </c>
      <c r="DC78">
        <v>1</v>
      </c>
      <c r="DF78" s="1">
        <v>44489</v>
      </c>
      <c r="DG78" s="1">
        <v>45950</v>
      </c>
      <c r="DI78" s="2">
        <v>45191.364108796297</v>
      </c>
      <c r="DM78" s="1">
        <v>44477</v>
      </c>
      <c r="DN78" s="1">
        <v>44489</v>
      </c>
      <c r="DR78" s="2">
        <v>45219.445833333331</v>
      </c>
      <c r="DT78">
        <v>364840002</v>
      </c>
      <c r="DU78" t="s">
        <v>686</v>
      </c>
      <c r="EI78">
        <v>364840001</v>
      </c>
      <c r="EJ78" t="s">
        <v>687</v>
      </c>
      <c r="EK78">
        <v>364840000</v>
      </c>
      <c r="EL78" t="s">
        <v>727</v>
      </c>
      <c r="ER78">
        <v>364840000</v>
      </c>
      <c r="ES78" t="s">
        <v>690</v>
      </c>
      <c r="EU78">
        <v>30000</v>
      </c>
      <c r="FC78" t="s">
        <v>1383</v>
      </c>
      <c r="FD78">
        <v>2000</v>
      </c>
      <c r="FE78" t="s">
        <v>1416</v>
      </c>
      <c r="FF78">
        <v>180</v>
      </c>
      <c r="FI78">
        <v>370</v>
      </c>
      <c r="GD78" t="s">
        <v>732</v>
      </c>
      <c r="GG78">
        <v>364840000</v>
      </c>
      <c r="GH78" t="s">
        <v>691</v>
      </c>
      <c r="GJ78" t="b">
        <v>0</v>
      </c>
      <c r="GK78" t="s">
        <v>715</v>
      </c>
      <c r="GP78">
        <v>364840002</v>
      </c>
      <c r="GQ78" t="s">
        <v>686</v>
      </c>
      <c r="GU78" s="4" t="str">
        <f t="shared" si="29"/>
        <v>f4fbea14-c9f5-ef11-be1f-6045bddf3afb</v>
      </c>
      <c r="GV78" t="s">
        <v>733</v>
      </c>
      <c r="HE78">
        <v>364840002</v>
      </c>
      <c r="HF78" t="s">
        <v>686</v>
      </c>
      <c r="HI78">
        <v>364840002</v>
      </c>
      <c r="HJ78" t="s">
        <v>686</v>
      </c>
      <c r="HM78">
        <v>1</v>
      </c>
      <c r="HN78">
        <v>1</v>
      </c>
      <c r="IB78">
        <v>114839</v>
      </c>
      <c r="IF78" s="4" t="str">
        <f>HYPERLINK("https://lead2car-demo.crm4.dynamics.com/main.aspx?etn=ey_modelkey&amp;pagetype=entityrecord&amp;id=7eb4f621-43f5-ef11-be1f-6045bddf3afb","7eb4f621-43f5-ef11-be1f-6045bddf3afb")</f>
        <v>7eb4f621-43f5-ef11-be1f-6045bddf3afb</v>
      </c>
      <c r="IG78" t="s">
        <v>1386</v>
      </c>
      <c r="II78">
        <v>2021</v>
      </c>
      <c r="IJ78" t="b">
        <v>0</v>
      </c>
      <c r="IK78" t="s">
        <v>715</v>
      </c>
      <c r="IM78" t="s">
        <v>1417</v>
      </c>
      <c r="IN78">
        <v>364840001</v>
      </c>
      <c r="IO78" t="s">
        <v>687</v>
      </c>
      <c r="IR78">
        <v>364840001</v>
      </c>
      <c r="IS78" t="s">
        <v>940</v>
      </c>
      <c r="IT78">
        <v>153.4</v>
      </c>
      <c r="JH78">
        <v>364840002</v>
      </c>
      <c r="JI78" t="s">
        <v>697</v>
      </c>
      <c r="JL78" s="2">
        <v>45734.389722222222</v>
      </c>
      <c r="JM78">
        <v>0</v>
      </c>
      <c r="KJ78" t="s">
        <v>1415</v>
      </c>
      <c r="KR78">
        <v>364840002</v>
      </c>
      <c r="KS78" t="s">
        <v>686</v>
      </c>
      <c r="KT78" t="b">
        <v>0</v>
      </c>
      <c r="KU78" t="s">
        <v>715</v>
      </c>
      <c r="NP78" t="s">
        <v>1418</v>
      </c>
      <c r="NQ78" t="s">
        <v>1419</v>
      </c>
      <c r="NS78">
        <v>364840002</v>
      </c>
      <c r="NT78" t="s">
        <v>686</v>
      </c>
      <c r="OW78">
        <v>364840002</v>
      </c>
      <c r="OX78" t="s">
        <v>686</v>
      </c>
      <c r="PB78" t="s">
        <v>1420</v>
      </c>
      <c r="PE78" t="b">
        <v>0</v>
      </c>
      <c r="PF78" t="s">
        <v>686</v>
      </c>
      <c r="PN78">
        <v>364840002</v>
      </c>
      <c r="PO78" t="s">
        <v>686</v>
      </c>
      <c r="PR78" t="s">
        <v>1391</v>
      </c>
      <c r="VU78">
        <v>364840000</v>
      </c>
      <c r="VV78" t="s">
        <v>702</v>
      </c>
      <c r="WA78">
        <v>364840020</v>
      </c>
      <c r="WB78" t="s">
        <v>1393</v>
      </c>
      <c r="WC78">
        <v>364840001</v>
      </c>
      <c r="WD78" t="s">
        <v>687</v>
      </c>
      <c r="WR78">
        <v>364840013</v>
      </c>
      <c r="WS78" t="s">
        <v>704</v>
      </c>
      <c r="WX78" s="4" t="str">
        <f>HYPERLINK("https://lead2car-demo.crm4.dynamics.com/main.aspx?etn=ey_vehicle&amp;pagetype=entityrecord&amp;id=71290533-c9f5-ef11-be1f-6045bddf3afb","71290533-c9f5-ef11-be1f-6045bddf3afb")</f>
        <v>71290533-c9f5-ef11-be1f-6045bddf3afb</v>
      </c>
      <c r="XD78" s="4" t="str">
        <f t="shared" si="23"/>
        <v>26cfe808-38f5-ef11-be1f-000d3ab91cf0</v>
      </c>
      <c r="XE78" t="s">
        <v>780</v>
      </c>
      <c r="XF78" s="4" t="str">
        <f>HYPERLINK("https://lead2car-demo.crm4.dynamics.com/main.aspx?etn=ey_vehicleowner&amp;pagetype=entityrecord&amp;id=dd1dc211-d4f5-ef11-be1f-6045bddedbff","dd1dc211-d4f5-ef11-be1f-6045bddedbff")</f>
        <v>dd1dc211-d4f5-ef11-be1f-6045bddedbff</v>
      </c>
      <c r="XG78" t="s">
        <v>1421</v>
      </c>
      <c r="XH78">
        <v>364840002</v>
      </c>
      <c r="XI78" t="s">
        <v>686</v>
      </c>
      <c r="XJ78">
        <v>364840002</v>
      </c>
      <c r="XK78" t="s">
        <v>686</v>
      </c>
      <c r="XL78">
        <v>364840002</v>
      </c>
      <c r="XM78" t="s">
        <v>782</v>
      </c>
      <c r="XP78">
        <v>364840000</v>
      </c>
      <c r="XQ78" t="s">
        <v>722</v>
      </c>
      <c r="XR78" s="4" t="str">
        <f t="shared" si="24"/>
        <v>95d5cdbc-9fd5-ef11-8eea-000d3a6576c9</v>
      </c>
      <c r="XS78" t="s">
        <v>685</v>
      </c>
      <c r="YD78" t="s">
        <v>1422</v>
      </c>
      <c r="YF78" t="b">
        <v>0</v>
      </c>
      <c r="YG78" t="s">
        <v>715</v>
      </c>
      <c r="YH78">
        <v>364840002</v>
      </c>
      <c r="YI78" t="s">
        <v>686</v>
      </c>
      <c r="YJ78">
        <v>166.9</v>
      </c>
      <c r="YL78" s="4" t="str">
        <f t="shared" si="25"/>
        <v>95d5cdbc-9fd5-ef11-8eea-000d3a6576c9</v>
      </c>
      <c r="YM78" t="s">
        <v>685</v>
      </c>
      <c r="YN78" s="2">
        <v>45730.394317129627</v>
      </c>
      <c r="YR78" s="4" t="str">
        <f t="shared" si="21"/>
        <v>5333e27e-c4f5-ef11-be1f-6045bddedbff</v>
      </c>
      <c r="YS78" t="s">
        <v>724</v>
      </c>
      <c r="YT78" t="s">
        <v>709</v>
      </c>
      <c r="YU78" s="4" t="str">
        <f t="shared" si="26"/>
        <v>a3cecdbc-9fd5-ef11-8eea-000d3a6576c9</v>
      </c>
      <c r="YV78" t="s">
        <v>710</v>
      </c>
      <c r="YY78" s="4" t="str">
        <f t="shared" si="22"/>
        <v>5333e27e-c4f5-ef11-be1f-6045bddedbff</v>
      </c>
      <c r="ZA78">
        <v>0</v>
      </c>
      <c r="ZB78" t="s">
        <v>703</v>
      </c>
      <c r="ZC78">
        <v>1</v>
      </c>
      <c r="ZD78" t="s">
        <v>703</v>
      </c>
      <c r="ZE78">
        <v>0</v>
      </c>
      <c r="ZF78" s="4" t="str">
        <f t="shared" si="27"/>
        <v>58c14207-2cd6-ef11-8eea-000d3a6576c9</v>
      </c>
      <c r="ZG78" t="s">
        <v>711</v>
      </c>
    </row>
    <row r="79" spans="1:683" x14ac:dyDescent="0.25">
      <c r="A79" s="4" t="str">
        <f t="shared" si="28"/>
        <v>5333e27e-c4f5-ef11-be1f-6045bddedbff</v>
      </c>
      <c r="B79" t="s">
        <v>724</v>
      </c>
      <c r="C79" s="2">
        <v>45716.488495370373</v>
      </c>
      <c r="F79">
        <v>1</v>
      </c>
      <c r="J79">
        <v>364840002</v>
      </c>
      <c r="K79" t="s">
        <v>686</v>
      </c>
      <c r="R79" t="b">
        <v>0</v>
      </c>
      <c r="S79" t="s">
        <v>686</v>
      </c>
      <c r="W79">
        <v>0</v>
      </c>
      <c r="X79" s="2">
        <v>45734.389722222222</v>
      </c>
      <c r="Y79">
        <v>1</v>
      </c>
      <c r="Z79">
        <v>3</v>
      </c>
      <c r="AA79" s="2">
        <v>45734.389722222222</v>
      </c>
      <c r="AB79">
        <v>1</v>
      </c>
      <c r="AC79">
        <v>19191.400000000001</v>
      </c>
      <c r="AD79">
        <v>19191.400000000001</v>
      </c>
      <c r="AE79" s="2">
        <v>45734.389722222222</v>
      </c>
      <c r="AF79">
        <v>1</v>
      </c>
      <c r="AG79">
        <v>0</v>
      </c>
      <c r="AH79" s="2">
        <v>45734.389722222222</v>
      </c>
      <c r="AI79">
        <v>1</v>
      </c>
      <c r="AJ79">
        <v>364840002</v>
      </c>
      <c r="AK79" t="s">
        <v>686</v>
      </c>
      <c r="AL79">
        <v>364840001</v>
      </c>
      <c r="AM79" t="s">
        <v>687</v>
      </c>
      <c r="BD79">
        <v>364840001</v>
      </c>
      <c r="BE79" t="s">
        <v>765</v>
      </c>
      <c r="BH79">
        <v>364840005</v>
      </c>
      <c r="BI79" t="s">
        <v>1624</v>
      </c>
      <c r="BY79" s="4" t="str">
        <f>HYPERLINK("https://lead2car-demo.crm4.dynamics.com/main.aspx?etn=ey_equipment&amp;pagetype=entityrecord&amp;id=497fa432-c9f5-ef11-be1f-6045bddedbff","497fa432-c9f5-ef11-be1f-6045bddedbff")</f>
        <v>497fa432-c9f5-ef11-be1f-6045bddedbff</v>
      </c>
      <c r="BZ79" t="s">
        <v>1423</v>
      </c>
      <c r="CM79" s="2">
        <v>45734.389722222222</v>
      </c>
      <c r="CN79">
        <v>0</v>
      </c>
      <c r="CX79" s="2">
        <v>44841.442453703705</v>
      </c>
      <c r="CY79" s="2">
        <v>45734.389722222222</v>
      </c>
      <c r="CZ79">
        <v>1</v>
      </c>
      <c r="DA79" s="2">
        <v>44840.316493055558</v>
      </c>
      <c r="DB79" s="2">
        <v>45734.389722222222</v>
      </c>
      <c r="DC79">
        <v>1</v>
      </c>
      <c r="DF79" s="1">
        <v>44323</v>
      </c>
      <c r="DG79" s="1">
        <v>45775</v>
      </c>
      <c r="DI79" s="2">
        <v>45205.316493055558</v>
      </c>
      <c r="DM79" s="1">
        <v>44259</v>
      </c>
      <c r="DN79" s="1">
        <v>44323</v>
      </c>
      <c r="DR79" s="2">
        <v>45044.606249999997</v>
      </c>
      <c r="DT79">
        <v>364840002</v>
      </c>
      <c r="DU79" t="s">
        <v>686</v>
      </c>
      <c r="EI79">
        <v>364840001</v>
      </c>
      <c r="EJ79" t="s">
        <v>687</v>
      </c>
      <c r="EK79">
        <v>364840000</v>
      </c>
      <c r="EL79" t="s">
        <v>727</v>
      </c>
      <c r="EO79" s="4" t="str">
        <f>HYPERLINK("https://lead2car-demo.crm4.dynamics.com/main.aspx?etn=contact&amp;pagetype=entityrecord&amp;id=8cceb310-b500-f011-bae3-6045bde07892","8cceb310-b500-f011-bae3-6045bde07892")</f>
        <v>8cceb310-b500-f011-bae3-6045bde07892</v>
      </c>
      <c r="EP79" t="s">
        <v>1424</v>
      </c>
      <c r="EQ79" t="s">
        <v>729</v>
      </c>
      <c r="ER79">
        <v>364840000</v>
      </c>
      <c r="ES79" t="s">
        <v>690</v>
      </c>
      <c r="EU79">
        <v>30000</v>
      </c>
      <c r="EV79" s="1">
        <v>45053</v>
      </c>
      <c r="FC79" t="s">
        <v>1383</v>
      </c>
      <c r="FD79">
        <v>2000</v>
      </c>
      <c r="FF79">
        <v>180</v>
      </c>
      <c r="FI79">
        <v>370</v>
      </c>
      <c r="GD79" t="s">
        <v>732</v>
      </c>
      <c r="GG79">
        <v>364840000</v>
      </c>
      <c r="GH79" t="s">
        <v>691</v>
      </c>
      <c r="GJ79" t="b">
        <v>0</v>
      </c>
      <c r="GK79" t="s">
        <v>715</v>
      </c>
      <c r="GP79">
        <v>364840002</v>
      </c>
      <c r="GQ79" t="s">
        <v>686</v>
      </c>
      <c r="GU79" s="4" t="str">
        <f t="shared" si="29"/>
        <v>f4fbea14-c9f5-ef11-be1f-6045bddf3afb</v>
      </c>
      <c r="GV79" t="s">
        <v>733</v>
      </c>
      <c r="HE79">
        <v>364840002</v>
      </c>
      <c r="HF79" t="s">
        <v>686</v>
      </c>
      <c r="HI79">
        <v>364840002</v>
      </c>
      <c r="HJ79" t="s">
        <v>686</v>
      </c>
      <c r="HM79">
        <v>1</v>
      </c>
      <c r="HN79">
        <v>1</v>
      </c>
      <c r="IB79">
        <v>56401</v>
      </c>
      <c r="IF79" s="4" t="str">
        <f>HYPERLINK("https://lead2car-demo.crm4.dynamics.com/main.aspx?etn=ey_modelkey&amp;pagetype=entityrecord&amp;id=e9779724-43f5-ef11-be1f-000d3ab63aa3","e9779724-43f5-ef11-be1f-000d3ab63aa3")</f>
        <v>e9779724-43f5-ef11-be1f-000d3ab63aa3</v>
      </c>
      <c r="IG79" t="s">
        <v>1425</v>
      </c>
      <c r="II79">
        <v>2021</v>
      </c>
      <c r="IJ79" t="b">
        <v>0</v>
      </c>
      <c r="IK79" t="s">
        <v>715</v>
      </c>
      <c r="IM79" t="s">
        <v>1426</v>
      </c>
      <c r="IN79">
        <v>364840001</v>
      </c>
      <c r="IO79" t="s">
        <v>687</v>
      </c>
      <c r="IR79">
        <v>364840000</v>
      </c>
      <c r="IS79" t="s">
        <v>736</v>
      </c>
      <c r="IT79">
        <v>138.30000000000001</v>
      </c>
      <c r="JH79">
        <v>364840003</v>
      </c>
      <c r="JI79" t="s">
        <v>773</v>
      </c>
      <c r="JL79" s="2">
        <v>45734.389722222222</v>
      </c>
      <c r="JM79">
        <v>0</v>
      </c>
      <c r="KJ79" t="s">
        <v>1423</v>
      </c>
      <c r="KR79">
        <v>364840002</v>
      </c>
      <c r="KS79" t="s">
        <v>686</v>
      </c>
      <c r="KT79" t="b">
        <v>0</v>
      </c>
      <c r="KU79" t="s">
        <v>715</v>
      </c>
      <c r="NP79" t="s">
        <v>1427</v>
      </c>
      <c r="NQ79" t="s">
        <v>1428</v>
      </c>
      <c r="NS79">
        <v>364840002</v>
      </c>
      <c r="NT79" t="s">
        <v>686</v>
      </c>
      <c r="OW79">
        <v>364840002</v>
      </c>
      <c r="OX79" t="s">
        <v>686</v>
      </c>
      <c r="PB79" t="s">
        <v>1429</v>
      </c>
      <c r="PE79" t="b">
        <v>0</v>
      </c>
      <c r="PF79" t="s">
        <v>686</v>
      </c>
      <c r="PN79">
        <v>364840002</v>
      </c>
      <c r="PO79" t="s">
        <v>686</v>
      </c>
      <c r="PR79" t="s">
        <v>1430</v>
      </c>
      <c r="VU79">
        <v>364840001</v>
      </c>
      <c r="VV79" t="s">
        <v>720</v>
      </c>
      <c r="VY79" t="s">
        <v>1431</v>
      </c>
      <c r="WA79">
        <v>364840020</v>
      </c>
      <c r="WB79" t="s">
        <v>1393</v>
      </c>
      <c r="WC79">
        <v>364840002</v>
      </c>
      <c r="WD79" t="s">
        <v>686</v>
      </c>
      <c r="WR79">
        <v>364840013</v>
      </c>
      <c r="WS79" t="s">
        <v>704</v>
      </c>
      <c r="WX79" s="4" t="str">
        <f>HYPERLINK("https://lead2car-demo.crm4.dynamics.com/main.aspx?etn=ey_vehicle&amp;pagetype=entityrecord&amp;id=80290533-c9f5-ef11-be1f-6045bddf3afb","80290533-c9f5-ef11-be1f-6045bddf3afb")</f>
        <v>80290533-c9f5-ef11-be1f-6045bddf3afb</v>
      </c>
      <c r="XD79" s="4" t="str">
        <f t="shared" si="23"/>
        <v>26cfe808-38f5-ef11-be1f-000d3ab91cf0</v>
      </c>
      <c r="XE79" t="s">
        <v>780</v>
      </c>
      <c r="XF79" s="4" t="str">
        <f>HYPERLINK("https://lead2car-demo.crm4.dynamics.com/main.aspx?etn=ey_vehicleowner&amp;pagetype=entityrecord&amp;id=cd3cbf17-d4f5-ef11-be1f-6045bddedbff","cd3cbf17-d4f5-ef11-be1f-6045bddedbff")</f>
        <v>cd3cbf17-d4f5-ef11-be1f-6045bddedbff</v>
      </c>
      <c r="XG79" t="s">
        <v>1432</v>
      </c>
      <c r="XH79">
        <v>364840002</v>
      </c>
      <c r="XI79" t="s">
        <v>686</v>
      </c>
      <c r="XJ79">
        <v>364840002</v>
      </c>
      <c r="XK79" t="s">
        <v>686</v>
      </c>
      <c r="XL79">
        <v>364840002</v>
      </c>
      <c r="XM79" t="s">
        <v>782</v>
      </c>
      <c r="XP79">
        <v>364840000</v>
      </c>
      <c r="XQ79" t="s">
        <v>722</v>
      </c>
      <c r="XR79" s="4" t="str">
        <f t="shared" si="24"/>
        <v>95d5cdbc-9fd5-ef11-8eea-000d3a6576c9</v>
      </c>
      <c r="XS79" t="s">
        <v>685</v>
      </c>
      <c r="YD79" t="s">
        <v>1433</v>
      </c>
      <c r="YF79" t="b">
        <v>0</v>
      </c>
      <c r="YG79" t="s">
        <v>715</v>
      </c>
      <c r="YH79">
        <v>364840002</v>
      </c>
      <c r="YI79" t="s">
        <v>686</v>
      </c>
      <c r="YJ79">
        <v>165.1</v>
      </c>
      <c r="YL79" s="4" t="str">
        <f t="shared" si="25"/>
        <v>95d5cdbc-9fd5-ef11-8eea-000d3a6576c9</v>
      </c>
      <c r="YM79" t="s">
        <v>685</v>
      </c>
      <c r="YN79" s="2">
        <v>45730.387326388889</v>
      </c>
      <c r="YR79" s="4" t="str">
        <f t="shared" si="21"/>
        <v>5333e27e-c4f5-ef11-be1f-6045bddedbff</v>
      </c>
      <c r="YS79" t="s">
        <v>724</v>
      </c>
      <c r="YT79" t="s">
        <v>709</v>
      </c>
      <c r="YU79" s="4" t="str">
        <f t="shared" si="26"/>
        <v>a3cecdbc-9fd5-ef11-8eea-000d3a6576c9</v>
      </c>
      <c r="YV79" t="s">
        <v>710</v>
      </c>
      <c r="YY79" s="4" t="str">
        <f t="shared" si="22"/>
        <v>5333e27e-c4f5-ef11-be1f-6045bddedbff</v>
      </c>
      <c r="ZA79">
        <v>0</v>
      </c>
      <c r="ZB79" t="s">
        <v>703</v>
      </c>
      <c r="ZC79">
        <v>1</v>
      </c>
      <c r="ZD79" t="s">
        <v>703</v>
      </c>
      <c r="ZE79">
        <v>0</v>
      </c>
      <c r="ZF79" s="4" t="str">
        <f t="shared" si="27"/>
        <v>58c14207-2cd6-ef11-8eea-000d3a6576c9</v>
      </c>
      <c r="ZG79" t="s">
        <v>711</v>
      </c>
    </row>
    <row r="80" spans="1:683" x14ac:dyDescent="0.25">
      <c r="A80" s="4" t="str">
        <f t="shared" si="28"/>
        <v>5333e27e-c4f5-ef11-be1f-6045bddedbff</v>
      </c>
      <c r="B80" t="s">
        <v>724</v>
      </c>
      <c r="C80" s="2">
        <v>45716.488506944443</v>
      </c>
      <c r="F80">
        <v>1</v>
      </c>
      <c r="J80">
        <v>364840002</v>
      </c>
      <c r="K80" t="s">
        <v>686</v>
      </c>
      <c r="R80" t="b">
        <v>0</v>
      </c>
      <c r="S80" t="s">
        <v>686</v>
      </c>
      <c r="W80">
        <v>0</v>
      </c>
      <c r="X80" s="2">
        <v>45734.389722222222</v>
      </c>
      <c r="Y80">
        <v>1</v>
      </c>
      <c r="Z80">
        <v>3</v>
      </c>
      <c r="AA80" s="2">
        <v>45734.389722222222</v>
      </c>
      <c r="AB80">
        <v>1</v>
      </c>
      <c r="AC80">
        <v>9984.7000000000007</v>
      </c>
      <c r="AD80">
        <v>9984.7000000000007</v>
      </c>
      <c r="AE80" s="2">
        <v>45734.389722222222</v>
      </c>
      <c r="AF80">
        <v>1</v>
      </c>
      <c r="AG80">
        <v>0</v>
      </c>
      <c r="AH80" s="2">
        <v>45734.389722222222</v>
      </c>
      <c r="AI80">
        <v>1</v>
      </c>
      <c r="AJ80">
        <v>364840002</v>
      </c>
      <c r="AK80" t="s">
        <v>686</v>
      </c>
      <c r="AL80">
        <v>364840001</v>
      </c>
      <c r="AM80" t="s">
        <v>687</v>
      </c>
      <c r="BD80">
        <v>364840001</v>
      </c>
      <c r="BE80" t="s">
        <v>765</v>
      </c>
      <c r="BH80">
        <v>364840005</v>
      </c>
      <c r="BI80" t="s">
        <v>1624</v>
      </c>
      <c r="BY80" s="4" t="str">
        <f>HYPERLINK("https://lead2car-demo.crm4.dynamics.com/main.aspx?etn=ey_equipment&amp;pagetype=entityrecord&amp;id=52290533-c9f5-ef11-be1f-6045bddf3afb","52290533-c9f5-ef11-be1f-6045bddf3afb")</f>
        <v>52290533-c9f5-ef11-be1f-6045bddf3afb</v>
      </c>
      <c r="BZ80" t="s">
        <v>1396</v>
      </c>
      <c r="CM80" s="2">
        <v>45734.389722222222</v>
      </c>
      <c r="CN80">
        <v>0</v>
      </c>
      <c r="CX80" s="2">
        <v>44841.487476851849</v>
      </c>
      <c r="CY80" s="2">
        <v>45734.389722222222</v>
      </c>
      <c r="CZ80">
        <v>1</v>
      </c>
      <c r="DA80" s="2">
        <v>44841.31689814815</v>
      </c>
      <c r="DB80" s="2">
        <v>45734.389722222222</v>
      </c>
      <c r="DC80">
        <v>1</v>
      </c>
      <c r="DF80" s="1">
        <v>44368</v>
      </c>
      <c r="DG80" s="1">
        <v>45829</v>
      </c>
      <c r="DI80" s="2">
        <v>45206.31689814815</v>
      </c>
      <c r="DM80" s="1">
        <v>44242</v>
      </c>
      <c r="DN80" s="1">
        <v>44368</v>
      </c>
      <c r="DR80" s="2">
        <v>45098.48541666667</v>
      </c>
      <c r="DT80">
        <v>364840002</v>
      </c>
      <c r="DU80" t="s">
        <v>686</v>
      </c>
      <c r="EI80">
        <v>364840001</v>
      </c>
      <c r="EJ80" t="s">
        <v>687</v>
      </c>
      <c r="EK80">
        <v>364840000</v>
      </c>
      <c r="EL80" t="s">
        <v>727</v>
      </c>
      <c r="EO80" s="4" t="str">
        <f>HYPERLINK("https://lead2car-demo.crm4.dynamics.com/main.aspx?etn=contact&amp;pagetype=entityrecord&amp;id=10927a2e-d7f5-ef11-be1f-7c1e5236628e","10927a2e-d7f5-ef11-be1f-7c1e5236628e")</f>
        <v>10927a2e-d7f5-ef11-be1f-7c1e5236628e</v>
      </c>
      <c r="EP80" t="s">
        <v>1434</v>
      </c>
      <c r="EQ80" t="s">
        <v>729</v>
      </c>
      <c r="ER80">
        <v>364840000</v>
      </c>
      <c r="ES80" t="s">
        <v>690</v>
      </c>
      <c r="EU80">
        <v>59724</v>
      </c>
      <c r="EV80" s="1">
        <v>45411</v>
      </c>
      <c r="FC80" t="s">
        <v>1383</v>
      </c>
      <c r="FD80">
        <v>2000</v>
      </c>
      <c r="FE80" t="s">
        <v>1435</v>
      </c>
      <c r="FF80">
        <v>180</v>
      </c>
      <c r="FI80">
        <v>370</v>
      </c>
      <c r="GD80" t="s">
        <v>732</v>
      </c>
      <c r="GG80">
        <v>364840000</v>
      </c>
      <c r="GH80" t="s">
        <v>691</v>
      </c>
      <c r="GJ80" t="b">
        <v>0</v>
      </c>
      <c r="GK80" t="s">
        <v>715</v>
      </c>
      <c r="GP80">
        <v>364840002</v>
      </c>
      <c r="GQ80" t="s">
        <v>686</v>
      </c>
      <c r="GU80" s="4" t="str">
        <f t="shared" si="29"/>
        <v>f4fbea14-c9f5-ef11-be1f-6045bddf3afb</v>
      </c>
      <c r="GV80" t="s">
        <v>733</v>
      </c>
      <c r="HE80">
        <v>364840002</v>
      </c>
      <c r="HF80" t="s">
        <v>686</v>
      </c>
      <c r="HI80">
        <v>364840002</v>
      </c>
      <c r="HJ80" t="s">
        <v>686</v>
      </c>
      <c r="HM80">
        <v>1</v>
      </c>
      <c r="HN80">
        <v>1</v>
      </c>
      <c r="IB80">
        <v>29114</v>
      </c>
      <c r="IF80" s="4" t="str">
        <f>HYPERLINK("https://lead2car-demo.crm4.dynamics.com/main.aspx?etn=ey_modelkey&amp;pagetype=entityrecord&amp;id=e9779724-43f5-ef11-be1f-000d3ab63aa3","e9779724-43f5-ef11-be1f-000d3ab63aa3")</f>
        <v>e9779724-43f5-ef11-be1f-000d3ab63aa3</v>
      </c>
      <c r="IG80" t="s">
        <v>1425</v>
      </c>
      <c r="II80">
        <v>2021</v>
      </c>
      <c r="IJ80" t="b">
        <v>0</v>
      </c>
      <c r="IK80" t="s">
        <v>715</v>
      </c>
      <c r="IM80" t="s">
        <v>1436</v>
      </c>
      <c r="IN80">
        <v>364840001</v>
      </c>
      <c r="IO80" t="s">
        <v>687</v>
      </c>
      <c r="IR80">
        <v>364840000</v>
      </c>
      <c r="IS80" t="s">
        <v>736</v>
      </c>
      <c r="IT80">
        <v>138.30000000000001</v>
      </c>
      <c r="IY80" t="s">
        <v>1437</v>
      </c>
      <c r="JH80">
        <v>364840003</v>
      </c>
      <c r="JI80" t="s">
        <v>773</v>
      </c>
      <c r="JL80" s="2">
        <v>45734.389722222222</v>
      </c>
      <c r="JM80">
        <v>0</v>
      </c>
      <c r="KJ80" t="s">
        <v>1396</v>
      </c>
      <c r="KR80">
        <v>364840002</v>
      </c>
      <c r="KS80" t="s">
        <v>686</v>
      </c>
      <c r="KT80" t="b">
        <v>0</v>
      </c>
      <c r="KU80" t="s">
        <v>715</v>
      </c>
      <c r="NP80" t="s">
        <v>1438</v>
      </c>
      <c r="NQ80" t="s">
        <v>1439</v>
      </c>
      <c r="NS80">
        <v>364840002</v>
      </c>
      <c r="NT80" t="s">
        <v>686</v>
      </c>
      <c r="OW80">
        <v>364840002</v>
      </c>
      <c r="OX80" t="s">
        <v>686</v>
      </c>
      <c r="PB80" t="s">
        <v>1440</v>
      </c>
      <c r="PE80" t="b">
        <v>0</v>
      </c>
      <c r="PF80" t="s">
        <v>686</v>
      </c>
      <c r="PN80">
        <v>364840002</v>
      </c>
      <c r="PO80" t="s">
        <v>686</v>
      </c>
      <c r="PR80" t="s">
        <v>1430</v>
      </c>
      <c r="VU80">
        <v>364840001</v>
      </c>
      <c r="VV80" t="s">
        <v>720</v>
      </c>
      <c r="WA80">
        <v>364840020</v>
      </c>
      <c r="WB80" t="s">
        <v>1393</v>
      </c>
      <c r="WC80">
        <v>364840002</v>
      </c>
      <c r="WD80" t="s">
        <v>686</v>
      </c>
      <c r="WR80">
        <v>364840013</v>
      </c>
      <c r="WS80" t="s">
        <v>704</v>
      </c>
      <c r="WX80" s="4" t="str">
        <f>HYPERLINK("https://lead2car-demo.crm4.dynamics.com/main.aspx?etn=ey_vehicle&amp;pagetype=entityrecord&amp;id=91290533-c9f5-ef11-be1f-6045bddf3afb","91290533-c9f5-ef11-be1f-6045bddf3afb")</f>
        <v>91290533-c9f5-ef11-be1f-6045bddf3afb</v>
      </c>
      <c r="XD80" s="4" t="str">
        <f t="shared" si="23"/>
        <v>26cfe808-38f5-ef11-be1f-000d3ab91cf0</v>
      </c>
      <c r="XE80" t="s">
        <v>780</v>
      </c>
      <c r="XF80" s="4" t="str">
        <f>HYPERLINK("https://lead2car-demo.crm4.dynamics.com/main.aspx?etn=ey_vehicleowner&amp;pagetype=entityrecord&amp;id=c9d0b616-d4f5-ef11-be1f-6045bddf3afb","c9d0b616-d4f5-ef11-be1f-6045bddf3afb")</f>
        <v>c9d0b616-d4f5-ef11-be1f-6045bddf3afb</v>
      </c>
      <c r="XG80" t="s">
        <v>1441</v>
      </c>
      <c r="XH80">
        <v>364840002</v>
      </c>
      <c r="XI80" t="s">
        <v>686</v>
      </c>
      <c r="XJ80">
        <v>364840002</v>
      </c>
      <c r="XK80" t="s">
        <v>686</v>
      </c>
      <c r="XL80">
        <v>364840002</v>
      </c>
      <c r="XM80" t="s">
        <v>782</v>
      </c>
      <c r="XP80">
        <v>364840000</v>
      </c>
      <c r="XQ80" t="s">
        <v>722</v>
      </c>
      <c r="XR80" s="4" t="str">
        <f t="shared" si="24"/>
        <v>95d5cdbc-9fd5-ef11-8eea-000d3a6576c9</v>
      </c>
      <c r="XS80" t="s">
        <v>685</v>
      </c>
      <c r="YD80" t="s">
        <v>1442</v>
      </c>
      <c r="YF80" t="b">
        <v>0</v>
      </c>
      <c r="YG80" t="s">
        <v>715</v>
      </c>
      <c r="YH80">
        <v>364840002</v>
      </c>
      <c r="YI80" t="s">
        <v>686</v>
      </c>
      <c r="YJ80">
        <v>165.1</v>
      </c>
      <c r="YL80" s="4" t="str">
        <f t="shared" si="25"/>
        <v>95d5cdbc-9fd5-ef11-8eea-000d3a6576c9</v>
      </c>
      <c r="YM80" t="s">
        <v>685</v>
      </c>
      <c r="YN80" s="2">
        <v>45730.368078703701</v>
      </c>
      <c r="YR80" s="4" t="str">
        <f t="shared" si="21"/>
        <v>5333e27e-c4f5-ef11-be1f-6045bddedbff</v>
      </c>
      <c r="YS80" t="s">
        <v>724</v>
      </c>
      <c r="YT80" t="s">
        <v>709</v>
      </c>
      <c r="YU80" s="4" t="str">
        <f t="shared" si="26"/>
        <v>a3cecdbc-9fd5-ef11-8eea-000d3a6576c9</v>
      </c>
      <c r="YV80" t="s">
        <v>710</v>
      </c>
      <c r="YY80" s="4" t="str">
        <f t="shared" si="22"/>
        <v>5333e27e-c4f5-ef11-be1f-6045bddedbff</v>
      </c>
      <c r="ZA80">
        <v>0</v>
      </c>
      <c r="ZB80" t="s">
        <v>703</v>
      </c>
      <c r="ZC80">
        <v>1</v>
      </c>
      <c r="ZD80" t="s">
        <v>703</v>
      </c>
      <c r="ZE80">
        <v>0</v>
      </c>
      <c r="ZF80" s="4" t="str">
        <f t="shared" si="27"/>
        <v>58c14207-2cd6-ef11-8eea-000d3a6576c9</v>
      </c>
      <c r="ZG80" t="s">
        <v>711</v>
      </c>
    </row>
    <row r="81" spans="1:683" x14ac:dyDescent="0.25">
      <c r="A81" s="4" t="str">
        <f t="shared" si="28"/>
        <v>5333e27e-c4f5-ef11-be1f-6045bddedbff</v>
      </c>
      <c r="B81" t="s">
        <v>724</v>
      </c>
      <c r="C81" s="2">
        <v>45716.488518518519</v>
      </c>
      <c r="F81">
        <v>1</v>
      </c>
      <c r="J81">
        <v>364840002</v>
      </c>
      <c r="K81" t="s">
        <v>686</v>
      </c>
      <c r="R81" t="b">
        <v>0</v>
      </c>
      <c r="S81" t="s">
        <v>686</v>
      </c>
      <c r="W81">
        <v>0</v>
      </c>
      <c r="X81" s="2">
        <v>45734.389722222222</v>
      </c>
      <c r="Y81">
        <v>1</v>
      </c>
      <c r="Z81">
        <v>2</v>
      </c>
      <c r="AA81" s="2">
        <v>45734.389722222222</v>
      </c>
      <c r="AB81">
        <v>1</v>
      </c>
      <c r="AC81">
        <v>8437.7900000000009</v>
      </c>
      <c r="AD81">
        <v>8437.7900000000009</v>
      </c>
      <c r="AE81" s="2">
        <v>45734.389722222222</v>
      </c>
      <c r="AF81">
        <v>1</v>
      </c>
      <c r="AG81">
        <v>1</v>
      </c>
      <c r="AH81" s="2">
        <v>45734.389722222222</v>
      </c>
      <c r="AI81">
        <v>1</v>
      </c>
      <c r="AJ81">
        <v>364840002</v>
      </c>
      <c r="AK81" t="s">
        <v>686</v>
      </c>
      <c r="AL81">
        <v>364840001</v>
      </c>
      <c r="AM81" t="s">
        <v>687</v>
      </c>
      <c r="BD81">
        <v>364840001</v>
      </c>
      <c r="BE81" t="s">
        <v>765</v>
      </c>
      <c r="BH81">
        <v>364840005</v>
      </c>
      <c r="BI81" t="s">
        <v>1624</v>
      </c>
      <c r="BY81" s="4" t="str">
        <f>HYPERLINK("https://lead2car-demo.crm4.dynamics.com/main.aspx?etn=ey_equipment&amp;pagetype=entityrecord&amp;id=437fa432-c9f5-ef11-be1f-6045bddedbff","437fa432-c9f5-ef11-be1f-6045bddedbff")</f>
        <v>437fa432-c9f5-ef11-be1f-6045bddedbff</v>
      </c>
      <c r="BZ81" t="s">
        <v>1404</v>
      </c>
      <c r="CM81" s="2">
        <v>45734.389722222222</v>
      </c>
      <c r="CN81">
        <v>0</v>
      </c>
      <c r="CX81" s="2">
        <v>44841.53638888889</v>
      </c>
      <c r="CY81" s="2">
        <v>45734.389722222222</v>
      </c>
      <c r="CZ81">
        <v>1</v>
      </c>
      <c r="DA81" s="2">
        <v>44833.333668981482</v>
      </c>
      <c r="DB81" s="2">
        <v>45734.389722222222</v>
      </c>
      <c r="DC81">
        <v>1</v>
      </c>
      <c r="DF81" s="1">
        <v>44355</v>
      </c>
      <c r="DG81" s="1">
        <v>45829</v>
      </c>
      <c r="DI81" s="2">
        <v>45198.333668981482</v>
      </c>
      <c r="DN81" s="1">
        <v>44355</v>
      </c>
      <c r="DR81" s="1">
        <v>45084</v>
      </c>
      <c r="DT81">
        <v>364840002</v>
      </c>
      <c r="DU81" t="s">
        <v>686</v>
      </c>
      <c r="EI81">
        <v>364840001</v>
      </c>
      <c r="EJ81" t="s">
        <v>687</v>
      </c>
      <c r="EK81">
        <v>364840000</v>
      </c>
      <c r="EL81" t="s">
        <v>727</v>
      </c>
      <c r="EO81" s="4" t="str">
        <f>HYPERLINK("https://lead2car-demo.crm4.dynamics.com/main.aspx?etn=contact&amp;pagetype=entityrecord&amp;id=39075545-b400-f011-bae3-6045bde07892","39075545-b400-f011-bae3-6045bde07892")</f>
        <v>39075545-b400-f011-bae3-6045bde07892</v>
      </c>
      <c r="EP81" t="s">
        <v>1443</v>
      </c>
      <c r="EQ81" t="s">
        <v>729</v>
      </c>
      <c r="ER81">
        <v>364840000</v>
      </c>
      <c r="ES81" t="s">
        <v>690</v>
      </c>
      <c r="EU81">
        <v>30000</v>
      </c>
      <c r="EV81" s="1">
        <v>45085</v>
      </c>
      <c r="FC81" t="s">
        <v>1383</v>
      </c>
      <c r="FD81">
        <v>2000</v>
      </c>
      <c r="FE81" t="s">
        <v>1444</v>
      </c>
      <c r="FF81">
        <v>180</v>
      </c>
      <c r="FI81">
        <v>370</v>
      </c>
      <c r="GD81" t="s">
        <v>732</v>
      </c>
      <c r="GG81">
        <v>364840000</v>
      </c>
      <c r="GH81" t="s">
        <v>691</v>
      </c>
      <c r="GI81" t="s">
        <v>1445</v>
      </c>
      <c r="GJ81" t="b">
        <v>0</v>
      </c>
      <c r="GK81" t="s">
        <v>715</v>
      </c>
      <c r="GP81">
        <v>364840002</v>
      </c>
      <c r="GQ81" t="s">
        <v>686</v>
      </c>
      <c r="GU81" s="4" t="str">
        <f t="shared" si="29"/>
        <v>f4fbea14-c9f5-ef11-be1f-6045bddf3afb</v>
      </c>
      <c r="GV81" t="s">
        <v>733</v>
      </c>
      <c r="HE81">
        <v>364840001</v>
      </c>
      <c r="HF81" t="s">
        <v>687</v>
      </c>
      <c r="HI81">
        <v>364840002</v>
      </c>
      <c r="HJ81" t="s">
        <v>686</v>
      </c>
      <c r="HM81">
        <v>1</v>
      </c>
      <c r="HN81">
        <v>1</v>
      </c>
      <c r="IB81">
        <v>84138</v>
      </c>
      <c r="IF81" s="4" t="str">
        <f>HYPERLINK("https://lead2car-demo.crm4.dynamics.com/main.aspx?etn=ey_modelkey&amp;pagetype=entityrecord&amp;id=e9779724-43f5-ef11-be1f-000d3ab63aa3","e9779724-43f5-ef11-be1f-000d3ab63aa3")</f>
        <v>e9779724-43f5-ef11-be1f-000d3ab63aa3</v>
      </c>
      <c r="IG81" t="s">
        <v>1425</v>
      </c>
      <c r="II81">
        <v>2021</v>
      </c>
      <c r="IJ81" t="b">
        <v>0</v>
      </c>
      <c r="IK81" t="s">
        <v>715</v>
      </c>
      <c r="IM81" t="s">
        <v>1446</v>
      </c>
      <c r="IN81">
        <v>364840002</v>
      </c>
      <c r="IO81" t="s">
        <v>686</v>
      </c>
      <c r="IR81">
        <v>364840000</v>
      </c>
      <c r="IS81" t="s">
        <v>736</v>
      </c>
      <c r="IT81">
        <v>138.30000000000001</v>
      </c>
      <c r="JH81">
        <v>364840003</v>
      </c>
      <c r="JI81" t="s">
        <v>773</v>
      </c>
      <c r="JL81" s="2">
        <v>45734.389722222222</v>
      </c>
      <c r="JM81">
        <v>0</v>
      </c>
      <c r="KJ81" t="s">
        <v>1404</v>
      </c>
      <c r="KR81">
        <v>364840002</v>
      </c>
      <c r="KS81" t="s">
        <v>686</v>
      </c>
      <c r="KT81" t="b">
        <v>0</v>
      </c>
      <c r="KU81" t="s">
        <v>715</v>
      </c>
      <c r="MF81">
        <v>2021</v>
      </c>
      <c r="NQ81" t="s">
        <v>1447</v>
      </c>
      <c r="NS81">
        <v>364840002</v>
      </c>
      <c r="NT81" t="s">
        <v>686</v>
      </c>
      <c r="OW81">
        <v>364840002</v>
      </c>
      <c r="OX81" t="s">
        <v>686</v>
      </c>
      <c r="PB81" t="s">
        <v>1448</v>
      </c>
      <c r="PE81" t="b">
        <v>0</v>
      </c>
      <c r="PF81" t="s">
        <v>686</v>
      </c>
      <c r="PN81">
        <v>364840002</v>
      </c>
      <c r="PO81" t="s">
        <v>686</v>
      </c>
      <c r="PR81" t="s">
        <v>1430</v>
      </c>
      <c r="VU81">
        <v>364840001</v>
      </c>
      <c r="VV81" t="s">
        <v>720</v>
      </c>
      <c r="VY81" t="s">
        <v>1431</v>
      </c>
      <c r="WA81">
        <v>364840020</v>
      </c>
      <c r="WB81" t="s">
        <v>1393</v>
      </c>
      <c r="WC81">
        <v>364840002</v>
      </c>
      <c r="WD81" t="s">
        <v>686</v>
      </c>
      <c r="WR81">
        <v>364840013</v>
      </c>
      <c r="WS81" t="s">
        <v>704</v>
      </c>
      <c r="WX81" s="4" t="str">
        <f>HYPERLINK("https://lead2car-demo.crm4.dynamics.com/main.aspx?etn=ey_vehicle&amp;pagetype=entityrecord&amp;id=3d78fd38-c9f5-ef11-be1f-6045bddf3afb","3d78fd38-c9f5-ef11-be1f-6045bddf3afb")</f>
        <v>3d78fd38-c9f5-ef11-be1f-6045bddf3afb</v>
      </c>
      <c r="XD81" s="4" t="str">
        <f t="shared" si="23"/>
        <v>26cfe808-38f5-ef11-be1f-000d3ab91cf0</v>
      </c>
      <c r="XE81" t="s">
        <v>780</v>
      </c>
      <c r="XF81" s="4" t="str">
        <f>HYPERLINK("https://lead2car-demo.crm4.dynamics.com/main.aspx?etn=ey_vehicleowner&amp;pagetype=entityrecord&amp;id=90284819-d4f5-ef11-be1f-7c1e5236628e","90284819-d4f5-ef11-be1f-7c1e5236628e")</f>
        <v>90284819-d4f5-ef11-be1f-7c1e5236628e</v>
      </c>
      <c r="XG81" t="s">
        <v>1449</v>
      </c>
      <c r="XH81">
        <v>364840002</v>
      </c>
      <c r="XI81" t="s">
        <v>686</v>
      </c>
      <c r="XJ81">
        <v>364840002</v>
      </c>
      <c r="XK81" t="s">
        <v>686</v>
      </c>
      <c r="XL81">
        <v>364840002</v>
      </c>
      <c r="XM81" t="s">
        <v>782</v>
      </c>
      <c r="XP81">
        <v>364840000</v>
      </c>
      <c r="XQ81" t="s">
        <v>722</v>
      </c>
      <c r="XR81" s="4" t="str">
        <f t="shared" si="24"/>
        <v>95d5cdbc-9fd5-ef11-8eea-000d3a6576c9</v>
      </c>
      <c r="XS81" t="s">
        <v>685</v>
      </c>
      <c r="YD81" t="s">
        <v>1450</v>
      </c>
      <c r="YF81" t="b">
        <v>0</v>
      </c>
      <c r="YG81" t="s">
        <v>715</v>
      </c>
      <c r="YH81">
        <v>364840002</v>
      </c>
      <c r="YI81" t="s">
        <v>686</v>
      </c>
      <c r="YJ81">
        <v>165.1</v>
      </c>
      <c r="YL81" s="4" t="str">
        <f t="shared" si="25"/>
        <v>95d5cdbc-9fd5-ef11-8eea-000d3a6576c9</v>
      </c>
      <c r="YM81" t="s">
        <v>685</v>
      </c>
      <c r="YN81" s="2">
        <v>45730.383391203701</v>
      </c>
      <c r="YR81" s="4" t="str">
        <f t="shared" si="21"/>
        <v>5333e27e-c4f5-ef11-be1f-6045bddedbff</v>
      </c>
      <c r="YS81" t="s">
        <v>724</v>
      </c>
      <c r="YT81" t="s">
        <v>709</v>
      </c>
      <c r="YU81" s="4" t="str">
        <f t="shared" si="26"/>
        <v>a3cecdbc-9fd5-ef11-8eea-000d3a6576c9</v>
      </c>
      <c r="YV81" t="s">
        <v>710</v>
      </c>
      <c r="YY81" s="4" t="str">
        <f t="shared" si="22"/>
        <v>5333e27e-c4f5-ef11-be1f-6045bddedbff</v>
      </c>
      <c r="ZA81">
        <v>0</v>
      </c>
      <c r="ZB81" t="s">
        <v>703</v>
      </c>
      <c r="ZC81">
        <v>1</v>
      </c>
      <c r="ZD81" t="s">
        <v>703</v>
      </c>
      <c r="ZE81">
        <v>4</v>
      </c>
      <c r="ZF81" s="4" t="str">
        <f t="shared" si="27"/>
        <v>58c14207-2cd6-ef11-8eea-000d3a6576c9</v>
      </c>
      <c r="ZG81" t="s">
        <v>711</v>
      </c>
    </row>
    <row r="82" spans="1:683" x14ac:dyDescent="0.25">
      <c r="A82" s="4" t="str">
        <f t="shared" si="28"/>
        <v>5333e27e-c4f5-ef11-be1f-6045bddedbff</v>
      </c>
      <c r="B82" t="s">
        <v>724</v>
      </c>
      <c r="C82" s="2">
        <v>45716.488518518519</v>
      </c>
      <c r="F82">
        <v>1</v>
      </c>
      <c r="J82">
        <v>364840002</v>
      </c>
      <c r="K82" t="s">
        <v>686</v>
      </c>
      <c r="R82" t="b">
        <v>0</v>
      </c>
      <c r="S82" t="s">
        <v>686</v>
      </c>
      <c r="W82">
        <v>0</v>
      </c>
      <c r="X82" s="2">
        <v>45734.389722222222</v>
      </c>
      <c r="Y82">
        <v>1</v>
      </c>
      <c r="Z82">
        <v>2</v>
      </c>
      <c r="AA82" s="2">
        <v>45734.389722222222</v>
      </c>
      <c r="AB82">
        <v>1</v>
      </c>
      <c r="AC82">
        <v>8531</v>
      </c>
      <c r="AD82">
        <v>8531</v>
      </c>
      <c r="AE82" s="2">
        <v>45734.389722222222</v>
      </c>
      <c r="AF82">
        <v>1</v>
      </c>
      <c r="AG82">
        <v>0</v>
      </c>
      <c r="AH82" s="2">
        <v>45734.389722222222</v>
      </c>
      <c r="AI82">
        <v>1</v>
      </c>
      <c r="AJ82">
        <v>364840002</v>
      </c>
      <c r="AK82" t="s">
        <v>686</v>
      </c>
      <c r="AL82">
        <v>364840001</v>
      </c>
      <c r="AM82" t="s">
        <v>687</v>
      </c>
      <c r="BD82">
        <v>364840001</v>
      </c>
      <c r="BE82" t="s">
        <v>765</v>
      </c>
      <c r="BH82">
        <v>364840005</v>
      </c>
      <c r="BI82" t="s">
        <v>1624</v>
      </c>
      <c r="BY82" s="4" t="str">
        <f>HYPERLINK("https://lead2car-demo.crm4.dynamics.com/main.aspx?etn=ey_equipment&amp;pagetype=entityrecord&amp;id=e463a638-c9f5-ef11-be1f-6045bddedbff","e463a638-c9f5-ef11-be1f-6045bddedbff")</f>
        <v>e463a638-c9f5-ef11-be1f-6045bddedbff</v>
      </c>
      <c r="BZ82" t="s">
        <v>1451</v>
      </c>
      <c r="CM82" s="2">
        <v>45734.389722222222</v>
      </c>
      <c r="CN82">
        <v>0</v>
      </c>
      <c r="CX82" s="2">
        <v>44841.557766203703</v>
      </c>
      <c r="CY82" s="2">
        <v>45734.389722222222</v>
      </c>
      <c r="CZ82">
        <v>1</v>
      </c>
      <c r="DA82" s="2">
        <v>44825.318414351852</v>
      </c>
      <c r="DB82" s="2">
        <v>45734.389722222222</v>
      </c>
      <c r="DC82">
        <v>1</v>
      </c>
      <c r="DF82" s="1">
        <v>44475</v>
      </c>
      <c r="DG82" s="1">
        <v>45935</v>
      </c>
      <c r="DI82" s="2">
        <v>45190.318414351852</v>
      </c>
      <c r="DN82" s="1">
        <v>44475</v>
      </c>
      <c r="DR82" s="1">
        <v>45204</v>
      </c>
      <c r="DT82">
        <v>364840002</v>
      </c>
      <c r="DU82" t="s">
        <v>686</v>
      </c>
      <c r="EI82">
        <v>364840001</v>
      </c>
      <c r="EJ82" t="s">
        <v>687</v>
      </c>
      <c r="EK82">
        <v>364840000</v>
      </c>
      <c r="EL82" t="s">
        <v>727</v>
      </c>
      <c r="EO82" s="4" t="str">
        <f>HYPERLINK("https://lead2car-demo.crm4.dynamics.com/main.aspx?etn=contact&amp;pagetype=entityrecord&amp;id=4f28802e-d7f5-ef11-be1f-6045bddedbff","4f28802e-d7f5-ef11-be1f-6045bddedbff")</f>
        <v>4f28802e-d7f5-ef11-be1f-6045bddedbff</v>
      </c>
      <c r="EP82" t="s">
        <v>993</v>
      </c>
      <c r="EQ82" t="s">
        <v>729</v>
      </c>
      <c r="ER82">
        <v>364840000</v>
      </c>
      <c r="ES82" t="s">
        <v>690</v>
      </c>
      <c r="FC82" t="s">
        <v>1383</v>
      </c>
      <c r="FD82">
        <v>2000</v>
      </c>
      <c r="FE82" t="s">
        <v>789</v>
      </c>
      <c r="FF82">
        <v>180</v>
      </c>
      <c r="FI82">
        <v>370</v>
      </c>
      <c r="GD82" t="s">
        <v>732</v>
      </c>
      <c r="GG82">
        <v>364840000</v>
      </c>
      <c r="GH82" t="s">
        <v>691</v>
      </c>
      <c r="GJ82" t="b">
        <v>0</v>
      </c>
      <c r="GK82" t="s">
        <v>715</v>
      </c>
      <c r="GP82">
        <v>364840002</v>
      </c>
      <c r="GQ82" t="s">
        <v>686</v>
      </c>
      <c r="GU82" s="4" t="str">
        <f t="shared" si="29"/>
        <v>f4fbea14-c9f5-ef11-be1f-6045bddf3afb</v>
      </c>
      <c r="GV82" t="s">
        <v>733</v>
      </c>
      <c r="HE82">
        <v>364840001</v>
      </c>
      <c r="HF82" t="s">
        <v>687</v>
      </c>
      <c r="HI82">
        <v>364840002</v>
      </c>
      <c r="HJ82" t="s">
        <v>686</v>
      </c>
      <c r="HM82">
        <v>1</v>
      </c>
      <c r="HN82">
        <v>1</v>
      </c>
      <c r="IB82">
        <v>133154</v>
      </c>
      <c r="IF82" s="4" t="str">
        <f>HYPERLINK("https://lead2car-demo.crm4.dynamics.com/main.aspx?etn=ey_modelkey&amp;pagetype=entityrecord&amp;id=e9779724-43f5-ef11-be1f-000d3ab63aa3","e9779724-43f5-ef11-be1f-000d3ab63aa3")</f>
        <v>e9779724-43f5-ef11-be1f-000d3ab63aa3</v>
      </c>
      <c r="IG82" t="s">
        <v>1425</v>
      </c>
      <c r="IJ82" t="b">
        <v>0</v>
      </c>
      <c r="IK82" t="s">
        <v>715</v>
      </c>
      <c r="IM82" t="s">
        <v>1452</v>
      </c>
      <c r="IN82">
        <v>364840002</v>
      </c>
      <c r="IO82" t="s">
        <v>686</v>
      </c>
      <c r="IR82">
        <v>364840001</v>
      </c>
      <c r="IS82" t="s">
        <v>940</v>
      </c>
      <c r="IT82">
        <v>138.30000000000001</v>
      </c>
      <c r="JH82">
        <v>364840003</v>
      </c>
      <c r="JI82" t="s">
        <v>773</v>
      </c>
      <c r="JL82" s="2">
        <v>45734.389722222222</v>
      </c>
      <c r="JM82">
        <v>0</v>
      </c>
      <c r="KJ82" t="s">
        <v>1451</v>
      </c>
      <c r="KR82">
        <v>364840002</v>
      </c>
      <c r="KS82" t="s">
        <v>686</v>
      </c>
      <c r="KT82" t="b">
        <v>0</v>
      </c>
      <c r="KU82" t="s">
        <v>715</v>
      </c>
      <c r="NP82" t="s">
        <v>789</v>
      </c>
      <c r="NQ82" t="s">
        <v>1453</v>
      </c>
      <c r="NS82">
        <v>364840002</v>
      </c>
      <c r="NT82" t="s">
        <v>686</v>
      </c>
      <c r="OW82">
        <v>364840002</v>
      </c>
      <c r="OX82" t="s">
        <v>686</v>
      </c>
      <c r="PB82" t="s">
        <v>1454</v>
      </c>
      <c r="PE82" t="b">
        <v>0</v>
      </c>
      <c r="PF82" t="s">
        <v>686</v>
      </c>
      <c r="PN82">
        <v>364840002</v>
      </c>
      <c r="PO82" t="s">
        <v>686</v>
      </c>
      <c r="PR82" t="s">
        <v>1430</v>
      </c>
      <c r="VU82">
        <v>364840001</v>
      </c>
      <c r="VV82" t="s">
        <v>720</v>
      </c>
      <c r="WA82">
        <v>364840020</v>
      </c>
      <c r="WB82" t="s">
        <v>1393</v>
      </c>
      <c r="WC82">
        <v>364840001</v>
      </c>
      <c r="WD82" t="s">
        <v>687</v>
      </c>
      <c r="WR82">
        <v>364840013</v>
      </c>
      <c r="WS82" t="s">
        <v>704</v>
      </c>
      <c r="WX82" s="4" t="str">
        <f>HYPERLINK("https://lead2car-demo.crm4.dynamics.com/main.aspx?etn=ey_vehicle&amp;pagetype=entityrecord&amp;id=6278fd38-c9f5-ef11-be1f-6045bddf3afb","6278fd38-c9f5-ef11-be1f-6045bddf3afb")</f>
        <v>6278fd38-c9f5-ef11-be1f-6045bddf3afb</v>
      </c>
      <c r="XD82" s="4" t="str">
        <f t="shared" si="23"/>
        <v>26cfe808-38f5-ef11-be1f-000d3ab91cf0</v>
      </c>
      <c r="XE82" t="s">
        <v>780</v>
      </c>
      <c r="XF82" s="4" t="str">
        <f>HYPERLINK("https://lead2car-demo.crm4.dynamics.com/main.aspx?etn=ey_vehicleowner&amp;pagetype=entityrecord&amp;id=f1eb5268-d4f5-ef11-be1f-000d3ab63aa3","f1eb5268-d4f5-ef11-be1f-000d3ab63aa3")</f>
        <v>f1eb5268-d4f5-ef11-be1f-000d3ab63aa3</v>
      </c>
      <c r="XG82" t="s">
        <v>1455</v>
      </c>
      <c r="XH82">
        <v>364840002</v>
      </c>
      <c r="XI82" t="s">
        <v>686</v>
      </c>
      <c r="XJ82">
        <v>364840002</v>
      </c>
      <c r="XK82" t="s">
        <v>686</v>
      </c>
      <c r="XL82">
        <v>364840002</v>
      </c>
      <c r="XM82" t="s">
        <v>782</v>
      </c>
      <c r="XP82">
        <v>364840000</v>
      </c>
      <c r="XQ82" t="s">
        <v>722</v>
      </c>
      <c r="XR82" s="4" t="str">
        <f t="shared" si="24"/>
        <v>95d5cdbc-9fd5-ef11-8eea-000d3a6576c9</v>
      </c>
      <c r="XS82" t="s">
        <v>685</v>
      </c>
      <c r="YD82" t="s">
        <v>1456</v>
      </c>
      <c r="YF82" t="b">
        <v>0</v>
      </c>
      <c r="YG82" t="s">
        <v>715</v>
      </c>
      <c r="YH82">
        <v>364840002</v>
      </c>
      <c r="YI82" t="s">
        <v>686</v>
      </c>
      <c r="YJ82">
        <v>165.1</v>
      </c>
      <c r="YL82" s="4" t="str">
        <f t="shared" si="25"/>
        <v>95d5cdbc-9fd5-ef11-8eea-000d3a6576c9</v>
      </c>
      <c r="YM82" t="s">
        <v>685</v>
      </c>
      <c r="YN82" s="2">
        <v>45730.385243055556</v>
      </c>
      <c r="YR82" s="4" t="str">
        <f t="shared" si="21"/>
        <v>5333e27e-c4f5-ef11-be1f-6045bddedbff</v>
      </c>
      <c r="YS82" t="s">
        <v>724</v>
      </c>
      <c r="YT82" t="s">
        <v>709</v>
      </c>
      <c r="YU82" s="4" t="str">
        <f t="shared" si="26"/>
        <v>a3cecdbc-9fd5-ef11-8eea-000d3a6576c9</v>
      </c>
      <c r="YV82" t="s">
        <v>710</v>
      </c>
      <c r="YY82" s="4" t="str">
        <f t="shared" si="22"/>
        <v>5333e27e-c4f5-ef11-be1f-6045bddedbff</v>
      </c>
      <c r="ZA82">
        <v>0</v>
      </c>
      <c r="ZB82" t="s">
        <v>703</v>
      </c>
      <c r="ZC82">
        <v>1</v>
      </c>
      <c r="ZD82" t="s">
        <v>703</v>
      </c>
      <c r="ZE82">
        <v>4</v>
      </c>
      <c r="ZF82" s="4" t="str">
        <f t="shared" si="27"/>
        <v>58c14207-2cd6-ef11-8eea-000d3a6576c9</v>
      </c>
      <c r="ZG82" t="s">
        <v>711</v>
      </c>
    </row>
    <row r="83" spans="1:683" x14ac:dyDescent="0.25">
      <c r="A83" s="4" t="str">
        <f t="shared" si="28"/>
        <v>5333e27e-c4f5-ef11-be1f-6045bddedbff</v>
      </c>
      <c r="B83" t="s">
        <v>724</v>
      </c>
      <c r="C83" s="2">
        <v>45716.488530092596</v>
      </c>
      <c r="F83">
        <v>1</v>
      </c>
      <c r="J83">
        <v>364840002</v>
      </c>
      <c r="K83" t="s">
        <v>686</v>
      </c>
      <c r="R83" t="b">
        <v>0</v>
      </c>
      <c r="S83" t="s">
        <v>686</v>
      </c>
      <c r="W83">
        <v>0</v>
      </c>
      <c r="X83" s="2">
        <v>45734.389722222222</v>
      </c>
      <c r="Y83">
        <v>1</v>
      </c>
      <c r="Z83">
        <v>3</v>
      </c>
      <c r="AA83" s="2">
        <v>45734.389722222222</v>
      </c>
      <c r="AB83">
        <v>1</v>
      </c>
      <c r="AC83">
        <v>10006.799999999999</v>
      </c>
      <c r="AD83">
        <v>10006.799999999999</v>
      </c>
      <c r="AE83" s="2">
        <v>45734.389722222222</v>
      </c>
      <c r="AF83">
        <v>1</v>
      </c>
      <c r="AG83">
        <v>0</v>
      </c>
      <c r="AH83" s="2">
        <v>45734.389722222222</v>
      </c>
      <c r="AI83">
        <v>1</v>
      </c>
      <c r="AJ83">
        <v>364840002</v>
      </c>
      <c r="AK83" t="s">
        <v>686</v>
      </c>
      <c r="AL83">
        <v>364840001</v>
      </c>
      <c r="AM83" t="s">
        <v>687</v>
      </c>
      <c r="BD83">
        <v>364840000</v>
      </c>
      <c r="BE83" t="s">
        <v>688</v>
      </c>
      <c r="BH83">
        <v>364840005</v>
      </c>
      <c r="BI83" t="s">
        <v>1624</v>
      </c>
      <c r="BY83" s="4" t="str">
        <f>HYPERLINK("https://lead2car-demo.crm4.dynamics.com/main.aspx?etn=ey_equipment&amp;pagetype=entityrecord&amp;id=ec63a638-c9f5-ef11-be1f-6045bddedbff","ec63a638-c9f5-ef11-be1f-6045bddedbff")</f>
        <v>ec63a638-c9f5-ef11-be1f-6045bddedbff</v>
      </c>
      <c r="BZ83" t="s">
        <v>966</v>
      </c>
      <c r="CB83" t="s">
        <v>1457</v>
      </c>
      <c r="CM83" s="2">
        <v>45734.389722222222</v>
      </c>
      <c r="CN83">
        <v>0</v>
      </c>
      <c r="CX83" s="2">
        <v>44841.607488425929</v>
      </c>
      <c r="CY83" s="2">
        <v>45734.389722222222</v>
      </c>
      <c r="CZ83">
        <v>1</v>
      </c>
      <c r="DA83" s="2">
        <v>44840.586423611108</v>
      </c>
      <c r="DB83" s="2">
        <v>45734.389722222222</v>
      </c>
      <c r="DC83">
        <v>1</v>
      </c>
      <c r="DF83" s="1">
        <v>44505</v>
      </c>
      <c r="DG83" s="1">
        <v>45966</v>
      </c>
      <c r="DI83" s="2">
        <v>45205.586423611108</v>
      </c>
      <c r="DM83" s="1">
        <v>44460</v>
      </c>
      <c r="DN83" s="1">
        <v>43538</v>
      </c>
      <c r="DR83" s="2">
        <v>45235.411111111112</v>
      </c>
      <c r="DT83">
        <v>364840002</v>
      </c>
      <c r="DU83" t="s">
        <v>686</v>
      </c>
      <c r="EI83">
        <v>364840001</v>
      </c>
      <c r="EJ83" t="s">
        <v>687</v>
      </c>
      <c r="EK83">
        <v>364840000</v>
      </c>
      <c r="EL83" t="s">
        <v>727</v>
      </c>
      <c r="EO83" s="4" t="str">
        <f>HYPERLINK("https://lead2car-demo.crm4.dynamics.com/main.aspx?etn=contact&amp;pagetype=entityrecord&amp;id=2ba7b3e1-b200-f011-bae3-6045bde07892","2ba7b3e1-b200-f011-bae3-6045bde07892")</f>
        <v>2ba7b3e1-b200-f011-bae3-6045bde07892</v>
      </c>
      <c r="EP83" t="s">
        <v>1458</v>
      </c>
      <c r="EQ83" t="s">
        <v>729</v>
      </c>
      <c r="ER83">
        <v>364840000</v>
      </c>
      <c r="ES83" t="s">
        <v>690</v>
      </c>
      <c r="EU83">
        <v>30000</v>
      </c>
      <c r="FC83" t="s">
        <v>984</v>
      </c>
      <c r="FD83">
        <v>1000</v>
      </c>
      <c r="FF83">
        <v>70</v>
      </c>
      <c r="FI83">
        <v>200</v>
      </c>
      <c r="GD83" t="s">
        <v>732</v>
      </c>
      <c r="GG83">
        <v>364840000</v>
      </c>
      <c r="GH83" t="s">
        <v>691</v>
      </c>
      <c r="GJ83" t="b">
        <v>0</v>
      </c>
      <c r="GK83" t="s">
        <v>715</v>
      </c>
      <c r="GP83">
        <v>364840002</v>
      </c>
      <c r="GQ83" t="s">
        <v>686</v>
      </c>
      <c r="GU83" s="4" t="str">
        <f t="shared" si="29"/>
        <v>f4fbea14-c9f5-ef11-be1f-6045bddf3afb</v>
      </c>
      <c r="GV83" t="s">
        <v>733</v>
      </c>
      <c r="HE83">
        <v>364840002</v>
      </c>
      <c r="HF83" t="s">
        <v>686</v>
      </c>
      <c r="HI83">
        <v>364840002</v>
      </c>
      <c r="HJ83" t="s">
        <v>686</v>
      </c>
      <c r="HM83">
        <v>1</v>
      </c>
      <c r="HN83">
        <v>1</v>
      </c>
      <c r="IB83">
        <v>6578</v>
      </c>
      <c r="IF83" s="4" t="str">
        <f>HYPERLINK("https://lead2car-demo.crm4.dynamics.com/main.aspx?etn=ey_modelkey&amp;pagetype=entityrecord&amp;id=37c9f327-43f5-ef11-be1f-6045bddf3afb","37c9f327-43f5-ef11-be1f-6045bddf3afb")</f>
        <v>37c9f327-43f5-ef11-be1f-6045bddf3afb</v>
      </c>
      <c r="IG83" t="s">
        <v>949</v>
      </c>
      <c r="II83">
        <v>2022</v>
      </c>
      <c r="IJ83" t="b">
        <v>0</v>
      </c>
      <c r="IK83" t="s">
        <v>715</v>
      </c>
      <c r="IM83" t="s">
        <v>1459</v>
      </c>
      <c r="IN83">
        <v>364840001</v>
      </c>
      <c r="IO83" t="s">
        <v>687</v>
      </c>
      <c r="IR83">
        <v>364840000</v>
      </c>
      <c r="IS83" t="s">
        <v>736</v>
      </c>
      <c r="JL83" s="2">
        <v>45734.389722222222</v>
      </c>
      <c r="JM83">
        <v>0</v>
      </c>
      <c r="KJ83" t="s">
        <v>966</v>
      </c>
      <c r="KR83">
        <v>364840002</v>
      </c>
      <c r="KS83" t="s">
        <v>686</v>
      </c>
      <c r="KT83" t="b">
        <v>0</v>
      </c>
      <c r="KU83" t="s">
        <v>715</v>
      </c>
      <c r="KX83">
        <v>59174</v>
      </c>
      <c r="KY83">
        <v>59174</v>
      </c>
      <c r="LD83">
        <v>539587</v>
      </c>
      <c r="LE83">
        <v>539587</v>
      </c>
      <c r="LF83">
        <v>622.30999999999995</v>
      </c>
      <c r="LG83">
        <v>622.30999999999995</v>
      </c>
      <c r="LR83">
        <v>0</v>
      </c>
      <c r="LS83">
        <v>0</v>
      </c>
      <c r="LV83">
        <v>599383.31000000006</v>
      </c>
      <c r="LW83">
        <v>599383.31000000006</v>
      </c>
      <c r="LX83">
        <v>553004</v>
      </c>
      <c r="LY83">
        <v>553004</v>
      </c>
      <c r="MF83">
        <v>2021</v>
      </c>
      <c r="NP83" t="s">
        <v>1460</v>
      </c>
      <c r="NQ83" t="s">
        <v>1461</v>
      </c>
      <c r="NS83">
        <v>364840002</v>
      </c>
      <c r="NT83" t="s">
        <v>686</v>
      </c>
      <c r="OW83">
        <v>364840002</v>
      </c>
      <c r="OX83" t="s">
        <v>686</v>
      </c>
      <c r="PB83" t="s">
        <v>1462</v>
      </c>
      <c r="PE83" t="b">
        <v>0</v>
      </c>
      <c r="PF83" t="s">
        <v>686</v>
      </c>
      <c r="PN83">
        <v>364840002</v>
      </c>
      <c r="PO83" t="s">
        <v>686</v>
      </c>
      <c r="PR83" t="s">
        <v>953</v>
      </c>
      <c r="VO83">
        <v>72937</v>
      </c>
      <c r="VP83">
        <v>72937</v>
      </c>
      <c r="VU83">
        <v>364840000</v>
      </c>
      <c r="VV83" t="s">
        <v>702</v>
      </c>
      <c r="VY83" t="s">
        <v>954</v>
      </c>
      <c r="WA83">
        <v>364840003</v>
      </c>
      <c r="WB83" t="s">
        <v>955</v>
      </c>
      <c r="WC83">
        <v>364840002</v>
      </c>
      <c r="WD83" t="s">
        <v>686</v>
      </c>
      <c r="WR83">
        <v>364840013</v>
      </c>
      <c r="WS83" t="s">
        <v>704</v>
      </c>
      <c r="WX83" s="4" t="str">
        <f>HYPERLINK("https://lead2car-demo.crm4.dynamics.com/main.aspx?etn=ey_vehicle&amp;pagetype=entityrecord&amp;id=7b78fd38-c9f5-ef11-be1f-6045bddf3afb","7b78fd38-c9f5-ef11-be1f-6045bddf3afb")</f>
        <v>7b78fd38-c9f5-ef11-be1f-6045bddf3afb</v>
      </c>
      <c r="XD83" s="4" t="str">
        <f>HYPERLINK("https://lead2car-demo.crm4.dynamics.com/main.aspx?etn=ey_model&amp;pagetype=entityrecord&amp;id=62769afe-37f5-ef11-be1f-7c1e5275d4e3","62769afe-37f5-ef11-be1f-7c1e5275d4e3")</f>
        <v>62769afe-37f5-ef11-be1f-7c1e5275d4e3</v>
      </c>
      <c r="XE83" t="s">
        <v>744</v>
      </c>
      <c r="XF83" s="4" t="str">
        <f>HYPERLINK("https://lead2car-demo.crm4.dynamics.com/main.aspx?etn=ey_vehicleowner&amp;pagetype=entityrecord&amp;id=d2cd97c4-cbf5-ef11-be1f-6045bddf3afb","d2cd97c4-cbf5-ef11-be1f-6045bddf3afb")</f>
        <v>d2cd97c4-cbf5-ef11-be1f-6045bddf3afb</v>
      </c>
      <c r="XG83" t="s">
        <v>1247</v>
      </c>
      <c r="XH83">
        <v>364840002</v>
      </c>
      <c r="XI83" t="s">
        <v>686</v>
      </c>
      <c r="XJ83">
        <v>364840002</v>
      </c>
      <c r="XK83" t="s">
        <v>686</v>
      </c>
      <c r="XP83">
        <v>364840000</v>
      </c>
      <c r="XQ83" t="s">
        <v>722</v>
      </c>
      <c r="XR83" s="4" t="str">
        <f t="shared" si="24"/>
        <v>95d5cdbc-9fd5-ef11-8eea-000d3a6576c9</v>
      </c>
      <c r="XS83" t="s">
        <v>685</v>
      </c>
      <c r="YD83" t="s">
        <v>1463</v>
      </c>
      <c r="YF83" t="b">
        <v>0</v>
      </c>
      <c r="YG83" t="s">
        <v>715</v>
      </c>
      <c r="YH83">
        <v>364840002</v>
      </c>
      <c r="YI83" t="s">
        <v>686</v>
      </c>
      <c r="YL83" s="4" t="str">
        <f t="shared" si="25"/>
        <v>95d5cdbc-9fd5-ef11-8eea-000d3a6576c9</v>
      </c>
      <c r="YM83" t="s">
        <v>685</v>
      </c>
      <c r="YN83" s="2">
        <v>45730.398425925923</v>
      </c>
      <c r="YR83" s="4" t="str">
        <f t="shared" si="21"/>
        <v>5333e27e-c4f5-ef11-be1f-6045bddedbff</v>
      </c>
      <c r="YS83" t="s">
        <v>724</v>
      </c>
      <c r="YT83" t="s">
        <v>709</v>
      </c>
      <c r="YU83" s="4" t="str">
        <f t="shared" si="26"/>
        <v>a3cecdbc-9fd5-ef11-8eea-000d3a6576c9</v>
      </c>
      <c r="YV83" t="s">
        <v>710</v>
      </c>
      <c r="YY83" s="4" t="str">
        <f t="shared" si="22"/>
        <v>5333e27e-c4f5-ef11-be1f-6045bddedbff</v>
      </c>
      <c r="ZA83">
        <v>0</v>
      </c>
      <c r="ZB83" t="s">
        <v>703</v>
      </c>
      <c r="ZC83">
        <v>1</v>
      </c>
      <c r="ZD83" t="s">
        <v>703</v>
      </c>
      <c r="ZE83">
        <v>0</v>
      </c>
      <c r="ZF83" s="4" t="str">
        <f t="shared" si="27"/>
        <v>58c14207-2cd6-ef11-8eea-000d3a6576c9</v>
      </c>
      <c r="ZG83" t="s">
        <v>711</v>
      </c>
    </row>
    <row r="84" spans="1:683" x14ac:dyDescent="0.25">
      <c r="A84" s="4" t="str">
        <f t="shared" si="28"/>
        <v>5333e27e-c4f5-ef11-be1f-6045bddedbff</v>
      </c>
      <c r="B84" t="s">
        <v>724</v>
      </c>
      <c r="C84" s="2">
        <v>45716.488541666666</v>
      </c>
      <c r="F84">
        <v>1</v>
      </c>
      <c r="J84">
        <v>364840002</v>
      </c>
      <c r="K84" t="s">
        <v>686</v>
      </c>
      <c r="R84" t="b">
        <v>0</v>
      </c>
      <c r="S84" t="s">
        <v>686</v>
      </c>
      <c r="W84">
        <v>0</v>
      </c>
      <c r="X84" s="2">
        <v>45734.389722222222</v>
      </c>
      <c r="Y84">
        <v>1</v>
      </c>
      <c r="Z84">
        <v>3</v>
      </c>
      <c r="AA84" s="2">
        <v>45734.389722222222</v>
      </c>
      <c r="AB84">
        <v>1</v>
      </c>
      <c r="AC84">
        <v>15768.9</v>
      </c>
      <c r="AD84">
        <v>15768.9</v>
      </c>
      <c r="AE84" s="2">
        <v>45734.389722222222</v>
      </c>
      <c r="AF84">
        <v>1</v>
      </c>
      <c r="AG84">
        <v>0</v>
      </c>
      <c r="AH84" s="2">
        <v>45734.389722222222</v>
      </c>
      <c r="AI84">
        <v>1</v>
      </c>
      <c r="AJ84">
        <v>364840002</v>
      </c>
      <c r="AK84" t="s">
        <v>686</v>
      </c>
      <c r="AL84">
        <v>364840001</v>
      </c>
      <c r="AM84" t="s">
        <v>687</v>
      </c>
      <c r="BD84">
        <v>364840000</v>
      </c>
      <c r="BE84" t="s">
        <v>688</v>
      </c>
      <c r="BH84">
        <v>364840005</v>
      </c>
      <c r="BI84" t="s">
        <v>1624</v>
      </c>
      <c r="BY84" s="4" t="str">
        <f>HYPERLINK("https://lead2car-demo.crm4.dynamics.com/main.aspx?etn=ey_equipment&amp;pagetype=entityrecord&amp;id=0b64a638-c9f5-ef11-be1f-6045bddedbff","0b64a638-c9f5-ef11-be1f-6045bddedbff")</f>
        <v>0b64a638-c9f5-ef11-be1f-6045bddedbff</v>
      </c>
      <c r="BZ84" t="s">
        <v>992</v>
      </c>
      <c r="CB84" t="s">
        <v>1464</v>
      </c>
      <c r="CM84" s="2">
        <v>45734.389722222222</v>
      </c>
      <c r="CN84">
        <v>0</v>
      </c>
      <c r="CX84" s="2">
        <v>44841.609479166669</v>
      </c>
      <c r="CY84" s="2">
        <v>45734.389722222222</v>
      </c>
      <c r="CZ84">
        <v>1</v>
      </c>
      <c r="DA84" s="2">
        <v>44825.313622685186</v>
      </c>
      <c r="DB84" s="2">
        <v>45734.389722222222</v>
      </c>
      <c r="DC84">
        <v>1</v>
      </c>
      <c r="DF84" s="1">
        <v>44505</v>
      </c>
      <c r="DG84" s="1">
        <v>45966</v>
      </c>
      <c r="DI84" s="2">
        <v>45190.313622685186</v>
      </c>
      <c r="DM84" s="1">
        <v>44455</v>
      </c>
      <c r="DN84" s="1">
        <v>43525</v>
      </c>
      <c r="DR84" s="2">
        <v>45235.48541666667</v>
      </c>
      <c r="DT84">
        <v>364840002</v>
      </c>
      <c r="DU84" t="s">
        <v>686</v>
      </c>
      <c r="EI84">
        <v>364840001</v>
      </c>
      <c r="EJ84" t="s">
        <v>687</v>
      </c>
      <c r="EK84">
        <v>364840000</v>
      </c>
      <c r="EL84" t="s">
        <v>727</v>
      </c>
      <c r="EO84" s="4" t="str">
        <f>HYPERLINK("https://lead2car-demo.crm4.dynamics.com/main.aspx?etn=contact&amp;pagetype=entityrecord&amp;id=1356fe41-b200-f011-bae3-6045bde07892","1356fe41-b200-f011-bae3-6045bde07892")</f>
        <v>1356fe41-b200-f011-bae3-6045bde07892</v>
      </c>
      <c r="EP84" t="s">
        <v>1465</v>
      </c>
      <c r="EQ84" t="s">
        <v>729</v>
      </c>
      <c r="ER84">
        <v>364840000</v>
      </c>
      <c r="ES84" t="s">
        <v>690</v>
      </c>
      <c r="EU84">
        <v>30000</v>
      </c>
      <c r="FC84" t="s">
        <v>946</v>
      </c>
      <c r="FD84">
        <v>1000</v>
      </c>
      <c r="FE84" t="s">
        <v>1466</v>
      </c>
      <c r="FF84">
        <v>70</v>
      </c>
      <c r="FI84">
        <v>200</v>
      </c>
      <c r="GD84" t="s">
        <v>732</v>
      </c>
      <c r="GG84">
        <v>364840000</v>
      </c>
      <c r="GH84" t="s">
        <v>691</v>
      </c>
      <c r="GI84" t="s">
        <v>1467</v>
      </c>
      <c r="GJ84" t="b">
        <v>0</v>
      </c>
      <c r="GK84" t="s">
        <v>715</v>
      </c>
      <c r="GP84">
        <v>364840002</v>
      </c>
      <c r="GQ84" t="s">
        <v>686</v>
      </c>
      <c r="GU84" s="4" t="str">
        <f t="shared" si="29"/>
        <v>f4fbea14-c9f5-ef11-be1f-6045bddf3afb</v>
      </c>
      <c r="GV84" t="s">
        <v>733</v>
      </c>
      <c r="HE84">
        <v>364840002</v>
      </c>
      <c r="HF84" t="s">
        <v>686</v>
      </c>
      <c r="HI84">
        <v>364840002</v>
      </c>
      <c r="HJ84" t="s">
        <v>686</v>
      </c>
      <c r="HM84">
        <v>1</v>
      </c>
      <c r="HN84">
        <v>1</v>
      </c>
      <c r="IB84">
        <v>10</v>
      </c>
      <c r="IF84" s="4" t="str">
        <f>HYPERLINK("https://lead2car-demo.crm4.dynamics.com/main.aspx?etn=ey_modelkey&amp;pagetype=entityrecord&amp;id=37c9f327-43f5-ef11-be1f-6045bddf3afb","37c9f327-43f5-ef11-be1f-6045bddf3afb")</f>
        <v>37c9f327-43f5-ef11-be1f-6045bddf3afb</v>
      </c>
      <c r="IG84" t="s">
        <v>949</v>
      </c>
      <c r="II84">
        <v>2022</v>
      </c>
      <c r="IJ84" t="b">
        <v>0</v>
      </c>
      <c r="IK84" t="s">
        <v>715</v>
      </c>
      <c r="IM84" t="s">
        <v>1468</v>
      </c>
      <c r="IN84">
        <v>364840001</v>
      </c>
      <c r="IO84" t="s">
        <v>687</v>
      </c>
      <c r="IR84">
        <v>364840000</v>
      </c>
      <c r="IS84" t="s">
        <v>736</v>
      </c>
      <c r="JL84" s="2">
        <v>45734.389722222222</v>
      </c>
      <c r="JM84">
        <v>0</v>
      </c>
      <c r="KJ84" t="s">
        <v>992</v>
      </c>
      <c r="KR84">
        <v>364840002</v>
      </c>
      <c r="KS84" t="s">
        <v>686</v>
      </c>
      <c r="KT84" t="b">
        <v>0</v>
      </c>
      <c r="KU84" t="s">
        <v>715</v>
      </c>
      <c r="KX84">
        <v>14132</v>
      </c>
      <c r="KY84">
        <v>14132</v>
      </c>
      <c r="LD84">
        <v>291653</v>
      </c>
      <c r="LE84">
        <v>291653</v>
      </c>
      <c r="LF84">
        <v>0</v>
      </c>
      <c r="LG84">
        <v>0</v>
      </c>
      <c r="LR84">
        <v>0</v>
      </c>
      <c r="LS84">
        <v>0</v>
      </c>
      <c r="LV84">
        <v>305785</v>
      </c>
      <c r="LW84">
        <v>305785</v>
      </c>
      <c r="LX84">
        <v>293554</v>
      </c>
      <c r="LY84">
        <v>293554</v>
      </c>
      <c r="MF84">
        <v>2021</v>
      </c>
      <c r="NP84" t="s">
        <v>1469</v>
      </c>
      <c r="NQ84" t="s">
        <v>1470</v>
      </c>
      <c r="NS84">
        <v>364840002</v>
      </c>
      <c r="NT84" t="s">
        <v>686</v>
      </c>
      <c r="OW84">
        <v>364840002</v>
      </c>
      <c r="OX84" t="s">
        <v>686</v>
      </c>
      <c r="PB84" t="s">
        <v>1471</v>
      </c>
      <c r="PE84" t="b">
        <v>0</v>
      </c>
      <c r="PF84" t="s">
        <v>686</v>
      </c>
      <c r="PN84">
        <v>364840002</v>
      </c>
      <c r="PO84" t="s">
        <v>686</v>
      </c>
      <c r="PR84" t="s">
        <v>953</v>
      </c>
      <c r="VO84">
        <v>33885</v>
      </c>
      <c r="VP84">
        <v>33885</v>
      </c>
      <c r="VU84">
        <v>364840000</v>
      </c>
      <c r="VV84" t="s">
        <v>702</v>
      </c>
      <c r="VY84" t="s">
        <v>954</v>
      </c>
      <c r="WA84">
        <v>364840003</v>
      </c>
      <c r="WB84" t="s">
        <v>955</v>
      </c>
      <c r="WC84">
        <v>364840002</v>
      </c>
      <c r="WD84" t="s">
        <v>686</v>
      </c>
      <c r="WR84">
        <v>364840013</v>
      </c>
      <c r="WS84" t="s">
        <v>704</v>
      </c>
      <c r="WX84" s="4" t="str">
        <f>HYPERLINK("https://lead2car-demo.crm4.dynamics.com/main.aspx?etn=ey_vehicle&amp;pagetype=entityrecord&amp;id=8978fd38-c9f5-ef11-be1f-6045bddf3afb","8978fd38-c9f5-ef11-be1f-6045bddf3afb")</f>
        <v>8978fd38-c9f5-ef11-be1f-6045bddf3afb</v>
      </c>
      <c r="XD84" s="4" t="str">
        <f>HYPERLINK("https://lead2car-demo.crm4.dynamics.com/main.aspx?etn=ey_model&amp;pagetype=entityrecord&amp;id=62769afe-37f5-ef11-be1f-7c1e5275d4e3","62769afe-37f5-ef11-be1f-7c1e5275d4e3")</f>
        <v>62769afe-37f5-ef11-be1f-7c1e5275d4e3</v>
      </c>
      <c r="XE84" t="s">
        <v>744</v>
      </c>
      <c r="XF84" s="4" t="str">
        <f>HYPERLINK("https://lead2car-demo.crm4.dynamics.com/main.aspx?etn=ey_vehicleowner&amp;pagetype=entityrecord&amp;id=01a2a3c7-cbf5-ef11-be1f-000d3ab63aa3","01a2a3c7-cbf5-ef11-be1f-000d3ab63aa3")</f>
        <v>01a2a3c7-cbf5-ef11-be1f-000d3ab63aa3</v>
      </c>
      <c r="XG84" t="s">
        <v>1472</v>
      </c>
      <c r="XH84">
        <v>364840002</v>
      </c>
      <c r="XI84" t="s">
        <v>686</v>
      </c>
      <c r="XJ84">
        <v>364840002</v>
      </c>
      <c r="XK84" t="s">
        <v>686</v>
      </c>
      <c r="XP84">
        <v>364840000</v>
      </c>
      <c r="XQ84" t="s">
        <v>722</v>
      </c>
      <c r="XR84" s="4" t="str">
        <f t="shared" si="24"/>
        <v>95d5cdbc-9fd5-ef11-8eea-000d3a6576c9</v>
      </c>
      <c r="XS84" t="s">
        <v>685</v>
      </c>
      <c r="YD84" t="s">
        <v>1473</v>
      </c>
      <c r="YF84" t="b">
        <v>0</v>
      </c>
      <c r="YG84" t="s">
        <v>715</v>
      </c>
      <c r="YH84">
        <v>364840002</v>
      </c>
      <c r="YI84" t="s">
        <v>686</v>
      </c>
      <c r="YL84" s="4" t="str">
        <f t="shared" si="25"/>
        <v>95d5cdbc-9fd5-ef11-8eea-000d3a6576c9</v>
      </c>
      <c r="YM84" t="s">
        <v>685</v>
      </c>
      <c r="YN84" s="2">
        <v>45730.373599537037</v>
      </c>
      <c r="YR84" s="4" t="str">
        <f t="shared" si="21"/>
        <v>5333e27e-c4f5-ef11-be1f-6045bddedbff</v>
      </c>
      <c r="YS84" t="s">
        <v>724</v>
      </c>
      <c r="YT84" t="s">
        <v>709</v>
      </c>
      <c r="YU84" s="4" t="str">
        <f t="shared" si="26"/>
        <v>a3cecdbc-9fd5-ef11-8eea-000d3a6576c9</v>
      </c>
      <c r="YV84" t="s">
        <v>710</v>
      </c>
      <c r="YY84" s="4" t="str">
        <f t="shared" si="22"/>
        <v>5333e27e-c4f5-ef11-be1f-6045bddedbff</v>
      </c>
      <c r="ZA84">
        <v>0</v>
      </c>
      <c r="ZB84" t="s">
        <v>703</v>
      </c>
      <c r="ZC84">
        <v>1</v>
      </c>
      <c r="ZD84" t="s">
        <v>703</v>
      </c>
      <c r="ZE84">
        <v>0</v>
      </c>
      <c r="ZF84" s="4" t="str">
        <f t="shared" si="27"/>
        <v>58c14207-2cd6-ef11-8eea-000d3a6576c9</v>
      </c>
      <c r="ZG84" t="s">
        <v>711</v>
      </c>
    </row>
    <row r="85" spans="1:683" x14ac:dyDescent="0.25">
      <c r="A85" s="4" t="str">
        <f t="shared" si="28"/>
        <v>5333e27e-c4f5-ef11-be1f-6045bddedbff</v>
      </c>
      <c r="B85" t="s">
        <v>724</v>
      </c>
      <c r="C85" s="2">
        <v>45716.488553240742</v>
      </c>
      <c r="F85">
        <v>1</v>
      </c>
      <c r="J85">
        <v>364840002</v>
      </c>
      <c r="K85" t="s">
        <v>686</v>
      </c>
      <c r="R85" t="b">
        <v>0</v>
      </c>
      <c r="S85" t="s">
        <v>686</v>
      </c>
      <c r="W85">
        <v>0</v>
      </c>
      <c r="X85" s="2">
        <v>45734.389722222222</v>
      </c>
      <c r="Y85">
        <v>1</v>
      </c>
      <c r="Z85">
        <v>2</v>
      </c>
      <c r="AA85" s="2">
        <v>45734.389722222222</v>
      </c>
      <c r="AB85">
        <v>1</v>
      </c>
      <c r="AC85">
        <v>29774.2</v>
      </c>
      <c r="AD85">
        <v>29774.2</v>
      </c>
      <c r="AE85" s="2">
        <v>45734.389722222222</v>
      </c>
      <c r="AF85">
        <v>1</v>
      </c>
      <c r="AG85">
        <v>0</v>
      </c>
      <c r="AH85" s="2">
        <v>45734.389722222222</v>
      </c>
      <c r="AI85">
        <v>1</v>
      </c>
      <c r="AJ85">
        <v>364840002</v>
      </c>
      <c r="AK85" t="s">
        <v>686</v>
      </c>
      <c r="AL85">
        <v>364840001</v>
      </c>
      <c r="AM85" t="s">
        <v>687</v>
      </c>
      <c r="BD85">
        <v>364840003</v>
      </c>
      <c r="BE85" t="s">
        <v>784</v>
      </c>
      <c r="BH85">
        <v>364840031</v>
      </c>
      <c r="BI85" t="s">
        <v>689</v>
      </c>
      <c r="BY85" s="4" t="str">
        <f>HYPERLINK("https://lead2car-demo.crm4.dynamics.com/main.aspx?etn=ey_equipment&amp;pagetype=entityrecord&amp;id=ee63a638-c9f5-ef11-be1f-6045bddedbff","ee63a638-c9f5-ef11-be1f-6045bddedbff")</f>
        <v>ee63a638-c9f5-ef11-be1f-6045bddedbff</v>
      </c>
      <c r="BZ85" t="s">
        <v>944</v>
      </c>
      <c r="CM85" s="2">
        <v>45734.389722222222</v>
      </c>
      <c r="CN85">
        <v>0</v>
      </c>
      <c r="CX85" s="2">
        <v>45723.673182870371</v>
      </c>
      <c r="CY85" s="2">
        <v>45734.389722222222</v>
      </c>
      <c r="CZ85">
        <v>1</v>
      </c>
      <c r="DA85" s="2">
        <v>44833.317418981482</v>
      </c>
      <c r="DB85" s="2">
        <v>45734.389722222222</v>
      </c>
      <c r="DC85">
        <v>1</v>
      </c>
      <c r="DF85" s="1">
        <v>44516</v>
      </c>
      <c r="DG85" s="1">
        <v>45962</v>
      </c>
      <c r="DI85" s="2">
        <v>45198.317418981482</v>
      </c>
      <c r="DM85" s="1">
        <v>44455</v>
      </c>
      <c r="DN85" s="1">
        <v>45331</v>
      </c>
      <c r="DR85" s="2">
        <v>45231.473611111112</v>
      </c>
      <c r="DT85">
        <v>364840002</v>
      </c>
      <c r="DU85" t="s">
        <v>686</v>
      </c>
      <c r="EI85">
        <v>364840001</v>
      </c>
      <c r="EJ85" t="s">
        <v>687</v>
      </c>
      <c r="EK85">
        <v>364840000</v>
      </c>
      <c r="EL85" t="s">
        <v>727</v>
      </c>
      <c r="EO85" s="4" t="str">
        <f>HYPERLINK("https://lead2car-demo.crm4.dynamics.com/main.aspx?etn=contact&amp;pagetype=entityrecord&amp;id=487615f4-4702-f011-bae2-000d3ab97ea1","487615f4-4702-f011-bae2-000d3ab97ea1")</f>
        <v>487615f4-4702-f011-bae2-000d3ab97ea1</v>
      </c>
      <c r="EP85" t="s">
        <v>1208</v>
      </c>
      <c r="EQ85" t="s">
        <v>729</v>
      </c>
      <c r="ER85">
        <v>364840001</v>
      </c>
      <c r="ES85" t="s">
        <v>1474</v>
      </c>
      <c r="EU85">
        <v>30000</v>
      </c>
      <c r="FC85" t="s">
        <v>1475</v>
      </c>
      <c r="FD85">
        <v>2400</v>
      </c>
      <c r="FE85" t="s">
        <v>1476</v>
      </c>
      <c r="FF85">
        <v>200</v>
      </c>
      <c r="FI85">
        <v>430</v>
      </c>
      <c r="GD85" t="s">
        <v>1477</v>
      </c>
      <c r="GG85">
        <v>364840000</v>
      </c>
      <c r="GH85" t="s">
        <v>691</v>
      </c>
      <c r="GI85" t="s">
        <v>1478</v>
      </c>
      <c r="GJ85" t="b">
        <v>0</v>
      </c>
      <c r="GK85" t="s">
        <v>715</v>
      </c>
      <c r="GP85">
        <v>364840002</v>
      </c>
      <c r="GQ85" t="s">
        <v>686</v>
      </c>
      <c r="GU85" s="4" t="str">
        <f t="shared" si="29"/>
        <v>f4fbea14-c9f5-ef11-be1f-6045bddf3afb</v>
      </c>
      <c r="GV85" t="s">
        <v>733</v>
      </c>
      <c r="HE85">
        <v>364840002</v>
      </c>
      <c r="HF85" t="s">
        <v>686</v>
      </c>
      <c r="HI85">
        <v>364840002</v>
      </c>
      <c r="HJ85" t="s">
        <v>686</v>
      </c>
      <c r="HM85">
        <v>1</v>
      </c>
      <c r="HN85">
        <v>1</v>
      </c>
      <c r="IF85" s="4" t="str">
        <f>HYPERLINK("https://lead2car-demo.crm4.dynamics.com/main.aspx?etn=ey_modelkey&amp;pagetype=entityrecord&amp;id=2626b8b0-40f5-ef11-be1f-000d3ab63aa3","2626b8b0-40f5-ef11-be1f-000d3ab63aa3")</f>
        <v>2626b8b0-40f5-ef11-be1f-000d3ab63aa3</v>
      </c>
      <c r="IG85" t="s">
        <v>1479</v>
      </c>
      <c r="II85">
        <v>2022</v>
      </c>
      <c r="IJ85" t="b">
        <v>0</v>
      </c>
      <c r="IK85" t="s">
        <v>715</v>
      </c>
      <c r="IM85" t="s">
        <v>1480</v>
      </c>
      <c r="IR85">
        <v>364840000</v>
      </c>
      <c r="IS85" t="s">
        <v>736</v>
      </c>
      <c r="IT85">
        <v>115</v>
      </c>
      <c r="JH85">
        <v>364840004</v>
      </c>
      <c r="JI85" t="s">
        <v>792</v>
      </c>
      <c r="JL85" s="2">
        <v>45734.389722222222</v>
      </c>
      <c r="JM85">
        <v>0</v>
      </c>
      <c r="KJ85" t="s">
        <v>944</v>
      </c>
      <c r="KR85">
        <v>364840002</v>
      </c>
      <c r="KS85" t="s">
        <v>686</v>
      </c>
      <c r="KT85" t="b">
        <v>0</v>
      </c>
      <c r="KU85" t="s">
        <v>715</v>
      </c>
      <c r="LV85">
        <v>256693</v>
      </c>
      <c r="LW85">
        <v>256693</v>
      </c>
      <c r="NP85" t="s">
        <v>1481</v>
      </c>
      <c r="NS85">
        <v>364840002</v>
      </c>
      <c r="NT85" t="s">
        <v>686</v>
      </c>
      <c r="OW85">
        <v>364840002</v>
      </c>
      <c r="OX85" t="s">
        <v>686</v>
      </c>
      <c r="PB85" t="s">
        <v>1482</v>
      </c>
      <c r="PE85" t="b">
        <v>0</v>
      </c>
      <c r="PF85" t="s">
        <v>686</v>
      </c>
      <c r="PN85">
        <v>364840002</v>
      </c>
      <c r="PO85" t="s">
        <v>686</v>
      </c>
      <c r="PR85" t="s">
        <v>1483</v>
      </c>
      <c r="VU85">
        <v>364840001</v>
      </c>
      <c r="VV85" t="s">
        <v>720</v>
      </c>
      <c r="VY85" t="s">
        <v>954</v>
      </c>
      <c r="VZ85" t="s">
        <v>1484</v>
      </c>
      <c r="WA85">
        <v>364840007</v>
      </c>
      <c r="WB85" t="s">
        <v>1485</v>
      </c>
      <c r="WC85">
        <v>364840002</v>
      </c>
      <c r="WD85" t="s">
        <v>686</v>
      </c>
      <c r="WR85">
        <v>364840013</v>
      </c>
      <c r="WS85" t="s">
        <v>704</v>
      </c>
      <c r="WX85" s="4" t="str">
        <f>HYPERLINK("https://lead2car-demo.crm4.dynamics.com/main.aspx?etn=ey_vehicle&amp;pagetype=entityrecord&amp;id=c178fd38-c9f5-ef11-be1f-6045bddf3afb","c178fd38-c9f5-ef11-be1f-6045bddf3afb")</f>
        <v>c178fd38-c9f5-ef11-be1f-6045bddf3afb</v>
      </c>
      <c r="WZ85" s="4" t="str">
        <f>HYPERLINK("https://lead2car-demo.crm4.dynamics.com/main.aspx?etn=site&amp;pagetype=entityrecord&amp;id=9f5b54d0-c7f5-ef11-be1f-6045bddf3afb","9f5b54d0-c7f5-ef11-be1f-6045bddf3afb")</f>
        <v>9f5b54d0-c7f5-ef11-be1f-6045bddf3afb</v>
      </c>
      <c r="XA85" t="s">
        <v>1486</v>
      </c>
      <c r="XD85" s="4" t="str">
        <f>HYPERLINK("https://lead2car-demo.crm4.dynamics.com/main.aspx?etn=ey_model&amp;pagetype=entityrecord&amp;id=00e06593-8602-f011-bae3-7c1e5287d3ec","00e06593-8602-f011-bae3-7c1e5287d3ec")</f>
        <v>00e06593-8602-f011-bae3-7c1e5287d3ec</v>
      </c>
      <c r="XE85" t="s">
        <v>1487</v>
      </c>
      <c r="XF85" s="4" t="str">
        <f>HYPERLINK("https://lead2car-demo.crm4.dynamics.com/main.aspx?etn=ey_vehicleowner&amp;pagetype=entityrecord&amp;id=823dbf17-d4f5-ef11-be1f-6045bddedbff","823dbf17-d4f5-ef11-be1f-6045bddedbff")</f>
        <v>823dbf17-d4f5-ef11-be1f-6045bddedbff</v>
      </c>
      <c r="XG85" t="s">
        <v>1488</v>
      </c>
      <c r="XH85">
        <v>364840002</v>
      </c>
      <c r="XI85" t="s">
        <v>686</v>
      </c>
      <c r="XJ85">
        <v>364840002</v>
      </c>
      <c r="XK85" t="s">
        <v>686</v>
      </c>
      <c r="XP85">
        <v>364840000</v>
      </c>
      <c r="XQ85" t="s">
        <v>722</v>
      </c>
      <c r="XR85" s="4" t="str">
        <f t="shared" si="24"/>
        <v>95d5cdbc-9fd5-ef11-8eea-000d3a6576c9</v>
      </c>
      <c r="XS85" t="s">
        <v>685</v>
      </c>
      <c r="YD85" t="s">
        <v>1489</v>
      </c>
      <c r="YF85" t="b">
        <v>0</v>
      </c>
      <c r="YG85" t="s">
        <v>715</v>
      </c>
      <c r="YH85">
        <v>364840002</v>
      </c>
      <c r="YI85" t="s">
        <v>686</v>
      </c>
      <c r="YJ85">
        <v>143</v>
      </c>
      <c r="YL85" s="4" t="str">
        <f t="shared" si="25"/>
        <v>95d5cdbc-9fd5-ef11-8eea-000d3a6576c9</v>
      </c>
      <c r="YM85" t="s">
        <v>685</v>
      </c>
      <c r="YN85" s="2">
        <v>45733.634456018517</v>
      </c>
      <c r="YR85" s="4" t="str">
        <f>HYPERLINK("https://lead2car-demo.crm4.dynamics.com/main.aspx?etn=systemuser&amp;pagetype=entityrecord&amp;id=95d5cdbc-9fd5-ef11-8eea-000d3a6576c9","95d5cdbc-9fd5-ef11-8eea-000d3a6576c9")</f>
        <v>95d5cdbc-9fd5-ef11-8eea-000d3a6576c9</v>
      </c>
      <c r="YS85" t="s">
        <v>685</v>
      </c>
      <c r="YT85" t="s">
        <v>709</v>
      </c>
      <c r="YU85" s="4" t="str">
        <f t="shared" si="26"/>
        <v>a3cecdbc-9fd5-ef11-8eea-000d3a6576c9</v>
      </c>
      <c r="YV85" t="s">
        <v>710</v>
      </c>
      <c r="YY85" s="4" t="str">
        <f>HYPERLINK("https://lead2car-demo.crm4.dynamics.com/main.aspx?etn=systemuser&amp;pagetype=entityrecord&amp;id=95d5cdbc-9fd5-ef11-8eea-000d3a6576c9","95d5cdbc-9fd5-ef11-8eea-000d3a6576c9")</f>
        <v>95d5cdbc-9fd5-ef11-8eea-000d3a6576c9</v>
      </c>
      <c r="ZA85">
        <v>0</v>
      </c>
      <c r="ZB85" t="s">
        <v>703</v>
      </c>
      <c r="ZC85">
        <v>1</v>
      </c>
      <c r="ZD85" t="s">
        <v>703</v>
      </c>
      <c r="ZE85">
        <v>0</v>
      </c>
      <c r="ZF85" s="4" t="str">
        <f t="shared" si="27"/>
        <v>58c14207-2cd6-ef11-8eea-000d3a6576c9</v>
      </c>
      <c r="ZG85" t="s">
        <v>711</v>
      </c>
    </row>
    <row r="86" spans="1:683" x14ac:dyDescent="0.25">
      <c r="A86" s="4" t="str">
        <f t="shared" si="28"/>
        <v>5333e27e-c4f5-ef11-be1f-6045bddedbff</v>
      </c>
      <c r="B86" t="s">
        <v>724</v>
      </c>
      <c r="C86" s="2">
        <v>45716.488564814812</v>
      </c>
      <c r="F86">
        <v>1</v>
      </c>
      <c r="J86">
        <v>364840002</v>
      </c>
      <c r="K86" t="s">
        <v>686</v>
      </c>
      <c r="R86" t="b">
        <v>0</v>
      </c>
      <c r="S86" t="s">
        <v>686</v>
      </c>
      <c r="W86">
        <v>0</v>
      </c>
      <c r="X86" s="2">
        <v>45734.389722222222</v>
      </c>
      <c r="Y86">
        <v>1</v>
      </c>
      <c r="Z86">
        <v>3</v>
      </c>
      <c r="AA86" s="2">
        <v>45734.389722222222</v>
      </c>
      <c r="AB86">
        <v>1</v>
      </c>
      <c r="AC86">
        <v>10638.5</v>
      </c>
      <c r="AD86">
        <v>10638.5</v>
      </c>
      <c r="AE86" s="2">
        <v>45734.389722222222</v>
      </c>
      <c r="AF86">
        <v>1</v>
      </c>
      <c r="AG86">
        <v>0</v>
      </c>
      <c r="AH86" s="2">
        <v>45734.389722222222</v>
      </c>
      <c r="AI86">
        <v>1</v>
      </c>
      <c r="AJ86">
        <v>364840002</v>
      </c>
      <c r="AK86" t="s">
        <v>686</v>
      </c>
      <c r="AL86">
        <v>364840001</v>
      </c>
      <c r="AM86" t="s">
        <v>687</v>
      </c>
      <c r="BD86">
        <v>364840000</v>
      </c>
      <c r="BE86" t="s">
        <v>688</v>
      </c>
      <c r="BH86">
        <v>364840005</v>
      </c>
      <c r="BI86" t="s">
        <v>1624</v>
      </c>
      <c r="BY86" s="4" t="str">
        <f>HYPERLINK("https://lead2car-demo.crm4.dynamics.com/main.aspx?etn=ey_equipment&amp;pagetype=entityrecord&amp;id=ee63a638-c9f5-ef11-be1f-6045bddedbff","ee63a638-c9f5-ef11-be1f-6045bddedbff")</f>
        <v>ee63a638-c9f5-ef11-be1f-6045bddedbff</v>
      </c>
      <c r="BZ86" t="s">
        <v>944</v>
      </c>
      <c r="CB86" t="s">
        <v>1490</v>
      </c>
      <c r="CM86" s="2">
        <v>45734.389722222222</v>
      </c>
      <c r="CN86">
        <v>0</v>
      </c>
      <c r="CX86" s="2">
        <v>44841.629837962966</v>
      </c>
      <c r="CY86" s="2">
        <v>45734.389722222222</v>
      </c>
      <c r="CZ86">
        <v>1</v>
      </c>
      <c r="DA86" s="2">
        <v>44834.308530092596</v>
      </c>
      <c r="DB86" s="2">
        <v>45734.389722222222</v>
      </c>
      <c r="DC86">
        <v>1</v>
      </c>
      <c r="DF86" s="1">
        <v>44476</v>
      </c>
      <c r="DG86" s="1">
        <v>45937</v>
      </c>
      <c r="DI86" s="2">
        <v>45199.308530092596</v>
      </c>
      <c r="DM86" s="1">
        <v>44461</v>
      </c>
      <c r="DN86" s="1">
        <v>43322</v>
      </c>
      <c r="DR86" s="2">
        <v>45206.37222222222</v>
      </c>
      <c r="DT86">
        <v>364840002</v>
      </c>
      <c r="DU86" t="s">
        <v>686</v>
      </c>
      <c r="EI86">
        <v>364840001</v>
      </c>
      <c r="EJ86" t="s">
        <v>687</v>
      </c>
      <c r="EK86">
        <v>364840000</v>
      </c>
      <c r="EL86" t="s">
        <v>727</v>
      </c>
      <c r="EO86" s="4" t="str">
        <f>HYPERLINK("https://lead2car-demo.crm4.dynamics.com/main.aspx?etn=contact&amp;pagetype=entityrecord&amp;id=73e1a4d9-b100-f011-bae3-6045bde07892","73e1a4d9-b100-f011-bae3-6045bde07892")</f>
        <v>73e1a4d9-b100-f011-bae3-6045bde07892</v>
      </c>
      <c r="EP86" t="s">
        <v>1491</v>
      </c>
      <c r="EQ86" t="s">
        <v>729</v>
      </c>
      <c r="ER86">
        <v>364840000</v>
      </c>
      <c r="ES86" t="s">
        <v>690</v>
      </c>
      <c r="EU86">
        <v>30000</v>
      </c>
      <c r="EV86" s="1">
        <v>45210</v>
      </c>
      <c r="FC86" t="s">
        <v>946</v>
      </c>
      <c r="FD86">
        <v>1000</v>
      </c>
      <c r="FE86" t="s">
        <v>1492</v>
      </c>
      <c r="FF86">
        <v>70</v>
      </c>
      <c r="FI86">
        <v>200</v>
      </c>
      <c r="GD86" t="s">
        <v>732</v>
      </c>
      <c r="GG86">
        <v>364840000</v>
      </c>
      <c r="GH86" t="s">
        <v>691</v>
      </c>
      <c r="GJ86" t="b">
        <v>0</v>
      </c>
      <c r="GK86" t="s">
        <v>715</v>
      </c>
      <c r="GP86">
        <v>364840002</v>
      </c>
      <c r="GQ86" t="s">
        <v>686</v>
      </c>
      <c r="GU86" s="4" t="str">
        <f t="shared" si="29"/>
        <v>f4fbea14-c9f5-ef11-be1f-6045bddf3afb</v>
      </c>
      <c r="GV86" t="s">
        <v>733</v>
      </c>
      <c r="HE86">
        <v>364840002</v>
      </c>
      <c r="HF86" t="s">
        <v>686</v>
      </c>
      <c r="HI86">
        <v>364840002</v>
      </c>
      <c r="HJ86" t="s">
        <v>686</v>
      </c>
      <c r="HM86">
        <v>1</v>
      </c>
      <c r="HN86">
        <v>1</v>
      </c>
      <c r="IF86" s="4" t="str">
        <f>HYPERLINK("https://lead2car-demo.crm4.dynamics.com/main.aspx?etn=ey_modelkey&amp;pagetype=entityrecord&amp;id=37c9f327-43f5-ef11-be1f-6045bddf3afb","37c9f327-43f5-ef11-be1f-6045bddf3afb")</f>
        <v>37c9f327-43f5-ef11-be1f-6045bddf3afb</v>
      </c>
      <c r="IG86" t="s">
        <v>949</v>
      </c>
      <c r="II86">
        <v>2022</v>
      </c>
      <c r="IJ86" t="b">
        <v>0</v>
      </c>
      <c r="IK86" t="s">
        <v>715</v>
      </c>
      <c r="IM86" t="s">
        <v>1493</v>
      </c>
      <c r="IN86">
        <v>364840001</v>
      </c>
      <c r="IO86" t="s">
        <v>687</v>
      </c>
      <c r="IR86">
        <v>364840000</v>
      </c>
      <c r="IS86" t="s">
        <v>736</v>
      </c>
      <c r="JL86" s="2">
        <v>45734.389722222222</v>
      </c>
      <c r="JM86">
        <v>0</v>
      </c>
      <c r="KJ86" t="s">
        <v>944</v>
      </c>
      <c r="KR86">
        <v>364840002</v>
      </c>
      <c r="KS86" t="s">
        <v>686</v>
      </c>
      <c r="KT86" t="b">
        <v>0</v>
      </c>
      <c r="KU86" t="s">
        <v>715</v>
      </c>
      <c r="KX86">
        <v>48182</v>
      </c>
      <c r="KY86">
        <v>48182</v>
      </c>
      <c r="LD86">
        <v>309835</v>
      </c>
      <c r="LE86">
        <v>309835</v>
      </c>
      <c r="LF86">
        <v>0</v>
      </c>
      <c r="LG86">
        <v>0</v>
      </c>
      <c r="LR86">
        <v>0</v>
      </c>
      <c r="LS86">
        <v>0</v>
      </c>
      <c r="LV86">
        <v>358017</v>
      </c>
      <c r="LW86">
        <v>358017</v>
      </c>
      <c r="LX86">
        <v>343695</v>
      </c>
      <c r="LY86">
        <v>343695</v>
      </c>
      <c r="NP86" t="s">
        <v>1494</v>
      </c>
      <c r="NQ86" t="s">
        <v>1495</v>
      </c>
      <c r="NS86">
        <v>364840002</v>
      </c>
      <c r="NT86" t="s">
        <v>686</v>
      </c>
      <c r="OW86">
        <v>364840002</v>
      </c>
      <c r="OX86" t="s">
        <v>686</v>
      </c>
      <c r="PB86" t="s">
        <v>1496</v>
      </c>
      <c r="PE86" t="b">
        <v>0</v>
      </c>
      <c r="PF86" t="s">
        <v>686</v>
      </c>
      <c r="PN86">
        <v>364840002</v>
      </c>
      <c r="PO86" t="s">
        <v>686</v>
      </c>
      <c r="PR86" t="s">
        <v>953</v>
      </c>
      <c r="VO86">
        <v>57191</v>
      </c>
      <c r="VP86">
        <v>57191</v>
      </c>
      <c r="VU86">
        <v>364840000</v>
      </c>
      <c r="VV86" t="s">
        <v>702</v>
      </c>
      <c r="WA86">
        <v>364840003</v>
      </c>
      <c r="WB86" t="s">
        <v>955</v>
      </c>
      <c r="WC86">
        <v>364840002</v>
      </c>
      <c r="WD86" t="s">
        <v>686</v>
      </c>
      <c r="WR86">
        <v>364840013</v>
      </c>
      <c r="WS86" t="s">
        <v>704</v>
      </c>
      <c r="WX86" s="4" t="str">
        <f>HYPERLINK("https://lead2car-demo.crm4.dynamics.com/main.aspx?etn=ey_vehicle&amp;pagetype=entityrecord&amp;id=e478fd38-c9f5-ef11-be1f-6045bddf3afb","e478fd38-c9f5-ef11-be1f-6045bddf3afb")</f>
        <v>e478fd38-c9f5-ef11-be1f-6045bddf3afb</v>
      </c>
      <c r="XD86" s="4" t="str">
        <f>HYPERLINK("https://lead2car-demo.crm4.dynamics.com/main.aspx?etn=ey_model&amp;pagetype=entityrecord&amp;id=62769afe-37f5-ef11-be1f-7c1e5275d4e3","62769afe-37f5-ef11-be1f-7c1e5275d4e3")</f>
        <v>62769afe-37f5-ef11-be1f-7c1e5275d4e3</v>
      </c>
      <c r="XE86" t="s">
        <v>744</v>
      </c>
      <c r="XF86" s="4" t="str">
        <f>HYPERLINK("https://lead2car-demo.crm4.dynamics.com/main.aspx?etn=ey_vehicleowner&amp;pagetype=entityrecord&amp;id=06f520ce-cbf5-ef11-be1f-7c1e5275d4e3","06f520ce-cbf5-ef11-be1f-7c1e5275d4e3")</f>
        <v>06f520ce-cbf5-ef11-be1f-7c1e5275d4e3</v>
      </c>
      <c r="XG86" t="s">
        <v>1497</v>
      </c>
      <c r="XH86">
        <v>364840002</v>
      </c>
      <c r="XI86" t="s">
        <v>686</v>
      </c>
      <c r="XJ86">
        <v>364840002</v>
      </c>
      <c r="XK86" t="s">
        <v>686</v>
      </c>
      <c r="XP86">
        <v>364840000</v>
      </c>
      <c r="XQ86" t="s">
        <v>722</v>
      </c>
      <c r="XR86" s="4" t="str">
        <f t="shared" si="24"/>
        <v>95d5cdbc-9fd5-ef11-8eea-000d3a6576c9</v>
      </c>
      <c r="XS86" t="s">
        <v>685</v>
      </c>
      <c r="YD86" t="s">
        <v>1498</v>
      </c>
      <c r="YF86" t="b">
        <v>0</v>
      </c>
      <c r="YG86" t="s">
        <v>715</v>
      </c>
      <c r="YH86">
        <v>364840002</v>
      </c>
      <c r="YI86" t="s">
        <v>686</v>
      </c>
      <c r="YL86" s="4" t="str">
        <f t="shared" si="25"/>
        <v>95d5cdbc-9fd5-ef11-8eea-000d3a6576c9</v>
      </c>
      <c r="YM86" t="s">
        <v>685</v>
      </c>
      <c r="YN86" s="2">
        <v>45730.372303240743</v>
      </c>
      <c r="YR86" s="4" t="str">
        <f t="shared" ref="YR86:YR96" si="30">HYPERLINK("https://lead2car-demo.crm4.dynamics.com/main.aspx?etn=systemuser&amp;pagetype=entityrecord&amp;id=5333e27e-c4f5-ef11-be1f-6045bddedbff","5333e27e-c4f5-ef11-be1f-6045bddedbff")</f>
        <v>5333e27e-c4f5-ef11-be1f-6045bddedbff</v>
      </c>
      <c r="YS86" t="s">
        <v>724</v>
      </c>
      <c r="YT86" t="s">
        <v>709</v>
      </c>
      <c r="YU86" s="4" t="str">
        <f t="shared" si="26"/>
        <v>a3cecdbc-9fd5-ef11-8eea-000d3a6576c9</v>
      </c>
      <c r="YV86" t="s">
        <v>710</v>
      </c>
      <c r="YY86" s="4" t="str">
        <f t="shared" ref="YY86:YY96" si="31">HYPERLINK("https://lead2car-demo.crm4.dynamics.com/main.aspx?etn=systemuser&amp;pagetype=entityrecord&amp;id=5333e27e-c4f5-ef11-be1f-6045bddedbff","5333e27e-c4f5-ef11-be1f-6045bddedbff")</f>
        <v>5333e27e-c4f5-ef11-be1f-6045bddedbff</v>
      </c>
      <c r="ZA86">
        <v>0</v>
      </c>
      <c r="ZB86" t="s">
        <v>703</v>
      </c>
      <c r="ZC86">
        <v>1</v>
      </c>
      <c r="ZD86" t="s">
        <v>703</v>
      </c>
      <c r="ZE86">
        <v>0</v>
      </c>
      <c r="ZF86" s="4" t="str">
        <f t="shared" si="27"/>
        <v>58c14207-2cd6-ef11-8eea-000d3a6576c9</v>
      </c>
      <c r="ZG86" t="s">
        <v>711</v>
      </c>
    </row>
    <row r="87" spans="1:683" x14ac:dyDescent="0.25">
      <c r="A87" s="4" t="str">
        <f t="shared" si="28"/>
        <v>5333e27e-c4f5-ef11-be1f-6045bddedbff</v>
      </c>
      <c r="B87" t="s">
        <v>724</v>
      </c>
      <c r="C87" s="2">
        <v>45716.488576388889</v>
      </c>
      <c r="F87">
        <v>1</v>
      </c>
      <c r="J87">
        <v>364840002</v>
      </c>
      <c r="K87" t="s">
        <v>686</v>
      </c>
      <c r="R87" t="b">
        <v>0</v>
      </c>
      <c r="S87" t="s">
        <v>686</v>
      </c>
      <c r="W87">
        <v>0</v>
      </c>
      <c r="X87" s="2">
        <v>45734.389722222222</v>
      </c>
      <c r="Y87">
        <v>1</v>
      </c>
      <c r="Z87">
        <v>3</v>
      </c>
      <c r="AA87" s="2">
        <v>45734.389722222222</v>
      </c>
      <c r="AB87">
        <v>1</v>
      </c>
      <c r="AC87">
        <v>31798.3</v>
      </c>
      <c r="AD87">
        <v>31798.3</v>
      </c>
      <c r="AE87" s="2">
        <v>45734.389722222222</v>
      </c>
      <c r="AF87">
        <v>1</v>
      </c>
      <c r="AG87">
        <v>0</v>
      </c>
      <c r="AH87" s="2">
        <v>45734.389722222222</v>
      </c>
      <c r="AI87">
        <v>1</v>
      </c>
      <c r="AJ87">
        <v>364840002</v>
      </c>
      <c r="AK87" t="s">
        <v>686</v>
      </c>
      <c r="AL87">
        <v>364840001</v>
      </c>
      <c r="AM87" t="s">
        <v>687</v>
      </c>
      <c r="BD87">
        <v>364840000</v>
      </c>
      <c r="BE87" t="s">
        <v>688</v>
      </c>
      <c r="BH87">
        <v>364840005</v>
      </c>
      <c r="BI87" t="s">
        <v>1624</v>
      </c>
      <c r="BY87" s="4" t="str">
        <f>HYPERLINK("https://lead2car-demo.crm4.dynamics.com/main.aspx?etn=ey_equipment&amp;pagetype=entityrecord&amp;id=0b64a638-c9f5-ef11-be1f-6045bddedbff","0b64a638-c9f5-ef11-be1f-6045bddedbff")</f>
        <v>0b64a638-c9f5-ef11-be1f-6045bddedbff</v>
      </c>
      <c r="BZ87" t="s">
        <v>992</v>
      </c>
      <c r="CB87" t="s">
        <v>1499</v>
      </c>
      <c r="CM87" s="2">
        <v>45734.389722222222</v>
      </c>
      <c r="CN87">
        <v>0</v>
      </c>
      <c r="CX87" s="2">
        <v>44841.631249999999</v>
      </c>
      <c r="CY87" s="2">
        <v>45734.389722222222</v>
      </c>
      <c r="CZ87">
        <v>1</v>
      </c>
      <c r="DA87" s="2">
        <v>44841.354444444441</v>
      </c>
      <c r="DB87" s="2">
        <v>45734.389722222222</v>
      </c>
      <c r="DC87">
        <v>1</v>
      </c>
      <c r="DF87" s="1">
        <v>44481</v>
      </c>
      <c r="DG87" s="1">
        <v>45942</v>
      </c>
      <c r="DI87" s="2">
        <v>45206.354444444441</v>
      </c>
      <c r="DM87" s="1">
        <v>44477</v>
      </c>
      <c r="DN87" s="1">
        <v>44795</v>
      </c>
      <c r="DR87" s="2">
        <v>45211.636111111111</v>
      </c>
      <c r="DT87">
        <v>364840002</v>
      </c>
      <c r="DU87" t="s">
        <v>686</v>
      </c>
      <c r="EI87">
        <v>364840001</v>
      </c>
      <c r="EJ87" t="s">
        <v>687</v>
      </c>
      <c r="EK87">
        <v>364840000</v>
      </c>
      <c r="EL87" t="s">
        <v>727</v>
      </c>
      <c r="EO87" s="4" t="str">
        <f>HYPERLINK("https://lead2car-demo.crm4.dynamics.com/main.aspx?etn=contact&amp;pagetype=entityrecord&amp;id=610711a3-b100-f011-bae3-6045bde07892","610711a3-b100-f011-bae3-6045bde07892")</f>
        <v>610711a3-b100-f011-bae3-6045bde07892</v>
      </c>
      <c r="EP87" t="s">
        <v>1500</v>
      </c>
      <c r="EQ87" t="s">
        <v>729</v>
      </c>
      <c r="ER87">
        <v>364840000</v>
      </c>
      <c r="ES87" t="s">
        <v>690</v>
      </c>
      <c r="FC87" t="s">
        <v>946</v>
      </c>
      <c r="FD87">
        <v>1000</v>
      </c>
      <c r="FE87" t="s">
        <v>1501</v>
      </c>
      <c r="FF87">
        <v>70</v>
      </c>
      <c r="FI87">
        <v>200</v>
      </c>
      <c r="GD87" t="s">
        <v>732</v>
      </c>
      <c r="GG87">
        <v>364840000</v>
      </c>
      <c r="GH87" t="s">
        <v>691</v>
      </c>
      <c r="GJ87" t="b">
        <v>0</v>
      </c>
      <c r="GK87" t="s">
        <v>715</v>
      </c>
      <c r="GP87">
        <v>364840002</v>
      </c>
      <c r="GQ87" t="s">
        <v>686</v>
      </c>
      <c r="GU87" s="4" t="str">
        <f t="shared" si="29"/>
        <v>f4fbea14-c9f5-ef11-be1f-6045bddf3afb</v>
      </c>
      <c r="GV87" t="s">
        <v>733</v>
      </c>
      <c r="HE87">
        <v>364840002</v>
      </c>
      <c r="HF87" t="s">
        <v>686</v>
      </c>
      <c r="HI87">
        <v>364840002</v>
      </c>
      <c r="HJ87" t="s">
        <v>686</v>
      </c>
      <c r="HM87">
        <v>1</v>
      </c>
      <c r="HN87">
        <v>1</v>
      </c>
      <c r="IB87">
        <v>151617</v>
      </c>
      <c r="IF87" s="4" t="str">
        <f>HYPERLINK("https://lead2car-demo.crm4.dynamics.com/main.aspx?etn=ey_modelkey&amp;pagetype=entityrecord&amp;id=37c9f327-43f5-ef11-be1f-6045bddf3afb","37c9f327-43f5-ef11-be1f-6045bddf3afb")</f>
        <v>37c9f327-43f5-ef11-be1f-6045bddf3afb</v>
      </c>
      <c r="IG87" t="s">
        <v>949</v>
      </c>
      <c r="II87">
        <v>2022</v>
      </c>
      <c r="IJ87" t="b">
        <v>0</v>
      </c>
      <c r="IK87" t="s">
        <v>715</v>
      </c>
      <c r="IM87" t="s">
        <v>1502</v>
      </c>
      <c r="IN87">
        <v>364840002</v>
      </c>
      <c r="IO87" t="s">
        <v>686</v>
      </c>
      <c r="IR87">
        <v>364840000</v>
      </c>
      <c r="IS87" t="s">
        <v>736</v>
      </c>
      <c r="IX87" t="s">
        <v>1093</v>
      </c>
      <c r="JL87" s="2">
        <v>45734.389722222222</v>
      </c>
      <c r="JM87">
        <v>0</v>
      </c>
      <c r="KJ87" t="s">
        <v>992</v>
      </c>
      <c r="KR87">
        <v>364840002</v>
      </c>
      <c r="KS87" t="s">
        <v>686</v>
      </c>
      <c r="KT87" t="b">
        <v>0</v>
      </c>
      <c r="KU87" t="s">
        <v>715</v>
      </c>
      <c r="KX87">
        <v>29751</v>
      </c>
      <c r="KY87">
        <v>29751</v>
      </c>
      <c r="LD87">
        <v>684215</v>
      </c>
      <c r="LE87">
        <v>684215</v>
      </c>
      <c r="LF87">
        <v>378.1</v>
      </c>
      <c r="LG87">
        <v>378.1</v>
      </c>
      <c r="LR87">
        <v>0</v>
      </c>
      <c r="LS87">
        <v>0</v>
      </c>
      <c r="LV87">
        <v>714344.1</v>
      </c>
      <c r="LW87">
        <v>714344.1</v>
      </c>
      <c r="LX87">
        <v>678393</v>
      </c>
      <c r="LY87">
        <v>678393</v>
      </c>
      <c r="NP87" t="s">
        <v>1503</v>
      </c>
      <c r="NQ87" t="s">
        <v>1504</v>
      </c>
      <c r="NS87">
        <v>364840002</v>
      </c>
      <c r="NT87" t="s">
        <v>686</v>
      </c>
      <c r="OW87">
        <v>364840002</v>
      </c>
      <c r="OX87" t="s">
        <v>686</v>
      </c>
      <c r="PB87" t="s">
        <v>1505</v>
      </c>
      <c r="PE87" t="b">
        <v>0</v>
      </c>
      <c r="PF87" t="s">
        <v>686</v>
      </c>
      <c r="PN87">
        <v>364840002</v>
      </c>
      <c r="PO87" t="s">
        <v>686</v>
      </c>
      <c r="PR87" t="s">
        <v>953</v>
      </c>
      <c r="VO87">
        <v>193284</v>
      </c>
      <c r="VP87">
        <v>193284</v>
      </c>
      <c r="VU87">
        <v>364840000</v>
      </c>
      <c r="VV87" t="s">
        <v>702</v>
      </c>
      <c r="WA87">
        <v>364840003</v>
      </c>
      <c r="WB87" t="s">
        <v>955</v>
      </c>
      <c r="WC87">
        <v>364840002</v>
      </c>
      <c r="WD87" t="s">
        <v>686</v>
      </c>
      <c r="WR87">
        <v>364840013</v>
      </c>
      <c r="WS87" t="s">
        <v>704</v>
      </c>
      <c r="WX87" s="4" t="str">
        <f>HYPERLINK("https://lead2car-demo.crm4.dynamics.com/main.aspx?etn=ey_vehicle&amp;pagetype=entityrecord&amp;id=1179fd38-c9f5-ef11-be1f-6045bddf3afb","1179fd38-c9f5-ef11-be1f-6045bddf3afb")</f>
        <v>1179fd38-c9f5-ef11-be1f-6045bddf3afb</v>
      </c>
      <c r="XD87" s="4" t="str">
        <f>HYPERLINK("https://lead2car-demo.crm4.dynamics.com/main.aspx?etn=ey_model&amp;pagetype=entityrecord&amp;id=62769afe-37f5-ef11-be1f-7c1e5275d4e3","62769afe-37f5-ef11-be1f-7c1e5275d4e3")</f>
        <v>62769afe-37f5-ef11-be1f-7c1e5275d4e3</v>
      </c>
      <c r="XE87" t="s">
        <v>744</v>
      </c>
      <c r="XF87" s="4" t="str">
        <f>HYPERLINK("https://lead2car-demo.crm4.dynamics.com/main.aspx?etn=ey_vehicleowner&amp;pagetype=entityrecord&amp;id=6e6b88d0-cbf5-ef11-be1f-6045bddf3afb","6e6b88d0-cbf5-ef11-be1f-6045bddf3afb")</f>
        <v>6e6b88d0-cbf5-ef11-be1f-6045bddf3afb</v>
      </c>
      <c r="XG87" t="s">
        <v>1506</v>
      </c>
      <c r="XH87">
        <v>364840002</v>
      </c>
      <c r="XI87" t="s">
        <v>686</v>
      </c>
      <c r="XJ87">
        <v>364840002</v>
      </c>
      <c r="XK87" t="s">
        <v>686</v>
      </c>
      <c r="XP87">
        <v>364840000</v>
      </c>
      <c r="XQ87" t="s">
        <v>722</v>
      </c>
      <c r="XR87" s="4" t="str">
        <f t="shared" si="24"/>
        <v>95d5cdbc-9fd5-ef11-8eea-000d3a6576c9</v>
      </c>
      <c r="XS87" t="s">
        <v>685</v>
      </c>
      <c r="YD87" t="s">
        <v>1507</v>
      </c>
      <c r="YF87" t="b">
        <v>0</v>
      </c>
      <c r="YG87" t="s">
        <v>715</v>
      </c>
      <c r="YH87">
        <v>364840002</v>
      </c>
      <c r="YI87" t="s">
        <v>686</v>
      </c>
      <c r="YL87" s="4" t="str">
        <f t="shared" si="25"/>
        <v>95d5cdbc-9fd5-ef11-8eea-000d3a6576c9</v>
      </c>
      <c r="YM87" t="s">
        <v>685</v>
      </c>
      <c r="YN87" s="2">
        <v>45730.370115740741</v>
      </c>
      <c r="YR87" s="4" t="str">
        <f t="shared" si="30"/>
        <v>5333e27e-c4f5-ef11-be1f-6045bddedbff</v>
      </c>
      <c r="YS87" t="s">
        <v>724</v>
      </c>
      <c r="YT87" t="s">
        <v>709</v>
      </c>
      <c r="YU87" s="4" t="str">
        <f t="shared" si="26"/>
        <v>a3cecdbc-9fd5-ef11-8eea-000d3a6576c9</v>
      </c>
      <c r="YV87" t="s">
        <v>710</v>
      </c>
      <c r="YY87" s="4" t="str">
        <f t="shared" si="31"/>
        <v>5333e27e-c4f5-ef11-be1f-6045bddedbff</v>
      </c>
      <c r="ZA87">
        <v>0</v>
      </c>
      <c r="ZB87" t="s">
        <v>703</v>
      </c>
      <c r="ZC87">
        <v>1</v>
      </c>
      <c r="ZD87" t="s">
        <v>703</v>
      </c>
      <c r="ZE87">
        <v>0</v>
      </c>
      <c r="ZF87" s="4" t="str">
        <f t="shared" si="27"/>
        <v>58c14207-2cd6-ef11-8eea-000d3a6576c9</v>
      </c>
      <c r="ZG87" t="s">
        <v>711</v>
      </c>
    </row>
    <row r="88" spans="1:683" x14ac:dyDescent="0.25">
      <c r="A88" s="4" t="str">
        <f t="shared" si="28"/>
        <v>5333e27e-c4f5-ef11-be1f-6045bddedbff</v>
      </c>
      <c r="B88" t="s">
        <v>724</v>
      </c>
      <c r="C88" s="2">
        <v>45716.488587962966</v>
      </c>
      <c r="F88">
        <v>1</v>
      </c>
      <c r="J88">
        <v>364840002</v>
      </c>
      <c r="K88" t="s">
        <v>686</v>
      </c>
      <c r="R88" t="b">
        <v>0</v>
      </c>
      <c r="S88" t="s">
        <v>686</v>
      </c>
      <c r="W88">
        <v>0</v>
      </c>
      <c r="X88" s="2">
        <v>45734.389722222222</v>
      </c>
      <c r="Y88">
        <v>1</v>
      </c>
      <c r="Z88">
        <v>3</v>
      </c>
      <c r="AA88" s="2">
        <v>45734.389722222222</v>
      </c>
      <c r="AB88">
        <v>1</v>
      </c>
      <c r="AC88">
        <v>13126.3</v>
      </c>
      <c r="AD88">
        <v>13126.3</v>
      </c>
      <c r="AE88" s="2">
        <v>45734.389722222222</v>
      </c>
      <c r="AF88">
        <v>1</v>
      </c>
      <c r="AG88">
        <v>0</v>
      </c>
      <c r="AH88" s="2">
        <v>45734.389722222222</v>
      </c>
      <c r="AI88">
        <v>1</v>
      </c>
      <c r="AJ88">
        <v>364840002</v>
      </c>
      <c r="AK88" t="s">
        <v>686</v>
      </c>
      <c r="AL88">
        <v>364840001</v>
      </c>
      <c r="AM88" t="s">
        <v>687</v>
      </c>
      <c r="BD88">
        <v>364840000</v>
      </c>
      <c r="BE88" t="s">
        <v>688</v>
      </c>
      <c r="BH88">
        <v>364840005</v>
      </c>
      <c r="BI88" t="s">
        <v>1624</v>
      </c>
      <c r="BY88" s="4" t="str">
        <f>HYPERLINK("https://lead2car-demo.crm4.dynamics.com/main.aspx?etn=ey_equipment&amp;pagetype=entityrecord&amp;id=1e64a638-c9f5-ef11-be1f-6045bddedbff","1e64a638-c9f5-ef11-be1f-6045bddedbff")</f>
        <v>1e64a638-c9f5-ef11-be1f-6045bddedbff</v>
      </c>
      <c r="BZ88" t="s">
        <v>958</v>
      </c>
      <c r="CB88" t="s">
        <v>1508</v>
      </c>
      <c r="CM88" s="2">
        <v>45734.389722222222</v>
      </c>
      <c r="CN88">
        <v>0</v>
      </c>
      <c r="CX88" s="2">
        <v>44841.635092592594</v>
      </c>
      <c r="CY88" s="2">
        <v>45734.389722222222</v>
      </c>
      <c r="CZ88">
        <v>1</v>
      </c>
      <c r="DA88" s="2">
        <v>44841.522453703707</v>
      </c>
      <c r="DB88" s="2">
        <v>45734.389722222222</v>
      </c>
      <c r="DC88">
        <v>1</v>
      </c>
      <c r="DF88" s="1">
        <v>44509</v>
      </c>
      <c r="DG88" s="1">
        <v>45969</v>
      </c>
      <c r="DI88" s="2">
        <v>45206.522453703707</v>
      </c>
      <c r="DN88" s="1">
        <v>43529</v>
      </c>
      <c r="DR88" s="1">
        <v>45238</v>
      </c>
      <c r="DT88">
        <v>364840002</v>
      </c>
      <c r="DU88" t="s">
        <v>686</v>
      </c>
      <c r="EI88">
        <v>364840001</v>
      </c>
      <c r="EJ88" t="s">
        <v>687</v>
      </c>
      <c r="EK88">
        <v>364840000</v>
      </c>
      <c r="EL88" t="s">
        <v>727</v>
      </c>
      <c r="EO88" s="4" t="str">
        <f>HYPERLINK("https://lead2car-demo.crm4.dynamics.com/main.aspx?etn=contact&amp;pagetype=entityrecord&amp;id=f1a65434-b600-f011-bae3-6045bde07892","f1a65434-b600-f011-bae3-6045bde07892")</f>
        <v>f1a65434-b600-f011-bae3-6045bde07892</v>
      </c>
      <c r="EP88" t="s">
        <v>1509</v>
      </c>
      <c r="EQ88" t="s">
        <v>729</v>
      </c>
      <c r="ER88">
        <v>364840000</v>
      </c>
      <c r="ES88" t="s">
        <v>690</v>
      </c>
      <c r="EU88">
        <v>30000</v>
      </c>
      <c r="EV88" s="1">
        <v>45239</v>
      </c>
      <c r="FC88" t="s">
        <v>946</v>
      </c>
      <c r="FD88">
        <v>1000</v>
      </c>
      <c r="FE88" t="s">
        <v>1510</v>
      </c>
      <c r="FF88">
        <v>70</v>
      </c>
      <c r="FI88">
        <v>200</v>
      </c>
      <c r="GD88" t="s">
        <v>732</v>
      </c>
      <c r="GG88">
        <v>364840000</v>
      </c>
      <c r="GH88" t="s">
        <v>691</v>
      </c>
      <c r="GI88" t="s">
        <v>984</v>
      </c>
      <c r="GJ88" t="b">
        <v>0</v>
      </c>
      <c r="GK88" t="s">
        <v>715</v>
      </c>
      <c r="GP88">
        <v>364840002</v>
      </c>
      <c r="GQ88" t="s">
        <v>686</v>
      </c>
      <c r="GU88" s="4" t="str">
        <f t="shared" si="29"/>
        <v>f4fbea14-c9f5-ef11-be1f-6045bddf3afb</v>
      </c>
      <c r="GV88" t="s">
        <v>733</v>
      </c>
      <c r="HE88">
        <v>364840002</v>
      </c>
      <c r="HF88" t="s">
        <v>686</v>
      </c>
      <c r="HI88">
        <v>364840002</v>
      </c>
      <c r="HJ88" t="s">
        <v>686</v>
      </c>
      <c r="HM88">
        <v>1</v>
      </c>
      <c r="HN88">
        <v>1</v>
      </c>
      <c r="IB88">
        <v>110399</v>
      </c>
      <c r="IF88" s="4" t="str">
        <f>HYPERLINK("https://lead2car-demo.crm4.dynamics.com/main.aspx?etn=ey_modelkey&amp;pagetype=entityrecord&amp;id=37c9f327-43f5-ef11-be1f-6045bddf3afb","37c9f327-43f5-ef11-be1f-6045bddf3afb")</f>
        <v>37c9f327-43f5-ef11-be1f-6045bddf3afb</v>
      </c>
      <c r="IG88" t="s">
        <v>949</v>
      </c>
      <c r="II88">
        <v>2022</v>
      </c>
      <c r="IJ88" t="b">
        <v>0</v>
      </c>
      <c r="IK88" t="s">
        <v>715</v>
      </c>
      <c r="IM88" t="s">
        <v>1511</v>
      </c>
      <c r="IN88">
        <v>364840001</v>
      </c>
      <c r="IO88" t="s">
        <v>687</v>
      </c>
      <c r="IR88">
        <v>364840000</v>
      </c>
      <c r="IS88" t="s">
        <v>736</v>
      </c>
      <c r="JL88" s="2">
        <v>45734.389722222222</v>
      </c>
      <c r="JM88">
        <v>0</v>
      </c>
      <c r="KJ88" t="s">
        <v>958</v>
      </c>
      <c r="KR88">
        <v>364840002</v>
      </c>
      <c r="KS88" t="s">
        <v>686</v>
      </c>
      <c r="KT88" t="b">
        <v>0</v>
      </c>
      <c r="KU88" t="s">
        <v>715</v>
      </c>
      <c r="KX88">
        <v>29751</v>
      </c>
      <c r="KY88">
        <v>29751</v>
      </c>
      <c r="LD88">
        <v>684215</v>
      </c>
      <c r="LE88">
        <v>684215</v>
      </c>
      <c r="LF88">
        <v>378.1</v>
      </c>
      <c r="LG88">
        <v>378.1</v>
      </c>
      <c r="LR88">
        <v>0</v>
      </c>
      <c r="LS88">
        <v>0</v>
      </c>
      <c r="LV88">
        <v>714344.1</v>
      </c>
      <c r="LW88">
        <v>714344.1</v>
      </c>
      <c r="LX88">
        <v>678393</v>
      </c>
      <c r="LY88">
        <v>678393</v>
      </c>
      <c r="MF88">
        <v>2021</v>
      </c>
      <c r="NQ88" t="s">
        <v>1419</v>
      </c>
      <c r="NS88">
        <v>364840002</v>
      </c>
      <c r="NT88" t="s">
        <v>686</v>
      </c>
      <c r="OW88">
        <v>364840002</v>
      </c>
      <c r="OX88" t="s">
        <v>686</v>
      </c>
      <c r="PB88" t="s">
        <v>1512</v>
      </c>
      <c r="PE88" t="b">
        <v>0</v>
      </c>
      <c r="PF88" t="s">
        <v>686</v>
      </c>
      <c r="PN88">
        <v>364840002</v>
      </c>
      <c r="PO88" t="s">
        <v>686</v>
      </c>
      <c r="PR88" t="s">
        <v>953</v>
      </c>
      <c r="VO88">
        <v>193284</v>
      </c>
      <c r="VP88">
        <v>193284</v>
      </c>
      <c r="VU88">
        <v>364840000</v>
      </c>
      <c r="VV88" t="s">
        <v>702</v>
      </c>
      <c r="VY88" t="s">
        <v>984</v>
      </c>
      <c r="WA88">
        <v>364840003</v>
      </c>
      <c r="WB88" t="s">
        <v>955</v>
      </c>
      <c r="WC88">
        <v>364840002</v>
      </c>
      <c r="WD88" t="s">
        <v>686</v>
      </c>
      <c r="WR88">
        <v>364840013</v>
      </c>
      <c r="WS88" t="s">
        <v>704</v>
      </c>
      <c r="WX88" s="4" t="str">
        <f>HYPERLINK("https://lead2car-demo.crm4.dynamics.com/main.aspx?etn=ey_vehicle&amp;pagetype=entityrecord&amp;id=4979fd38-c9f5-ef11-be1f-6045bddf3afb","4979fd38-c9f5-ef11-be1f-6045bddf3afb")</f>
        <v>4979fd38-c9f5-ef11-be1f-6045bddf3afb</v>
      </c>
      <c r="XD88" s="4" t="str">
        <f>HYPERLINK("https://lead2car-demo.crm4.dynamics.com/main.aspx?etn=ey_model&amp;pagetype=entityrecord&amp;id=62769afe-37f5-ef11-be1f-7c1e5275d4e3","62769afe-37f5-ef11-be1f-7c1e5275d4e3")</f>
        <v>62769afe-37f5-ef11-be1f-7c1e5275d4e3</v>
      </c>
      <c r="XE88" t="s">
        <v>744</v>
      </c>
      <c r="XF88" s="4" t="str">
        <f>HYPERLINK("https://lead2car-demo.crm4.dynamics.com/main.aspx?etn=ey_vehicleowner&amp;pagetype=entityrecord&amp;id=28d729d1-cbf5-ef11-be1f-7c1e5236628e","28d729d1-cbf5-ef11-be1f-7c1e5236628e")</f>
        <v>28d729d1-cbf5-ef11-be1f-7c1e5236628e</v>
      </c>
      <c r="XG88" t="s">
        <v>1513</v>
      </c>
      <c r="XH88">
        <v>364840002</v>
      </c>
      <c r="XI88" t="s">
        <v>686</v>
      </c>
      <c r="XJ88">
        <v>364840002</v>
      </c>
      <c r="XK88" t="s">
        <v>686</v>
      </c>
      <c r="XP88">
        <v>364840000</v>
      </c>
      <c r="XQ88" t="s">
        <v>722</v>
      </c>
      <c r="XR88" s="4" t="str">
        <f t="shared" si="24"/>
        <v>95d5cdbc-9fd5-ef11-8eea-000d3a6576c9</v>
      </c>
      <c r="XS88" t="s">
        <v>685</v>
      </c>
      <c r="YD88" t="s">
        <v>1514</v>
      </c>
      <c r="YF88" t="b">
        <v>0</v>
      </c>
      <c r="YG88" t="s">
        <v>715</v>
      </c>
      <c r="YH88">
        <v>364840002</v>
      </c>
      <c r="YI88" t="s">
        <v>686</v>
      </c>
      <c r="YL88" s="4" t="str">
        <f t="shared" si="25"/>
        <v>95d5cdbc-9fd5-ef11-8eea-000d3a6576c9</v>
      </c>
      <c r="YM88" t="s">
        <v>685</v>
      </c>
      <c r="YN88" s="2">
        <v>45730.39335648148</v>
      </c>
      <c r="YR88" s="4" t="str">
        <f t="shared" si="30"/>
        <v>5333e27e-c4f5-ef11-be1f-6045bddedbff</v>
      </c>
      <c r="YS88" t="s">
        <v>724</v>
      </c>
      <c r="YT88" t="s">
        <v>709</v>
      </c>
      <c r="YU88" s="4" t="str">
        <f t="shared" si="26"/>
        <v>a3cecdbc-9fd5-ef11-8eea-000d3a6576c9</v>
      </c>
      <c r="YV88" t="s">
        <v>710</v>
      </c>
      <c r="YY88" s="4" t="str">
        <f t="shared" si="31"/>
        <v>5333e27e-c4f5-ef11-be1f-6045bddedbff</v>
      </c>
      <c r="ZA88">
        <v>0</v>
      </c>
      <c r="ZB88" t="s">
        <v>703</v>
      </c>
      <c r="ZC88">
        <v>1</v>
      </c>
      <c r="ZD88" t="s">
        <v>703</v>
      </c>
      <c r="ZE88">
        <v>0</v>
      </c>
      <c r="ZF88" s="4" t="str">
        <f t="shared" si="27"/>
        <v>58c14207-2cd6-ef11-8eea-000d3a6576c9</v>
      </c>
      <c r="ZG88" t="s">
        <v>711</v>
      </c>
    </row>
    <row r="89" spans="1:683" x14ac:dyDescent="0.25">
      <c r="A89" s="4" t="str">
        <f t="shared" si="28"/>
        <v>5333e27e-c4f5-ef11-be1f-6045bddedbff</v>
      </c>
      <c r="B89" t="s">
        <v>724</v>
      </c>
      <c r="C89" s="2">
        <v>45716.488599537035</v>
      </c>
      <c r="F89">
        <v>1</v>
      </c>
      <c r="J89">
        <v>364840002</v>
      </c>
      <c r="K89" t="s">
        <v>686</v>
      </c>
      <c r="R89" t="b">
        <v>0</v>
      </c>
      <c r="S89" t="s">
        <v>686</v>
      </c>
      <c r="W89">
        <v>0</v>
      </c>
      <c r="X89" s="2">
        <v>45734.389722222222</v>
      </c>
      <c r="Y89">
        <v>1</v>
      </c>
      <c r="Z89">
        <v>1</v>
      </c>
      <c r="AA89" s="2">
        <v>45734.389722222222</v>
      </c>
      <c r="AB89">
        <v>1</v>
      </c>
      <c r="AC89">
        <v>5087.1000000000004</v>
      </c>
      <c r="AD89">
        <v>5087.1000000000004</v>
      </c>
      <c r="AE89" s="2">
        <v>45734.389722222222</v>
      </c>
      <c r="AF89">
        <v>1</v>
      </c>
      <c r="AG89">
        <v>0</v>
      </c>
      <c r="AH89" s="2">
        <v>45734.389722222222</v>
      </c>
      <c r="AI89">
        <v>1</v>
      </c>
      <c r="AJ89">
        <v>364840002</v>
      </c>
      <c r="AK89" t="s">
        <v>686</v>
      </c>
      <c r="AL89">
        <v>364840001</v>
      </c>
      <c r="AM89" t="s">
        <v>687</v>
      </c>
      <c r="BD89">
        <v>364840000</v>
      </c>
      <c r="BE89" t="s">
        <v>688</v>
      </c>
      <c r="BH89">
        <v>364840005</v>
      </c>
      <c r="BI89" t="s">
        <v>1624</v>
      </c>
      <c r="BY89" s="4" t="str">
        <f>HYPERLINK("https://lead2car-demo.crm4.dynamics.com/main.aspx?etn=ey_equipment&amp;pagetype=entityrecord&amp;id=6879fd38-c9f5-ef11-be1f-6045bddf3afb","6879fd38-c9f5-ef11-be1f-6045bddf3afb")</f>
        <v>6879fd38-c9f5-ef11-be1f-6045bddf3afb</v>
      </c>
      <c r="BZ89" t="s">
        <v>982</v>
      </c>
      <c r="CM89" s="2">
        <v>45734.389722222222</v>
      </c>
      <c r="CN89">
        <v>0</v>
      </c>
      <c r="CX89" s="2">
        <v>44844.383842592593</v>
      </c>
      <c r="CY89" s="2">
        <v>45734.389722222222</v>
      </c>
      <c r="CZ89">
        <v>1</v>
      </c>
      <c r="DA89" s="2">
        <v>44834.340891203705</v>
      </c>
      <c r="DB89" s="2">
        <v>45734.389722222222</v>
      </c>
      <c r="DC89">
        <v>1</v>
      </c>
      <c r="DF89" s="1">
        <v>44545</v>
      </c>
      <c r="DG89" s="1">
        <v>46005</v>
      </c>
      <c r="DI89" s="2">
        <v>45199.340891203705</v>
      </c>
      <c r="DN89" s="1">
        <v>44545</v>
      </c>
      <c r="DR89" s="1">
        <v>45274</v>
      </c>
      <c r="DT89">
        <v>364840002</v>
      </c>
      <c r="DU89" t="s">
        <v>686</v>
      </c>
      <c r="EI89">
        <v>364840001</v>
      </c>
      <c r="EJ89" t="s">
        <v>687</v>
      </c>
      <c r="EK89">
        <v>364840000</v>
      </c>
      <c r="EL89" t="s">
        <v>727</v>
      </c>
      <c r="EO89" s="4" t="str">
        <f>HYPERLINK("https://lead2car-demo.crm4.dynamics.com/main.aspx?etn=account&amp;pagetype=entityrecord&amp;id=ed0f874e-c7f5-ef11-be1f-6045bddedbff","ed0f874e-c7f5-ef11-be1f-6045bddedbff")</f>
        <v>ed0f874e-c7f5-ef11-be1f-6045bddedbff</v>
      </c>
      <c r="EP89" t="s">
        <v>1515</v>
      </c>
      <c r="EQ89" t="s">
        <v>713</v>
      </c>
      <c r="ER89">
        <v>364840000</v>
      </c>
      <c r="ES89" t="s">
        <v>690</v>
      </c>
      <c r="EU89">
        <v>30000</v>
      </c>
      <c r="EV89" s="1">
        <v>45275</v>
      </c>
      <c r="FC89" t="s">
        <v>946</v>
      </c>
      <c r="FD89">
        <v>1000</v>
      </c>
      <c r="FE89" t="s">
        <v>1516</v>
      </c>
      <c r="FF89">
        <v>70</v>
      </c>
      <c r="FI89">
        <v>200</v>
      </c>
      <c r="GD89" t="s">
        <v>732</v>
      </c>
      <c r="GG89">
        <v>364840000</v>
      </c>
      <c r="GH89" t="s">
        <v>691</v>
      </c>
      <c r="GI89" t="s">
        <v>984</v>
      </c>
      <c r="GJ89" t="b">
        <v>0</v>
      </c>
      <c r="GK89" t="s">
        <v>715</v>
      </c>
      <c r="GP89">
        <v>364840002</v>
      </c>
      <c r="GQ89" t="s">
        <v>686</v>
      </c>
      <c r="GU89" s="4" t="str">
        <f t="shared" si="29"/>
        <v>f4fbea14-c9f5-ef11-be1f-6045bddf3afb</v>
      </c>
      <c r="GV89" t="s">
        <v>733</v>
      </c>
      <c r="HE89">
        <v>364840001</v>
      </c>
      <c r="HF89" t="s">
        <v>687</v>
      </c>
      <c r="HI89">
        <v>364840002</v>
      </c>
      <c r="HJ89" t="s">
        <v>686</v>
      </c>
      <c r="HM89">
        <v>1</v>
      </c>
      <c r="HN89">
        <v>1</v>
      </c>
      <c r="IB89">
        <v>63435</v>
      </c>
      <c r="IF89" s="4" t="str">
        <f>HYPERLINK("https://lead2car-demo.crm4.dynamics.com/main.aspx?etn=ey_modelkey&amp;pagetype=entityrecord&amp;id=37c9f327-43f5-ef11-be1f-6045bddf3afb","37c9f327-43f5-ef11-be1f-6045bddf3afb")</f>
        <v>37c9f327-43f5-ef11-be1f-6045bddf3afb</v>
      </c>
      <c r="IG89" t="s">
        <v>949</v>
      </c>
      <c r="II89">
        <v>2022</v>
      </c>
      <c r="IJ89" t="b">
        <v>0</v>
      </c>
      <c r="IK89" t="s">
        <v>715</v>
      </c>
      <c r="IM89" t="s">
        <v>1517</v>
      </c>
      <c r="IN89">
        <v>364840002</v>
      </c>
      <c r="IO89" t="s">
        <v>686</v>
      </c>
      <c r="IR89">
        <v>364840000</v>
      </c>
      <c r="IS89" t="s">
        <v>736</v>
      </c>
      <c r="JL89" s="2">
        <v>45734.389722222222</v>
      </c>
      <c r="JM89">
        <v>0</v>
      </c>
      <c r="KJ89" t="s">
        <v>982</v>
      </c>
      <c r="KR89">
        <v>364840002</v>
      </c>
      <c r="KS89" t="s">
        <v>686</v>
      </c>
      <c r="KT89" t="b">
        <v>0</v>
      </c>
      <c r="KU89" t="s">
        <v>715</v>
      </c>
      <c r="MF89">
        <v>2021</v>
      </c>
      <c r="NQ89" t="s">
        <v>1518</v>
      </c>
      <c r="NS89">
        <v>364840002</v>
      </c>
      <c r="NT89" t="s">
        <v>686</v>
      </c>
      <c r="OW89">
        <v>364840002</v>
      </c>
      <c r="OX89" t="s">
        <v>686</v>
      </c>
      <c r="PB89" t="s">
        <v>1519</v>
      </c>
      <c r="PE89" t="b">
        <v>0</v>
      </c>
      <c r="PF89" t="s">
        <v>686</v>
      </c>
      <c r="PN89">
        <v>364840002</v>
      </c>
      <c r="PO89" t="s">
        <v>686</v>
      </c>
      <c r="PR89" t="s">
        <v>953</v>
      </c>
      <c r="VU89">
        <v>364840000</v>
      </c>
      <c r="VV89" t="s">
        <v>702</v>
      </c>
      <c r="VY89" t="s">
        <v>984</v>
      </c>
      <c r="WA89">
        <v>364840003</v>
      </c>
      <c r="WB89" t="s">
        <v>955</v>
      </c>
      <c r="WC89">
        <v>364840002</v>
      </c>
      <c r="WD89" t="s">
        <v>686</v>
      </c>
      <c r="WR89">
        <v>364840013</v>
      </c>
      <c r="WS89" t="s">
        <v>704</v>
      </c>
      <c r="WX89" s="4" t="str">
        <f>HYPERLINK("https://lead2car-demo.crm4.dynamics.com/main.aspx?etn=ey_vehicle&amp;pagetype=entityrecord&amp;id=7079fd38-c9f5-ef11-be1f-6045bddf3afb","7079fd38-c9f5-ef11-be1f-6045bddf3afb")</f>
        <v>7079fd38-c9f5-ef11-be1f-6045bddf3afb</v>
      </c>
      <c r="XD89" s="4" t="str">
        <f>HYPERLINK("https://lead2car-demo.crm4.dynamics.com/main.aspx?etn=ey_model&amp;pagetype=entityrecord&amp;id=62769afe-37f5-ef11-be1f-7c1e5275d4e3","62769afe-37f5-ef11-be1f-7c1e5275d4e3")</f>
        <v>62769afe-37f5-ef11-be1f-7c1e5275d4e3</v>
      </c>
      <c r="XE89" t="s">
        <v>744</v>
      </c>
      <c r="XF89" s="4" t="str">
        <f>HYPERLINK("https://lead2car-demo.crm4.dynamics.com/main.aspx?etn=ey_vehicleowner&amp;pagetype=entityrecord&amp;id=7693b71d-d4f5-ef11-be1f-6045bddedbff","7693b71d-d4f5-ef11-be1f-6045bddedbff")</f>
        <v>7693b71d-d4f5-ef11-be1f-6045bddedbff</v>
      </c>
      <c r="XG89" t="s">
        <v>1520</v>
      </c>
      <c r="XH89">
        <v>364840002</v>
      </c>
      <c r="XI89" t="s">
        <v>686</v>
      </c>
      <c r="XJ89">
        <v>364840002</v>
      </c>
      <c r="XK89" t="s">
        <v>686</v>
      </c>
      <c r="XP89">
        <v>364840000</v>
      </c>
      <c r="XQ89" t="s">
        <v>722</v>
      </c>
      <c r="XR89" s="4" t="str">
        <f t="shared" si="24"/>
        <v>95d5cdbc-9fd5-ef11-8eea-000d3a6576c9</v>
      </c>
      <c r="XS89" t="s">
        <v>685</v>
      </c>
      <c r="YD89" t="s">
        <v>1521</v>
      </c>
      <c r="YF89" t="b">
        <v>0</v>
      </c>
      <c r="YG89" t="s">
        <v>715</v>
      </c>
      <c r="YH89">
        <v>364840002</v>
      </c>
      <c r="YI89" t="s">
        <v>686</v>
      </c>
      <c r="YL89" s="4" t="str">
        <f t="shared" si="25"/>
        <v>95d5cdbc-9fd5-ef11-8eea-000d3a6576c9</v>
      </c>
      <c r="YM89" t="s">
        <v>685</v>
      </c>
      <c r="YN89" s="2">
        <v>45730.433819444443</v>
      </c>
      <c r="YR89" s="4" t="str">
        <f t="shared" si="30"/>
        <v>5333e27e-c4f5-ef11-be1f-6045bddedbff</v>
      </c>
      <c r="YS89" t="s">
        <v>724</v>
      </c>
      <c r="YT89" t="s">
        <v>709</v>
      </c>
      <c r="YU89" s="4" t="str">
        <f t="shared" si="26"/>
        <v>a3cecdbc-9fd5-ef11-8eea-000d3a6576c9</v>
      </c>
      <c r="YV89" t="s">
        <v>710</v>
      </c>
      <c r="YY89" s="4" t="str">
        <f t="shared" si="31"/>
        <v>5333e27e-c4f5-ef11-be1f-6045bddedbff</v>
      </c>
      <c r="ZA89">
        <v>0</v>
      </c>
      <c r="ZB89" t="s">
        <v>703</v>
      </c>
      <c r="ZC89">
        <v>1</v>
      </c>
      <c r="ZD89" t="s">
        <v>703</v>
      </c>
      <c r="ZE89">
        <v>4</v>
      </c>
      <c r="ZF89" s="4" t="str">
        <f t="shared" si="27"/>
        <v>58c14207-2cd6-ef11-8eea-000d3a6576c9</v>
      </c>
      <c r="ZG89" t="s">
        <v>711</v>
      </c>
    </row>
    <row r="90" spans="1:683" x14ac:dyDescent="0.25">
      <c r="A90" s="4" t="str">
        <f t="shared" si="28"/>
        <v>5333e27e-c4f5-ef11-be1f-6045bddedbff</v>
      </c>
      <c r="B90" t="s">
        <v>724</v>
      </c>
      <c r="C90" s="2">
        <v>45716.488680555558</v>
      </c>
      <c r="F90">
        <v>1</v>
      </c>
      <c r="J90">
        <v>364840002</v>
      </c>
      <c r="K90" t="s">
        <v>686</v>
      </c>
      <c r="R90" t="b">
        <v>0</v>
      </c>
      <c r="S90" t="s">
        <v>686</v>
      </c>
      <c r="W90">
        <v>0</v>
      </c>
      <c r="X90" s="2">
        <v>45734.389722222222</v>
      </c>
      <c r="Y90">
        <v>1</v>
      </c>
      <c r="Z90">
        <v>3</v>
      </c>
      <c r="AA90" s="2">
        <v>45734.389722222222</v>
      </c>
      <c r="AB90">
        <v>1</v>
      </c>
      <c r="AC90">
        <v>27955.599999999999</v>
      </c>
      <c r="AD90">
        <v>27955.599999999999</v>
      </c>
      <c r="AE90" s="2">
        <v>45734.389722222222</v>
      </c>
      <c r="AF90">
        <v>1</v>
      </c>
      <c r="AG90">
        <v>0</v>
      </c>
      <c r="AH90" s="2">
        <v>45734.389722222222</v>
      </c>
      <c r="AI90">
        <v>1</v>
      </c>
      <c r="AJ90">
        <v>364840002</v>
      </c>
      <c r="AK90" t="s">
        <v>686</v>
      </c>
      <c r="AL90">
        <v>364840001</v>
      </c>
      <c r="AM90" t="s">
        <v>687</v>
      </c>
      <c r="BH90">
        <v>364840006</v>
      </c>
      <c r="BI90" t="s">
        <v>1522</v>
      </c>
      <c r="BY90" s="4" t="str">
        <f>HYPERLINK("https://lead2car-demo.crm4.dynamics.com/main.aspx?etn=ey_equipment&amp;pagetype=entityrecord&amp;id=41c39e3e-c9f5-ef11-be1f-6045bddedbff","41c39e3e-c9f5-ef11-be1f-6045bddedbff")</f>
        <v>41c39e3e-c9f5-ef11-be1f-6045bddedbff</v>
      </c>
      <c r="BZ90" t="s">
        <v>1523</v>
      </c>
      <c r="CM90" s="2">
        <v>45734.389722222222</v>
      </c>
      <c r="CN90">
        <v>0</v>
      </c>
      <c r="CX90" s="2">
        <v>44844.595983796295</v>
      </c>
      <c r="CY90" s="2">
        <v>45734.389722222222</v>
      </c>
      <c r="CZ90">
        <v>1</v>
      </c>
      <c r="DA90" s="2">
        <v>44844.593356481484</v>
      </c>
      <c r="DB90" s="2">
        <v>45734.389722222222</v>
      </c>
      <c r="DC90">
        <v>1</v>
      </c>
      <c r="DF90" s="1">
        <v>44328</v>
      </c>
      <c r="DG90" s="1">
        <v>45789</v>
      </c>
      <c r="DI90" s="2">
        <v>45209.593356481484</v>
      </c>
      <c r="DM90" s="1">
        <v>44298</v>
      </c>
      <c r="DN90" s="1">
        <v>44012</v>
      </c>
      <c r="DR90" s="2">
        <v>45058.472916666666</v>
      </c>
      <c r="DT90">
        <v>364840002</v>
      </c>
      <c r="DU90" t="s">
        <v>686</v>
      </c>
      <c r="EI90">
        <v>364840001</v>
      </c>
      <c r="EJ90" t="s">
        <v>687</v>
      </c>
      <c r="EK90">
        <v>364840000</v>
      </c>
      <c r="EL90" t="s">
        <v>727</v>
      </c>
      <c r="EO90" s="4" t="str">
        <f>HYPERLINK("https://lead2car-demo.crm4.dynamics.com/main.aspx?etn=contact&amp;pagetype=entityrecord&amp;id=57bfd008-b100-f011-bae3-6045bde07892","57bfd008-b100-f011-bae3-6045bde07892")</f>
        <v>57bfd008-b100-f011-bae3-6045bde07892</v>
      </c>
      <c r="EP90" t="s">
        <v>1524</v>
      </c>
      <c r="EQ90" t="s">
        <v>729</v>
      </c>
      <c r="ER90">
        <v>364840000</v>
      </c>
      <c r="ES90" t="s">
        <v>690</v>
      </c>
      <c r="FC90" t="s">
        <v>1525</v>
      </c>
      <c r="FD90">
        <v>1498</v>
      </c>
      <c r="FE90" t="s">
        <v>789</v>
      </c>
      <c r="FF90">
        <v>84</v>
      </c>
      <c r="GD90" t="s">
        <v>732</v>
      </c>
      <c r="GG90">
        <v>364840000</v>
      </c>
      <c r="GH90" t="s">
        <v>691</v>
      </c>
      <c r="GJ90" t="b">
        <v>0</v>
      </c>
      <c r="GK90" t="s">
        <v>715</v>
      </c>
      <c r="GP90">
        <v>364840002</v>
      </c>
      <c r="GQ90" t="s">
        <v>686</v>
      </c>
      <c r="GU90" s="4" t="str">
        <f t="shared" si="29"/>
        <v>f4fbea14-c9f5-ef11-be1f-6045bddf3afb</v>
      </c>
      <c r="GV90" t="s">
        <v>733</v>
      </c>
      <c r="HE90">
        <v>364840002</v>
      </c>
      <c r="HF90" t="s">
        <v>686</v>
      </c>
      <c r="HI90">
        <v>364840002</v>
      </c>
      <c r="HJ90" t="s">
        <v>686</v>
      </c>
      <c r="HM90">
        <v>1</v>
      </c>
      <c r="HN90">
        <v>1</v>
      </c>
      <c r="IB90">
        <v>8167</v>
      </c>
      <c r="IF90" s="4" t="str">
        <f>HYPERLINK("https://lead2car-demo.crm4.dynamics.com/main.aspx?etn=ey_modelkey&amp;pagetype=entityrecord&amp;id=bd572140-43f5-ef11-be1f-6045bddf3afb","bd572140-43f5-ef11-be1f-6045bddf3afb")</f>
        <v>bd572140-43f5-ef11-be1f-6045bddf3afb</v>
      </c>
      <c r="IG90" t="s">
        <v>1526</v>
      </c>
      <c r="II90">
        <v>2020</v>
      </c>
      <c r="IJ90" t="b">
        <v>0</v>
      </c>
      <c r="IK90" t="s">
        <v>715</v>
      </c>
      <c r="IM90" t="s">
        <v>1527</v>
      </c>
      <c r="IN90">
        <v>364840001</v>
      </c>
      <c r="IO90" t="s">
        <v>687</v>
      </c>
      <c r="IR90">
        <v>364840000</v>
      </c>
      <c r="IS90" t="s">
        <v>736</v>
      </c>
      <c r="JH90">
        <v>364840002</v>
      </c>
      <c r="JI90" t="s">
        <v>697</v>
      </c>
      <c r="JL90" s="2">
        <v>45734.389722222222</v>
      </c>
      <c r="JM90">
        <v>0</v>
      </c>
      <c r="KJ90" t="s">
        <v>1523</v>
      </c>
      <c r="KR90">
        <v>364840002</v>
      </c>
      <c r="KS90" t="s">
        <v>686</v>
      </c>
      <c r="KT90" t="b">
        <v>0</v>
      </c>
      <c r="KU90" t="s">
        <v>715</v>
      </c>
      <c r="LV90">
        <v>549666.93999999994</v>
      </c>
      <c r="LW90">
        <v>549666.93999999994</v>
      </c>
      <c r="LX90">
        <v>441239</v>
      </c>
      <c r="LY90">
        <v>441239</v>
      </c>
      <c r="NP90" t="s">
        <v>789</v>
      </c>
      <c r="NQ90" t="s">
        <v>1528</v>
      </c>
      <c r="NS90">
        <v>364840002</v>
      </c>
      <c r="NT90" t="s">
        <v>686</v>
      </c>
      <c r="OW90">
        <v>364840002</v>
      </c>
      <c r="OX90" t="s">
        <v>686</v>
      </c>
      <c r="PB90" t="s">
        <v>1529</v>
      </c>
      <c r="PE90" t="b">
        <v>0</v>
      </c>
      <c r="PF90" t="s">
        <v>686</v>
      </c>
      <c r="PN90">
        <v>364840002</v>
      </c>
      <c r="PO90" t="s">
        <v>686</v>
      </c>
      <c r="PR90" t="s">
        <v>1530</v>
      </c>
      <c r="VO90">
        <v>0</v>
      </c>
      <c r="VP90">
        <v>0</v>
      </c>
      <c r="VU90">
        <v>364840000</v>
      </c>
      <c r="VV90" t="s">
        <v>702</v>
      </c>
      <c r="WA90">
        <v>364840088</v>
      </c>
      <c r="WB90" t="s">
        <v>1531</v>
      </c>
      <c r="WC90">
        <v>364840001</v>
      </c>
      <c r="WD90" t="s">
        <v>687</v>
      </c>
      <c r="WR90">
        <v>364840013</v>
      </c>
      <c r="WS90" t="s">
        <v>704</v>
      </c>
      <c r="WX90" s="4" t="str">
        <f>HYPERLINK("https://lead2car-demo.crm4.dynamics.com/main.aspx?etn=ey_vehicle&amp;pagetype=entityrecord&amp;id=60c8f53e-c9f5-ef11-be1f-6045bddf3afb","60c8f53e-c9f5-ef11-be1f-6045bddf3afb")</f>
        <v>60c8f53e-c9f5-ef11-be1f-6045bddf3afb</v>
      </c>
      <c r="XD90" s="4" t="str">
        <f>HYPERLINK("https://lead2car-demo.crm4.dynamics.com/main.aspx?etn=ey_model&amp;pagetype=entityrecord&amp;id=98057afb-37f5-ef11-be1f-7c1e5277b9bc","98057afb-37f5-ef11-be1f-7c1e5277b9bc")</f>
        <v>98057afb-37f5-ef11-be1f-7c1e5277b9bc</v>
      </c>
      <c r="XE90" t="s">
        <v>1532</v>
      </c>
      <c r="XF90" s="4" t="str">
        <f>HYPERLINK("https://lead2car-demo.crm4.dynamics.com/main.aspx?etn=ey_vehicleowner&amp;pagetype=entityrecord&amp;id=65538084-d1f5-ef11-be1f-6045bddf3afb","65538084-d1f5-ef11-be1f-6045bddf3afb")</f>
        <v>65538084-d1f5-ef11-be1f-6045bddf3afb</v>
      </c>
      <c r="XG90" t="s">
        <v>1533</v>
      </c>
      <c r="XH90">
        <v>364840002</v>
      </c>
      <c r="XI90" t="s">
        <v>686</v>
      </c>
      <c r="XJ90">
        <v>364840002</v>
      </c>
      <c r="XK90" t="s">
        <v>686</v>
      </c>
      <c r="XP90">
        <v>364840000</v>
      </c>
      <c r="XQ90" t="s">
        <v>722</v>
      </c>
      <c r="XR90" s="4" t="str">
        <f t="shared" si="24"/>
        <v>95d5cdbc-9fd5-ef11-8eea-000d3a6576c9</v>
      </c>
      <c r="XS90" t="s">
        <v>685</v>
      </c>
      <c r="YD90" t="s">
        <v>1534</v>
      </c>
      <c r="YF90" t="b">
        <v>0</v>
      </c>
      <c r="YG90" t="s">
        <v>715</v>
      </c>
      <c r="YH90">
        <v>364840002</v>
      </c>
      <c r="YI90" t="s">
        <v>686</v>
      </c>
      <c r="YJ90">
        <v>147</v>
      </c>
      <c r="YL90" s="4" t="str">
        <f t="shared" si="25"/>
        <v>95d5cdbc-9fd5-ef11-8eea-000d3a6576c9</v>
      </c>
      <c r="YM90" t="s">
        <v>685</v>
      </c>
      <c r="YN90" s="2">
        <v>45730.367268518516</v>
      </c>
      <c r="YR90" s="4" t="str">
        <f t="shared" si="30"/>
        <v>5333e27e-c4f5-ef11-be1f-6045bddedbff</v>
      </c>
      <c r="YS90" t="s">
        <v>724</v>
      </c>
      <c r="YT90" t="s">
        <v>709</v>
      </c>
      <c r="YU90" s="4" t="str">
        <f t="shared" si="26"/>
        <v>a3cecdbc-9fd5-ef11-8eea-000d3a6576c9</v>
      </c>
      <c r="YV90" t="s">
        <v>710</v>
      </c>
      <c r="YY90" s="4" t="str">
        <f t="shared" si="31"/>
        <v>5333e27e-c4f5-ef11-be1f-6045bddedbff</v>
      </c>
      <c r="ZA90">
        <v>0</v>
      </c>
      <c r="ZB90" t="s">
        <v>703</v>
      </c>
      <c r="ZC90">
        <v>1</v>
      </c>
      <c r="ZD90" t="s">
        <v>703</v>
      </c>
      <c r="ZE90">
        <v>0</v>
      </c>
      <c r="ZF90" s="4" t="str">
        <f t="shared" si="27"/>
        <v>58c14207-2cd6-ef11-8eea-000d3a6576c9</v>
      </c>
      <c r="ZG90" t="s">
        <v>711</v>
      </c>
    </row>
    <row r="91" spans="1:683" x14ac:dyDescent="0.25">
      <c r="A91" s="4" t="str">
        <f t="shared" si="28"/>
        <v>5333e27e-c4f5-ef11-be1f-6045bddedbff</v>
      </c>
      <c r="B91" t="s">
        <v>724</v>
      </c>
      <c r="C91" s="2">
        <v>45716.488703703704</v>
      </c>
      <c r="F91">
        <v>1</v>
      </c>
      <c r="J91">
        <v>364840002</v>
      </c>
      <c r="K91" t="s">
        <v>686</v>
      </c>
      <c r="R91" t="b">
        <v>0</v>
      </c>
      <c r="S91" t="s">
        <v>686</v>
      </c>
      <c r="W91">
        <v>0</v>
      </c>
      <c r="X91" s="2">
        <v>45734.389722222222</v>
      </c>
      <c r="Y91">
        <v>1</v>
      </c>
      <c r="Z91">
        <v>2</v>
      </c>
      <c r="AA91" s="2">
        <v>45734.389722222222</v>
      </c>
      <c r="AB91">
        <v>1</v>
      </c>
      <c r="AC91">
        <v>11368.1</v>
      </c>
      <c r="AD91">
        <v>11368.1</v>
      </c>
      <c r="AE91" s="2">
        <v>45734.389722222222</v>
      </c>
      <c r="AF91">
        <v>1</v>
      </c>
      <c r="AG91">
        <v>0</v>
      </c>
      <c r="AH91" s="2">
        <v>45734.389722222222</v>
      </c>
      <c r="AI91">
        <v>1</v>
      </c>
      <c r="AJ91">
        <v>364840002</v>
      </c>
      <c r="AK91" t="s">
        <v>686</v>
      </c>
      <c r="AL91">
        <v>364840001</v>
      </c>
      <c r="AM91" t="s">
        <v>687</v>
      </c>
      <c r="BD91">
        <v>364840004</v>
      </c>
      <c r="BE91" t="s">
        <v>725</v>
      </c>
      <c r="BH91">
        <v>364840031</v>
      </c>
      <c r="BI91" t="s">
        <v>689</v>
      </c>
      <c r="BY91" s="4" t="str">
        <f>HYPERLINK("https://lead2car-demo.crm4.dynamics.com/main.aspx?etn=ey_equipment&amp;pagetype=entityrecord&amp;id=1e64a638-c9f5-ef11-be1f-6045bddedbff","1e64a638-c9f5-ef11-be1f-6045bddedbff")</f>
        <v>1e64a638-c9f5-ef11-be1f-6045bddedbff</v>
      </c>
      <c r="BZ91" t="s">
        <v>958</v>
      </c>
      <c r="CM91" s="2">
        <v>45734.389722222222</v>
      </c>
      <c r="CN91">
        <v>0</v>
      </c>
      <c r="CX91" s="2">
        <v>44845.367800925924</v>
      </c>
      <c r="CY91" s="2">
        <v>45734.389722222222</v>
      </c>
      <c r="CZ91">
        <v>1</v>
      </c>
      <c r="DA91" s="2">
        <v>44802.336574074077</v>
      </c>
      <c r="DB91" s="2">
        <v>45734.389722222222</v>
      </c>
      <c r="DC91">
        <v>1</v>
      </c>
      <c r="DF91" s="1">
        <v>44466</v>
      </c>
      <c r="DG91" s="1">
        <v>45927</v>
      </c>
      <c r="DI91" s="2">
        <v>45167.336574074077</v>
      </c>
      <c r="DN91" s="1">
        <v>43403</v>
      </c>
      <c r="DR91" s="1">
        <v>45195</v>
      </c>
      <c r="DT91">
        <v>364840002</v>
      </c>
      <c r="DU91" t="s">
        <v>686</v>
      </c>
      <c r="EI91">
        <v>364840001</v>
      </c>
      <c r="EJ91" t="s">
        <v>687</v>
      </c>
      <c r="EK91">
        <v>364840000</v>
      </c>
      <c r="EL91" t="s">
        <v>727</v>
      </c>
      <c r="EO91" s="4" t="str">
        <f>HYPERLINK("https://lead2car-demo.crm4.dynamics.com/main.aspx?etn=account&amp;pagetype=entityrecord&amp;id=3a6b7f54-c7f5-ef11-be1f-6045bddedbff","3a6b7f54-c7f5-ef11-be1f-6045bddedbff")</f>
        <v>3a6b7f54-c7f5-ef11-be1f-6045bddedbff</v>
      </c>
      <c r="EP91" t="s">
        <v>1535</v>
      </c>
      <c r="EQ91" t="s">
        <v>713</v>
      </c>
      <c r="ER91">
        <v>364840000</v>
      </c>
      <c r="ES91" t="s">
        <v>690</v>
      </c>
      <c r="EU91">
        <v>30000</v>
      </c>
      <c r="EV91" s="1">
        <v>45196</v>
      </c>
      <c r="FC91" t="s">
        <v>730</v>
      </c>
      <c r="FD91">
        <v>2000</v>
      </c>
      <c r="FF91">
        <v>120</v>
      </c>
      <c r="FI91">
        <v>200</v>
      </c>
      <c r="GD91" t="s">
        <v>732</v>
      </c>
      <c r="GG91">
        <v>364840000</v>
      </c>
      <c r="GH91" t="s">
        <v>691</v>
      </c>
      <c r="GI91" t="s">
        <v>984</v>
      </c>
      <c r="GJ91" t="b">
        <v>0</v>
      </c>
      <c r="GK91" t="s">
        <v>715</v>
      </c>
      <c r="GP91">
        <v>364840002</v>
      </c>
      <c r="GQ91" t="s">
        <v>686</v>
      </c>
      <c r="GU91" s="4" t="str">
        <f t="shared" si="29"/>
        <v>f4fbea14-c9f5-ef11-be1f-6045bddf3afb</v>
      </c>
      <c r="GV91" t="s">
        <v>733</v>
      </c>
      <c r="HE91">
        <v>364840001</v>
      </c>
      <c r="HF91" t="s">
        <v>687</v>
      </c>
      <c r="HI91">
        <v>364840002</v>
      </c>
      <c r="HJ91" t="s">
        <v>686</v>
      </c>
      <c r="HM91">
        <v>1</v>
      </c>
      <c r="HN91">
        <v>1</v>
      </c>
      <c r="IB91">
        <v>84223</v>
      </c>
      <c r="IF91" s="4" t="str">
        <f t="shared" ref="IF91:IF102" si="32">HYPERLINK("https://lead2car-demo.crm4.dynamics.com/main.aspx?etn=ey_modelkey&amp;pagetype=entityrecord&amp;id=35e04625-43f5-ef11-be1f-6045bddedbff","35e04625-43f5-ef11-be1f-6045bddedbff")</f>
        <v>35e04625-43f5-ef11-be1f-6045bddedbff</v>
      </c>
      <c r="IG91" t="s">
        <v>734</v>
      </c>
      <c r="II91">
        <v>2022</v>
      </c>
      <c r="IJ91" t="b">
        <v>0</v>
      </c>
      <c r="IK91" t="s">
        <v>715</v>
      </c>
      <c r="IM91" t="s">
        <v>1536</v>
      </c>
      <c r="IN91">
        <v>364840002</v>
      </c>
      <c r="IO91" t="s">
        <v>686</v>
      </c>
      <c r="IR91">
        <v>364840000</v>
      </c>
      <c r="IS91" t="s">
        <v>736</v>
      </c>
      <c r="JH91">
        <v>364840006</v>
      </c>
      <c r="JI91" t="s">
        <v>737</v>
      </c>
      <c r="JL91" s="2">
        <v>45734.389722222222</v>
      </c>
      <c r="JM91">
        <v>0</v>
      </c>
      <c r="KJ91" t="s">
        <v>958</v>
      </c>
      <c r="KR91">
        <v>364840002</v>
      </c>
      <c r="KS91" t="s">
        <v>686</v>
      </c>
      <c r="KT91" t="b">
        <v>0</v>
      </c>
      <c r="KU91" t="s">
        <v>715</v>
      </c>
      <c r="LV91">
        <v>221404.96</v>
      </c>
      <c r="LW91">
        <v>221404.96</v>
      </c>
      <c r="LX91">
        <v>207742.99</v>
      </c>
      <c r="LY91">
        <v>207742.99</v>
      </c>
      <c r="MF91">
        <v>2021</v>
      </c>
      <c r="NQ91" t="s">
        <v>1537</v>
      </c>
      <c r="NS91">
        <v>364840002</v>
      </c>
      <c r="NT91" t="s">
        <v>686</v>
      </c>
      <c r="OW91">
        <v>364840002</v>
      </c>
      <c r="OX91" t="s">
        <v>686</v>
      </c>
      <c r="PB91" t="s">
        <v>1538</v>
      </c>
      <c r="PE91" t="b">
        <v>0</v>
      </c>
      <c r="PF91" t="s">
        <v>686</v>
      </c>
      <c r="PN91">
        <v>364840002</v>
      </c>
      <c r="PO91" t="s">
        <v>686</v>
      </c>
      <c r="PR91" t="s">
        <v>741</v>
      </c>
      <c r="VO91">
        <v>0</v>
      </c>
      <c r="VP91">
        <v>0</v>
      </c>
      <c r="VU91">
        <v>364840001</v>
      </c>
      <c r="VV91" t="s">
        <v>720</v>
      </c>
      <c r="VY91" t="s">
        <v>1077</v>
      </c>
      <c r="VZ91" t="s">
        <v>1539</v>
      </c>
      <c r="WA91">
        <v>364840069</v>
      </c>
      <c r="WB91" t="s">
        <v>743</v>
      </c>
      <c r="WC91">
        <v>364840001</v>
      </c>
      <c r="WD91" t="s">
        <v>687</v>
      </c>
      <c r="WR91">
        <v>364840013</v>
      </c>
      <c r="WS91" t="s">
        <v>704</v>
      </c>
      <c r="WX91" s="4" t="str">
        <f>HYPERLINK("https://lead2car-demo.crm4.dynamics.com/main.aspx?etn=ey_vehicle&amp;pagetype=entityrecord&amp;id=8bc8f53e-c9f5-ef11-be1f-6045bddf3afb","8bc8f53e-c9f5-ef11-be1f-6045bddf3afb")</f>
        <v>8bc8f53e-c9f5-ef11-be1f-6045bddf3afb</v>
      </c>
      <c r="XD91" s="4" t="str">
        <f t="shared" ref="XD91:XD102" si="33">HYPERLINK("https://lead2car-demo.crm4.dynamics.com/main.aspx?etn=ey_model&amp;pagetype=entityrecord&amp;id=62769afe-37f5-ef11-be1f-7c1e5275d4e3","62769afe-37f5-ef11-be1f-7c1e5275d4e3")</f>
        <v>62769afe-37f5-ef11-be1f-7c1e5275d4e3</v>
      </c>
      <c r="XE91" t="s">
        <v>744</v>
      </c>
      <c r="XF91" s="4" t="str">
        <f>HYPERLINK("https://lead2car-demo.crm4.dynamics.com/main.aspx?etn=ey_vehicleowner&amp;pagetype=entityrecord&amp;id=16548084-d1f5-ef11-be1f-6045bddf3afb","16548084-d1f5-ef11-be1f-6045bddf3afb")</f>
        <v>16548084-d1f5-ef11-be1f-6045bddf3afb</v>
      </c>
      <c r="XG91" t="s">
        <v>1540</v>
      </c>
      <c r="XH91">
        <v>364840002</v>
      </c>
      <c r="XI91" t="s">
        <v>686</v>
      </c>
      <c r="XJ91">
        <v>364840002</v>
      </c>
      <c r="XK91" t="s">
        <v>686</v>
      </c>
      <c r="XP91">
        <v>364840000</v>
      </c>
      <c r="XQ91" t="s">
        <v>722</v>
      </c>
      <c r="XR91" s="4" t="str">
        <f t="shared" si="24"/>
        <v>95d5cdbc-9fd5-ef11-8eea-000d3a6576c9</v>
      </c>
      <c r="XS91" t="s">
        <v>685</v>
      </c>
      <c r="YD91" t="s">
        <v>1541</v>
      </c>
      <c r="YF91" t="b">
        <v>0</v>
      </c>
      <c r="YG91" t="s">
        <v>715</v>
      </c>
      <c r="YH91">
        <v>364840002</v>
      </c>
      <c r="YI91" t="s">
        <v>686</v>
      </c>
      <c r="YL91" s="4" t="str">
        <f t="shared" si="25"/>
        <v>95d5cdbc-9fd5-ef11-8eea-000d3a6576c9</v>
      </c>
      <c r="YM91" t="s">
        <v>685</v>
      </c>
      <c r="YN91" s="2">
        <v>45732.656400462962</v>
      </c>
      <c r="YR91" s="4" t="str">
        <f t="shared" si="30"/>
        <v>5333e27e-c4f5-ef11-be1f-6045bddedbff</v>
      </c>
      <c r="YS91" t="s">
        <v>724</v>
      </c>
      <c r="YT91" t="s">
        <v>709</v>
      </c>
      <c r="YU91" s="4" t="str">
        <f t="shared" si="26"/>
        <v>a3cecdbc-9fd5-ef11-8eea-000d3a6576c9</v>
      </c>
      <c r="YV91" t="s">
        <v>710</v>
      </c>
      <c r="YY91" s="4" t="str">
        <f t="shared" si="31"/>
        <v>5333e27e-c4f5-ef11-be1f-6045bddedbff</v>
      </c>
      <c r="ZA91">
        <v>0</v>
      </c>
      <c r="ZB91" t="s">
        <v>703</v>
      </c>
      <c r="ZC91">
        <v>1</v>
      </c>
      <c r="ZD91" t="s">
        <v>703</v>
      </c>
      <c r="ZE91">
        <v>0</v>
      </c>
      <c r="ZF91" s="4" t="str">
        <f t="shared" si="27"/>
        <v>58c14207-2cd6-ef11-8eea-000d3a6576c9</v>
      </c>
      <c r="ZG91" t="s">
        <v>711</v>
      </c>
    </row>
    <row r="92" spans="1:683" x14ac:dyDescent="0.25">
      <c r="A92" s="4" t="str">
        <f t="shared" si="28"/>
        <v>5333e27e-c4f5-ef11-be1f-6045bddedbff</v>
      </c>
      <c r="B92" t="s">
        <v>724</v>
      </c>
      <c r="C92" s="2">
        <v>45716.488703703704</v>
      </c>
      <c r="F92">
        <v>1</v>
      </c>
      <c r="J92">
        <v>364840002</v>
      </c>
      <c r="K92" t="s">
        <v>686</v>
      </c>
      <c r="R92" t="b">
        <v>0</v>
      </c>
      <c r="S92" t="s">
        <v>686</v>
      </c>
      <c r="W92">
        <v>0</v>
      </c>
      <c r="X92" s="2">
        <v>45734.389722222222</v>
      </c>
      <c r="Y92">
        <v>1</v>
      </c>
      <c r="Z92">
        <v>3</v>
      </c>
      <c r="AA92" s="2">
        <v>45734.389722222222</v>
      </c>
      <c r="AB92">
        <v>1</v>
      </c>
      <c r="AC92">
        <v>-345</v>
      </c>
      <c r="AD92">
        <v>-345</v>
      </c>
      <c r="AE92" s="2">
        <v>45734.389722222222</v>
      </c>
      <c r="AF92">
        <v>1</v>
      </c>
      <c r="AG92">
        <v>0</v>
      </c>
      <c r="AH92" s="2">
        <v>45734.389722222222</v>
      </c>
      <c r="AI92">
        <v>1</v>
      </c>
      <c r="AJ92">
        <v>364840002</v>
      </c>
      <c r="AK92" t="s">
        <v>686</v>
      </c>
      <c r="AL92">
        <v>364840001</v>
      </c>
      <c r="AM92" t="s">
        <v>687</v>
      </c>
      <c r="BD92">
        <v>364840004</v>
      </c>
      <c r="BE92" t="s">
        <v>725</v>
      </c>
      <c r="BH92">
        <v>364840031</v>
      </c>
      <c r="BI92" t="s">
        <v>689</v>
      </c>
      <c r="BY92" s="4" t="str">
        <f>HYPERLINK("https://lead2car-demo.crm4.dynamics.com/main.aspx?etn=ey_equipment&amp;pagetype=entityrecord&amp;id=6879fd38-c9f5-ef11-be1f-6045bddf3afb","6879fd38-c9f5-ef11-be1f-6045bddf3afb")</f>
        <v>6879fd38-c9f5-ef11-be1f-6045bddf3afb</v>
      </c>
      <c r="BZ92" t="s">
        <v>982</v>
      </c>
      <c r="CE92">
        <v>364840001</v>
      </c>
      <c r="CF92" t="s">
        <v>687</v>
      </c>
      <c r="CL92">
        <v>0</v>
      </c>
      <c r="CM92" s="2">
        <v>45734.389722222222</v>
      </c>
      <c r="CN92">
        <v>1</v>
      </c>
      <c r="CX92" s="2">
        <v>44845.380289351851</v>
      </c>
      <c r="CY92" s="2">
        <v>45734.389722222222</v>
      </c>
      <c r="CZ92">
        <v>1</v>
      </c>
      <c r="DA92" s="2">
        <v>44827.332476851851</v>
      </c>
      <c r="DB92" s="2">
        <v>45734.389722222222</v>
      </c>
      <c r="DC92">
        <v>1</v>
      </c>
      <c r="DF92" s="1">
        <v>44473</v>
      </c>
      <c r="DG92" s="1">
        <v>45934</v>
      </c>
      <c r="DI92" s="2">
        <v>45192.332476851851</v>
      </c>
      <c r="DM92" s="1">
        <v>44462</v>
      </c>
      <c r="DN92" s="1">
        <v>44473</v>
      </c>
      <c r="DR92" s="2">
        <v>45203.454861111109</v>
      </c>
      <c r="DT92">
        <v>364840002</v>
      </c>
      <c r="DU92" t="s">
        <v>686</v>
      </c>
      <c r="EI92">
        <v>364840001</v>
      </c>
      <c r="EJ92" t="s">
        <v>687</v>
      </c>
      <c r="EK92">
        <v>364840000</v>
      </c>
      <c r="EL92" t="s">
        <v>727</v>
      </c>
      <c r="EO92" s="4" t="str">
        <f>HYPERLINK("https://lead2car-demo.crm4.dynamics.com/main.aspx?etn=contact&amp;pagetype=entityrecord&amp;id=dfe65f21-d7f5-ef11-be1f-7c1e5236628e","dfe65f21-d7f5-ef11-be1f-7c1e5236628e")</f>
        <v>dfe65f21-d7f5-ef11-be1f-7c1e5236628e</v>
      </c>
      <c r="EP92" t="s">
        <v>1542</v>
      </c>
      <c r="EQ92" t="s">
        <v>729</v>
      </c>
      <c r="ER92">
        <v>364840000</v>
      </c>
      <c r="ES92" t="s">
        <v>690</v>
      </c>
      <c r="FC92" t="s">
        <v>730</v>
      </c>
      <c r="FD92">
        <v>2000</v>
      </c>
      <c r="FE92" t="s">
        <v>1543</v>
      </c>
      <c r="FF92">
        <v>120</v>
      </c>
      <c r="FI92">
        <v>200</v>
      </c>
      <c r="GD92" t="s">
        <v>732</v>
      </c>
      <c r="GG92">
        <v>364840000</v>
      </c>
      <c r="GH92" t="s">
        <v>691</v>
      </c>
      <c r="GJ92" t="b">
        <v>0</v>
      </c>
      <c r="GK92" t="s">
        <v>715</v>
      </c>
      <c r="GP92">
        <v>364840002</v>
      </c>
      <c r="GQ92" t="s">
        <v>686</v>
      </c>
      <c r="GR92">
        <v>364840001</v>
      </c>
      <c r="GS92" t="s">
        <v>687</v>
      </c>
      <c r="GU92" s="4" t="str">
        <f t="shared" si="29"/>
        <v>f4fbea14-c9f5-ef11-be1f-6045bddf3afb</v>
      </c>
      <c r="GV92" t="s">
        <v>733</v>
      </c>
      <c r="GY92" s="1">
        <v>44473</v>
      </c>
      <c r="HE92">
        <v>364840002</v>
      </c>
      <c r="HF92" t="s">
        <v>686</v>
      </c>
      <c r="HI92">
        <v>364840002</v>
      </c>
      <c r="HJ92" t="s">
        <v>686</v>
      </c>
      <c r="HM92">
        <v>1</v>
      </c>
      <c r="HN92">
        <v>1</v>
      </c>
      <c r="IF92" s="4" t="str">
        <f t="shared" si="32"/>
        <v>35e04625-43f5-ef11-be1f-6045bddedbff</v>
      </c>
      <c r="IG92" t="s">
        <v>734</v>
      </c>
      <c r="II92">
        <v>2022</v>
      </c>
      <c r="IJ92" t="b">
        <v>0</v>
      </c>
      <c r="IK92" t="s">
        <v>715</v>
      </c>
      <c r="IM92" t="s">
        <v>1544</v>
      </c>
      <c r="IN92">
        <v>364840001</v>
      </c>
      <c r="IO92" t="s">
        <v>687</v>
      </c>
      <c r="IR92">
        <v>364840000</v>
      </c>
      <c r="IS92" t="s">
        <v>736</v>
      </c>
      <c r="IX92" t="s">
        <v>1064</v>
      </c>
      <c r="JH92">
        <v>364840006</v>
      </c>
      <c r="JI92" t="s">
        <v>737</v>
      </c>
      <c r="JK92">
        <v>6</v>
      </c>
      <c r="JL92" s="2">
        <v>45734.389722222222</v>
      </c>
      <c r="JM92">
        <v>1</v>
      </c>
      <c r="KJ92" t="s">
        <v>982</v>
      </c>
      <c r="KR92">
        <v>364840002</v>
      </c>
      <c r="KS92" t="s">
        <v>686</v>
      </c>
      <c r="KT92" t="b">
        <v>0</v>
      </c>
      <c r="KU92" t="s">
        <v>715</v>
      </c>
      <c r="NP92" t="s">
        <v>1545</v>
      </c>
      <c r="NQ92" t="s">
        <v>1546</v>
      </c>
      <c r="NS92">
        <v>364840002</v>
      </c>
      <c r="NT92" t="s">
        <v>686</v>
      </c>
      <c r="OW92">
        <v>364840002</v>
      </c>
      <c r="OX92" t="s">
        <v>686</v>
      </c>
      <c r="PB92" t="s">
        <v>1076</v>
      </c>
      <c r="PE92" t="b">
        <v>0</v>
      </c>
      <c r="PF92" t="s">
        <v>686</v>
      </c>
      <c r="PN92">
        <v>364840002</v>
      </c>
      <c r="PO92" t="s">
        <v>686</v>
      </c>
      <c r="PR92" t="s">
        <v>741</v>
      </c>
      <c r="VU92">
        <v>364840001</v>
      </c>
      <c r="VV92" t="s">
        <v>720</v>
      </c>
      <c r="VZ92" t="s">
        <v>1547</v>
      </c>
      <c r="WA92">
        <v>364840069</v>
      </c>
      <c r="WB92" t="s">
        <v>743</v>
      </c>
      <c r="WC92">
        <v>364840002</v>
      </c>
      <c r="WD92" t="s">
        <v>686</v>
      </c>
      <c r="WR92">
        <v>364840013</v>
      </c>
      <c r="WS92" t="s">
        <v>704</v>
      </c>
      <c r="WX92" s="4" t="str">
        <f>HYPERLINK("https://lead2car-demo.crm4.dynamics.com/main.aspx?etn=ey_vehicle&amp;pagetype=entityrecord&amp;id=bec8f53e-c9f5-ef11-be1f-6045bddf3afb","bec8f53e-c9f5-ef11-be1f-6045bddf3afb")</f>
        <v>bec8f53e-c9f5-ef11-be1f-6045bddf3afb</v>
      </c>
      <c r="WZ92" s="4" t="str">
        <f>HYPERLINK("https://lead2car-demo.crm4.dynamics.com/main.aspx?etn=site&amp;pagetype=entityrecord&amp;id=9f5b54d0-c7f5-ef11-be1f-6045bddf3afb","9f5b54d0-c7f5-ef11-be1f-6045bddf3afb")</f>
        <v>9f5b54d0-c7f5-ef11-be1f-6045bddf3afb</v>
      </c>
      <c r="XA92" t="s">
        <v>1486</v>
      </c>
      <c r="XD92" s="4" t="str">
        <f t="shared" si="33"/>
        <v>62769afe-37f5-ef11-be1f-7c1e5275d4e3</v>
      </c>
      <c r="XE92" t="s">
        <v>744</v>
      </c>
      <c r="XF92" s="4" t="str">
        <f>HYPERLINK("https://lead2car-demo.crm4.dynamics.com/main.aspx?etn=ey_vehicleowner&amp;pagetype=entityrecord&amp;id=679abb4c-d4f5-ef11-be1f-6045bddf3afb","679abb4c-d4f5-ef11-be1f-6045bddf3afb")</f>
        <v>679abb4c-d4f5-ef11-be1f-6045bddf3afb</v>
      </c>
      <c r="XG92" t="s">
        <v>1548</v>
      </c>
      <c r="XH92">
        <v>364840002</v>
      </c>
      <c r="XI92" t="s">
        <v>686</v>
      </c>
      <c r="XJ92">
        <v>364840002</v>
      </c>
      <c r="XK92" t="s">
        <v>686</v>
      </c>
      <c r="XP92">
        <v>364840005</v>
      </c>
      <c r="XQ92" t="s">
        <v>707</v>
      </c>
      <c r="XR92" s="4" t="str">
        <f t="shared" si="24"/>
        <v>95d5cdbc-9fd5-ef11-8eea-000d3a6576c9</v>
      </c>
      <c r="XS92" t="s">
        <v>685</v>
      </c>
      <c r="YD92" t="s">
        <v>1080</v>
      </c>
      <c r="YF92" t="b">
        <v>0</v>
      </c>
      <c r="YG92" t="s">
        <v>715</v>
      </c>
      <c r="YH92">
        <v>364840002</v>
      </c>
      <c r="YI92" t="s">
        <v>686</v>
      </c>
      <c r="YL92" s="4" t="str">
        <f t="shared" si="25"/>
        <v>95d5cdbc-9fd5-ef11-8eea-000d3a6576c9</v>
      </c>
      <c r="YM92" t="s">
        <v>685</v>
      </c>
      <c r="YN92" s="2">
        <v>45732.656400462962</v>
      </c>
      <c r="YR92" s="4" t="str">
        <f t="shared" si="30"/>
        <v>5333e27e-c4f5-ef11-be1f-6045bddedbff</v>
      </c>
      <c r="YS92" t="s">
        <v>724</v>
      </c>
      <c r="YT92" t="s">
        <v>709</v>
      </c>
      <c r="YU92" s="4" t="str">
        <f t="shared" si="26"/>
        <v>a3cecdbc-9fd5-ef11-8eea-000d3a6576c9</v>
      </c>
      <c r="YV92" t="s">
        <v>710</v>
      </c>
      <c r="YY92" s="4" t="str">
        <f t="shared" si="31"/>
        <v>5333e27e-c4f5-ef11-be1f-6045bddedbff</v>
      </c>
      <c r="ZA92">
        <v>0</v>
      </c>
      <c r="ZB92" t="s">
        <v>703</v>
      </c>
      <c r="ZC92">
        <v>1</v>
      </c>
      <c r="ZD92" t="s">
        <v>703</v>
      </c>
      <c r="ZE92">
        <v>0</v>
      </c>
      <c r="ZF92" s="4" t="str">
        <f t="shared" si="27"/>
        <v>58c14207-2cd6-ef11-8eea-000d3a6576c9</v>
      </c>
      <c r="ZG92" t="s">
        <v>711</v>
      </c>
    </row>
    <row r="93" spans="1:683" x14ac:dyDescent="0.25">
      <c r="A93" s="4" t="str">
        <f t="shared" si="28"/>
        <v>5333e27e-c4f5-ef11-be1f-6045bddedbff</v>
      </c>
      <c r="B93" t="s">
        <v>724</v>
      </c>
      <c r="C93" s="2">
        <v>45716.488715277781</v>
      </c>
      <c r="F93">
        <v>1</v>
      </c>
      <c r="J93">
        <v>364840002</v>
      </c>
      <c r="K93" t="s">
        <v>686</v>
      </c>
      <c r="R93" t="b">
        <v>0</v>
      </c>
      <c r="S93" t="s">
        <v>686</v>
      </c>
      <c r="W93">
        <v>0</v>
      </c>
      <c r="X93" s="2">
        <v>45734.389722222222</v>
      </c>
      <c r="Y93">
        <v>1</v>
      </c>
      <c r="Z93">
        <v>3</v>
      </c>
      <c r="AA93" s="2">
        <v>45734.389722222222</v>
      </c>
      <c r="AB93">
        <v>1</v>
      </c>
      <c r="AC93">
        <v>8101.4</v>
      </c>
      <c r="AD93">
        <v>8101.4</v>
      </c>
      <c r="AE93" s="2">
        <v>45734.389722222222</v>
      </c>
      <c r="AF93">
        <v>1</v>
      </c>
      <c r="AG93">
        <v>0</v>
      </c>
      <c r="AH93" s="2">
        <v>45734.389722222222</v>
      </c>
      <c r="AI93">
        <v>1</v>
      </c>
      <c r="AJ93">
        <v>364840002</v>
      </c>
      <c r="AK93" t="s">
        <v>686</v>
      </c>
      <c r="AL93">
        <v>364840001</v>
      </c>
      <c r="AM93" t="s">
        <v>687</v>
      </c>
      <c r="BD93">
        <v>364840004</v>
      </c>
      <c r="BE93" t="s">
        <v>725</v>
      </c>
      <c r="BH93">
        <v>364840031</v>
      </c>
      <c r="BI93" t="s">
        <v>689</v>
      </c>
      <c r="BY93" s="4" t="str">
        <f>HYPERLINK("https://lead2car-demo.crm4.dynamics.com/main.aspx?etn=ey_equipment&amp;pagetype=entityrecord&amp;id=1e64a638-c9f5-ef11-be1f-6045bddedbff","1e64a638-c9f5-ef11-be1f-6045bddedbff")</f>
        <v>1e64a638-c9f5-ef11-be1f-6045bddedbff</v>
      </c>
      <c r="BZ93" t="s">
        <v>958</v>
      </c>
      <c r="CM93" s="2">
        <v>45734.389722222222</v>
      </c>
      <c r="CN93">
        <v>0</v>
      </c>
      <c r="CX93" s="2">
        <v>44845.383333333331</v>
      </c>
      <c r="CY93" s="2">
        <v>45734.389722222222</v>
      </c>
      <c r="CZ93">
        <v>1</v>
      </c>
      <c r="DA93" s="2">
        <v>44841.391701388886</v>
      </c>
      <c r="DB93" s="2">
        <v>45734.389722222222</v>
      </c>
      <c r="DC93">
        <v>1</v>
      </c>
      <c r="DF93" s="1">
        <v>44473</v>
      </c>
      <c r="DG93" s="1">
        <v>45934</v>
      </c>
      <c r="DI93" s="2">
        <v>45206.391701388886</v>
      </c>
      <c r="DM93" s="1">
        <v>44460</v>
      </c>
      <c r="DN93" s="1">
        <v>44473</v>
      </c>
      <c r="DR93" s="2">
        <v>45203.455555555556</v>
      </c>
      <c r="DT93">
        <v>364840002</v>
      </c>
      <c r="DU93" t="s">
        <v>686</v>
      </c>
      <c r="EI93">
        <v>364840001</v>
      </c>
      <c r="EJ93" t="s">
        <v>687</v>
      </c>
      <c r="EK93">
        <v>364840000</v>
      </c>
      <c r="EL93" t="s">
        <v>727</v>
      </c>
      <c r="EO93" s="4" t="str">
        <f>HYPERLINK("https://lead2car-demo.crm4.dynamics.com/main.aspx?etn=account&amp;pagetype=entityrecord&amp;id=78719241-c7f5-ef11-be1f-000d3ab63aa3","78719241-c7f5-ef11-be1f-000d3ab63aa3")</f>
        <v>78719241-c7f5-ef11-be1f-000d3ab63aa3</v>
      </c>
      <c r="EP93" t="s">
        <v>1549</v>
      </c>
      <c r="EQ93" t="s">
        <v>713</v>
      </c>
      <c r="ER93">
        <v>364840000</v>
      </c>
      <c r="ES93" t="s">
        <v>690</v>
      </c>
      <c r="FC93" t="s">
        <v>730</v>
      </c>
      <c r="FD93">
        <v>2000</v>
      </c>
      <c r="FE93" t="s">
        <v>1550</v>
      </c>
      <c r="FF93">
        <v>120</v>
      </c>
      <c r="FI93">
        <v>200</v>
      </c>
      <c r="GD93" t="s">
        <v>732</v>
      </c>
      <c r="GG93">
        <v>364840000</v>
      </c>
      <c r="GH93" t="s">
        <v>691</v>
      </c>
      <c r="GJ93" t="b">
        <v>0</v>
      </c>
      <c r="GK93" t="s">
        <v>715</v>
      </c>
      <c r="GP93">
        <v>364840002</v>
      </c>
      <c r="GQ93" t="s">
        <v>686</v>
      </c>
      <c r="GU93" s="4" t="str">
        <f t="shared" si="29"/>
        <v>f4fbea14-c9f5-ef11-be1f-6045bddf3afb</v>
      </c>
      <c r="GV93" t="s">
        <v>733</v>
      </c>
      <c r="HE93">
        <v>364840002</v>
      </c>
      <c r="HF93" t="s">
        <v>686</v>
      </c>
      <c r="HI93">
        <v>364840002</v>
      </c>
      <c r="HJ93" t="s">
        <v>686</v>
      </c>
      <c r="HM93">
        <v>1</v>
      </c>
      <c r="HN93">
        <v>1</v>
      </c>
      <c r="IB93">
        <v>105455</v>
      </c>
      <c r="IF93" s="4" t="str">
        <f t="shared" si="32"/>
        <v>35e04625-43f5-ef11-be1f-6045bddedbff</v>
      </c>
      <c r="IG93" t="s">
        <v>734</v>
      </c>
      <c r="II93">
        <v>2022</v>
      </c>
      <c r="IJ93" t="b">
        <v>0</v>
      </c>
      <c r="IK93" t="s">
        <v>715</v>
      </c>
      <c r="IM93" t="s">
        <v>1551</v>
      </c>
      <c r="IN93">
        <v>364840001</v>
      </c>
      <c r="IO93" t="s">
        <v>687</v>
      </c>
      <c r="IR93">
        <v>364840000</v>
      </c>
      <c r="IS93" t="s">
        <v>736</v>
      </c>
      <c r="IX93" t="s">
        <v>1064</v>
      </c>
      <c r="JH93">
        <v>364840006</v>
      </c>
      <c r="JI93" t="s">
        <v>737</v>
      </c>
      <c r="JL93" s="2">
        <v>45734.389722222222</v>
      </c>
      <c r="JM93">
        <v>0</v>
      </c>
      <c r="KJ93" t="s">
        <v>958</v>
      </c>
      <c r="KR93">
        <v>364840002</v>
      </c>
      <c r="KS93" t="s">
        <v>686</v>
      </c>
      <c r="KT93" t="b">
        <v>0</v>
      </c>
      <c r="KU93" t="s">
        <v>715</v>
      </c>
      <c r="NP93" t="s">
        <v>1552</v>
      </c>
      <c r="NQ93" t="s">
        <v>1553</v>
      </c>
      <c r="NS93">
        <v>364840002</v>
      </c>
      <c r="NT93" t="s">
        <v>686</v>
      </c>
      <c r="OW93">
        <v>364840002</v>
      </c>
      <c r="OX93" t="s">
        <v>686</v>
      </c>
      <c r="PB93" t="s">
        <v>1554</v>
      </c>
      <c r="PE93" t="b">
        <v>0</v>
      </c>
      <c r="PF93" t="s">
        <v>686</v>
      </c>
      <c r="PN93">
        <v>364840002</v>
      </c>
      <c r="PO93" t="s">
        <v>686</v>
      </c>
      <c r="PR93" t="s">
        <v>741</v>
      </c>
      <c r="VU93">
        <v>364840001</v>
      </c>
      <c r="VV93" t="s">
        <v>720</v>
      </c>
      <c r="VZ93" t="s">
        <v>1555</v>
      </c>
      <c r="WA93">
        <v>364840069</v>
      </c>
      <c r="WB93" t="s">
        <v>743</v>
      </c>
      <c r="WC93">
        <v>364840002</v>
      </c>
      <c r="WD93" t="s">
        <v>686</v>
      </c>
      <c r="WR93">
        <v>364840013</v>
      </c>
      <c r="WS93" t="s">
        <v>704</v>
      </c>
      <c r="WX93" s="4" t="str">
        <f>HYPERLINK("https://lead2car-demo.crm4.dynamics.com/main.aspx?etn=ey_vehicle&amp;pagetype=entityrecord&amp;id=efc8f53e-c9f5-ef11-be1f-6045bddf3afb","efc8f53e-c9f5-ef11-be1f-6045bddf3afb")</f>
        <v>efc8f53e-c9f5-ef11-be1f-6045bddf3afb</v>
      </c>
      <c r="XD93" s="4" t="str">
        <f t="shared" si="33"/>
        <v>62769afe-37f5-ef11-be1f-7c1e5275d4e3</v>
      </c>
      <c r="XE93" t="s">
        <v>744</v>
      </c>
      <c r="XF93" s="4" t="str">
        <f>HYPERLINK("https://lead2car-demo.crm4.dynamics.com/main.aspx?etn=ey_vehicleowner&amp;pagetype=entityrecord&amp;id=46b64925-d4f5-ef11-be1f-7c1e5236628e","46b64925-d4f5-ef11-be1f-7c1e5236628e")</f>
        <v>46b64925-d4f5-ef11-be1f-7c1e5236628e</v>
      </c>
      <c r="XG93" t="s">
        <v>1556</v>
      </c>
      <c r="XH93">
        <v>364840002</v>
      </c>
      <c r="XI93" t="s">
        <v>686</v>
      </c>
      <c r="XJ93">
        <v>364840002</v>
      </c>
      <c r="XK93" t="s">
        <v>686</v>
      </c>
      <c r="XP93">
        <v>364840000</v>
      </c>
      <c r="XQ93" t="s">
        <v>722</v>
      </c>
      <c r="XR93" s="4" t="str">
        <f t="shared" si="24"/>
        <v>95d5cdbc-9fd5-ef11-8eea-000d3a6576c9</v>
      </c>
      <c r="XS93" t="s">
        <v>685</v>
      </c>
      <c r="YD93" t="s">
        <v>1557</v>
      </c>
      <c r="YF93" t="b">
        <v>0</v>
      </c>
      <c r="YG93" t="s">
        <v>715</v>
      </c>
      <c r="YH93">
        <v>364840002</v>
      </c>
      <c r="YI93" t="s">
        <v>686</v>
      </c>
      <c r="YL93" s="4" t="str">
        <f t="shared" si="25"/>
        <v>95d5cdbc-9fd5-ef11-8eea-000d3a6576c9</v>
      </c>
      <c r="YM93" t="s">
        <v>685</v>
      </c>
      <c r="YN93" s="2">
        <v>45732.656400462962</v>
      </c>
      <c r="YR93" s="4" t="str">
        <f t="shared" si="30"/>
        <v>5333e27e-c4f5-ef11-be1f-6045bddedbff</v>
      </c>
      <c r="YS93" t="s">
        <v>724</v>
      </c>
      <c r="YT93" t="s">
        <v>709</v>
      </c>
      <c r="YU93" s="4" t="str">
        <f t="shared" si="26"/>
        <v>a3cecdbc-9fd5-ef11-8eea-000d3a6576c9</v>
      </c>
      <c r="YV93" t="s">
        <v>710</v>
      </c>
      <c r="YY93" s="4" t="str">
        <f t="shared" si="31"/>
        <v>5333e27e-c4f5-ef11-be1f-6045bddedbff</v>
      </c>
      <c r="ZA93">
        <v>0</v>
      </c>
      <c r="ZB93" t="s">
        <v>703</v>
      </c>
      <c r="ZC93">
        <v>1</v>
      </c>
      <c r="ZD93" t="s">
        <v>703</v>
      </c>
      <c r="ZE93">
        <v>0</v>
      </c>
      <c r="ZF93" s="4" t="str">
        <f t="shared" si="27"/>
        <v>58c14207-2cd6-ef11-8eea-000d3a6576c9</v>
      </c>
      <c r="ZG93" t="s">
        <v>711</v>
      </c>
    </row>
    <row r="94" spans="1:683" x14ac:dyDescent="0.25">
      <c r="A94" s="4" t="str">
        <f t="shared" si="28"/>
        <v>5333e27e-c4f5-ef11-be1f-6045bddedbff</v>
      </c>
      <c r="B94" t="s">
        <v>724</v>
      </c>
      <c r="C94" s="2">
        <v>45716.488738425927</v>
      </c>
      <c r="F94">
        <v>1</v>
      </c>
      <c r="J94">
        <v>364840002</v>
      </c>
      <c r="K94" t="s">
        <v>686</v>
      </c>
      <c r="R94" t="b">
        <v>0</v>
      </c>
      <c r="S94" t="s">
        <v>686</v>
      </c>
      <c r="W94">
        <v>0</v>
      </c>
      <c r="X94" s="2">
        <v>45734.389722222222</v>
      </c>
      <c r="Y94">
        <v>1</v>
      </c>
      <c r="Z94">
        <v>2</v>
      </c>
      <c r="AA94" s="2">
        <v>45734.389722222222</v>
      </c>
      <c r="AB94">
        <v>1</v>
      </c>
      <c r="AC94">
        <v>25553.4</v>
      </c>
      <c r="AD94">
        <v>25553.4</v>
      </c>
      <c r="AE94" s="2">
        <v>45734.389722222222</v>
      </c>
      <c r="AF94">
        <v>1</v>
      </c>
      <c r="AG94">
        <v>0</v>
      </c>
      <c r="AH94" s="2">
        <v>45734.389722222222</v>
      </c>
      <c r="AI94">
        <v>1</v>
      </c>
      <c r="AJ94">
        <v>364840002</v>
      </c>
      <c r="AK94" t="s">
        <v>686</v>
      </c>
      <c r="AL94">
        <v>364840001</v>
      </c>
      <c r="AM94" t="s">
        <v>687</v>
      </c>
      <c r="BD94">
        <v>364840004</v>
      </c>
      <c r="BE94" t="s">
        <v>725</v>
      </c>
      <c r="BH94">
        <v>364840031</v>
      </c>
      <c r="BI94" t="s">
        <v>689</v>
      </c>
      <c r="BY94" s="4" t="str">
        <f>HYPERLINK("https://lead2car-demo.crm4.dynamics.com/main.aspx?etn=ey_equipment&amp;pagetype=entityrecord&amp;id=e6ea9b44-c9f5-ef11-be1f-6045bddedbff","e6ea9b44-c9f5-ef11-be1f-6045bddedbff")</f>
        <v>e6ea9b44-c9f5-ef11-be1f-6045bddedbff</v>
      </c>
      <c r="BZ94" t="s">
        <v>1558</v>
      </c>
      <c r="CL94">
        <v>1</v>
      </c>
      <c r="CM94" s="2">
        <v>45734.389722222222</v>
      </c>
      <c r="CN94">
        <v>1</v>
      </c>
      <c r="CX94" s="2">
        <v>44845.429525462961</v>
      </c>
      <c r="CY94" s="2">
        <v>45734.389722222222</v>
      </c>
      <c r="CZ94">
        <v>1</v>
      </c>
      <c r="DA94" s="2">
        <v>44845.314976851849</v>
      </c>
      <c r="DB94" s="2">
        <v>45734.389722222222</v>
      </c>
      <c r="DC94">
        <v>1</v>
      </c>
      <c r="DF94" s="1">
        <v>44501</v>
      </c>
      <c r="DG94" s="1">
        <v>45962</v>
      </c>
      <c r="DI94" s="2">
        <v>45210.314976851849</v>
      </c>
      <c r="DM94" s="1">
        <v>44473</v>
      </c>
      <c r="DN94" s="1">
        <v>43850</v>
      </c>
      <c r="DR94" s="2">
        <v>45231.554166666669</v>
      </c>
      <c r="DT94">
        <v>364840002</v>
      </c>
      <c r="DU94" t="s">
        <v>686</v>
      </c>
      <c r="EI94">
        <v>364840001</v>
      </c>
      <c r="EJ94" t="s">
        <v>687</v>
      </c>
      <c r="EK94">
        <v>364840000</v>
      </c>
      <c r="EL94" t="s">
        <v>727</v>
      </c>
      <c r="EO94" s="4" t="str">
        <f>HYPERLINK("https://lead2car-demo.crm4.dynamics.com/main.aspx?etn=contact&amp;pagetype=entityrecord&amp;id=12d975cf-af00-f011-bae3-6045bde07892","12d975cf-af00-f011-bae3-6045bde07892")</f>
        <v>12d975cf-af00-f011-bae3-6045bde07892</v>
      </c>
      <c r="EP94" t="s">
        <v>1559</v>
      </c>
      <c r="EQ94" t="s">
        <v>729</v>
      </c>
      <c r="ER94">
        <v>364840000</v>
      </c>
      <c r="ES94" t="s">
        <v>690</v>
      </c>
      <c r="EU94">
        <v>30000</v>
      </c>
      <c r="EV94" s="1">
        <v>45231</v>
      </c>
      <c r="FC94" t="s">
        <v>730</v>
      </c>
      <c r="FD94">
        <v>2000</v>
      </c>
      <c r="FF94">
        <v>120</v>
      </c>
      <c r="FI94">
        <v>200</v>
      </c>
      <c r="GD94" t="s">
        <v>732</v>
      </c>
      <c r="GG94">
        <v>364840000</v>
      </c>
      <c r="GH94" t="s">
        <v>691</v>
      </c>
      <c r="GJ94" t="b">
        <v>0</v>
      </c>
      <c r="GK94" t="s">
        <v>715</v>
      </c>
      <c r="GP94">
        <v>364840002</v>
      </c>
      <c r="GQ94" t="s">
        <v>686</v>
      </c>
      <c r="GU94" s="4" t="str">
        <f t="shared" si="29"/>
        <v>f4fbea14-c9f5-ef11-be1f-6045bddf3afb</v>
      </c>
      <c r="GV94" t="s">
        <v>733</v>
      </c>
      <c r="HE94">
        <v>364840001</v>
      </c>
      <c r="HF94" t="s">
        <v>687</v>
      </c>
      <c r="HI94">
        <v>364840002</v>
      </c>
      <c r="HJ94" t="s">
        <v>686</v>
      </c>
      <c r="HM94">
        <v>1</v>
      </c>
      <c r="HN94">
        <v>1</v>
      </c>
      <c r="IB94">
        <v>60108</v>
      </c>
      <c r="IF94" s="4" t="str">
        <f t="shared" si="32"/>
        <v>35e04625-43f5-ef11-be1f-6045bddedbff</v>
      </c>
      <c r="IG94" t="s">
        <v>734</v>
      </c>
      <c r="II94">
        <v>2022</v>
      </c>
      <c r="IJ94" t="b">
        <v>0</v>
      </c>
      <c r="IK94" t="s">
        <v>715</v>
      </c>
      <c r="IM94" t="s">
        <v>1560</v>
      </c>
      <c r="IN94">
        <v>364840001</v>
      </c>
      <c r="IO94" t="s">
        <v>687</v>
      </c>
      <c r="IR94">
        <v>364840000</v>
      </c>
      <c r="IS94" t="s">
        <v>736</v>
      </c>
      <c r="JH94">
        <v>364840006</v>
      </c>
      <c r="JI94" t="s">
        <v>737</v>
      </c>
      <c r="JL94" s="2">
        <v>45734.389722222222</v>
      </c>
      <c r="JM94">
        <v>0</v>
      </c>
      <c r="KJ94" t="s">
        <v>1558</v>
      </c>
      <c r="KR94">
        <v>364840002</v>
      </c>
      <c r="KS94" t="s">
        <v>686</v>
      </c>
      <c r="KT94" t="b">
        <v>0</v>
      </c>
      <c r="KU94" t="s">
        <v>715</v>
      </c>
      <c r="LV94">
        <v>0</v>
      </c>
      <c r="LW94">
        <v>0</v>
      </c>
      <c r="LX94">
        <v>328196</v>
      </c>
      <c r="LY94">
        <v>328196</v>
      </c>
      <c r="MF94">
        <v>2021</v>
      </c>
      <c r="NP94" t="s">
        <v>1561</v>
      </c>
      <c r="NQ94" t="s">
        <v>1562</v>
      </c>
      <c r="NS94">
        <v>364840002</v>
      </c>
      <c r="NT94" t="s">
        <v>686</v>
      </c>
      <c r="OW94">
        <v>364840002</v>
      </c>
      <c r="OX94" t="s">
        <v>686</v>
      </c>
      <c r="PB94" t="s">
        <v>1563</v>
      </c>
      <c r="PE94" t="b">
        <v>0</v>
      </c>
      <c r="PF94" t="s">
        <v>686</v>
      </c>
      <c r="PN94">
        <v>364840002</v>
      </c>
      <c r="PO94" t="s">
        <v>686</v>
      </c>
      <c r="PR94" t="s">
        <v>741</v>
      </c>
      <c r="VO94">
        <v>0</v>
      </c>
      <c r="VP94">
        <v>0</v>
      </c>
      <c r="VU94">
        <v>364840001</v>
      </c>
      <c r="VV94" t="s">
        <v>720</v>
      </c>
      <c r="VY94" t="s">
        <v>1077</v>
      </c>
      <c r="VZ94" t="s">
        <v>1564</v>
      </c>
      <c r="WA94">
        <v>364840069</v>
      </c>
      <c r="WB94" t="s">
        <v>743</v>
      </c>
      <c r="WC94">
        <v>364840001</v>
      </c>
      <c r="WD94" t="s">
        <v>687</v>
      </c>
      <c r="WR94">
        <v>364840013</v>
      </c>
      <c r="WS94" t="s">
        <v>704</v>
      </c>
      <c r="WX94" s="4" t="str">
        <f>HYPERLINK("https://lead2car-demo.crm4.dynamics.com/main.aspx?etn=ey_vehicle&amp;pagetype=entityrecord&amp;id=4417ee44-c9f5-ef11-be1f-6045bddf3afb","4417ee44-c9f5-ef11-be1f-6045bddf3afb")</f>
        <v>4417ee44-c9f5-ef11-be1f-6045bddf3afb</v>
      </c>
      <c r="XD94" s="4" t="str">
        <f t="shared" si="33"/>
        <v>62769afe-37f5-ef11-be1f-7c1e5275d4e3</v>
      </c>
      <c r="XE94" t="s">
        <v>744</v>
      </c>
      <c r="XF94" s="4" t="str">
        <f>HYPERLINK("https://lead2car-demo.crm4.dynamics.com/main.aspx?etn=ey_vehicleowner&amp;pagetype=entityrecord&amp;id=54e94a8a-d1f5-ef11-be1f-6045bddedbff","54e94a8a-d1f5-ef11-be1f-6045bddedbff")</f>
        <v>54e94a8a-d1f5-ef11-be1f-6045bddedbff</v>
      </c>
      <c r="XG94" t="s">
        <v>1565</v>
      </c>
      <c r="XH94">
        <v>364840002</v>
      </c>
      <c r="XI94" t="s">
        <v>686</v>
      </c>
      <c r="XJ94">
        <v>364840002</v>
      </c>
      <c r="XK94" t="s">
        <v>686</v>
      </c>
      <c r="XP94">
        <v>364840000</v>
      </c>
      <c r="XQ94" t="s">
        <v>722</v>
      </c>
      <c r="XR94" s="4" t="str">
        <f t="shared" si="24"/>
        <v>95d5cdbc-9fd5-ef11-8eea-000d3a6576c9</v>
      </c>
      <c r="XS94" t="s">
        <v>685</v>
      </c>
      <c r="YD94" t="s">
        <v>1566</v>
      </c>
      <c r="YF94" t="b">
        <v>0</v>
      </c>
      <c r="YG94" t="s">
        <v>715</v>
      </c>
      <c r="YH94">
        <v>364840002</v>
      </c>
      <c r="YI94" t="s">
        <v>686</v>
      </c>
      <c r="YL94" s="4" t="str">
        <f t="shared" si="25"/>
        <v>95d5cdbc-9fd5-ef11-8eea-000d3a6576c9</v>
      </c>
      <c r="YM94" t="s">
        <v>685</v>
      </c>
      <c r="YN94" s="2">
        <v>45732.656400462962</v>
      </c>
      <c r="YR94" s="4" t="str">
        <f t="shared" si="30"/>
        <v>5333e27e-c4f5-ef11-be1f-6045bddedbff</v>
      </c>
      <c r="YS94" t="s">
        <v>724</v>
      </c>
      <c r="YT94" t="s">
        <v>709</v>
      </c>
      <c r="YU94" s="4" t="str">
        <f t="shared" si="26"/>
        <v>a3cecdbc-9fd5-ef11-8eea-000d3a6576c9</v>
      </c>
      <c r="YV94" t="s">
        <v>710</v>
      </c>
      <c r="YY94" s="4" t="str">
        <f t="shared" si="31"/>
        <v>5333e27e-c4f5-ef11-be1f-6045bddedbff</v>
      </c>
      <c r="ZA94">
        <v>0</v>
      </c>
      <c r="ZB94" t="s">
        <v>703</v>
      </c>
      <c r="ZC94">
        <v>1</v>
      </c>
      <c r="ZD94" t="s">
        <v>703</v>
      </c>
      <c r="ZE94">
        <v>0</v>
      </c>
      <c r="ZF94" s="4" t="str">
        <f t="shared" si="27"/>
        <v>58c14207-2cd6-ef11-8eea-000d3a6576c9</v>
      </c>
      <c r="ZG94" t="s">
        <v>711</v>
      </c>
    </row>
    <row r="95" spans="1:683" x14ac:dyDescent="0.25">
      <c r="A95" s="4" t="str">
        <f t="shared" si="28"/>
        <v>5333e27e-c4f5-ef11-be1f-6045bddedbff</v>
      </c>
      <c r="B95" t="s">
        <v>724</v>
      </c>
      <c r="C95" s="2">
        <v>45716.488749999997</v>
      </c>
      <c r="F95">
        <v>1</v>
      </c>
      <c r="J95">
        <v>364840002</v>
      </c>
      <c r="K95" t="s">
        <v>686</v>
      </c>
      <c r="R95" t="b">
        <v>0</v>
      </c>
      <c r="S95" t="s">
        <v>686</v>
      </c>
      <c r="W95">
        <v>0</v>
      </c>
      <c r="X95" s="2">
        <v>45734.389722222222</v>
      </c>
      <c r="Y95">
        <v>1</v>
      </c>
      <c r="Z95">
        <v>3</v>
      </c>
      <c r="AA95" s="2">
        <v>45734.389722222222</v>
      </c>
      <c r="AB95">
        <v>1</v>
      </c>
      <c r="AC95">
        <v>17817.599999999999</v>
      </c>
      <c r="AD95">
        <v>17817.599999999999</v>
      </c>
      <c r="AE95" s="2">
        <v>45734.389722222222</v>
      </c>
      <c r="AF95">
        <v>1</v>
      </c>
      <c r="AG95">
        <v>0</v>
      </c>
      <c r="AH95" s="2">
        <v>45734.389722222222</v>
      </c>
      <c r="AI95">
        <v>1</v>
      </c>
      <c r="AJ95">
        <v>364840002</v>
      </c>
      <c r="AK95" t="s">
        <v>686</v>
      </c>
      <c r="AL95">
        <v>364840001</v>
      </c>
      <c r="AM95" t="s">
        <v>687</v>
      </c>
      <c r="BD95">
        <v>364840004</v>
      </c>
      <c r="BE95" t="s">
        <v>725</v>
      </c>
      <c r="BH95">
        <v>364840031</v>
      </c>
      <c r="BI95" t="s">
        <v>689</v>
      </c>
      <c r="BY95" s="4" t="str">
        <f>HYPERLINK("https://lead2car-demo.crm4.dynamics.com/main.aspx?etn=ey_equipment&amp;pagetype=entityrecord&amp;id=42c8f53e-c9f5-ef11-be1f-6045bddf3afb","42c8f53e-c9f5-ef11-be1f-6045bddf3afb")</f>
        <v>42c8f53e-c9f5-ef11-be1f-6045bddf3afb</v>
      </c>
      <c r="BZ95" t="s">
        <v>1002</v>
      </c>
      <c r="CM95" s="2">
        <v>45734.389722222222</v>
      </c>
      <c r="CN95">
        <v>0</v>
      </c>
      <c r="CX95" s="2">
        <v>44845.430162037039</v>
      </c>
      <c r="CY95" s="2">
        <v>45734.389722222222</v>
      </c>
      <c r="CZ95">
        <v>1</v>
      </c>
      <c r="DB95" s="2">
        <v>45734.389722222222</v>
      </c>
      <c r="DC95">
        <v>1</v>
      </c>
      <c r="DF95" s="1">
        <v>44498</v>
      </c>
      <c r="DG95" s="1">
        <v>45959</v>
      </c>
      <c r="DI95" s="1">
        <v>44136</v>
      </c>
      <c r="DM95" s="1">
        <v>44475</v>
      </c>
      <c r="DN95" s="1">
        <v>43770</v>
      </c>
      <c r="DR95" s="2">
        <v>45228.415972222225</v>
      </c>
      <c r="DT95">
        <v>364840002</v>
      </c>
      <c r="DU95" t="s">
        <v>686</v>
      </c>
      <c r="EI95">
        <v>364840001</v>
      </c>
      <c r="EJ95" t="s">
        <v>687</v>
      </c>
      <c r="EK95">
        <v>364840000</v>
      </c>
      <c r="EL95" t="s">
        <v>727</v>
      </c>
      <c r="EO95" s="4" t="str">
        <f>HYPERLINK("https://lead2car-demo.crm4.dynamics.com/main.aspx?etn=contact&amp;pagetype=entityrecord&amp;id=d4c5aeed-af00-f011-bae3-6045bde07892","d4c5aeed-af00-f011-bae3-6045bde07892")</f>
        <v>d4c5aeed-af00-f011-bae3-6045bde07892</v>
      </c>
      <c r="EP95" t="s">
        <v>1567</v>
      </c>
      <c r="EQ95" t="s">
        <v>729</v>
      </c>
      <c r="ER95">
        <v>364840000</v>
      </c>
      <c r="ES95" t="s">
        <v>690</v>
      </c>
      <c r="FC95" t="s">
        <v>730</v>
      </c>
      <c r="FD95">
        <v>2000</v>
      </c>
      <c r="FE95" t="s">
        <v>1568</v>
      </c>
      <c r="FF95">
        <v>120</v>
      </c>
      <c r="FI95">
        <v>200</v>
      </c>
      <c r="GD95" t="s">
        <v>732</v>
      </c>
      <c r="GG95">
        <v>364840000</v>
      </c>
      <c r="GH95" t="s">
        <v>691</v>
      </c>
      <c r="GJ95" t="b">
        <v>0</v>
      </c>
      <c r="GK95" t="s">
        <v>715</v>
      </c>
      <c r="GP95">
        <v>364840002</v>
      </c>
      <c r="GQ95" t="s">
        <v>686</v>
      </c>
      <c r="GU95" s="4" t="str">
        <f t="shared" si="29"/>
        <v>f4fbea14-c9f5-ef11-be1f-6045bddf3afb</v>
      </c>
      <c r="GV95" t="s">
        <v>733</v>
      </c>
      <c r="HE95">
        <v>364840002</v>
      </c>
      <c r="HF95" t="s">
        <v>686</v>
      </c>
      <c r="HI95">
        <v>364840002</v>
      </c>
      <c r="HJ95" t="s">
        <v>686</v>
      </c>
      <c r="HM95">
        <v>1</v>
      </c>
      <c r="HN95">
        <v>1</v>
      </c>
      <c r="IF95" s="4" t="str">
        <f t="shared" si="32"/>
        <v>35e04625-43f5-ef11-be1f-6045bddedbff</v>
      </c>
      <c r="IG95" t="s">
        <v>734</v>
      </c>
      <c r="II95">
        <v>2022</v>
      </c>
      <c r="IJ95" t="b">
        <v>0</v>
      </c>
      <c r="IK95" t="s">
        <v>715</v>
      </c>
      <c r="IM95" t="s">
        <v>1569</v>
      </c>
      <c r="IN95">
        <v>364840001</v>
      </c>
      <c r="IO95" t="s">
        <v>687</v>
      </c>
      <c r="IR95">
        <v>364840000</v>
      </c>
      <c r="IS95" t="s">
        <v>736</v>
      </c>
      <c r="JH95">
        <v>364840006</v>
      </c>
      <c r="JI95" t="s">
        <v>737</v>
      </c>
      <c r="JL95" s="2">
        <v>45734.389722222222</v>
      </c>
      <c r="JM95">
        <v>0</v>
      </c>
      <c r="KJ95" t="s">
        <v>1002</v>
      </c>
      <c r="KR95">
        <v>364840002</v>
      </c>
      <c r="KS95" t="s">
        <v>686</v>
      </c>
      <c r="KT95" t="b">
        <v>0</v>
      </c>
      <c r="KU95" t="s">
        <v>715</v>
      </c>
      <c r="LV95">
        <v>0</v>
      </c>
      <c r="LW95">
        <v>0</v>
      </c>
      <c r="LX95">
        <v>353655</v>
      </c>
      <c r="LY95">
        <v>353655</v>
      </c>
      <c r="NP95" t="s">
        <v>1570</v>
      </c>
      <c r="NS95">
        <v>364840002</v>
      </c>
      <c r="NT95" t="s">
        <v>686</v>
      </c>
      <c r="OW95">
        <v>364840002</v>
      </c>
      <c r="OX95" t="s">
        <v>686</v>
      </c>
      <c r="PB95" t="s">
        <v>1571</v>
      </c>
      <c r="PE95" t="b">
        <v>0</v>
      </c>
      <c r="PF95" t="s">
        <v>686</v>
      </c>
      <c r="PN95">
        <v>364840002</v>
      </c>
      <c r="PO95" t="s">
        <v>686</v>
      </c>
      <c r="PR95" t="s">
        <v>741</v>
      </c>
      <c r="VO95">
        <v>0</v>
      </c>
      <c r="VP95">
        <v>0</v>
      </c>
      <c r="VU95">
        <v>364840001</v>
      </c>
      <c r="VV95" t="s">
        <v>720</v>
      </c>
      <c r="VZ95" t="s">
        <v>1572</v>
      </c>
      <c r="WA95">
        <v>364840069</v>
      </c>
      <c r="WB95" t="s">
        <v>743</v>
      </c>
      <c r="WC95">
        <v>364840001</v>
      </c>
      <c r="WD95" t="s">
        <v>687</v>
      </c>
      <c r="WR95">
        <v>364840013</v>
      </c>
      <c r="WS95" t="s">
        <v>704</v>
      </c>
      <c r="WX95" s="4" t="str">
        <f>HYPERLINK("https://lead2car-demo.crm4.dynamics.com/main.aspx?etn=ey_vehicle&amp;pagetype=entityrecord&amp;id=7717ee44-c9f5-ef11-be1f-6045bddf3afb","7717ee44-c9f5-ef11-be1f-6045bddf3afb")</f>
        <v>7717ee44-c9f5-ef11-be1f-6045bddf3afb</v>
      </c>
      <c r="XD95" s="4" t="str">
        <f t="shared" si="33"/>
        <v>62769afe-37f5-ef11-be1f-7c1e5275d4e3</v>
      </c>
      <c r="XE95" t="s">
        <v>744</v>
      </c>
      <c r="XF95" s="4" t="str">
        <f>HYPERLINK("https://lead2car-demo.crm4.dynamics.com/main.aspx?etn=ey_vehicleowner&amp;pagetype=entityrecord&amp;id=7af55188-d1f5-ef11-be1f-000d3ab63aa3","7af55188-d1f5-ef11-be1f-000d3ab63aa3")</f>
        <v>7af55188-d1f5-ef11-be1f-000d3ab63aa3</v>
      </c>
      <c r="XG95" t="s">
        <v>1573</v>
      </c>
      <c r="XH95">
        <v>364840002</v>
      </c>
      <c r="XI95" t="s">
        <v>686</v>
      </c>
      <c r="XJ95">
        <v>364840002</v>
      </c>
      <c r="XK95" t="s">
        <v>686</v>
      </c>
      <c r="XP95">
        <v>364840000</v>
      </c>
      <c r="XQ95" t="s">
        <v>722</v>
      </c>
      <c r="XR95" s="4" t="str">
        <f t="shared" si="24"/>
        <v>95d5cdbc-9fd5-ef11-8eea-000d3a6576c9</v>
      </c>
      <c r="XS95" t="s">
        <v>685</v>
      </c>
      <c r="YD95" t="s">
        <v>1574</v>
      </c>
      <c r="YF95" t="b">
        <v>0</v>
      </c>
      <c r="YG95" t="s">
        <v>715</v>
      </c>
      <c r="YH95">
        <v>364840002</v>
      </c>
      <c r="YI95" t="s">
        <v>686</v>
      </c>
      <c r="YL95" s="4" t="str">
        <f t="shared" si="25"/>
        <v>95d5cdbc-9fd5-ef11-8eea-000d3a6576c9</v>
      </c>
      <c r="YM95" t="s">
        <v>685</v>
      </c>
      <c r="YN95" s="2">
        <v>45732.656435185185</v>
      </c>
      <c r="YR95" s="4" t="str">
        <f t="shared" si="30"/>
        <v>5333e27e-c4f5-ef11-be1f-6045bddedbff</v>
      </c>
      <c r="YS95" t="s">
        <v>724</v>
      </c>
      <c r="YT95" t="s">
        <v>709</v>
      </c>
      <c r="YU95" s="4" t="str">
        <f t="shared" si="26"/>
        <v>a3cecdbc-9fd5-ef11-8eea-000d3a6576c9</v>
      </c>
      <c r="YV95" t="s">
        <v>710</v>
      </c>
      <c r="YY95" s="4" t="str">
        <f t="shared" si="31"/>
        <v>5333e27e-c4f5-ef11-be1f-6045bddedbff</v>
      </c>
      <c r="ZA95">
        <v>0</v>
      </c>
      <c r="ZB95" t="s">
        <v>703</v>
      </c>
      <c r="ZC95">
        <v>1</v>
      </c>
      <c r="ZD95" t="s">
        <v>703</v>
      </c>
      <c r="ZE95">
        <v>0</v>
      </c>
      <c r="ZF95" s="4" t="str">
        <f t="shared" si="27"/>
        <v>58c14207-2cd6-ef11-8eea-000d3a6576c9</v>
      </c>
      <c r="ZG95" t="s">
        <v>711</v>
      </c>
    </row>
    <row r="96" spans="1:683" x14ac:dyDescent="0.25">
      <c r="A96" s="4" t="str">
        <f t="shared" si="28"/>
        <v>5333e27e-c4f5-ef11-be1f-6045bddedbff</v>
      </c>
      <c r="B96" t="s">
        <v>724</v>
      </c>
      <c r="C96" s="2">
        <v>45716.488761574074</v>
      </c>
      <c r="F96">
        <v>1</v>
      </c>
      <c r="J96">
        <v>364840002</v>
      </c>
      <c r="K96" t="s">
        <v>686</v>
      </c>
      <c r="R96" t="b">
        <v>0</v>
      </c>
      <c r="S96" t="s">
        <v>686</v>
      </c>
      <c r="W96">
        <v>0</v>
      </c>
      <c r="X96" s="2">
        <v>45734.389722222222</v>
      </c>
      <c r="Y96">
        <v>1</v>
      </c>
      <c r="Z96">
        <v>3</v>
      </c>
      <c r="AA96" s="2">
        <v>45734.389722222222</v>
      </c>
      <c r="AB96">
        <v>1</v>
      </c>
      <c r="AC96">
        <v>21577.200000000001</v>
      </c>
      <c r="AD96">
        <v>21577.200000000001</v>
      </c>
      <c r="AE96" s="2">
        <v>45734.389722222222</v>
      </c>
      <c r="AF96">
        <v>1</v>
      </c>
      <c r="AG96">
        <v>0</v>
      </c>
      <c r="AH96" s="2">
        <v>45734.389722222222</v>
      </c>
      <c r="AI96">
        <v>1</v>
      </c>
      <c r="AJ96">
        <v>364840002</v>
      </c>
      <c r="AK96" t="s">
        <v>686</v>
      </c>
      <c r="AL96">
        <v>364840001</v>
      </c>
      <c r="AM96" t="s">
        <v>687</v>
      </c>
      <c r="BD96">
        <v>364840004</v>
      </c>
      <c r="BE96" t="s">
        <v>725</v>
      </c>
      <c r="BH96">
        <v>364840031</v>
      </c>
      <c r="BI96" t="s">
        <v>689</v>
      </c>
      <c r="CM96" s="2">
        <v>45734.389722222222</v>
      </c>
      <c r="CN96">
        <v>0</v>
      </c>
      <c r="CX96" s="2">
        <v>44845.43482638889</v>
      </c>
      <c r="CY96" s="2">
        <v>45734.389722222222</v>
      </c>
      <c r="CZ96">
        <v>1</v>
      </c>
      <c r="DA96" s="2">
        <v>44831.356273148151</v>
      </c>
      <c r="DB96" s="2">
        <v>45734.389722222222</v>
      </c>
      <c r="DC96">
        <v>1</v>
      </c>
      <c r="DF96" s="1">
        <v>44440</v>
      </c>
      <c r="DG96" s="1">
        <v>45927</v>
      </c>
      <c r="DI96" s="2">
        <v>45196.356273148151</v>
      </c>
      <c r="DM96" s="1">
        <v>44445</v>
      </c>
      <c r="DN96" s="1">
        <v>44440</v>
      </c>
      <c r="DR96" s="1">
        <v>45169</v>
      </c>
      <c r="DT96">
        <v>364840002</v>
      </c>
      <c r="DU96" t="s">
        <v>686</v>
      </c>
      <c r="EI96">
        <v>364840001</v>
      </c>
      <c r="EJ96" t="s">
        <v>687</v>
      </c>
      <c r="EK96">
        <v>364840000</v>
      </c>
      <c r="EL96" t="s">
        <v>727</v>
      </c>
      <c r="EO96" s="4" t="str">
        <f>HYPERLINK("https://lead2car-demo.crm4.dynamics.com/main.aspx?etn=account&amp;pagetype=entityrecord&amp;id=8a9f9647-c7f5-ef11-be1f-000d3ab63aa3","8a9f9647-c7f5-ef11-be1f-000d3ab63aa3")</f>
        <v>8a9f9647-c7f5-ef11-be1f-000d3ab63aa3</v>
      </c>
      <c r="EP96" t="s">
        <v>1575</v>
      </c>
      <c r="EQ96" t="s">
        <v>713</v>
      </c>
      <c r="ER96">
        <v>364840000</v>
      </c>
      <c r="ES96" t="s">
        <v>690</v>
      </c>
      <c r="FC96" t="s">
        <v>730</v>
      </c>
      <c r="FD96">
        <v>2000</v>
      </c>
      <c r="FF96">
        <v>120</v>
      </c>
      <c r="FI96">
        <v>200</v>
      </c>
      <c r="GD96" t="s">
        <v>732</v>
      </c>
      <c r="GG96">
        <v>364840000</v>
      </c>
      <c r="GH96" t="s">
        <v>691</v>
      </c>
      <c r="GJ96" t="b">
        <v>0</v>
      </c>
      <c r="GK96" t="s">
        <v>715</v>
      </c>
      <c r="GP96">
        <v>364840002</v>
      </c>
      <c r="GQ96" t="s">
        <v>686</v>
      </c>
      <c r="GU96" s="4" t="str">
        <f t="shared" si="29"/>
        <v>f4fbea14-c9f5-ef11-be1f-6045bddf3afb</v>
      </c>
      <c r="GV96" t="s">
        <v>733</v>
      </c>
      <c r="HE96">
        <v>364840002</v>
      </c>
      <c r="HF96" t="s">
        <v>686</v>
      </c>
      <c r="HI96">
        <v>364840002</v>
      </c>
      <c r="HJ96" t="s">
        <v>686</v>
      </c>
      <c r="HM96">
        <v>1</v>
      </c>
      <c r="HN96">
        <v>1</v>
      </c>
      <c r="IF96" s="4" t="str">
        <f t="shared" si="32"/>
        <v>35e04625-43f5-ef11-be1f-6045bddedbff</v>
      </c>
      <c r="IG96" t="s">
        <v>734</v>
      </c>
      <c r="II96">
        <v>2022</v>
      </c>
      <c r="IJ96" t="b">
        <v>0</v>
      </c>
      <c r="IK96" t="s">
        <v>715</v>
      </c>
      <c r="IM96" t="s">
        <v>1170</v>
      </c>
      <c r="IN96">
        <v>364840002</v>
      </c>
      <c r="IO96" t="s">
        <v>686</v>
      </c>
      <c r="IR96">
        <v>364840000</v>
      </c>
      <c r="IS96" t="s">
        <v>736</v>
      </c>
      <c r="JH96">
        <v>364840006</v>
      </c>
      <c r="JI96" t="s">
        <v>737</v>
      </c>
      <c r="JL96" s="2">
        <v>45734.389722222222</v>
      </c>
      <c r="JM96">
        <v>0</v>
      </c>
      <c r="KR96">
        <v>364840002</v>
      </c>
      <c r="KS96" t="s">
        <v>686</v>
      </c>
      <c r="KT96" t="b">
        <v>0</v>
      </c>
      <c r="KU96" t="s">
        <v>715</v>
      </c>
      <c r="MF96">
        <v>2021</v>
      </c>
      <c r="NP96" t="s">
        <v>1576</v>
      </c>
      <c r="NQ96" t="s">
        <v>1172</v>
      </c>
      <c r="NS96">
        <v>364840002</v>
      </c>
      <c r="NT96" t="s">
        <v>686</v>
      </c>
      <c r="OW96">
        <v>364840002</v>
      </c>
      <c r="OX96" t="s">
        <v>686</v>
      </c>
      <c r="PB96" t="s">
        <v>1173</v>
      </c>
      <c r="PE96" t="b">
        <v>0</v>
      </c>
      <c r="PF96" t="s">
        <v>686</v>
      </c>
      <c r="PN96">
        <v>364840002</v>
      </c>
      <c r="PO96" t="s">
        <v>686</v>
      </c>
      <c r="PR96" t="s">
        <v>741</v>
      </c>
      <c r="VU96">
        <v>364840001</v>
      </c>
      <c r="VV96" t="s">
        <v>720</v>
      </c>
      <c r="VZ96" t="s">
        <v>1577</v>
      </c>
      <c r="WA96">
        <v>364840069</v>
      </c>
      <c r="WB96" t="s">
        <v>743</v>
      </c>
      <c r="WC96">
        <v>364840002</v>
      </c>
      <c r="WD96" t="s">
        <v>686</v>
      </c>
      <c r="WR96">
        <v>364840013</v>
      </c>
      <c r="WS96" t="s">
        <v>704</v>
      </c>
      <c r="WT96" t="s">
        <v>1578</v>
      </c>
      <c r="WX96" s="4" t="str">
        <f>HYPERLINK("https://lead2car-demo.crm4.dynamics.com/main.aspx?etn=ey_vehicle&amp;pagetype=entityrecord&amp;id=9017ee44-c9f5-ef11-be1f-6045bddf3afb","9017ee44-c9f5-ef11-be1f-6045bddf3afb")</f>
        <v>9017ee44-c9f5-ef11-be1f-6045bddf3afb</v>
      </c>
      <c r="XD96" s="4" t="str">
        <f t="shared" si="33"/>
        <v>62769afe-37f5-ef11-be1f-7c1e5275d4e3</v>
      </c>
      <c r="XE96" t="s">
        <v>744</v>
      </c>
      <c r="XF96" s="4" t="str">
        <f>HYPERLINK("https://lead2car-demo.crm4.dynamics.com/main.aspx?etn=ey_vehicleowner&amp;pagetype=entityrecord&amp;id=cd9cbb4c-d4f5-ef11-be1f-6045bddf3afb","cd9cbb4c-d4f5-ef11-be1f-6045bddf3afb")</f>
        <v>cd9cbb4c-d4f5-ef11-be1f-6045bddf3afb</v>
      </c>
      <c r="XG96" t="s">
        <v>1579</v>
      </c>
      <c r="XH96">
        <v>364840002</v>
      </c>
      <c r="XI96" t="s">
        <v>686</v>
      </c>
      <c r="XJ96">
        <v>364840002</v>
      </c>
      <c r="XK96" t="s">
        <v>686</v>
      </c>
      <c r="XP96">
        <v>364840000</v>
      </c>
      <c r="XQ96" t="s">
        <v>722</v>
      </c>
      <c r="XR96" s="4" t="str">
        <f t="shared" si="24"/>
        <v>95d5cdbc-9fd5-ef11-8eea-000d3a6576c9</v>
      </c>
      <c r="XS96" t="s">
        <v>685</v>
      </c>
      <c r="YD96" t="s">
        <v>1176</v>
      </c>
      <c r="YF96" t="b">
        <v>0</v>
      </c>
      <c r="YG96" t="s">
        <v>715</v>
      </c>
      <c r="YH96">
        <v>364840002</v>
      </c>
      <c r="YI96" t="s">
        <v>686</v>
      </c>
      <c r="YL96" s="4" t="str">
        <f t="shared" si="25"/>
        <v>95d5cdbc-9fd5-ef11-8eea-000d3a6576c9</v>
      </c>
      <c r="YM96" t="s">
        <v>685</v>
      </c>
      <c r="YN96" s="2">
        <v>45732.656377314815</v>
      </c>
      <c r="YR96" s="4" t="str">
        <f t="shared" si="30"/>
        <v>5333e27e-c4f5-ef11-be1f-6045bddedbff</v>
      </c>
      <c r="YS96" t="s">
        <v>724</v>
      </c>
      <c r="YT96" t="s">
        <v>709</v>
      </c>
      <c r="YU96" s="4" t="str">
        <f t="shared" si="26"/>
        <v>a3cecdbc-9fd5-ef11-8eea-000d3a6576c9</v>
      </c>
      <c r="YV96" t="s">
        <v>710</v>
      </c>
      <c r="YY96" s="4" t="str">
        <f t="shared" si="31"/>
        <v>5333e27e-c4f5-ef11-be1f-6045bddedbff</v>
      </c>
      <c r="ZA96">
        <v>0</v>
      </c>
      <c r="ZB96" t="s">
        <v>703</v>
      </c>
      <c r="ZC96">
        <v>1</v>
      </c>
      <c r="ZD96" t="s">
        <v>703</v>
      </c>
      <c r="ZE96">
        <v>4</v>
      </c>
      <c r="ZF96" s="4" t="str">
        <f t="shared" si="27"/>
        <v>58c14207-2cd6-ef11-8eea-000d3a6576c9</v>
      </c>
      <c r="ZG96" t="s">
        <v>711</v>
      </c>
    </row>
    <row r="97" spans="1:683" x14ac:dyDescent="0.25">
      <c r="A97" s="4" t="str">
        <f t="shared" si="28"/>
        <v>5333e27e-c4f5-ef11-be1f-6045bddedbff</v>
      </c>
      <c r="B97" t="s">
        <v>724</v>
      </c>
      <c r="C97" s="2">
        <v>45716.488796296297</v>
      </c>
      <c r="F97">
        <v>1</v>
      </c>
      <c r="J97">
        <v>364840002</v>
      </c>
      <c r="K97" t="s">
        <v>686</v>
      </c>
      <c r="R97" t="b">
        <v>0</v>
      </c>
      <c r="S97" t="s">
        <v>686</v>
      </c>
      <c r="W97">
        <v>0</v>
      </c>
      <c r="X97" s="2">
        <v>45734.389722222222</v>
      </c>
      <c r="Y97">
        <v>1</v>
      </c>
      <c r="Z97">
        <v>3</v>
      </c>
      <c r="AA97" s="2">
        <v>45734.389722222222</v>
      </c>
      <c r="AB97">
        <v>1</v>
      </c>
      <c r="AC97">
        <v>22250.75</v>
      </c>
      <c r="AD97">
        <v>22250.75</v>
      </c>
      <c r="AE97" s="2">
        <v>45734.389722222222</v>
      </c>
      <c r="AF97">
        <v>1</v>
      </c>
      <c r="AG97">
        <v>1</v>
      </c>
      <c r="AH97" s="2">
        <v>45734.389722222222</v>
      </c>
      <c r="AI97">
        <v>1</v>
      </c>
      <c r="AJ97">
        <v>364840002</v>
      </c>
      <c r="AK97" t="s">
        <v>686</v>
      </c>
      <c r="AL97">
        <v>364840001</v>
      </c>
      <c r="AM97" t="s">
        <v>687</v>
      </c>
      <c r="BD97">
        <v>364840004</v>
      </c>
      <c r="BE97" t="s">
        <v>725</v>
      </c>
      <c r="BH97">
        <v>364840031</v>
      </c>
      <c r="BI97" t="s">
        <v>689</v>
      </c>
      <c r="BY97" s="4" t="str">
        <f>HYPERLINK("https://lead2car-demo.crm4.dynamics.com/main.aspx?etn=ey_equipment&amp;pagetype=entityrecord&amp;id=6879fd38-c9f5-ef11-be1f-6045bddf3afb","6879fd38-c9f5-ef11-be1f-6045bddf3afb")</f>
        <v>6879fd38-c9f5-ef11-be1f-6045bddf3afb</v>
      </c>
      <c r="BZ97" t="s">
        <v>982</v>
      </c>
      <c r="CM97" s="2">
        <v>45734.389722222222</v>
      </c>
      <c r="CN97">
        <v>0</v>
      </c>
      <c r="CX97" s="2">
        <v>46069.657395833332</v>
      </c>
      <c r="CY97" s="2">
        <v>45734.389722222222</v>
      </c>
      <c r="CZ97">
        <v>1</v>
      </c>
      <c r="DA97" s="2">
        <v>45939.333333333336</v>
      </c>
      <c r="DB97" s="2">
        <v>45734.389722222222</v>
      </c>
      <c r="DC97">
        <v>1</v>
      </c>
      <c r="DF97" s="1">
        <v>44470</v>
      </c>
      <c r="DG97" s="1">
        <v>45931</v>
      </c>
      <c r="DI97" s="2">
        <v>46304.333333333336</v>
      </c>
      <c r="DM97" s="1">
        <v>44461</v>
      </c>
      <c r="DN97" s="1">
        <v>45368</v>
      </c>
      <c r="DR97" s="2">
        <v>45200.600694444445</v>
      </c>
      <c r="DT97">
        <v>364840002</v>
      </c>
      <c r="DU97" t="s">
        <v>686</v>
      </c>
      <c r="EI97">
        <v>364840001</v>
      </c>
      <c r="EJ97" t="s">
        <v>687</v>
      </c>
      <c r="EK97">
        <v>364840000</v>
      </c>
      <c r="EL97" t="s">
        <v>727</v>
      </c>
      <c r="EO97" s="4" t="str">
        <f>HYPERLINK("https://lead2car-demo.crm4.dynamics.com/main.aspx?etn=contact&amp;pagetype=entityrecord&amp;id=834aab2f-d7f5-ef11-be1f-000d3ab63aa3","834aab2f-d7f5-ef11-be1f-000d3ab63aa3")</f>
        <v>834aab2f-d7f5-ef11-be1f-000d3ab63aa3</v>
      </c>
      <c r="EP97" t="s">
        <v>1580</v>
      </c>
      <c r="EQ97" t="s">
        <v>729</v>
      </c>
      <c r="ER97">
        <v>364840000</v>
      </c>
      <c r="ES97" t="s">
        <v>690</v>
      </c>
      <c r="FC97" t="s">
        <v>730</v>
      </c>
      <c r="FD97">
        <v>2000</v>
      </c>
      <c r="FE97" t="s">
        <v>1581</v>
      </c>
      <c r="FF97">
        <v>120</v>
      </c>
      <c r="FI97">
        <v>200</v>
      </c>
      <c r="GD97" t="s">
        <v>1582</v>
      </c>
      <c r="GG97">
        <v>364840000</v>
      </c>
      <c r="GH97" t="s">
        <v>691</v>
      </c>
      <c r="GJ97" t="b">
        <v>0</v>
      </c>
      <c r="GK97" t="s">
        <v>715</v>
      </c>
      <c r="GP97">
        <v>364840002</v>
      </c>
      <c r="GQ97" t="s">
        <v>686</v>
      </c>
      <c r="GU97" s="4" t="str">
        <f t="shared" si="29"/>
        <v>f4fbea14-c9f5-ef11-be1f-6045bddf3afb</v>
      </c>
      <c r="GV97" t="s">
        <v>733</v>
      </c>
      <c r="HE97">
        <v>364840002</v>
      </c>
      <c r="HF97" t="s">
        <v>686</v>
      </c>
      <c r="HI97">
        <v>364840002</v>
      </c>
      <c r="HJ97" t="s">
        <v>686</v>
      </c>
      <c r="HM97">
        <v>1</v>
      </c>
      <c r="HN97">
        <v>1</v>
      </c>
      <c r="IF97" s="4" t="str">
        <f t="shared" si="32"/>
        <v>35e04625-43f5-ef11-be1f-6045bddedbff</v>
      </c>
      <c r="IG97" t="s">
        <v>734</v>
      </c>
      <c r="II97">
        <v>2022</v>
      </c>
      <c r="IJ97" t="b">
        <v>0</v>
      </c>
      <c r="IK97" t="s">
        <v>715</v>
      </c>
      <c r="IM97" t="s">
        <v>1583</v>
      </c>
      <c r="IR97">
        <v>364840000</v>
      </c>
      <c r="IS97" t="s">
        <v>736</v>
      </c>
      <c r="IX97" t="s">
        <v>1064</v>
      </c>
      <c r="JH97">
        <v>364840006</v>
      </c>
      <c r="JI97" t="s">
        <v>737</v>
      </c>
      <c r="JL97" s="2">
        <v>45734.389722222222</v>
      </c>
      <c r="JM97">
        <v>0</v>
      </c>
      <c r="KJ97" t="s">
        <v>982</v>
      </c>
      <c r="KR97">
        <v>364840002</v>
      </c>
      <c r="KS97" t="s">
        <v>686</v>
      </c>
      <c r="KT97" t="b">
        <v>0</v>
      </c>
      <c r="KU97" t="s">
        <v>715</v>
      </c>
      <c r="LV97">
        <v>123448</v>
      </c>
      <c r="LW97">
        <v>123448</v>
      </c>
      <c r="NP97" t="s">
        <v>1584</v>
      </c>
      <c r="NS97">
        <v>364840002</v>
      </c>
      <c r="NT97" t="s">
        <v>686</v>
      </c>
      <c r="OW97">
        <v>364840002</v>
      </c>
      <c r="OX97" t="s">
        <v>686</v>
      </c>
      <c r="PB97" t="s">
        <v>1563</v>
      </c>
      <c r="PE97" t="b">
        <v>0</v>
      </c>
      <c r="PF97" t="s">
        <v>686</v>
      </c>
      <c r="PN97">
        <v>364840002</v>
      </c>
      <c r="PO97" t="s">
        <v>686</v>
      </c>
      <c r="PR97" t="s">
        <v>741</v>
      </c>
      <c r="VU97">
        <v>364840001</v>
      </c>
      <c r="VV97" t="s">
        <v>720</v>
      </c>
      <c r="VZ97" t="s">
        <v>1585</v>
      </c>
      <c r="WA97">
        <v>364840069</v>
      </c>
      <c r="WB97" t="s">
        <v>743</v>
      </c>
      <c r="WC97">
        <v>364840001</v>
      </c>
      <c r="WD97" t="s">
        <v>687</v>
      </c>
      <c r="WR97">
        <v>364840013</v>
      </c>
      <c r="WS97" t="s">
        <v>704</v>
      </c>
      <c r="WX97" s="4" t="str">
        <f>HYPERLINK("https://lead2car-demo.crm4.dynamics.com/main.aspx?etn=ey_vehicle&amp;pagetype=entityrecord&amp;id=c317ee44-c9f5-ef11-be1f-6045bddf3afb","c317ee44-c9f5-ef11-be1f-6045bddf3afb")</f>
        <v>c317ee44-c9f5-ef11-be1f-6045bddf3afb</v>
      </c>
      <c r="XD97" s="4" t="str">
        <f t="shared" si="33"/>
        <v>62769afe-37f5-ef11-be1f-7c1e5275d4e3</v>
      </c>
      <c r="XE97" t="s">
        <v>744</v>
      </c>
      <c r="XF97" s="4" t="str">
        <f>HYPERLINK("https://lead2car-demo.crm4.dynamics.com/main.aspx?etn=ey_vehicleowner&amp;pagetype=entityrecord&amp;id=f1364a8e-d1f5-ef11-be1f-000d3ab63aa3","f1364a8e-d1f5-ef11-be1f-000d3ab63aa3")</f>
        <v>f1364a8e-d1f5-ef11-be1f-000d3ab63aa3</v>
      </c>
      <c r="XG97" t="s">
        <v>1586</v>
      </c>
      <c r="XH97">
        <v>364840002</v>
      </c>
      <c r="XI97" t="s">
        <v>686</v>
      </c>
      <c r="XJ97">
        <v>364840002</v>
      </c>
      <c r="XK97" t="s">
        <v>686</v>
      </c>
      <c r="XP97">
        <v>364840000</v>
      </c>
      <c r="XQ97" t="s">
        <v>722</v>
      </c>
      <c r="XR97" s="4" t="str">
        <f t="shared" si="24"/>
        <v>95d5cdbc-9fd5-ef11-8eea-000d3a6576c9</v>
      </c>
      <c r="XS97" t="s">
        <v>685</v>
      </c>
      <c r="YD97" t="s">
        <v>1566</v>
      </c>
      <c r="YF97" t="b">
        <v>0</v>
      </c>
      <c r="YG97" t="s">
        <v>715</v>
      </c>
      <c r="YH97">
        <v>364840002</v>
      </c>
      <c r="YI97" t="s">
        <v>686</v>
      </c>
      <c r="YL97" s="4" t="str">
        <f t="shared" si="25"/>
        <v>95d5cdbc-9fd5-ef11-8eea-000d3a6576c9</v>
      </c>
      <c r="YM97" t="s">
        <v>685</v>
      </c>
      <c r="YN97" s="2">
        <v>45733.638229166667</v>
      </c>
      <c r="YR97" s="4" t="str">
        <f>HYPERLINK("https://lead2car-demo.crm4.dynamics.com/main.aspx?etn=systemuser&amp;pagetype=entityrecord&amp;id=95d5cdbc-9fd5-ef11-8eea-000d3a6576c9","95d5cdbc-9fd5-ef11-8eea-000d3a6576c9")</f>
        <v>95d5cdbc-9fd5-ef11-8eea-000d3a6576c9</v>
      </c>
      <c r="YS97" t="s">
        <v>685</v>
      </c>
      <c r="YT97" t="s">
        <v>709</v>
      </c>
      <c r="YU97" s="4" t="str">
        <f t="shared" si="26"/>
        <v>a3cecdbc-9fd5-ef11-8eea-000d3a6576c9</v>
      </c>
      <c r="YV97" t="s">
        <v>710</v>
      </c>
      <c r="YY97" s="4" t="str">
        <f>HYPERLINK("https://lead2car-demo.crm4.dynamics.com/main.aspx?etn=systemuser&amp;pagetype=entityrecord&amp;id=95d5cdbc-9fd5-ef11-8eea-000d3a6576c9","95d5cdbc-9fd5-ef11-8eea-000d3a6576c9")</f>
        <v>95d5cdbc-9fd5-ef11-8eea-000d3a6576c9</v>
      </c>
      <c r="ZA97">
        <v>0</v>
      </c>
      <c r="ZB97" t="s">
        <v>703</v>
      </c>
      <c r="ZC97">
        <v>1</v>
      </c>
      <c r="ZD97" t="s">
        <v>703</v>
      </c>
      <c r="ZE97">
        <v>0</v>
      </c>
      <c r="ZF97" s="4" t="str">
        <f t="shared" si="27"/>
        <v>58c14207-2cd6-ef11-8eea-000d3a6576c9</v>
      </c>
      <c r="ZG97" t="s">
        <v>711</v>
      </c>
    </row>
    <row r="98" spans="1:683" x14ac:dyDescent="0.25">
      <c r="A98" s="4" t="str">
        <f t="shared" si="28"/>
        <v>5333e27e-c4f5-ef11-be1f-6045bddedbff</v>
      </c>
      <c r="B98" t="s">
        <v>724</v>
      </c>
      <c r="C98" s="2">
        <v>45716.488819444443</v>
      </c>
      <c r="F98">
        <v>1</v>
      </c>
      <c r="J98">
        <v>364840002</v>
      </c>
      <c r="K98" t="s">
        <v>686</v>
      </c>
      <c r="R98" t="b">
        <v>0</v>
      </c>
      <c r="S98" t="s">
        <v>686</v>
      </c>
      <c r="W98">
        <v>0</v>
      </c>
      <c r="X98" s="2">
        <v>45734.389722222222</v>
      </c>
      <c r="Y98">
        <v>1</v>
      </c>
      <c r="Z98">
        <v>2</v>
      </c>
      <c r="AA98" s="2">
        <v>45734.389722222222</v>
      </c>
      <c r="AB98">
        <v>1</v>
      </c>
      <c r="AC98">
        <v>11075.06</v>
      </c>
      <c r="AD98">
        <v>11075.06</v>
      </c>
      <c r="AE98" s="2">
        <v>45734.389722222222</v>
      </c>
      <c r="AF98">
        <v>1</v>
      </c>
      <c r="AG98">
        <v>2</v>
      </c>
      <c r="AH98" s="2">
        <v>45734.389722222222</v>
      </c>
      <c r="AI98">
        <v>1</v>
      </c>
      <c r="AJ98">
        <v>364840002</v>
      </c>
      <c r="AK98" t="s">
        <v>686</v>
      </c>
      <c r="AL98">
        <v>364840001</v>
      </c>
      <c r="AM98" t="s">
        <v>687</v>
      </c>
      <c r="BD98">
        <v>364840004</v>
      </c>
      <c r="BE98" t="s">
        <v>725</v>
      </c>
      <c r="BH98">
        <v>364840031</v>
      </c>
      <c r="BI98" t="s">
        <v>689</v>
      </c>
      <c r="BY98" s="4" t="str">
        <f>HYPERLINK("https://lead2car-demo.crm4.dynamics.com/main.aspx?etn=ey_equipment&amp;pagetype=entityrecord&amp;id=e717ee44-c9f5-ef11-be1f-6045bddf3afb","e717ee44-c9f5-ef11-be1f-6045bddf3afb")</f>
        <v>e717ee44-c9f5-ef11-be1f-6045bddf3afb</v>
      </c>
      <c r="BZ98" t="s">
        <v>1144</v>
      </c>
      <c r="CM98" s="2">
        <v>45734.389722222222</v>
      </c>
      <c r="CN98">
        <v>0</v>
      </c>
      <c r="CX98" s="2">
        <v>44845.532384259262</v>
      </c>
      <c r="CY98" s="2">
        <v>45734.389722222222</v>
      </c>
      <c r="CZ98">
        <v>1</v>
      </c>
      <c r="DA98" s="2">
        <v>44830.338969907411</v>
      </c>
      <c r="DB98" s="2">
        <v>45734.389722222222</v>
      </c>
      <c r="DC98">
        <v>1</v>
      </c>
      <c r="DF98" s="1">
        <v>44470</v>
      </c>
      <c r="DG98" s="1">
        <v>45931</v>
      </c>
      <c r="DI98" s="2">
        <v>45195.338969907411</v>
      </c>
      <c r="DM98" s="1">
        <v>44454</v>
      </c>
      <c r="DN98" s="1">
        <v>43264</v>
      </c>
      <c r="DR98" s="2">
        <v>45200.602083333331</v>
      </c>
      <c r="DT98">
        <v>364840002</v>
      </c>
      <c r="DU98" t="s">
        <v>686</v>
      </c>
      <c r="EI98">
        <v>364840001</v>
      </c>
      <c r="EJ98" t="s">
        <v>687</v>
      </c>
      <c r="EK98">
        <v>364840000</v>
      </c>
      <c r="EL98" t="s">
        <v>727</v>
      </c>
      <c r="EO98" s="4" t="str">
        <f>HYPERLINK("https://lead2car-demo.crm4.dynamics.com/main.aspx?etn=account&amp;pagetype=entityrecord&amp;id=76e98b53-c7f5-ef11-be1f-000d3ab63aa3","76e98b53-c7f5-ef11-be1f-000d3ab63aa3")</f>
        <v>76e98b53-c7f5-ef11-be1f-000d3ab63aa3</v>
      </c>
      <c r="EP98" t="s">
        <v>1587</v>
      </c>
      <c r="EQ98" t="s">
        <v>713</v>
      </c>
      <c r="ER98">
        <v>364840000</v>
      </c>
      <c r="ES98" t="s">
        <v>690</v>
      </c>
      <c r="FC98" t="s">
        <v>730</v>
      </c>
      <c r="FD98">
        <v>2000</v>
      </c>
      <c r="FE98" t="s">
        <v>1588</v>
      </c>
      <c r="FF98">
        <v>120</v>
      </c>
      <c r="FI98">
        <v>200</v>
      </c>
      <c r="GD98" t="s">
        <v>732</v>
      </c>
      <c r="GG98">
        <v>364840000</v>
      </c>
      <c r="GH98" t="s">
        <v>691</v>
      </c>
      <c r="GJ98" t="b">
        <v>0</v>
      </c>
      <c r="GK98" t="s">
        <v>715</v>
      </c>
      <c r="GP98">
        <v>364840002</v>
      </c>
      <c r="GQ98" t="s">
        <v>686</v>
      </c>
      <c r="GU98" s="4" t="str">
        <f t="shared" si="29"/>
        <v>f4fbea14-c9f5-ef11-be1f-6045bddf3afb</v>
      </c>
      <c r="GV98" t="s">
        <v>733</v>
      </c>
      <c r="HE98">
        <v>364840001</v>
      </c>
      <c r="HF98" t="s">
        <v>687</v>
      </c>
      <c r="HI98">
        <v>364840002</v>
      </c>
      <c r="HJ98" t="s">
        <v>686</v>
      </c>
      <c r="HM98">
        <v>1</v>
      </c>
      <c r="HN98">
        <v>1</v>
      </c>
      <c r="IB98">
        <v>25410</v>
      </c>
      <c r="IF98" s="4" t="str">
        <f t="shared" si="32"/>
        <v>35e04625-43f5-ef11-be1f-6045bddedbff</v>
      </c>
      <c r="IG98" t="s">
        <v>734</v>
      </c>
      <c r="II98">
        <v>2022</v>
      </c>
      <c r="IJ98" t="b">
        <v>0</v>
      </c>
      <c r="IK98" t="s">
        <v>715</v>
      </c>
      <c r="IM98" t="s">
        <v>1589</v>
      </c>
      <c r="IN98">
        <v>364840001</v>
      </c>
      <c r="IO98" t="s">
        <v>687</v>
      </c>
      <c r="IR98">
        <v>364840000</v>
      </c>
      <c r="IS98" t="s">
        <v>736</v>
      </c>
      <c r="IX98" t="s">
        <v>1093</v>
      </c>
      <c r="JH98">
        <v>364840006</v>
      </c>
      <c r="JI98" t="s">
        <v>737</v>
      </c>
      <c r="JL98" s="2">
        <v>45734.389722222222</v>
      </c>
      <c r="JM98">
        <v>0</v>
      </c>
      <c r="KJ98" t="s">
        <v>1144</v>
      </c>
      <c r="KR98">
        <v>364840002</v>
      </c>
      <c r="KS98" t="s">
        <v>686</v>
      </c>
      <c r="KT98" t="b">
        <v>0</v>
      </c>
      <c r="KU98" t="s">
        <v>715</v>
      </c>
      <c r="LV98">
        <v>446198.35</v>
      </c>
      <c r="LW98">
        <v>446198.35</v>
      </c>
      <c r="LX98">
        <v>495084</v>
      </c>
      <c r="LY98">
        <v>495084</v>
      </c>
      <c r="NP98" t="s">
        <v>1590</v>
      </c>
      <c r="NQ98" t="s">
        <v>1591</v>
      </c>
      <c r="NS98">
        <v>364840002</v>
      </c>
      <c r="NT98" t="s">
        <v>686</v>
      </c>
      <c r="OW98">
        <v>364840002</v>
      </c>
      <c r="OX98" t="s">
        <v>686</v>
      </c>
      <c r="PB98" t="s">
        <v>1571</v>
      </c>
      <c r="PE98" t="b">
        <v>0</v>
      </c>
      <c r="PF98" t="s">
        <v>686</v>
      </c>
      <c r="PN98">
        <v>364840002</v>
      </c>
      <c r="PO98" t="s">
        <v>686</v>
      </c>
      <c r="PR98" t="s">
        <v>741</v>
      </c>
      <c r="VO98">
        <v>0</v>
      </c>
      <c r="VP98">
        <v>0</v>
      </c>
      <c r="VU98">
        <v>364840001</v>
      </c>
      <c r="VV98" t="s">
        <v>720</v>
      </c>
      <c r="VZ98" t="s">
        <v>1592</v>
      </c>
      <c r="WA98">
        <v>364840069</v>
      </c>
      <c r="WB98" t="s">
        <v>743</v>
      </c>
      <c r="WC98">
        <v>364840001</v>
      </c>
      <c r="WD98" t="s">
        <v>687</v>
      </c>
      <c r="WR98">
        <v>364840013</v>
      </c>
      <c r="WS98" t="s">
        <v>704</v>
      </c>
      <c r="WX98" s="4" t="str">
        <f>HYPERLINK("https://lead2car-demo.crm4.dynamics.com/main.aspx?etn=ey_vehicle&amp;pagetype=entityrecord&amp;id=f117ee44-c9f5-ef11-be1f-6045bddf3afb","f117ee44-c9f5-ef11-be1f-6045bddf3afb")</f>
        <v>f117ee44-c9f5-ef11-be1f-6045bddf3afb</v>
      </c>
      <c r="XD98" s="4" t="str">
        <f t="shared" si="33"/>
        <v>62769afe-37f5-ef11-be1f-7c1e5275d4e3</v>
      </c>
      <c r="XE98" t="s">
        <v>744</v>
      </c>
      <c r="XF98" s="4" t="str">
        <f>HYPERLINK("https://lead2car-demo.crm4.dynamics.com/main.aspx?etn=ey_vehicleowner&amp;pagetype=entityrecord&amp;id=356fbe25-d4f5-ef11-be1f-000d3ab63aa3","356fbe25-d4f5-ef11-be1f-000d3ab63aa3")</f>
        <v>356fbe25-d4f5-ef11-be1f-000d3ab63aa3</v>
      </c>
      <c r="XG98" t="s">
        <v>1088</v>
      </c>
      <c r="XH98">
        <v>364840002</v>
      </c>
      <c r="XI98" t="s">
        <v>686</v>
      </c>
      <c r="XJ98">
        <v>364840002</v>
      </c>
      <c r="XK98" t="s">
        <v>686</v>
      </c>
      <c r="XP98">
        <v>364840000</v>
      </c>
      <c r="XQ98" t="s">
        <v>722</v>
      </c>
      <c r="XR98" s="4" t="str">
        <f t="shared" si="24"/>
        <v>95d5cdbc-9fd5-ef11-8eea-000d3a6576c9</v>
      </c>
      <c r="XS98" t="s">
        <v>685</v>
      </c>
      <c r="YD98" t="s">
        <v>1574</v>
      </c>
      <c r="YF98" t="b">
        <v>0</v>
      </c>
      <c r="YG98" t="s">
        <v>715</v>
      </c>
      <c r="YH98">
        <v>364840002</v>
      </c>
      <c r="YI98" t="s">
        <v>686</v>
      </c>
      <c r="YL98" s="4" t="str">
        <f t="shared" si="25"/>
        <v>95d5cdbc-9fd5-ef11-8eea-000d3a6576c9</v>
      </c>
      <c r="YM98" t="s">
        <v>685</v>
      </c>
      <c r="YN98" s="2">
        <v>45732.656435185185</v>
      </c>
      <c r="YR98" s="4" t="str">
        <f>HYPERLINK("https://lead2car-demo.crm4.dynamics.com/main.aspx?etn=systemuser&amp;pagetype=entityrecord&amp;id=5333e27e-c4f5-ef11-be1f-6045bddedbff","5333e27e-c4f5-ef11-be1f-6045bddedbff")</f>
        <v>5333e27e-c4f5-ef11-be1f-6045bddedbff</v>
      </c>
      <c r="YS98" t="s">
        <v>724</v>
      </c>
      <c r="YT98" t="s">
        <v>709</v>
      </c>
      <c r="YU98" s="4" t="str">
        <f t="shared" si="26"/>
        <v>a3cecdbc-9fd5-ef11-8eea-000d3a6576c9</v>
      </c>
      <c r="YV98" t="s">
        <v>710</v>
      </c>
      <c r="YY98" s="4" t="str">
        <f>HYPERLINK("https://lead2car-demo.crm4.dynamics.com/main.aspx?etn=systemuser&amp;pagetype=entityrecord&amp;id=5333e27e-c4f5-ef11-be1f-6045bddedbff","5333e27e-c4f5-ef11-be1f-6045bddedbff")</f>
        <v>5333e27e-c4f5-ef11-be1f-6045bddedbff</v>
      </c>
      <c r="ZA98">
        <v>0</v>
      </c>
      <c r="ZB98" t="s">
        <v>703</v>
      </c>
      <c r="ZC98">
        <v>1</v>
      </c>
      <c r="ZD98" t="s">
        <v>703</v>
      </c>
      <c r="ZE98">
        <v>0</v>
      </c>
      <c r="ZF98" s="4" t="str">
        <f t="shared" si="27"/>
        <v>58c14207-2cd6-ef11-8eea-000d3a6576c9</v>
      </c>
      <c r="ZG98" t="s">
        <v>711</v>
      </c>
    </row>
    <row r="99" spans="1:683" x14ac:dyDescent="0.25">
      <c r="A99" s="4" t="str">
        <f t="shared" si="28"/>
        <v>5333e27e-c4f5-ef11-be1f-6045bddedbff</v>
      </c>
      <c r="B99" t="s">
        <v>724</v>
      </c>
      <c r="C99" s="2">
        <v>45716.488842592589</v>
      </c>
      <c r="F99">
        <v>1</v>
      </c>
      <c r="J99">
        <v>364840002</v>
      </c>
      <c r="K99" t="s">
        <v>686</v>
      </c>
      <c r="R99" t="b">
        <v>0</v>
      </c>
      <c r="S99" t="s">
        <v>686</v>
      </c>
      <c r="W99">
        <v>0</v>
      </c>
      <c r="X99" s="2">
        <v>45734.389722222222</v>
      </c>
      <c r="Y99">
        <v>1</v>
      </c>
      <c r="Z99">
        <v>3</v>
      </c>
      <c r="AA99" s="2">
        <v>45734.389722222222</v>
      </c>
      <c r="AB99">
        <v>1</v>
      </c>
      <c r="AC99">
        <v>68567.899999999994</v>
      </c>
      <c r="AD99">
        <v>68567.899999999994</v>
      </c>
      <c r="AE99" s="2">
        <v>45734.389722222222</v>
      </c>
      <c r="AF99">
        <v>1</v>
      </c>
      <c r="AG99">
        <v>0</v>
      </c>
      <c r="AH99" s="2">
        <v>45734.389722222222</v>
      </c>
      <c r="AI99">
        <v>1</v>
      </c>
      <c r="AJ99">
        <v>364840002</v>
      </c>
      <c r="AK99" t="s">
        <v>686</v>
      </c>
      <c r="AL99">
        <v>364840001</v>
      </c>
      <c r="AM99" t="s">
        <v>687</v>
      </c>
      <c r="BD99">
        <v>364840004</v>
      </c>
      <c r="BE99" t="s">
        <v>725</v>
      </c>
      <c r="BH99">
        <v>364840031</v>
      </c>
      <c r="BI99" t="s">
        <v>689</v>
      </c>
      <c r="BY99" s="4" t="str">
        <f>HYPERLINK("https://lead2car-demo.crm4.dynamics.com/main.aspx?etn=ey_equipment&amp;pagetype=entityrecord&amp;id=1ec9f53e-c9f5-ef11-be1f-6045bddf3afb","1ec9f53e-c9f5-ef11-be1f-6045bddf3afb")</f>
        <v>1ec9f53e-c9f5-ef11-be1f-6045bddf3afb</v>
      </c>
      <c r="BZ99" t="s">
        <v>1060</v>
      </c>
      <c r="CM99" s="2">
        <v>45734.389722222222</v>
      </c>
      <c r="CN99">
        <v>0</v>
      </c>
      <c r="CX99" s="2">
        <v>44845.567048611112</v>
      </c>
      <c r="CY99" s="2">
        <v>45734.389722222222</v>
      </c>
      <c r="CZ99">
        <v>1</v>
      </c>
      <c r="DA99" s="2">
        <v>44845.413148148145</v>
      </c>
      <c r="DB99" s="2">
        <v>45734.389722222222</v>
      </c>
      <c r="DC99">
        <v>1</v>
      </c>
      <c r="DF99" s="1">
        <v>44502</v>
      </c>
      <c r="DG99" s="1">
        <v>45948</v>
      </c>
      <c r="DI99" s="2">
        <v>45210.413148148145</v>
      </c>
      <c r="DM99" s="1">
        <v>44480</v>
      </c>
      <c r="DN99" s="1">
        <v>43647</v>
      </c>
      <c r="DR99" s="2">
        <v>45217.552777777775</v>
      </c>
      <c r="DT99">
        <v>364840002</v>
      </c>
      <c r="DU99" t="s">
        <v>686</v>
      </c>
      <c r="EI99">
        <v>364840001</v>
      </c>
      <c r="EJ99" t="s">
        <v>687</v>
      </c>
      <c r="EK99">
        <v>364840000</v>
      </c>
      <c r="EL99" t="s">
        <v>727</v>
      </c>
      <c r="EO99" s="4" t="str">
        <f>HYPERLINK("https://lead2car-demo.crm4.dynamics.com/main.aspx?etn=contact&amp;pagetype=entityrecord&amp;id=8f2e123d-b000-f011-bae3-6045bde07892","8f2e123d-b000-f011-bae3-6045bde07892")</f>
        <v>8f2e123d-b000-f011-bae3-6045bde07892</v>
      </c>
      <c r="EP99" t="s">
        <v>1593</v>
      </c>
      <c r="EQ99" t="s">
        <v>729</v>
      </c>
      <c r="ER99">
        <v>364840000</v>
      </c>
      <c r="ES99" t="s">
        <v>690</v>
      </c>
      <c r="EU99">
        <v>30000</v>
      </c>
      <c r="EV99" s="1">
        <v>45232</v>
      </c>
      <c r="FC99" t="s">
        <v>730</v>
      </c>
      <c r="FD99">
        <v>2000</v>
      </c>
      <c r="FF99">
        <v>120</v>
      </c>
      <c r="FI99">
        <v>200</v>
      </c>
      <c r="GD99" t="s">
        <v>732</v>
      </c>
      <c r="GG99">
        <v>364840000</v>
      </c>
      <c r="GH99" t="s">
        <v>691</v>
      </c>
      <c r="GJ99" t="b">
        <v>0</v>
      </c>
      <c r="GK99" t="s">
        <v>715</v>
      </c>
      <c r="GP99">
        <v>364840002</v>
      </c>
      <c r="GQ99" t="s">
        <v>686</v>
      </c>
      <c r="GU99" s="4" t="str">
        <f t="shared" si="29"/>
        <v>f4fbea14-c9f5-ef11-be1f-6045bddf3afb</v>
      </c>
      <c r="GV99" t="s">
        <v>733</v>
      </c>
      <c r="HE99">
        <v>364840002</v>
      </c>
      <c r="HF99" t="s">
        <v>686</v>
      </c>
      <c r="HI99">
        <v>364840002</v>
      </c>
      <c r="HJ99" t="s">
        <v>686</v>
      </c>
      <c r="HM99">
        <v>1</v>
      </c>
      <c r="HN99">
        <v>1</v>
      </c>
      <c r="IB99">
        <v>66972</v>
      </c>
      <c r="IF99" s="4" t="str">
        <f t="shared" si="32"/>
        <v>35e04625-43f5-ef11-be1f-6045bddedbff</v>
      </c>
      <c r="IG99" t="s">
        <v>734</v>
      </c>
      <c r="II99">
        <v>2022</v>
      </c>
      <c r="IJ99" t="b">
        <v>0</v>
      </c>
      <c r="IK99" t="s">
        <v>715</v>
      </c>
      <c r="IM99" t="s">
        <v>1101</v>
      </c>
      <c r="IN99">
        <v>364840001</v>
      </c>
      <c r="IO99" t="s">
        <v>687</v>
      </c>
      <c r="IR99">
        <v>364840000</v>
      </c>
      <c r="IS99" t="s">
        <v>736</v>
      </c>
      <c r="IX99" t="s">
        <v>1064</v>
      </c>
      <c r="JH99">
        <v>364840006</v>
      </c>
      <c r="JI99" t="s">
        <v>737</v>
      </c>
      <c r="JL99" s="2">
        <v>45734.389722222222</v>
      </c>
      <c r="JM99">
        <v>0</v>
      </c>
      <c r="KJ99" t="s">
        <v>1060</v>
      </c>
      <c r="KR99">
        <v>364840002</v>
      </c>
      <c r="KS99" t="s">
        <v>686</v>
      </c>
      <c r="KT99" t="b">
        <v>0</v>
      </c>
      <c r="KU99" t="s">
        <v>715</v>
      </c>
      <c r="LV99">
        <v>-8264.4599999999991</v>
      </c>
      <c r="LW99">
        <v>-8264.4599999999991</v>
      </c>
      <c r="LX99">
        <v>0</v>
      </c>
      <c r="LY99">
        <v>0</v>
      </c>
      <c r="NP99" t="s">
        <v>1594</v>
      </c>
      <c r="NQ99" t="s">
        <v>1103</v>
      </c>
      <c r="NS99">
        <v>364840002</v>
      </c>
      <c r="NT99" t="s">
        <v>686</v>
      </c>
      <c r="OW99">
        <v>364840002</v>
      </c>
      <c r="OX99" t="s">
        <v>686</v>
      </c>
      <c r="PB99" t="s">
        <v>1104</v>
      </c>
      <c r="PE99" t="b">
        <v>0</v>
      </c>
      <c r="PF99" t="s">
        <v>686</v>
      </c>
      <c r="PN99">
        <v>364840002</v>
      </c>
      <c r="PO99" t="s">
        <v>686</v>
      </c>
      <c r="PR99" t="s">
        <v>741</v>
      </c>
      <c r="VO99">
        <v>0</v>
      </c>
      <c r="VP99">
        <v>0</v>
      </c>
      <c r="VU99">
        <v>364840001</v>
      </c>
      <c r="VV99" t="s">
        <v>720</v>
      </c>
      <c r="VY99" t="s">
        <v>1077</v>
      </c>
      <c r="VZ99" t="s">
        <v>1595</v>
      </c>
      <c r="WA99">
        <v>364840069</v>
      </c>
      <c r="WB99" t="s">
        <v>743</v>
      </c>
      <c r="WC99">
        <v>364840001</v>
      </c>
      <c r="WD99" t="s">
        <v>687</v>
      </c>
      <c r="WR99">
        <v>364840013</v>
      </c>
      <c r="WS99" t="s">
        <v>704</v>
      </c>
      <c r="WX99" s="4" t="str">
        <f>HYPERLINK("https://lead2car-demo.crm4.dynamics.com/main.aspx?etn=ey_vehicle&amp;pagetype=entityrecord&amp;id=3618ee44-c9f5-ef11-be1f-6045bddf3afb","3618ee44-c9f5-ef11-be1f-6045bddf3afb")</f>
        <v>3618ee44-c9f5-ef11-be1f-6045bddf3afb</v>
      </c>
      <c r="XD99" s="4" t="str">
        <f t="shared" si="33"/>
        <v>62769afe-37f5-ef11-be1f-7c1e5275d4e3</v>
      </c>
      <c r="XE99" t="s">
        <v>744</v>
      </c>
      <c r="XF99" s="4" t="str">
        <f>HYPERLINK("https://lead2car-demo.crm4.dynamics.com/main.aspx?etn=ey_vehicleowner&amp;pagetype=entityrecord&amp;id=a4564b2b-d4f5-ef11-be1f-7c1e5236628e","a4564b2b-d4f5-ef11-be1f-7c1e5236628e")</f>
        <v>a4564b2b-d4f5-ef11-be1f-7c1e5236628e</v>
      </c>
      <c r="XG99" t="s">
        <v>1596</v>
      </c>
      <c r="XH99">
        <v>364840002</v>
      </c>
      <c r="XI99" t="s">
        <v>686</v>
      </c>
      <c r="XJ99">
        <v>364840002</v>
      </c>
      <c r="XK99" t="s">
        <v>686</v>
      </c>
      <c r="XP99">
        <v>364840000</v>
      </c>
      <c r="XQ99" t="s">
        <v>722</v>
      </c>
      <c r="XR99" s="4" t="str">
        <f t="shared" si="24"/>
        <v>95d5cdbc-9fd5-ef11-8eea-000d3a6576c9</v>
      </c>
      <c r="XS99" t="s">
        <v>685</v>
      </c>
      <c r="YD99" t="s">
        <v>1107</v>
      </c>
      <c r="YF99" t="b">
        <v>0</v>
      </c>
      <c r="YG99" t="s">
        <v>715</v>
      </c>
      <c r="YH99">
        <v>364840002</v>
      </c>
      <c r="YI99" t="s">
        <v>686</v>
      </c>
      <c r="YL99" s="4" t="str">
        <f t="shared" si="25"/>
        <v>95d5cdbc-9fd5-ef11-8eea-000d3a6576c9</v>
      </c>
      <c r="YM99" t="s">
        <v>685</v>
      </c>
      <c r="YN99" s="2">
        <v>45732.656435185185</v>
      </c>
      <c r="YR99" s="4" t="str">
        <f>HYPERLINK("https://lead2car-demo.crm4.dynamics.com/main.aspx?etn=systemuser&amp;pagetype=entityrecord&amp;id=5333e27e-c4f5-ef11-be1f-6045bddedbff","5333e27e-c4f5-ef11-be1f-6045bddedbff")</f>
        <v>5333e27e-c4f5-ef11-be1f-6045bddedbff</v>
      </c>
      <c r="YS99" t="s">
        <v>724</v>
      </c>
      <c r="YT99" t="s">
        <v>709</v>
      </c>
      <c r="YU99" s="4" t="str">
        <f t="shared" si="26"/>
        <v>a3cecdbc-9fd5-ef11-8eea-000d3a6576c9</v>
      </c>
      <c r="YV99" t="s">
        <v>710</v>
      </c>
      <c r="YY99" s="4" t="str">
        <f>HYPERLINK("https://lead2car-demo.crm4.dynamics.com/main.aspx?etn=systemuser&amp;pagetype=entityrecord&amp;id=5333e27e-c4f5-ef11-be1f-6045bddedbff","5333e27e-c4f5-ef11-be1f-6045bddedbff")</f>
        <v>5333e27e-c4f5-ef11-be1f-6045bddedbff</v>
      </c>
      <c r="ZA99">
        <v>0</v>
      </c>
      <c r="ZB99" t="s">
        <v>703</v>
      </c>
      <c r="ZC99">
        <v>1</v>
      </c>
      <c r="ZD99" t="s">
        <v>703</v>
      </c>
      <c r="ZE99">
        <v>0</v>
      </c>
      <c r="ZF99" s="4" t="str">
        <f t="shared" si="27"/>
        <v>58c14207-2cd6-ef11-8eea-000d3a6576c9</v>
      </c>
      <c r="ZG99" t="s">
        <v>711</v>
      </c>
    </row>
    <row r="100" spans="1:683" x14ac:dyDescent="0.25">
      <c r="A100" s="4" t="str">
        <f t="shared" si="28"/>
        <v>5333e27e-c4f5-ef11-be1f-6045bddedbff</v>
      </c>
      <c r="B100" t="s">
        <v>724</v>
      </c>
      <c r="C100" s="2">
        <v>45716.488854166666</v>
      </c>
      <c r="F100">
        <v>1</v>
      </c>
      <c r="J100">
        <v>364840002</v>
      </c>
      <c r="K100" t="s">
        <v>686</v>
      </c>
      <c r="R100" t="b">
        <v>0</v>
      </c>
      <c r="S100" t="s">
        <v>686</v>
      </c>
      <c r="W100">
        <v>0</v>
      </c>
      <c r="X100" s="2">
        <v>45734.389722222222</v>
      </c>
      <c r="Y100">
        <v>1</v>
      </c>
      <c r="Z100">
        <v>1</v>
      </c>
      <c r="AA100" s="2">
        <v>45734.389722222222</v>
      </c>
      <c r="AB100">
        <v>1</v>
      </c>
      <c r="AC100">
        <v>13703.6</v>
      </c>
      <c r="AD100">
        <v>13703.6</v>
      </c>
      <c r="AE100" s="2">
        <v>45734.389722222222</v>
      </c>
      <c r="AF100">
        <v>1</v>
      </c>
      <c r="AG100">
        <v>0</v>
      </c>
      <c r="AH100" s="2">
        <v>45734.389722222222</v>
      </c>
      <c r="AI100">
        <v>1</v>
      </c>
      <c r="AJ100">
        <v>364840002</v>
      </c>
      <c r="AK100" t="s">
        <v>686</v>
      </c>
      <c r="AL100">
        <v>364840001</v>
      </c>
      <c r="AM100" t="s">
        <v>687</v>
      </c>
      <c r="BD100">
        <v>364840004</v>
      </c>
      <c r="BE100" t="s">
        <v>725</v>
      </c>
      <c r="BH100">
        <v>364840031</v>
      </c>
      <c r="BI100" t="s">
        <v>689</v>
      </c>
      <c r="BY100" s="4" t="str">
        <f>HYPERLINK("https://lead2car-demo.crm4.dynamics.com/main.aspx?etn=ey_equipment&amp;pagetype=entityrecord&amp;id=42c8f53e-c9f5-ef11-be1f-6045bddf3afb","42c8f53e-c9f5-ef11-be1f-6045bddf3afb")</f>
        <v>42c8f53e-c9f5-ef11-be1f-6045bddf3afb</v>
      </c>
      <c r="BZ100" t="s">
        <v>1002</v>
      </c>
      <c r="CM100" s="2">
        <v>45734.389722222222</v>
      </c>
      <c r="CN100">
        <v>0</v>
      </c>
      <c r="CX100" s="2">
        <v>45450.673703703702</v>
      </c>
      <c r="CY100" s="2">
        <v>45734.389722222222</v>
      </c>
      <c r="CZ100">
        <v>1</v>
      </c>
      <c r="DA100" s="2">
        <v>44838.336354166669</v>
      </c>
      <c r="DB100" s="2">
        <v>45734.389722222222</v>
      </c>
      <c r="DC100">
        <v>1</v>
      </c>
      <c r="DF100" s="1">
        <v>44482</v>
      </c>
      <c r="DG100" s="1">
        <v>45943</v>
      </c>
      <c r="DI100" s="2">
        <v>45203.336354166669</v>
      </c>
      <c r="DM100" s="1">
        <v>44424</v>
      </c>
      <c r="DN100" s="1">
        <v>43647</v>
      </c>
      <c r="DR100" s="2">
        <v>45212.635416666664</v>
      </c>
      <c r="DT100">
        <v>364840002</v>
      </c>
      <c r="DU100" t="s">
        <v>686</v>
      </c>
      <c r="EI100">
        <v>364840001</v>
      </c>
      <c r="EJ100" t="s">
        <v>687</v>
      </c>
      <c r="EK100">
        <v>364840000</v>
      </c>
      <c r="EL100" t="s">
        <v>727</v>
      </c>
      <c r="EO100" s="4" t="str">
        <f>HYPERLINK("https://lead2car-demo.crm4.dynamics.com/main.aspx?etn=account&amp;pagetype=entityrecord&amp;id=fe6a7f54-c7f5-ef11-be1f-6045bddedbff","fe6a7f54-c7f5-ef11-be1f-6045bddedbff")</f>
        <v>fe6a7f54-c7f5-ef11-be1f-6045bddedbff</v>
      </c>
      <c r="EP100" t="s">
        <v>1597</v>
      </c>
      <c r="EQ100" t="s">
        <v>713</v>
      </c>
      <c r="ER100">
        <v>364840000</v>
      </c>
      <c r="ES100" t="s">
        <v>690</v>
      </c>
      <c r="FC100" t="s">
        <v>730</v>
      </c>
      <c r="FD100">
        <v>2000</v>
      </c>
      <c r="FE100" t="s">
        <v>1598</v>
      </c>
      <c r="FF100">
        <v>120</v>
      </c>
      <c r="FI100">
        <v>200</v>
      </c>
      <c r="GD100" t="s">
        <v>1599</v>
      </c>
      <c r="GG100">
        <v>364840000</v>
      </c>
      <c r="GH100" t="s">
        <v>691</v>
      </c>
      <c r="GJ100" t="b">
        <v>0</v>
      </c>
      <c r="GK100" t="s">
        <v>715</v>
      </c>
      <c r="GP100">
        <v>364840002</v>
      </c>
      <c r="GQ100" t="s">
        <v>686</v>
      </c>
      <c r="GU100" s="4" t="str">
        <f t="shared" si="29"/>
        <v>f4fbea14-c9f5-ef11-be1f-6045bddf3afb</v>
      </c>
      <c r="GV100" t="s">
        <v>733</v>
      </c>
      <c r="HE100">
        <v>364840001</v>
      </c>
      <c r="HF100" t="s">
        <v>687</v>
      </c>
      <c r="HI100">
        <v>364840002</v>
      </c>
      <c r="HJ100" t="s">
        <v>686</v>
      </c>
      <c r="HM100">
        <v>2</v>
      </c>
      <c r="HN100">
        <v>2</v>
      </c>
      <c r="IF100" s="4" t="str">
        <f t="shared" si="32"/>
        <v>35e04625-43f5-ef11-be1f-6045bddedbff</v>
      </c>
      <c r="IG100" t="s">
        <v>734</v>
      </c>
      <c r="II100">
        <v>2022</v>
      </c>
      <c r="IJ100" t="b">
        <v>0</v>
      </c>
      <c r="IK100" t="s">
        <v>715</v>
      </c>
      <c r="IM100" t="s">
        <v>1583</v>
      </c>
      <c r="IN100">
        <v>364840001</v>
      </c>
      <c r="IO100" t="s">
        <v>687</v>
      </c>
      <c r="IR100">
        <v>364840000</v>
      </c>
      <c r="IS100" t="s">
        <v>736</v>
      </c>
      <c r="IX100" t="s">
        <v>1600</v>
      </c>
      <c r="JH100">
        <v>364840006</v>
      </c>
      <c r="JI100" t="s">
        <v>737</v>
      </c>
      <c r="JL100" s="2">
        <v>45734.389722222222</v>
      </c>
      <c r="JM100">
        <v>0</v>
      </c>
      <c r="KJ100" t="s">
        <v>1002</v>
      </c>
      <c r="KR100">
        <v>364840002</v>
      </c>
      <c r="KS100" t="s">
        <v>686</v>
      </c>
      <c r="KT100" t="b">
        <v>0</v>
      </c>
      <c r="KU100" t="s">
        <v>715</v>
      </c>
      <c r="LV100">
        <v>-10000</v>
      </c>
      <c r="LW100">
        <v>-10000</v>
      </c>
      <c r="LX100">
        <v>0</v>
      </c>
      <c r="LY100">
        <v>0</v>
      </c>
      <c r="NP100" t="s">
        <v>1601</v>
      </c>
      <c r="NS100">
        <v>364840002</v>
      </c>
      <c r="NT100" t="s">
        <v>686</v>
      </c>
      <c r="OW100">
        <v>364840002</v>
      </c>
      <c r="OX100" t="s">
        <v>686</v>
      </c>
      <c r="PB100" t="s">
        <v>1602</v>
      </c>
      <c r="PE100" t="b">
        <v>0</v>
      </c>
      <c r="PF100" t="s">
        <v>686</v>
      </c>
      <c r="PN100">
        <v>364840002</v>
      </c>
      <c r="PO100" t="s">
        <v>686</v>
      </c>
      <c r="PR100" t="s">
        <v>741</v>
      </c>
      <c r="VO100">
        <v>0</v>
      </c>
      <c r="VP100">
        <v>0</v>
      </c>
      <c r="VU100">
        <v>364840001</v>
      </c>
      <c r="VV100" t="s">
        <v>720</v>
      </c>
      <c r="VZ100" t="s">
        <v>1603</v>
      </c>
      <c r="WA100">
        <v>364840069</v>
      </c>
      <c r="WB100" t="s">
        <v>743</v>
      </c>
      <c r="WC100">
        <v>364840001</v>
      </c>
      <c r="WD100" t="s">
        <v>687</v>
      </c>
      <c r="WR100">
        <v>364840013</v>
      </c>
      <c r="WS100" t="s">
        <v>704</v>
      </c>
      <c r="WX100" s="4" t="str">
        <f>HYPERLINK("https://lead2car-demo.crm4.dynamics.com/main.aspx?etn=ey_vehicle&amp;pagetype=entityrecord&amp;id=4c18ee44-c9f5-ef11-be1f-6045bddf3afb","4c18ee44-c9f5-ef11-be1f-6045bddf3afb")</f>
        <v>4c18ee44-c9f5-ef11-be1f-6045bddf3afb</v>
      </c>
      <c r="XD100" s="4" t="str">
        <f t="shared" si="33"/>
        <v>62769afe-37f5-ef11-be1f-7c1e5275d4e3</v>
      </c>
      <c r="XE100" t="s">
        <v>744</v>
      </c>
      <c r="XF100" s="4" t="str">
        <f>HYPERLINK("https://lead2car-demo.crm4.dynamics.com/main.aspx?etn=ey_vehicleowner&amp;pagetype=entityrecord&amp;id=53aa49e3-4103-f011-bae2-000d3ab97ea1","53aa49e3-4103-f011-bae2-000d3ab97ea1")</f>
        <v>53aa49e3-4103-f011-bae2-000d3ab97ea1</v>
      </c>
      <c r="XG100" t="s">
        <v>1604</v>
      </c>
      <c r="XH100">
        <v>364840002</v>
      </c>
      <c r="XI100" t="s">
        <v>686</v>
      </c>
      <c r="XJ100">
        <v>364840002</v>
      </c>
      <c r="XK100" t="s">
        <v>686</v>
      </c>
      <c r="XP100">
        <v>364840000</v>
      </c>
      <c r="XQ100" t="s">
        <v>722</v>
      </c>
      <c r="XR100" s="4" t="str">
        <f t="shared" si="24"/>
        <v>95d5cdbc-9fd5-ef11-8eea-000d3a6576c9</v>
      </c>
      <c r="XS100" t="s">
        <v>685</v>
      </c>
      <c r="YD100" t="s">
        <v>1605</v>
      </c>
      <c r="YF100" t="b">
        <v>0</v>
      </c>
      <c r="YG100" t="s">
        <v>715</v>
      </c>
      <c r="YH100">
        <v>364840002</v>
      </c>
      <c r="YI100" t="s">
        <v>686</v>
      </c>
      <c r="YL100" s="4" t="str">
        <f t="shared" si="25"/>
        <v>95d5cdbc-9fd5-ef11-8eea-000d3a6576c9</v>
      </c>
      <c r="YM100" t="s">
        <v>685</v>
      </c>
      <c r="YN100" s="2">
        <v>45733.633067129631</v>
      </c>
      <c r="YR100" s="4" t="str">
        <f>HYPERLINK("https://lead2car-demo.crm4.dynamics.com/main.aspx?etn=systemuser&amp;pagetype=entityrecord&amp;id=5333e27e-c4f5-ef11-be1f-6045bddedbff","5333e27e-c4f5-ef11-be1f-6045bddedbff")</f>
        <v>5333e27e-c4f5-ef11-be1f-6045bddedbff</v>
      </c>
      <c r="YS100" t="s">
        <v>724</v>
      </c>
      <c r="YT100" t="s">
        <v>709</v>
      </c>
      <c r="YU100" s="4" t="str">
        <f t="shared" si="26"/>
        <v>a3cecdbc-9fd5-ef11-8eea-000d3a6576c9</v>
      </c>
      <c r="YV100" t="s">
        <v>710</v>
      </c>
      <c r="YY100" s="4" t="str">
        <f>HYPERLINK("https://lead2car-demo.crm4.dynamics.com/main.aspx?etn=systemuser&amp;pagetype=entityrecord&amp;id=5333e27e-c4f5-ef11-be1f-6045bddedbff","5333e27e-c4f5-ef11-be1f-6045bddedbff")</f>
        <v>5333e27e-c4f5-ef11-be1f-6045bddedbff</v>
      </c>
      <c r="ZA100">
        <v>0</v>
      </c>
      <c r="ZB100" t="s">
        <v>703</v>
      </c>
      <c r="ZC100">
        <v>1</v>
      </c>
      <c r="ZD100" t="s">
        <v>703</v>
      </c>
      <c r="ZE100">
        <v>0</v>
      </c>
      <c r="ZF100" s="4" t="str">
        <f t="shared" si="27"/>
        <v>58c14207-2cd6-ef11-8eea-000d3a6576c9</v>
      </c>
      <c r="ZG100" t="s">
        <v>711</v>
      </c>
    </row>
    <row r="101" spans="1:683" x14ac:dyDescent="0.25">
      <c r="A101" s="4" t="str">
        <f t="shared" si="28"/>
        <v>5333e27e-c4f5-ef11-be1f-6045bddedbff</v>
      </c>
      <c r="B101" t="s">
        <v>724</v>
      </c>
      <c r="C101" s="2">
        <v>45716.488900462966</v>
      </c>
      <c r="F101">
        <v>1</v>
      </c>
      <c r="J101">
        <v>364840002</v>
      </c>
      <c r="K101" t="s">
        <v>686</v>
      </c>
      <c r="R101" t="b">
        <v>0</v>
      </c>
      <c r="S101" t="s">
        <v>686</v>
      </c>
      <c r="W101">
        <v>0</v>
      </c>
      <c r="X101" s="2">
        <v>45734.389722222222</v>
      </c>
      <c r="Y101">
        <v>1</v>
      </c>
      <c r="Z101">
        <v>2</v>
      </c>
      <c r="AA101" s="2">
        <v>45734.389722222222</v>
      </c>
      <c r="AB101">
        <v>1</v>
      </c>
      <c r="AC101">
        <v>42080.6</v>
      </c>
      <c r="AD101">
        <v>42080.6</v>
      </c>
      <c r="AE101" s="2">
        <v>45734.389722222222</v>
      </c>
      <c r="AF101">
        <v>1</v>
      </c>
      <c r="AG101">
        <v>0</v>
      </c>
      <c r="AH101" s="2">
        <v>45734.389722222222</v>
      </c>
      <c r="AI101">
        <v>1</v>
      </c>
      <c r="AJ101">
        <v>364840002</v>
      </c>
      <c r="AK101" t="s">
        <v>686</v>
      </c>
      <c r="AL101">
        <v>364840001</v>
      </c>
      <c r="AM101" t="s">
        <v>687</v>
      </c>
      <c r="BD101">
        <v>364840004</v>
      </c>
      <c r="BE101" t="s">
        <v>725</v>
      </c>
      <c r="BH101">
        <v>364840031</v>
      </c>
      <c r="BI101" t="s">
        <v>689</v>
      </c>
      <c r="BY101" s="4" t="str">
        <f>HYPERLINK("https://lead2car-demo.crm4.dynamics.com/main.aspx?etn=ey_equipment&amp;pagetype=entityrecord&amp;id=94c9e84a-c9f5-ef11-be1f-6045bddf3afb","94c9e84a-c9f5-ef11-be1f-6045bddf3afb")</f>
        <v>94c9e84a-c9f5-ef11-be1f-6045bddf3afb</v>
      </c>
      <c r="BZ101" t="s">
        <v>1606</v>
      </c>
      <c r="CM101" s="2">
        <v>45734.389722222222</v>
      </c>
      <c r="CN101">
        <v>0</v>
      </c>
      <c r="CX101" s="2">
        <v>45726.676805555559</v>
      </c>
      <c r="CY101" s="2">
        <v>45734.389722222222</v>
      </c>
      <c r="CZ101">
        <v>1</v>
      </c>
      <c r="DA101" s="2">
        <v>44840.388773148145</v>
      </c>
      <c r="DB101" s="2">
        <v>45734.389722222222</v>
      </c>
      <c r="DC101">
        <v>1</v>
      </c>
      <c r="DF101" s="1">
        <v>44475</v>
      </c>
      <c r="DG101" s="1">
        <v>45936</v>
      </c>
      <c r="DI101" s="2">
        <v>45205.388773148145</v>
      </c>
      <c r="DM101" s="1">
        <v>44474</v>
      </c>
      <c r="DN101" s="1">
        <v>42277</v>
      </c>
      <c r="DR101" s="2">
        <v>45205.560416666667</v>
      </c>
      <c r="DT101">
        <v>364840002</v>
      </c>
      <c r="DU101" t="s">
        <v>686</v>
      </c>
      <c r="EI101">
        <v>364840001</v>
      </c>
      <c r="EJ101" t="s">
        <v>687</v>
      </c>
      <c r="EK101">
        <v>364840000</v>
      </c>
      <c r="EL101" t="s">
        <v>727</v>
      </c>
      <c r="EO101" s="4" t="str">
        <f>HYPERLINK("https://lead2car-demo.crm4.dynamics.com/main.aspx?etn=account&amp;pagetype=entityrecord&amp;id=1ea09647-c7f5-ef11-be1f-000d3ab63aa3","1ea09647-c7f5-ef11-be1f-000d3ab63aa3")</f>
        <v>1ea09647-c7f5-ef11-be1f-000d3ab63aa3</v>
      </c>
      <c r="EP101" t="s">
        <v>1607</v>
      </c>
      <c r="EQ101" t="s">
        <v>713</v>
      </c>
      <c r="ER101">
        <v>364840000</v>
      </c>
      <c r="ES101" t="s">
        <v>690</v>
      </c>
      <c r="FC101" t="s">
        <v>730</v>
      </c>
      <c r="FD101">
        <v>2000</v>
      </c>
      <c r="FE101" t="s">
        <v>1608</v>
      </c>
      <c r="FF101">
        <v>120</v>
      </c>
      <c r="FI101">
        <v>200</v>
      </c>
      <c r="GD101" t="s">
        <v>1609</v>
      </c>
      <c r="GG101">
        <v>364840000</v>
      </c>
      <c r="GH101" t="s">
        <v>691</v>
      </c>
      <c r="GJ101" t="b">
        <v>0</v>
      </c>
      <c r="GK101" t="s">
        <v>715</v>
      </c>
      <c r="GP101">
        <v>364840002</v>
      </c>
      <c r="GQ101" t="s">
        <v>686</v>
      </c>
      <c r="GU101" s="4" t="str">
        <f t="shared" si="29"/>
        <v>f4fbea14-c9f5-ef11-be1f-6045bddf3afb</v>
      </c>
      <c r="GV101" t="s">
        <v>733</v>
      </c>
      <c r="HE101">
        <v>364840001</v>
      </c>
      <c r="HF101" t="s">
        <v>687</v>
      </c>
      <c r="HI101">
        <v>364840002</v>
      </c>
      <c r="HJ101" t="s">
        <v>686</v>
      </c>
      <c r="HM101">
        <v>2</v>
      </c>
      <c r="HN101">
        <v>2</v>
      </c>
      <c r="IF101" s="4" t="str">
        <f t="shared" si="32"/>
        <v>35e04625-43f5-ef11-be1f-6045bddedbff</v>
      </c>
      <c r="IG101" t="s">
        <v>734</v>
      </c>
      <c r="II101">
        <v>2022</v>
      </c>
      <c r="IJ101" t="b">
        <v>0</v>
      </c>
      <c r="IK101" t="s">
        <v>715</v>
      </c>
      <c r="IM101" t="s">
        <v>1583</v>
      </c>
      <c r="IN101">
        <v>364840001</v>
      </c>
      <c r="IO101" t="s">
        <v>687</v>
      </c>
      <c r="IR101">
        <v>364840000</v>
      </c>
      <c r="IS101" t="s">
        <v>736</v>
      </c>
      <c r="IX101" t="s">
        <v>1093</v>
      </c>
      <c r="JH101">
        <v>364840006</v>
      </c>
      <c r="JI101" t="s">
        <v>737</v>
      </c>
      <c r="JL101" s="2">
        <v>45734.389722222222</v>
      </c>
      <c r="JM101">
        <v>0</v>
      </c>
      <c r="KJ101" t="s">
        <v>1606</v>
      </c>
      <c r="KR101">
        <v>364840002</v>
      </c>
      <c r="KS101" t="s">
        <v>686</v>
      </c>
      <c r="KT101" t="b">
        <v>0</v>
      </c>
      <c r="KU101" t="s">
        <v>715</v>
      </c>
      <c r="LV101">
        <v>128016.53</v>
      </c>
      <c r="LW101">
        <v>128016.53</v>
      </c>
      <c r="LX101">
        <v>306507</v>
      </c>
      <c r="LY101">
        <v>306507</v>
      </c>
      <c r="NP101" t="s">
        <v>1610</v>
      </c>
      <c r="NS101">
        <v>364840002</v>
      </c>
      <c r="NT101" t="s">
        <v>686</v>
      </c>
      <c r="OW101">
        <v>364840002</v>
      </c>
      <c r="OX101" t="s">
        <v>686</v>
      </c>
      <c r="PB101" t="s">
        <v>1611</v>
      </c>
      <c r="PE101" t="b">
        <v>0</v>
      </c>
      <c r="PF101" t="s">
        <v>686</v>
      </c>
      <c r="PN101">
        <v>364840002</v>
      </c>
      <c r="PO101" t="s">
        <v>686</v>
      </c>
      <c r="PR101" t="s">
        <v>741</v>
      </c>
      <c r="VO101">
        <v>0</v>
      </c>
      <c r="VP101">
        <v>0</v>
      </c>
      <c r="VU101">
        <v>364840001</v>
      </c>
      <c r="VV101" t="s">
        <v>720</v>
      </c>
      <c r="VZ101" t="s">
        <v>1612</v>
      </c>
      <c r="WA101">
        <v>364840069</v>
      </c>
      <c r="WB101" t="s">
        <v>743</v>
      </c>
      <c r="WC101">
        <v>364840001</v>
      </c>
      <c r="WD101" t="s">
        <v>687</v>
      </c>
      <c r="WR101">
        <v>364840013</v>
      </c>
      <c r="WS101" t="s">
        <v>704</v>
      </c>
      <c r="WX101" s="4" t="str">
        <f>HYPERLINK("https://lead2car-demo.crm4.dynamics.com/main.aspx?etn=ey_vehicle&amp;pagetype=entityrecord&amp;id=98c9e84a-c9f5-ef11-be1f-6045bddf3afb","98c9e84a-c9f5-ef11-be1f-6045bddf3afb")</f>
        <v>98c9e84a-c9f5-ef11-be1f-6045bddf3afb</v>
      </c>
      <c r="XD101" s="4" t="str">
        <f t="shared" si="33"/>
        <v>62769afe-37f5-ef11-be1f-7c1e5275d4e3</v>
      </c>
      <c r="XE101" t="s">
        <v>744</v>
      </c>
      <c r="XF101" s="4" t="str">
        <f>HYPERLINK("https://lead2car-demo.crm4.dynamics.com/main.aspx?etn=ey_vehicleowner&amp;pagetype=entityrecord&amp;id=fc161a84-4203-f011-bae2-000d3ab97ea1","fc161a84-4203-f011-bae2-000d3ab97ea1")</f>
        <v>fc161a84-4203-f011-bae2-000d3ab97ea1</v>
      </c>
      <c r="XG101" t="s">
        <v>1613</v>
      </c>
      <c r="XH101">
        <v>364840002</v>
      </c>
      <c r="XI101" t="s">
        <v>686</v>
      </c>
      <c r="XJ101">
        <v>364840002</v>
      </c>
      <c r="XK101" t="s">
        <v>686</v>
      </c>
      <c r="XP101">
        <v>364840000</v>
      </c>
      <c r="XQ101" t="s">
        <v>722</v>
      </c>
      <c r="XR101" s="4" t="str">
        <f t="shared" si="24"/>
        <v>95d5cdbc-9fd5-ef11-8eea-000d3a6576c9</v>
      </c>
      <c r="XS101" t="s">
        <v>685</v>
      </c>
      <c r="YD101" t="s">
        <v>1614</v>
      </c>
      <c r="YF101" t="b">
        <v>0</v>
      </c>
      <c r="YG101" t="s">
        <v>715</v>
      </c>
      <c r="YH101">
        <v>364840002</v>
      </c>
      <c r="YI101" t="s">
        <v>686</v>
      </c>
      <c r="YL101" s="4" t="str">
        <f t="shared" si="25"/>
        <v>95d5cdbc-9fd5-ef11-8eea-000d3a6576c9</v>
      </c>
      <c r="YM101" t="s">
        <v>685</v>
      </c>
      <c r="YN101" s="2">
        <v>45733.63559027778</v>
      </c>
      <c r="YR101" s="4" t="str">
        <f>HYPERLINK("https://lead2car-demo.crm4.dynamics.com/main.aspx?etn=systemuser&amp;pagetype=entityrecord&amp;id=5333e27e-c4f5-ef11-be1f-6045bddedbff","5333e27e-c4f5-ef11-be1f-6045bddedbff")</f>
        <v>5333e27e-c4f5-ef11-be1f-6045bddedbff</v>
      </c>
      <c r="YS101" t="s">
        <v>724</v>
      </c>
      <c r="YT101" t="s">
        <v>709</v>
      </c>
      <c r="YU101" s="4" t="str">
        <f t="shared" si="26"/>
        <v>a3cecdbc-9fd5-ef11-8eea-000d3a6576c9</v>
      </c>
      <c r="YV101" t="s">
        <v>710</v>
      </c>
      <c r="YY101" s="4" t="str">
        <f>HYPERLINK("https://lead2car-demo.crm4.dynamics.com/main.aspx?etn=systemuser&amp;pagetype=entityrecord&amp;id=5333e27e-c4f5-ef11-be1f-6045bddedbff","5333e27e-c4f5-ef11-be1f-6045bddedbff")</f>
        <v>5333e27e-c4f5-ef11-be1f-6045bddedbff</v>
      </c>
      <c r="ZA101">
        <v>0</v>
      </c>
      <c r="ZB101" t="s">
        <v>703</v>
      </c>
      <c r="ZC101">
        <v>1</v>
      </c>
      <c r="ZD101" t="s">
        <v>703</v>
      </c>
      <c r="ZE101">
        <v>0</v>
      </c>
      <c r="ZF101" s="4" t="str">
        <f t="shared" si="27"/>
        <v>58c14207-2cd6-ef11-8eea-000d3a6576c9</v>
      </c>
      <c r="ZG101" t="s">
        <v>711</v>
      </c>
    </row>
    <row r="102" spans="1:683" x14ac:dyDescent="0.25">
      <c r="A102" s="4" t="str">
        <f t="shared" si="28"/>
        <v>5333e27e-c4f5-ef11-be1f-6045bddedbff</v>
      </c>
      <c r="B102" t="s">
        <v>724</v>
      </c>
      <c r="C102" s="2">
        <v>45716.488923611112</v>
      </c>
      <c r="F102">
        <v>1</v>
      </c>
      <c r="J102">
        <v>364840002</v>
      </c>
      <c r="K102" t="s">
        <v>686</v>
      </c>
      <c r="R102" t="b">
        <v>0</v>
      </c>
      <c r="S102" t="s">
        <v>686</v>
      </c>
      <c r="W102">
        <v>0</v>
      </c>
      <c r="X102" s="2">
        <v>45734.389722222222</v>
      </c>
      <c r="Y102">
        <v>1</v>
      </c>
      <c r="Z102">
        <v>0</v>
      </c>
      <c r="AA102" s="2">
        <v>45734.389722222222</v>
      </c>
      <c r="AB102">
        <v>1</v>
      </c>
      <c r="AC102">
        <v>0</v>
      </c>
      <c r="AD102">
        <v>0</v>
      </c>
      <c r="AE102" s="2">
        <v>45734.389722222222</v>
      </c>
      <c r="AF102">
        <v>1</v>
      </c>
      <c r="AG102">
        <v>0</v>
      </c>
      <c r="AH102" s="2">
        <v>45734.389722222222</v>
      </c>
      <c r="AI102">
        <v>1</v>
      </c>
      <c r="AJ102">
        <v>364840002</v>
      </c>
      <c r="AK102" t="s">
        <v>686</v>
      </c>
      <c r="AL102">
        <v>364840001</v>
      </c>
      <c r="AM102" t="s">
        <v>687</v>
      </c>
      <c r="BD102">
        <v>364840004</v>
      </c>
      <c r="BE102" t="s">
        <v>725</v>
      </c>
      <c r="BH102">
        <v>364840031</v>
      </c>
      <c r="BI102" t="s">
        <v>689</v>
      </c>
      <c r="BY102" s="4" t="str">
        <f>HYPERLINK("https://lead2car-demo.crm4.dynamics.com/main.aspx?etn=ey_equipment&amp;pagetype=entityrecord&amp;id=ddc9e84a-c9f5-ef11-be1f-6045bddf3afb","ddc9e84a-c9f5-ef11-be1f-6045bddf3afb")</f>
        <v>ddc9e84a-c9f5-ef11-be1f-6045bddf3afb</v>
      </c>
      <c r="BZ102" t="s">
        <v>1615</v>
      </c>
      <c r="CM102" s="2">
        <v>45734.389722222222</v>
      </c>
      <c r="CN102">
        <v>0</v>
      </c>
      <c r="CX102" s="2">
        <v>44306.537592592591</v>
      </c>
      <c r="CY102" s="2">
        <v>45734.389722222222</v>
      </c>
      <c r="CZ102">
        <v>1</v>
      </c>
      <c r="DB102" s="2">
        <v>45734.389722222222</v>
      </c>
      <c r="DC102">
        <v>1</v>
      </c>
      <c r="DF102" s="1">
        <v>44538</v>
      </c>
      <c r="DG102" s="1">
        <v>45999</v>
      </c>
      <c r="DI102" s="1">
        <v>44903</v>
      </c>
      <c r="DM102" s="1">
        <v>44531</v>
      </c>
      <c r="DN102" s="1">
        <v>44538</v>
      </c>
      <c r="DR102" s="2">
        <v>45268.397222222222</v>
      </c>
      <c r="DT102">
        <v>364840002</v>
      </c>
      <c r="DU102" t="s">
        <v>686</v>
      </c>
      <c r="EI102">
        <v>364840001</v>
      </c>
      <c r="EJ102" t="s">
        <v>687</v>
      </c>
      <c r="EK102">
        <v>364840000</v>
      </c>
      <c r="EL102" t="s">
        <v>727</v>
      </c>
      <c r="EO102" s="4" t="str">
        <f>HYPERLINK("https://lead2car-demo.crm4.dynamics.com/main.aspx?etn=account&amp;pagetype=entityrecord&amp;id=1ea09647-c7f5-ef11-be1f-000d3ab63aa3","1ea09647-c7f5-ef11-be1f-000d3ab63aa3")</f>
        <v>1ea09647-c7f5-ef11-be1f-000d3ab63aa3</v>
      </c>
      <c r="EP102" t="s">
        <v>1607</v>
      </c>
      <c r="EQ102" t="s">
        <v>713</v>
      </c>
      <c r="ER102">
        <v>364840000</v>
      </c>
      <c r="ES102" t="s">
        <v>690</v>
      </c>
      <c r="FC102" t="s">
        <v>730</v>
      </c>
      <c r="FD102">
        <v>2000</v>
      </c>
      <c r="FE102" t="s">
        <v>1616</v>
      </c>
      <c r="FF102">
        <v>120</v>
      </c>
      <c r="FI102">
        <v>200</v>
      </c>
      <c r="GD102" t="s">
        <v>732</v>
      </c>
      <c r="GG102">
        <v>364840000</v>
      </c>
      <c r="GH102" t="s">
        <v>691</v>
      </c>
      <c r="GJ102" t="b">
        <v>0</v>
      </c>
      <c r="GK102" t="s">
        <v>715</v>
      </c>
      <c r="GP102">
        <v>364840002</v>
      </c>
      <c r="GQ102" t="s">
        <v>686</v>
      </c>
      <c r="GU102" s="4" t="str">
        <f t="shared" si="29"/>
        <v>f4fbea14-c9f5-ef11-be1f-6045bddf3afb</v>
      </c>
      <c r="GV102" t="s">
        <v>733</v>
      </c>
      <c r="HE102">
        <v>364840002</v>
      </c>
      <c r="HF102" t="s">
        <v>686</v>
      </c>
      <c r="HI102">
        <v>364840002</v>
      </c>
      <c r="HJ102" t="s">
        <v>686</v>
      </c>
      <c r="IB102">
        <v>10</v>
      </c>
      <c r="IF102" s="4" t="str">
        <f t="shared" si="32"/>
        <v>35e04625-43f5-ef11-be1f-6045bddedbff</v>
      </c>
      <c r="IG102" t="s">
        <v>734</v>
      </c>
      <c r="II102">
        <v>2022</v>
      </c>
      <c r="IJ102" t="b">
        <v>0</v>
      </c>
      <c r="IK102" t="s">
        <v>715</v>
      </c>
      <c r="IM102" t="s">
        <v>1617</v>
      </c>
      <c r="IN102">
        <v>364840001</v>
      </c>
      <c r="IO102" t="s">
        <v>687</v>
      </c>
      <c r="IR102">
        <v>364840000</v>
      </c>
      <c r="IS102" t="s">
        <v>736</v>
      </c>
      <c r="IX102" t="s">
        <v>1093</v>
      </c>
      <c r="JH102">
        <v>364840006</v>
      </c>
      <c r="JI102" t="s">
        <v>737</v>
      </c>
      <c r="JL102" s="2">
        <v>45734.389722222222</v>
      </c>
      <c r="JM102">
        <v>0</v>
      </c>
      <c r="KJ102" t="s">
        <v>1615</v>
      </c>
      <c r="KR102">
        <v>364840002</v>
      </c>
      <c r="KS102" t="s">
        <v>686</v>
      </c>
      <c r="KT102" t="b">
        <v>0</v>
      </c>
      <c r="KU102" t="s">
        <v>715</v>
      </c>
      <c r="NP102" t="s">
        <v>1618</v>
      </c>
      <c r="NQ102" t="s">
        <v>1619</v>
      </c>
      <c r="NS102">
        <v>364840002</v>
      </c>
      <c r="NT102" t="s">
        <v>686</v>
      </c>
      <c r="OW102">
        <v>364840002</v>
      </c>
      <c r="OX102" t="s">
        <v>686</v>
      </c>
      <c r="PB102" t="s">
        <v>1620</v>
      </c>
      <c r="PE102" t="b">
        <v>0</v>
      </c>
      <c r="PF102" t="s">
        <v>686</v>
      </c>
      <c r="PN102">
        <v>364840002</v>
      </c>
      <c r="PO102" t="s">
        <v>686</v>
      </c>
      <c r="PR102" t="s">
        <v>741</v>
      </c>
      <c r="VU102">
        <v>364840001</v>
      </c>
      <c r="VV102" t="s">
        <v>720</v>
      </c>
      <c r="VZ102" t="s">
        <v>1621</v>
      </c>
      <c r="WA102">
        <v>364840069</v>
      </c>
      <c r="WB102" t="s">
        <v>743</v>
      </c>
      <c r="WC102">
        <v>364840002</v>
      </c>
      <c r="WD102" t="s">
        <v>686</v>
      </c>
      <c r="WR102">
        <v>364840013</v>
      </c>
      <c r="WS102" t="s">
        <v>704</v>
      </c>
      <c r="WX102" s="4" t="str">
        <f>HYPERLINK("https://lead2car-demo.crm4.dynamics.com/main.aspx?etn=ey_vehicle&amp;pagetype=entityrecord&amp;id=f0c9e84a-c9f5-ef11-be1f-6045bddf3afb","f0c9e84a-c9f5-ef11-be1f-6045bddf3afb")</f>
        <v>f0c9e84a-c9f5-ef11-be1f-6045bddf3afb</v>
      </c>
      <c r="XD102" s="4" t="str">
        <f t="shared" si="33"/>
        <v>62769afe-37f5-ef11-be1f-7c1e5275d4e3</v>
      </c>
      <c r="XE102" t="s">
        <v>744</v>
      </c>
      <c r="XF102" s="4" t="str">
        <f>HYPERLINK("https://lead2car-demo.crm4.dynamics.com/main.aspx?etn=ey_vehicleowner&amp;pagetype=entityrecord&amp;id=0c09499a-d1f5-ef11-be1f-000d3ab63aa3","0c09499a-d1f5-ef11-be1f-000d3ab63aa3")</f>
        <v>0c09499a-d1f5-ef11-be1f-000d3ab63aa3</v>
      </c>
      <c r="XG102" t="s">
        <v>1622</v>
      </c>
      <c r="XH102">
        <v>364840002</v>
      </c>
      <c r="XI102" t="s">
        <v>686</v>
      </c>
      <c r="XJ102">
        <v>364840002</v>
      </c>
      <c r="XK102" t="s">
        <v>686</v>
      </c>
      <c r="XP102">
        <v>364840000</v>
      </c>
      <c r="XQ102" t="s">
        <v>722</v>
      </c>
      <c r="XR102" s="4" t="str">
        <f t="shared" si="24"/>
        <v>95d5cdbc-9fd5-ef11-8eea-000d3a6576c9</v>
      </c>
      <c r="XS102" t="s">
        <v>685</v>
      </c>
      <c r="YD102" t="s">
        <v>1623</v>
      </c>
      <c r="YF102" t="b">
        <v>0</v>
      </c>
      <c r="YG102" t="s">
        <v>715</v>
      </c>
      <c r="YH102">
        <v>364840002</v>
      </c>
      <c r="YI102" t="s">
        <v>686</v>
      </c>
      <c r="YL102" s="4" t="str">
        <f t="shared" si="25"/>
        <v>95d5cdbc-9fd5-ef11-8eea-000d3a6576c9</v>
      </c>
      <c r="YM102" t="s">
        <v>685</v>
      </c>
      <c r="YN102" s="2">
        <v>45732.656458333331</v>
      </c>
      <c r="YR102" s="4" t="str">
        <f>HYPERLINK("https://lead2car-demo.crm4.dynamics.com/main.aspx?etn=systemuser&amp;pagetype=entityrecord&amp;id=5333e27e-c4f5-ef11-be1f-6045bddedbff","5333e27e-c4f5-ef11-be1f-6045bddedbff")</f>
        <v>5333e27e-c4f5-ef11-be1f-6045bddedbff</v>
      </c>
      <c r="YS102" t="s">
        <v>724</v>
      </c>
      <c r="YT102" t="s">
        <v>709</v>
      </c>
      <c r="YU102" s="4" t="str">
        <f t="shared" si="26"/>
        <v>a3cecdbc-9fd5-ef11-8eea-000d3a6576c9</v>
      </c>
      <c r="YV102" t="s">
        <v>710</v>
      </c>
      <c r="YY102" s="4" t="str">
        <f>HYPERLINK("https://lead2car-demo.crm4.dynamics.com/main.aspx?etn=systemuser&amp;pagetype=entityrecord&amp;id=5333e27e-c4f5-ef11-be1f-6045bddedbff","5333e27e-c4f5-ef11-be1f-6045bddedbff")</f>
        <v>5333e27e-c4f5-ef11-be1f-6045bddedbff</v>
      </c>
      <c r="ZA102">
        <v>0</v>
      </c>
      <c r="ZB102" t="s">
        <v>703</v>
      </c>
      <c r="ZC102">
        <v>1</v>
      </c>
      <c r="ZD102" t="s">
        <v>703</v>
      </c>
      <c r="ZE102">
        <v>0</v>
      </c>
      <c r="ZF102" s="4" t="str">
        <f t="shared" si="27"/>
        <v>58c14207-2cd6-ef11-8eea-000d3a6576c9</v>
      </c>
      <c r="ZG102" t="s">
        <v>711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Pivovarnik</cp:lastModifiedBy>
  <dcterms:modified xsi:type="dcterms:W3CDTF">2025-03-19T13:34:56Z</dcterms:modified>
</cp:coreProperties>
</file>