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Eyele\OneDrive\Área de Trabalho\"/>
    </mc:Choice>
  </mc:AlternateContent>
  <xr:revisionPtr revIDLastSave="0" documentId="13_ncr:1_{23D17820-4351-4CA6-A1BA-4018E2E356D9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planner" sheetId="1" r:id="rId1"/>
    <sheet name="Planilha1" sheetId="2" r:id="rId2"/>
  </sheets>
  <definedNames>
    <definedName name="Aporte">planner!$D$16</definedName>
    <definedName name="Patrimonio">planner!$D$19</definedName>
    <definedName name="Qtd_Anos">planner!$D$17</definedName>
    <definedName name="Rendimento_Carteira">planner!$D$12</definedName>
    <definedName name="Salario">planner!$D$11</definedName>
    <definedName name="Sgst_investimento">planner!$D$13</definedName>
    <definedName name="Taxa_Mensal">planner!$D$18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D34" i="1" s="1"/>
  <c r="C35" i="1"/>
  <c r="D35" i="1" s="1"/>
  <c r="C36" i="1"/>
  <c r="D36" i="1" s="1"/>
  <c r="C37" i="1"/>
  <c r="D37" i="1" s="1"/>
  <c r="C38" i="1"/>
  <c r="D38" i="1" s="1"/>
  <c r="C33" i="1"/>
  <c r="D33" i="1" s="1"/>
  <c r="H3" i="2"/>
  <c r="A8" i="2"/>
  <c r="A9" i="2"/>
  <c r="A10" i="2"/>
  <c r="A11" i="2"/>
  <c r="A12" i="2"/>
  <c r="A13" i="2"/>
  <c r="A14" i="2"/>
  <c r="A15" i="2"/>
  <c r="A16" i="2"/>
  <c r="A17" i="2"/>
  <c r="A18" i="2"/>
  <c r="A19" i="2"/>
  <c r="A3" i="2"/>
  <c r="A4" i="2"/>
  <c r="A5" i="2"/>
  <c r="A6" i="2"/>
  <c r="A7" i="2"/>
  <c r="A2" i="2"/>
  <c r="C30" i="1"/>
  <c r="C24" i="1"/>
  <c r="D24" i="1" s="1"/>
  <c r="C25" i="1"/>
  <c r="D25" i="1" s="1"/>
  <c r="C26" i="1"/>
  <c r="D26" i="1" s="1"/>
  <c r="C27" i="1"/>
  <c r="D27" i="1" s="1"/>
  <c r="C23" i="1"/>
  <c r="D23" i="1" s="1"/>
  <c r="D19" i="1"/>
  <c r="D20" i="1" s="1"/>
  <c r="D13" i="1"/>
  <c r="D39" i="1" l="1"/>
</calcChain>
</file>

<file path=xl/sharedStrings.xml><?xml version="1.0" encoding="utf-8"?>
<sst xmlns="http://schemas.openxmlformats.org/spreadsheetml/2006/main" count="71" uniqueCount="35">
  <si>
    <t>INVESTIMENTO MENSAL</t>
  </si>
  <si>
    <t>Por quantos anos investir?</t>
  </si>
  <si>
    <t>Quanto em 2 anos?</t>
  </si>
  <si>
    <t>Quanto em 5 anos?</t>
  </si>
  <si>
    <t>Quanto em 10 anos?</t>
  </si>
  <si>
    <t>Quanto em 20 anos?</t>
  </si>
  <si>
    <t>CENÁRIOS</t>
  </si>
  <si>
    <t>RENDIMENTO</t>
  </si>
  <si>
    <t>CONFIGURAÇÕES</t>
  </si>
  <si>
    <t>Salario</t>
  </si>
  <si>
    <t>Rendimento Carteira</t>
  </si>
  <si>
    <t>Sugestão de Investimento</t>
  </si>
  <si>
    <t>Taxa de rendimento mensal?</t>
  </si>
  <si>
    <t>Quanto investir por mês?</t>
  </si>
  <si>
    <t>Dividendos Mensais?</t>
  </si>
  <si>
    <t>Patrimonio acumulado?</t>
  </si>
  <si>
    <t>Perfil</t>
  </si>
  <si>
    <t>AGRESSIVO</t>
  </si>
  <si>
    <t>MODERADO</t>
  </si>
  <si>
    <t>CONSERVADOR</t>
  </si>
  <si>
    <t>VALOR A SER INVESTIDO POR MÊS</t>
  </si>
  <si>
    <t>TIPO DE FI</t>
  </si>
  <si>
    <t>Percentual Sugerido</t>
  </si>
  <si>
    <t>PAPEL</t>
  </si>
  <si>
    <t>TIJOLO</t>
  </si>
  <si>
    <t>Valores</t>
  </si>
  <si>
    <t>HÍBRIDOS</t>
  </si>
  <si>
    <t>FOFs</t>
  </si>
  <si>
    <t>DESENVOLVIMENTO</t>
  </si>
  <si>
    <t>HOTELARIAS</t>
  </si>
  <si>
    <t>perfil</t>
  </si>
  <si>
    <t>tipo de fi</t>
  </si>
  <si>
    <t>%</t>
  </si>
  <si>
    <t>chave composta</t>
  </si>
  <si>
    <t>MODERADO-PAPEL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</si>
</sst>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5F5F5F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rgb="FF5F5F5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F6551"/>
        <bgColor indexed="64"/>
      </patternFill>
    </fill>
    <fill>
      <patternFill patternType="solid">
        <fgColor rgb="FFB1B11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0">
    <xf numFmtId="0" fontId="0" fillId="0" borderId="0" xfId="0"/>
    <xf numFmtId="0" fontId="5" fillId="3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0" fontId="4" fillId="5" borderId="0" xfId="0" applyFont="1" applyFill="1" applyAlignment="1"/>
    <xf numFmtId="0" fontId="5" fillId="4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8" fontId="6" fillId="6" borderId="6" xfId="0" applyNumberFormat="1" applyFont="1" applyFill="1" applyBorder="1" applyAlignment="1">
      <alignment horizontal="center" vertical="center"/>
    </xf>
    <xf numFmtId="8" fontId="6" fillId="6" borderId="7" xfId="0" applyNumberFormat="1" applyFont="1" applyFill="1" applyBorder="1" applyAlignment="1">
      <alignment horizontal="center" vertical="center"/>
    </xf>
    <xf numFmtId="8" fontId="6" fillId="6" borderId="9" xfId="0" applyNumberFormat="1" applyFont="1" applyFill="1" applyBorder="1" applyAlignment="1">
      <alignment horizontal="center" vertical="center"/>
    </xf>
    <xf numFmtId="8" fontId="6" fillId="6" borderId="10" xfId="0" applyNumberFormat="1" applyFont="1" applyFill="1" applyBorder="1" applyAlignment="1">
      <alignment horizontal="center" vertical="center"/>
    </xf>
    <xf numFmtId="8" fontId="6" fillId="6" borderId="12" xfId="0" applyNumberFormat="1" applyFont="1" applyFill="1" applyBorder="1" applyAlignment="1">
      <alignment horizontal="center" vertical="center"/>
    </xf>
    <xf numFmtId="8" fontId="6" fillId="6" borderId="13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6" borderId="5" xfId="0" applyFont="1" applyFill="1" applyBorder="1" applyAlignment="1">
      <alignment horizontal="left" indent="2"/>
    </xf>
    <xf numFmtId="0" fontId="8" fillId="6" borderId="8" xfId="0" applyFont="1" applyFill="1" applyBorder="1" applyAlignment="1">
      <alignment horizontal="left" indent="2"/>
    </xf>
    <xf numFmtId="0" fontId="8" fillId="6" borderId="11" xfId="0" applyFont="1" applyFill="1" applyBorder="1" applyAlignment="1">
      <alignment horizontal="left" indent="2"/>
    </xf>
    <xf numFmtId="0" fontId="8" fillId="6" borderId="5" xfId="0" applyFont="1" applyFill="1" applyBorder="1" applyAlignment="1">
      <alignment horizontal="left" indent="2"/>
    </xf>
    <xf numFmtId="0" fontId="8" fillId="6" borderId="6" xfId="0" applyFont="1" applyFill="1" applyBorder="1" applyAlignment="1">
      <alignment horizontal="left" indent="2"/>
    </xf>
    <xf numFmtId="165" fontId="3" fillId="0" borderId="7" xfId="0" applyNumberFormat="1" applyFont="1" applyBorder="1" applyAlignment="1">
      <alignment horizontal="center" vertical="center"/>
    </xf>
    <xf numFmtId="0" fontId="8" fillId="6" borderId="8" xfId="0" applyFont="1" applyFill="1" applyBorder="1" applyAlignment="1">
      <alignment horizontal="left" indent="2"/>
    </xf>
    <xf numFmtId="0" fontId="8" fillId="6" borderId="9" xfId="0" applyFont="1" applyFill="1" applyBorder="1" applyAlignment="1">
      <alignment horizontal="left" indent="2"/>
    </xf>
    <xf numFmtId="0" fontId="3" fillId="0" borderId="10" xfId="0" applyFont="1" applyBorder="1" applyAlignment="1">
      <alignment horizontal="center" vertical="center"/>
    </xf>
    <xf numFmtId="10" fontId="3" fillId="0" borderId="10" xfId="0" applyNumberFormat="1" applyFont="1" applyBorder="1" applyAlignment="1">
      <alignment horizontal="center" vertical="center"/>
    </xf>
    <xf numFmtId="0" fontId="9" fillId="6" borderId="8" xfId="0" applyFont="1" applyFill="1" applyBorder="1" applyAlignment="1">
      <alignment horizontal="left" indent="2"/>
    </xf>
    <xf numFmtId="0" fontId="9" fillId="6" borderId="9" xfId="0" applyFont="1" applyFill="1" applyBorder="1" applyAlignment="1">
      <alignment horizontal="left" indent="2"/>
    </xf>
    <xf numFmtId="8" fontId="3" fillId="6" borderId="10" xfId="0" applyNumberFormat="1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left" indent="2"/>
    </xf>
    <xf numFmtId="0" fontId="9" fillId="6" borderId="12" xfId="0" applyFont="1" applyFill="1" applyBorder="1" applyAlignment="1">
      <alignment horizontal="left" indent="2"/>
    </xf>
    <xf numFmtId="8" fontId="3" fillId="6" borderId="13" xfId="0" applyNumberFormat="1" applyFont="1" applyFill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10" fontId="6" fillId="0" borderId="10" xfId="0" applyNumberFormat="1" applyFont="1" applyBorder="1" applyAlignment="1">
      <alignment horizontal="center" vertical="center"/>
    </xf>
    <xf numFmtId="0" fontId="8" fillId="6" borderId="11" xfId="0" applyFont="1" applyFill="1" applyBorder="1" applyAlignment="1">
      <alignment horizontal="left" indent="2"/>
    </xf>
    <xf numFmtId="0" fontId="8" fillId="6" borderId="12" xfId="0" applyFont="1" applyFill="1" applyBorder="1" applyAlignment="1">
      <alignment horizontal="left" indent="2"/>
    </xf>
    <xf numFmtId="165" fontId="6" fillId="6" borderId="13" xfId="0" applyNumberFormat="1" applyFont="1" applyFill="1" applyBorder="1" applyAlignment="1">
      <alignment horizontal="center" vertical="center"/>
    </xf>
    <xf numFmtId="0" fontId="2" fillId="2" borderId="0" xfId="2"/>
    <xf numFmtId="0" fontId="10" fillId="2" borderId="0" xfId="2" applyFont="1" applyAlignment="1"/>
    <xf numFmtId="0" fontId="10" fillId="2" borderId="0" xfId="2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9" fontId="0" fillId="0" borderId="0" xfId="0" applyNumberFormat="1"/>
    <xf numFmtId="165" fontId="11" fillId="0" borderId="0" xfId="0" applyNumberFormat="1" applyFont="1"/>
    <xf numFmtId="0" fontId="9" fillId="6" borderId="0" xfId="0" applyFont="1" applyFill="1" applyAlignment="1"/>
    <xf numFmtId="165" fontId="11" fillId="6" borderId="0" xfId="0" applyNumberFormat="1" applyFont="1" applyFill="1" applyAlignment="1">
      <alignment horizontal="center"/>
    </xf>
    <xf numFmtId="0" fontId="9" fillId="7" borderId="0" xfId="0" applyFont="1" applyFill="1" applyAlignment="1">
      <alignment horizontal="left"/>
    </xf>
    <xf numFmtId="0" fontId="9" fillId="7" borderId="0" xfId="0" applyFont="1" applyFill="1"/>
    <xf numFmtId="0" fontId="0" fillId="7" borderId="0" xfId="0" applyFill="1" applyAlignment="1">
      <alignment horizontal="left"/>
    </xf>
    <xf numFmtId="0" fontId="0" fillId="7" borderId="0" xfId="0" applyFill="1"/>
    <xf numFmtId="165" fontId="3" fillId="7" borderId="0" xfId="0" applyNumberFormat="1" applyFont="1" applyFill="1"/>
    <xf numFmtId="0" fontId="0" fillId="0" borderId="3" xfId="0" applyBorder="1"/>
    <xf numFmtId="0" fontId="11" fillId="0" borderId="3" xfId="0" applyFont="1" applyBorder="1" applyAlignment="1">
      <alignment horizontal="left"/>
    </xf>
    <xf numFmtId="9" fontId="0" fillId="0" borderId="0" xfId="0" applyNumberForma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9" fontId="11" fillId="0" borderId="3" xfId="0" applyNumberFormat="1" applyFont="1" applyBorder="1" applyAlignment="1">
      <alignment horizontal="center" vertical="center"/>
    </xf>
    <xf numFmtId="9" fontId="11" fillId="0" borderId="0" xfId="0" applyNumberFormat="1" applyFont="1" applyFill="1" applyBorder="1" applyAlignment="1">
      <alignment horizontal="center" vertical="center"/>
    </xf>
    <xf numFmtId="9" fontId="2" fillId="2" borderId="0" xfId="1" applyFont="1" applyFill="1"/>
    <xf numFmtId="9" fontId="0" fillId="0" borderId="3" xfId="0" applyNumberFormat="1" applyBorder="1" applyAlignment="1">
      <alignment horizontal="center" vertical="center"/>
    </xf>
  </cellXfs>
  <cellStyles count="3">
    <cellStyle name="Bom" xfId="2" builtinId="26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5F5F5F"/>
      <color rgb="FFB1B11B"/>
      <color rgb="FF0F65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planner!$B$33:$B$38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planner!$C$33:$C$38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6-4866-A761-AE2404593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291355</xdr:colOff>
      <xdr:row>0</xdr:row>
      <xdr:rowOff>1</xdr:rowOff>
    </xdr:from>
    <xdr:to>
      <xdr:col>4</xdr:col>
      <xdr:colOff>11207</xdr:colOff>
      <xdr:row>7</xdr:row>
      <xdr:rowOff>128408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DE5FBD5-6632-5203-8DA7-03D68B479F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848" b="41667"/>
        <a:stretch/>
      </xdr:blipFill>
      <xdr:spPr>
        <a:xfrm>
          <a:off x="291355" y="1"/>
          <a:ext cx="7552764" cy="1473113"/>
        </a:xfrm>
        <a:prstGeom prst="rect">
          <a:avLst/>
        </a:prstGeom>
      </xdr:spPr>
    </xdr:pic>
    <xdr:clientData/>
  </xdr:twoCellAnchor>
  <xdr:twoCellAnchor>
    <xdr:from>
      <xdr:col>1</xdr:col>
      <xdr:colOff>162484</xdr:colOff>
      <xdr:row>40</xdr:row>
      <xdr:rowOff>113178</xdr:rowOff>
    </xdr:from>
    <xdr:to>
      <xdr:col>4</xdr:col>
      <xdr:colOff>0</xdr:colOff>
      <xdr:row>59</xdr:row>
      <xdr:rowOff>168087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0B33BF-9691-D970-4244-B64610B56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39"/>
  <sheetViews>
    <sheetView showGridLines="0" tabSelected="1" zoomScale="85" zoomScaleNormal="85" workbookViewId="0">
      <selection activeCell="C29" sqref="C29:D29"/>
    </sheetView>
  </sheetViews>
  <sheetFormatPr defaultColWidth="0" defaultRowHeight="15" x14ac:dyDescent="0.25"/>
  <cols>
    <col min="1" max="1" width="5.28515625" customWidth="1"/>
    <col min="2" max="2" width="48.5703125" style="16" customWidth="1"/>
    <col min="3" max="3" width="43.5703125" customWidth="1"/>
    <col min="4" max="4" width="20.140625" customWidth="1"/>
    <col min="5" max="8" width="3" customWidth="1"/>
    <col min="9" max="11" width="9.140625" hidden="1" customWidth="1"/>
  </cols>
  <sheetData>
    <row r="7" spans="2:7" ht="15.75" customHeight="1" x14ac:dyDescent="0.25"/>
    <row r="9" spans="2:7" ht="15.75" thickBot="1" x14ac:dyDescent="0.3"/>
    <row r="10" spans="2:7" ht="26.25" x14ac:dyDescent="0.25">
      <c r="B10" s="8" t="s">
        <v>8</v>
      </c>
      <c r="C10" s="15"/>
      <c r="D10" s="7"/>
    </row>
    <row r="11" spans="2:7" ht="16.5" thickBot="1" x14ac:dyDescent="0.3">
      <c r="B11" s="20" t="s">
        <v>9</v>
      </c>
      <c r="C11" s="21"/>
      <c r="D11" s="33">
        <v>5000</v>
      </c>
    </row>
    <row r="12" spans="2:7" ht="16.5" thickBot="1" x14ac:dyDescent="0.3">
      <c r="B12" s="23" t="s">
        <v>10</v>
      </c>
      <c r="C12" s="24"/>
      <c r="D12" s="34">
        <v>0.01</v>
      </c>
    </row>
    <row r="13" spans="2:7" ht="16.5" thickBot="1" x14ac:dyDescent="0.3">
      <c r="B13" s="35" t="s">
        <v>11</v>
      </c>
      <c r="C13" s="36"/>
      <c r="D13" s="37">
        <f>D11*30%</f>
        <v>1500</v>
      </c>
    </row>
    <row r="14" spans="2:7" ht="15.75" thickBot="1" x14ac:dyDescent="0.3"/>
    <row r="15" spans="2:7" ht="31.5" customHeight="1" x14ac:dyDescent="0.25">
      <c r="B15" s="1" t="s">
        <v>0</v>
      </c>
      <c r="C15" s="4"/>
      <c r="D15" s="3"/>
      <c r="G15" s="6"/>
    </row>
    <row r="16" spans="2:7" ht="18.75" customHeight="1" thickBot="1" x14ac:dyDescent="0.3">
      <c r="B16" s="20" t="s">
        <v>13</v>
      </c>
      <c r="C16" s="21"/>
      <c r="D16" s="22">
        <v>500</v>
      </c>
    </row>
    <row r="17" spans="1:4" ht="18.75" customHeight="1" thickBot="1" x14ac:dyDescent="0.3">
      <c r="B17" s="23" t="s">
        <v>1</v>
      </c>
      <c r="C17" s="24"/>
      <c r="D17" s="25">
        <v>5</v>
      </c>
    </row>
    <row r="18" spans="1:4" ht="18.75" customHeight="1" thickBot="1" x14ac:dyDescent="0.3">
      <c r="B18" s="23" t="s">
        <v>12</v>
      </c>
      <c r="C18" s="24"/>
      <c r="D18" s="26">
        <v>1.0789999999999999E-2</v>
      </c>
    </row>
    <row r="19" spans="1:4" ht="18.75" customHeight="1" thickBot="1" x14ac:dyDescent="0.3">
      <c r="B19" s="27" t="s">
        <v>15</v>
      </c>
      <c r="C19" s="28"/>
      <c r="D19" s="29">
        <f>FV(Taxa_Mensal,Qtd_Anos*12,Aporte*-1)</f>
        <v>41888.456999243819</v>
      </c>
    </row>
    <row r="20" spans="1:4" ht="18.75" customHeight="1" thickBot="1" x14ac:dyDescent="0.3">
      <c r="B20" s="30" t="s">
        <v>14</v>
      </c>
      <c r="C20" s="31"/>
      <c r="D20" s="32">
        <f>Patrimonio*1%</f>
        <v>418.88456999243817</v>
      </c>
    </row>
    <row r="21" spans="1:4" ht="21.75" customHeight="1" thickBot="1" x14ac:dyDescent="0.3"/>
    <row r="22" spans="1:4" ht="33" customHeight="1" x14ac:dyDescent="0.25">
      <c r="B22" s="1" t="s">
        <v>6</v>
      </c>
      <c r="C22" s="4"/>
      <c r="D22" s="5" t="s">
        <v>7</v>
      </c>
    </row>
    <row r="23" spans="1:4" ht="16.5" thickBot="1" x14ac:dyDescent="0.3">
      <c r="A23" s="2">
        <v>2</v>
      </c>
      <c r="B23" s="17" t="s">
        <v>2</v>
      </c>
      <c r="C23" s="9">
        <f>FV(Taxa_Mensal,$A23*12,Aporte*-1)</f>
        <v>13613.813648822608</v>
      </c>
      <c r="D23" s="10">
        <f>C23*Rendimento_Carteira</f>
        <v>136.13813648822608</v>
      </c>
    </row>
    <row r="24" spans="1:4" ht="16.5" thickBot="1" x14ac:dyDescent="0.3">
      <c r="A24" s="2">
        <v>5</v>
      </c>
      <c r="B24" s="18" t="s">
        <v>3</v>
      </c>
      <c r="C24" s="11">
        <f>FV(Taxa_Mensal,$A24*12,Aporte*-1)</f>
        <v>41888.456999243819</v>
      </c>
      <c r="D24" s="12">
        <f>C24*Rendimento_Carteira</f>
        <v>418.88456999243817</v>
      </c>
    </row>
    <row r="25" spans="1:4" ht="16.5" thickBot="1" x14ac:dyDescent="0.3">
      <c r="A25" s="2">
        <v>10</v>
      </c>
      <c r="B25" s="18" t="s">
        <v>4</v>
      </c>
      <c r="C25" s="11">
        <f>FV(Taxa_Mensal,$A25*12,Aporte*-1)</f>
        <v>121642.1062650861</v>
      </c>
      <c r="D25" s="12">
        <f>C25*Rendimento_Carteira</f>
        <v>1216.4210626508609</v>
      </c>
    </row>
    <row r="26" spans="1:4" ht="16.5" thickBot="1" x14ac:dyDescent="0.3">
      <c r="A26" s="2">
        <v>20</v>
      </c>
      <c r="B26" s="18" t="s">
        <v>5</v>
      </c>
      <c r="C26" s="11">
        <f>FV(Taxa_Mensal,$A26*12,Aporte*-1)</f>
        <v>562599.20004854025</v>
      </c>
      <c r="D26" s="12">
        <f>C26*Rendimento_Carteira</f>
        <v>5625.992000485403</v>
      </c>
    </row>
    <row r="27" spans="1:4" ht="16.5" thickBot="1" x14ac:dyDescent="0.3">
      <c r="A27" s="2">
        <v>30</v>
      </c>
      <c r="B27" s="19" t="s">
        <v>5</v>
      </c>
      <c r="C27" s="13">
        <f>FV(Taxa_Mensal,$A27*12,Aporte*-1)</f>
        <v>2161084.8275023573</v>
      </c>
      <c r="D27" s="14">
        <f>C27*Rendimento_Carteira</f>
        <v>21610.848275023574</v>
      </c>
    </row>
    <row r="29" spans="1:4" ht="15.75" x14ac:dyDescent="0.25">
      <c r="B29" s="39" t="s">
        <v>16</v>
      </c>
      <c r="C29" s="40" t="s">
        <v>19</v>
      </c>
      <c r="D29" s="40"/>
    </row>
    <row r="30" spans="1:4" ht="15.75" x14ac:dyDescent="0.25">
      <c r="B30" s="45" t="s">
        <v>20</v>
      </c>
      <c r="C30" s="46">
        <f>Aporte</f>
        <v>500</v>
      </c>
      <c r="D30" s="46"/>
    </row>
    <row r="31" spans="1:4" ht="15.75" x14ac:dyDescent="0.25">
      <c r="B31" s="41"/>
      <c r="C31" s="42"/>
      <c r="D31" s="42"/>
    </row>
    <row r="32" spans="1:4" ht="15.75" x14ac:dyDescent="0.25">
      <c r="B32" s="47" t="s">
        <v>21</v>
      </c>
      <c r="C32" s="48" t="s">
        <v>22</v>
      </c>
      <c r="D32" s="48" t="s">
        <v>25</v>
      </c>
    </row>
    <row r="33" spans="2:4" ht="15.75" x14ac:dyDescent="0.25">
      <c r="B33" s="41" t="s">
        <v>23</v>
      </c>
      <c r="C33" s="43">
        <f>VLOOKUP($C$29&amp;"-"&amp;B33,Planilha1!$A$2:$D$19,4,FALSE)</f>
        <v>0.3</v>
      </c>
      <c r="D33" s="44">
        <f>C33*Aporte</f>
        <v>150</v>
      </c>
    </row>
    <row r="34" spans="2:4" ht="15.75" x14ac:dyDescent="0.25">
      <c r="B34" s="41" t="s">
        <v>24</v>
      </c>
      <c r="C34" s="43">
        <f>VLOOKUP($C$29&amp;"-"&amp;B34,Planilha1!$A$2:$D$19,4,FALSE)</f>
        <v>0.5</v>
      </c>
      <c r="D34" s="44">
        <f>C34*Aporte</f>
        <v>250</v>
      </c>
    </row>
    <row r="35" spans="2:4" ht="15.75" x14ac:dyDescent="0.25">
      <c r="B35" s="41" t="s">
        <v>26</v>
      </c>
      <c r="C35" s="43">
        <f>VLOOKUP($C$29&amp;"-"&amp;B35,Planilha1!$A$2:$D$19,4,FALSE)</f>
        <v>0.1</v>
      </c>
      <c r="D35" s="44">
        <f>C35*Aporte</f>
        <v>50</v>
      </c>
    </row>
    <row r="36" spans="2:4" ht="15.75" x14ac:dyDescent="0.25">
      <c r="B36" s="41" t="s">
        <v>27</v>
      </c>
      <c r="C36" s="43">
        <f>VLOOKUP($C$29&amp;"-"&amp;B36,Planilha1!$A$2:$D$19,4,FALSE)</f>
        <v>0.1</v>
      </c>
      <c r="D36" s="44">
        <f>C36*Aporte</f>
        <v>50</v>
      </c>
    </row>
    <row r="37" spans="2:4" ht="15.75" x14ac:dyDescent="0.25">
      <c r="B37" s="41" t="s">
        <v>28</v>
      </c>
      <c r="C37" s="43">
        <f>VLOOKUP($C$29&amp;"-"&amp;B37,Planilha1!$A$2:$D$19,4,FALSE)</f>
        <v>0</v>
      </c>
      <c r="D37" s="44">
        <f>C37*Aporte</f>
        <v>0</v>
      </c>
    </row>
    <row r="38" spans="2:4" ht="15.75" x14ac:dyDescent="0.25">
      <c r="B38" s="41" t="s">
        <v>29</v>
      </c>
      <c r="C38" s="43">
        <f>VLOOKUP($C$29&amp;"-"&amp;B38,Planilha1!$A$2:$D$19,4,FALSE)</f>
        <v>0</v>
      </c>
      <c r="D38" s="44">
        <f>C38*Aporte</f>
        <v>0</v>
      </c>
    </row>
    <row r="39" spans="2:4" x14ac:dyDescent="0.25">
      <c r="B39" s="49"/>
      <c r="C39" s="50"/>
      <c r="D39" s="51">
        <f>SUM(D33:D38)</f>
        <v>500</v>
      </c>
    </row>
  </sheetData>
  <mergeCells count="13">
    <mergeCell ref="C29:D29"/>
    <mergeCell ref="C30:D30"/>
    <mergeCell ref="B11:C11"/>
    <mergeCell ref="B12:C12"/>
    <mergeCell ref="B13:C13"/>
    <mergeCell ref="B10:D10"/>
    <mergeCell ref="B15:D15"/>
    <mergeCell ref="B22:C22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C29" xr:uid="{8D615BE6-31D7-4154-901C-76DE093652E4}">
      <formula1>"CONSERVADOR,MODERADO,AGRESSIVO"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8A80-2151-44AE-ACCD-7E44DD74DB72}">
  <dimension ref="A1:H19"/>
  <sheetViews>
    <sheetView workbookViewId="0">
      <selection activeCell="E18" sqref="E18"/>
    </sheetView>
  </sheetViews>
  <sheetFormatPr defaultRowHeight="15" x14ac:dyDescent="0.25"/>
  <cols>
    <col min="1" max="1" width="33.85546875" bestFit="1" customWidth="1"/>
    <col min="2" max="2" width="14.7109375" bestFit="1" customWidth="1"/>
    <col min="3" max="3" width="20.28515625" bestFit="1" customWidth="1"/>
    <col min="7" max="7" width="18" bestFit="1" customWidth="1"/>
    <col min="8" max="8" width="11" customWidth="1"/>
  </cols>
  <sheetData>
    <row r="1" spans="1:8" x14ac:dyDescent="0.25">
      <c r="A1" t="s">
        <v>33</v>
      </c>
      <c r="B1" t="s">
        <v>30</v>
      </c>
      <c r="C1" t="s">
        <v>31</v>
      </c>
      <c r="D1" t="s">
        <v>32</v>
      </c>
    </row>
    <row r="2" spans="1:8" ht="15.75" x14ac:dyDescent="0.25">
      <c r="A2" t="str">
        <f>B2&amp;"-"&amp;C2</f>
        <v>CONSERVADOR-PAPEL</v>
      </c>
      <c r="B2" t="s">
        <v>19</v>
      </c>
      <c r="C2" s="41" t="s">
        <v>23</v>
      </c>
      <c r="D2" s="54">
        <v>0.3</v>
      </c>
      <c r="H2" t="s">
        <v>32</v>
      </c>
    </row>
    <row r="3" spans="1:8" ht="15.75" x14ac:dyDescent="0.25">
      <c r="A3" t="str">
        <f t="shared" ref="A3:A19" si="0">B3&amp;"-"&amp;C3</f>
        <v>CONSERVADOR-TIJOLO</v>
      </c>
      <c r="B3" t="s">
        <v>19</v>
      </c>
      <c r="C3" s="41" t="s">
        <v>24</v>
      </c>
      <c r="D3" s="54">
        <v>0.5</v>
      </c>
      <c r="G3" s="38" t="s">
        <v>34</v>
      </c>
      <c r="H3" s="58">
        <f>VLOOKUP(G3,$A$1:$D$21,4,FALSE)</f>
        <v>0.32</v>
      </c>
    </row>
    <row r="4" spans="1:8" ht="15.75" x14ac:dyDescent="0.25">
      <c r="A4" t="str">
        <f t="shared" si="0"/>
        <v>CONSERVADOR-HÍBRIDOS</v>
      </c>
      <c r="B4" t="s">
        <v>19</v>
      </c>
      <c r="C4" s="41" t="s">
        <v>26</v>
      </c>
      <c r="D4" s="55">
        <v>0.1</v>
      </c>
    </row>
    <row r="5" spans="1:8" ht="15.75" x14ac:dyDescent="0.25">
      <c r="A5" t="str">
        <f t="shared" si="0"/>
        <v>CONSERVADOR-FOFs</v>
      </c>
      <c r="B5" t="s">
        <v>19</v>
      </c>
      <c r="C5" s="41" t="s">
        <v>27</v>
      </c>
      <c r="D5" s="55">
        <v>0.1</v>
      </c>
    </row>
    <row r="6" spans="1:8" ht="15.75" x14ac:dyDescent="0.25">
      <c r="A6" t="str">
        <f t="shared" si="0"/>
        <v>CONSERVADOR-DESENVOLVIMENTO</v>
      </c>
      <c r="B6" t="s">
        <v>19</v>
      </c>
      <c r="C6" s="41" t="s">
        <v>28</v>
      </c>
      <c r="D6" s="55">
        <v>0</v>
      </c>
    </row>
    <row r="7" spans="1:8" ht="16.5" thickBot="1" x14ac:dyDescent="0.3">
      <c r="A7" s="52" t="str">
        <f t="shared" si="0"/>
        <v>CONSERVADOR-HOTELARIAS</v>
      </c>
      <c r="B7" s="52" t="s">
        <v>19</v>
      </c>
      <c r="C7" s="53" t="s">
        <v>29</v>
      </c>
      <c r="D7" s="56">
        <v>0</v>
      </c>
    </row>
    <row r="8" spans="1:8" ht="15.75" x14ac:dyDescent="0.25">
      <c r="A8" t="str">
        <f t="shared" si="0"/>
        <v>MODERADO-PAPEL</v>
      </c>
      <c r="B8" t="s">
        <v>18</v>
      </c>
      <c r="C8" s="41" t="s">
        <v>23</v>
      </c>
      <c r="D8" s="57">
        <v>0.32</v>
      </c>
    </row>
    <row r="9" spans="1:8" ht="15.75" x14ac:dyDescent="0.25">
      <c r="A9" t="str">
        <f t="shared" si="0"/>
        <v>MODERADO-TIJOLO</v>
      </c>
      <c r="B9" t="s">
        <v>18</v>
      </c>
      <c r="C9" s="41" t="s">
        <v>24</v>
      </c>
      <c r="D9" s="57">
        <v>0.35</v>
      </c>
    </row>
    <row r="10" spans="1:8" ht="15.75" x14ac:dyDescent="0.25">
      <c r="A10" t="str">
        <f t="shared" si="0"/>
        <v>MODERADO-HÍBRIDOS</v>
      </c>
      <c r="B10" t="s">
        <v>18</v>
      </c>
      <c r="C10" s="41" t="s">
        <v>26</v>
      </c>
      <c r="D10" s="57">
        <v>0.08</v>
      </c>
    </row>
    <row r="11" spans="1:8" ht="15.75" x14ac:dyDescent="0.25">
      <c r="A11" t="str">
        <f t="shared" si="0"/>
        <v>MODERADO-FOFs</v>
      </c>
      <c r="B11" t="s">
        <v>18</v>
      </c>
      <c r="C11" s="41" t="s">
        <v>27</v>
      </c>
      <c r="D11" s="57">
        <v>0.05</v>
      </c>
    </row>
    <row r="12" spans="1:8" ht="15.75" x14ac:dyDescent="0.25">
      <c r="A12" t="str">
        <f t="shared" si="0"/>
        <v>MODERADO-DESENVOLVIMENTO</v>
      </c>
      <c r="B12" t="s">
        <v>18</v>
      </c>
      <c r="C12" s="41" t="s">
        <v>28</v>
      </c>
      <c r="D12" s="57">
        <v>0.1</v>
      </c>
    </row>
    <row r="13" spans="1:8" ht="16.5" thickBot="1" x14ac:dyDescent="0.3">
      <c r="A13" s="52" t="str">
        <f t="shared" si="0"/>
        <v>MODERADO-HOTELARIAS</v>
      </c>
      <c r="B13" s="52" t="s">
        <v>18</v>
      </c>
      <c r="C13" s="53" t="s">
        <v>29</v>
      </c>
      <c r="D13" s="59">
        <v>0.1</v>
      </c>
    </row>
    <row r="14" spans="1:8" ht="15.75" x14ac:dyDescent="0.25">
      <c r="A14" t="str">
        <f t="shared" si="0"/>
        <v>AGRESSIVO-PAPEL</v>
      </c>
      <c r="B14" t="s">
        <v>17</v>
      </c>
      <c r="C14" s="41" t="s">
        <v>23</v>
      </c>
      <c r="D14" s="57">
        <v>0.5</v>
      </c>
    </row>
    <row r="15" spans="1:8" ht="15.75" x14ac:dyDescent="0.25">
      <c r="A15" t="str">
        <f t="shared" si="0"/>
        <v>AGRESSIVO-TIJOLO</v>
      </c>
      <c r="B15" t="s">
        <v>17</v>
      </c>
      <c r="C15" s="41" t="s">
        <v>24</v>
      </c>
      <c r="D15" s="57">
        <v>0.1</v>
      </c>
    </row>
    <row r="16" spans="1:8" ht="15.75" x14ac:dyDescent="0.25">
      <c r="A16" t="str">
        <f t="shared" si="0"/>
        <v>AGRESSIVO-HÍBRIDOS</v>
      </c>
      <c r="B16" t="s">
        <v>17</v>
      </c>
      <c r="C16" s="41" t="s">
        <v>26</v>
      </c>
      <c r="D16" s="57">
        <v>0.05</v>
      </c>
    </row>
    <row r="17" spans="1:4" ht="15.75" x14ac:dyDescent="0.25">
      <c r="A17" t="str">
        <f t="shared" si="0"/>
        <v>AGRESSIVO-FOFs</v>
      </c>
      <c r="B17" t="s">
        <v>17</v>
      </c>
      <c r="C17" s="41" t="s">
        <v>27</v>
      </c>
      <c r="D17" s="57">
        <v>0.05</v>
      </c>
    </row>
    <row r="18" spans="1:4" ht="15.75" x14ac:dyDescent="0.25">
      <c r="A18" t="str">
        <f t="shared" si="0"/>
        <v>AGRESSIVO-DESENVOLVIMENTO</v>
      </c>
      <c r="B18" t="s">
        <v>17</v>
      </c>
      <c r="C18" s="41" t="s">
        <v>28</v>
      </c>
      <c r="D18" s="54">
        <v>0.2</v>
      </c>
    </row>
    <row r="19" spans="1:4" ht="15.75" x14ac:dyDescent="0.25">
      <c r="A19" t="str">
        <f t="shared" si="0"/>
        <v>AGRESSIVO-HOTELARIAS</v>
      </c>
      <c r="B19" t="s">
        <v>17</v>
      </c>
      <c r="C19" s="41" t="s">
        <v>29</v>
      </c>
      <c r="D19" s="5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planner</vt:lpstr>
      <vt:lpstr>Planilha1</vt:lpstr>
      <vt:lpstr>Aporte</vt:lpstr>
      <vt:lpstr>Patrimonio</vt:lpstr>
      <vt:lpstr>Qtd_Anos</vt:lpstr>
      <vt:lpstr>Rendimento_Carteira</vt:lpstr>
      <vt:lpstr>Salario</vt:lpstr>
      <vt:lpstr>Sgst_investimento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Eyeless Jack</dc:creator>
  <cp:lastModifiedBy>Eyeless Jack</cp:lastModifiedBy>
  <dcterms:created xsi:type="dcterms:W3CDTF">2015-06-05T18:19:34Z</dcterms:created>
  <dcterms:modified xsi:type="dcterms:W3CDTF">2025-06-30T15:55:19Z</dcterms:modified>
</cp:coreProperties>
</file>