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Arduino\"/>
    </mc:Choice>
  </mc:AlternateContent>
  <xr:revisionPtr revIDLastSave="0" documentId="13_ncr:1_{A3458EF1-AECE-4E28-9E4B-22D96F3E9D81}" xr6:coauthVersionLast="45" xr6:coauthVersionMax="45" xr10:uidLastSave="{00000000-0000-0000-0000-000000000000}"/>
  <bookViews>
    <workbookView xWindow="-110" yWindow="-110" windowWidth="38620" windowHeight="21220" activeTab="2" xr2:uid="{00000000-000D-0000-FFFF-FFFF00000000}"/>
  </bookViews>
  <sheets>
    <sheet name="Subslots" sheetId="1" r:id="rId1"/>
    <sheet name="Approach 1" sheetId="2" r:id="rId2"/>
    <sheet name="Approach 2" sheetId="3" r:id="rId3"/>
    <sheet name="Sheet3" sheetId="5" r:id="rId4"/>
  </sheets>
  <definedNames>
    <definedName name="A_1">'Approach 2'!$C$7</definedName>
    <definedName name="A_2">'Approach 2'!$C$8</definedName>
    <definedName name="A_3">'Approach 2'!$C$9</definedName>
    <definedName name="A_4">'Approach 2'!$C$10</definedName>
    <definedName name="A_5">'Approach 2'!$C$11</definedName>
    <definedName name="A_6">'Approach 2'!$C$12</definedName>
    <definedName name="A_7">'Approach 2'!$C$13</definedName>
    <definedName name="beats_per_min">'Approach 2'!$C$14</definedName>
    <definedName name="microsteps">'Approach 1'!$B$1</definedName>
    <definedName name="subslot_dur_ms">'Approach 2'!$C$17</definedName>
    <definedName name="subslots">Subslots!$B$4</definedName>
    <definedName name="xfactor">'Approach 1'!$B$3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" i="3" l="1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19" i="3"/>
  <c r="E420" i="3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431" i="3" s="1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19" i="3"/>
  <c r="E320" i="3"/>
  <c r="E319" i="3"/>
  <c r="A319" i="3" s="1"/>
  <c r="E220" i="3"/>
  <c r="E219" i="3"/>
  <c r="E120" i="3"/>
  <c r="E119" i="3"/>
  <c r="E20" i="3"/>
  <c r="E19" i="3"/>
  <c r="N51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L4" i="5"/>
  <c r="L8" i="5"/>
  <c r="L12" i="5"/>
  <c r="K50" i="5" a="1"/>
  <c r="K50" i="5" s="1"/>
  <c r="L50" i="5" s="1"/>
  <c r="K13" i="5" a="1"/>
  <c r="K13" i="5" s="1"/>
  <c r="L13" i="5" s="1"/>
  <c r="K14" i="5" a="1"/>
  <c r="K14" i="5"/>
  <c r="L14" i="5" s="1"/>
  <c r="K15" i="5" a="1"/>
  <c r="K15" i="5" s="1"/>
  <c r="L15" i="5" s="1"/>
  <c r="K16" i="5" a="1"/>
  <c r="K16" i="5"/>
  <c r="L16" i="5" s="1"/>
  <c r="K17" i="5" a="1"/>
  <c r="K17" i="5" s="1"/>
  <c r="L17" i="5" s="1"/>
  <c r="K18" i="5" a="1"/>
  <c r="K18" i="5"/>
  <c r="L18" i="5" s="1"/>
  <c r="K19" i="5" a="1"/>
  <c r="K19" i="5" s="1"/>
  <c r="L19" i="5" s="1"/>
  <c r="K20" i="5" a="1"/>
  <c r="K20" i="5"/>
  <c r="L20" i="5" s="1"/>
  <c r="K21" i="5" a="1"/>
  <c r="K21" i="5" s="1"/>
  <c r="L21" i="5" s="1"/>
  <c r="K22" i="5" a="1"/>
  <c r="K22" i="5"/>
  <c r="L22" i="5" s="1"/>
  <c r="K23" i="5" a="1"/>
  <c r="K23" i="5" s="1"/>
  <c r="L23" i="5" s="1"/>
  <c r="K24" i="5" a="1"/>
  <c r="K24" i="5"/>
  <c r="L24" i="5" s="1"/>
  <c r="K25" i="5" a="1"/>
  <c r="K25" i="5" s="1"/>
  <c r="L25" i="5" s="1"/>
  <c r="K26" i="5" a="1"/>
  <c r="K26" i="5"/>
  <c r="L26" i="5" s="1"/>
  <c r="K27" i="5" a="1"/>
  <c r="K27" i="5" s="1"/>
  <c r="L27" i="5" s="1"/>
  <c r="K28" i="5" a="1"/>
  <c r="K28" i="5"/>
  <c r="L28" i="5" s="1"/>
  <c r="K29" i="5" a="1"/>
  <c r="K29" i="5" s="1"/>
  <c r="L29" i="5" s="1"/>
  <c r="K30" i="5" a="1"/>
  <c r="K30" i="5"/>
  <c r="L30" i="5" s="1"/>
  <c r="K31" i="5" a="1"/>
  <c r="K31" i="5" s="1"/>
  <c r="L31" i="5" s="1"/>
  <c r="K32" i="5" a="1"/>
  <c r="K32" i="5"/>
  <c r="L32" i="5" s="1"/>
  <c r="K33" i="5" a="1"/>
  <c r="K33" i="5" s="1"/>
  <c r="L33" i="5" s="1"/>
  <c r="K34" i="5" a="1"/>
  <c r="K34" i="5"/>
  <c r="L34" i="5" s="1"/>
  <c r="K35" i="5" a="1"/>
  <c r="K35" i="5" s="1"/>
  <c r="L35" i="5" s="1"/>
  <c r="K36" i="5" a="1"/>
  <c r="K36" i="5" s="1"/>
  <c r="L36" i="5" s="1"/>
  <c r="K37" i="5" a="1"/>
  <c r="K37" i="5" s="1"/>
  <c r="L37" i="5" s="1"/>
  <c r="K38" i="5" a="1"/>
  <c r="K38" i="5" s="1"/>
  <c r="L38" i="5" s="1"/>
  <c r="K39" i="5" a="1"/>
  <c r="K39" i="5" s="1"/>
  <c r="L39" i="5" s="1"/>
  <c r="K40" i="5" a="1"/>
  <c r="K40" i="5"/>
  <c r="L40" i="5" s="1"/>
  <c r="K41" i="5" a="1"/>
  <c r="K41" i="5" s="1"/>
  <c r="L41" i="5" s="1"/>
  <c r="K42" i="5" a="1"/>
  <c r="K42" i="5"/>
  <c r="L42" i="5" s="1"/>
  <c r="K43" i="5" a="1"/>
  <c r="K43" i="5" s="1"/>
  <c r="L43" i="5" s="1"/>
  <c r="K44" i="5" a="1"/>
  <c r="K44" i="5" s="1"/>
  <c r="L44" i="5" s="1"/>
  <c r="K45" i="5" a="1"/>
  <c r="K45" i="5" s="1"/>
  <c r="L45" i="5" s="1"/>
  <c r="K46" i="5" a="1"/>
  <c r="K46" i="5" s="1"/>
  <c r="L46" i="5" s="1"/>
  <c r="K47" i="5" a="1"/>
  <c r="K47" i="5" s="1"/>
  <c r="L47" i="5" s="1"/>
  <c r="K48" i="5" a="1"/>
  <c r="K48" i="5"/>
  <c r="L48" i="5" s="1"/>
  <c r="K49" i="5" a="1"/>
  <c r="K49" i="5" s="1"/>
  <c r="L49" i="5" s="1"/>
  <c r="K2" i="5" a="1"/>
  <c r="K2" i="5" s="1"/>
  <c r="L2" i="5" s="1"/>
  <c r="K3" i="5" a="1"/>
  <c r="K3" i="5"/>
  <c r="L3" i="5" s="1"/>
  <c r="K4" i="5" a="1"/>
  <c r="K4" i="5" s="1"/>
  <c r="K5" i="5" a="1"/>
  <c r="K5" i="5"/>
  <c r="L5" i="5" s="1"/>
  <c r="K6" i="5" a="1"/>
  <c r="K6" i="5" s="1"/>
  <c r="L6" i="5" s="1"/>
  <c r="K7" i="5" a="1"/>
  <c r="K7" i="5" s="1"/>
  <c r="L7" i="5" s="1"/>
  <c r="K8" i="5" a="1"/>
  <c r="K8" i="5" s="1"/>
  <c r="K9" i="5" a="1"/>
  <c r="K9" i="5" s="1"/>
  <c r="L9" i="5" s="1"/>
  <c r="K10" i="5" a="1"/>
  <c r="K10" i="5" s="1"/>
  <c r="L10" i="5" s="1"/>
  <c r="K11" i="5" a="1"/>
  <c r="K11" i="5"/>
  <c r="L11" i="5" s="1"/>
  <c r="K12" i="5" a="1"/>
  <c r="K12" i="5" s="1"/>
  <c r="K1" i="5" a="1"/>
  <c r="K1" i="5" s="1"/>
  <c r="L1" i="5" s="1"/>
  <c r="B1" i="5"/>
  <c r="N1" i="5" s="1"/>
  <c r="J100" i="5"/>
  <c r="J50" i="5"/>
  <c r="C15" i="3"/>
  <c r="C17" i="3"/>
  <c r="L8" i="3"/>
  <c r="K8" i="3"/>
  <c r="O19" i="3"/>
  <c r="C16" i="3"/>
  <c r="G419" i="3"/>
  <c r="G319" i="3"/>
  <c r="E473" i="3"/>
  <c r="E471" i="3"/>
  <c r="E472" i="3" s="1"/>
  <c r="A472" i="3" s="1"/>
  <c r="E470" i="3"/>
  <c r="A470" i="3" s="1"/>
  <c r="D469" i="3"/>
  <c r="C469" i="3"/>
  <c r="A469" i="3"/>
  <c r="F419" i="3"/>
  <c r="F420" i="3" s="1"/>
  <c r="A419" i="3"/>
  <c r="A420" i="3" s="1"/>
  <c r="D420" i="3" s="1"/>
  <c r="E370" i="3"/>
  <c r="A370" i="3" s="1"/>
  <c r="C369" i="3"/>
  <c r="A369" i="3"/>
  <c r="D369" i="3" s="1"/>
  <c r="E321" i="3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F319" i="3"/>
  <c r="F320" i="3" s="1"/>
  <c r="G219" i="3"/>
  <c r="E270" i="3"/>
  <c r="D269" i="3"/>
  <c r="C269" i="3"/>
  <c r="A269" i="3"/>
  <c r="E221" i="3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F219" i="3"/>
  <c r="F220" i="3" s="1"/>
  <c r="F221" i="3" s="1"/>
  <c r="G221" i="3" s="1"/>
  <c r="A219" i="3"/>
  <c r="B219" i="3" s="1"/>
  <c r="F119" i="3"/>
  <c r="F120" i="3" s="1"/>
  <c r="G120" i="3" s="1" a="1"/>
  <c r="G120" i="3" s="1"/>
  <c r="G119" i="3"/>
  <c r="E170" i="3"/>
  <c r="E171" i="3" s="1"/>
  <c r="C169" i="3"/>
  <c r="A169" i="3"/>
  <c r="D169" i="3" s="1"/>
  <c r="E121" i="3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A119" i="3"/>
  <c r="K19" i="3"/>
  <c r="G19" i="3"/>
  <c r="H19" i="3" s="1"/>
  <c r="J19" i="3" s="1"/>
  <c r="L19" i="3" s="1"/>
  <c r="E70" i="3"/>
  <c r="E71" i="3" s="1"/>
  <c r="C69" i="3"/>
  <c r="A69" i="3"/>
  <c r="D69" i="3" s="1"/>
  <c r="M11" i="2"/>
  <c r="Y11" i="2" s="1"/>
  <c r="E21" i="3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C6" i="3"/>
  <c r="B2" i="5" l="1"/>
  <c r="B3" i="5" s="1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F421" i="3"/>
  <c r="G421" i="3" s="1"/>
  <c r="G420" i="3"/>
  <c r="B370" i="3"/>
  <c r="C370" i="3" s="1"/>
  <c r="D370" i="3"/>
  <c r="B420" i="3"/>
  <c r="D419" i="3"/>
  <c r="F321" i="3"/>
  <c r="G321" i="3" s="1"/>
  <c r="G320" i="3"/>
  <c r="A320" i="3"/>
  <c r="B319" i="3"/>
  <c r="D319" i="3"/>
  <c r="H420" i="3"/>
  <c r="C420" i="3"/>
  <c r="E371" i="3"/>
  <c r="F422" i="3"/>
  <c r="G422" i="3" s="1"/>
  <c r="A421" i="3"/>
  <c r="B419" i="3"/>
  <c r="E474" i="3"/>
  <c r="A473" i="3"/>
  <c r="B470" i="3"/>
  <c r="D470" i="3"/>
  <c r="A471" i="3"/>
  <c r="B472" i="3"/>
  <c r="D472" i="3"/>
  <c r="A170" i="3"/>
  <c r="D170" i="3" s="1"/>
  <c r="A220" i="3"/>
  <c r="D220" i="3" s="1"/>
  <c r="G220" i="3"/>
  <c r="C219" i="3"/>
  <c r="H219" i="3"/>
  <c r="J219" i="3" s="1"/>
  <c r="L219" i="3" s="1"/>
  <c r="F222" i="3"/>
  <c r="G222" i="3" s="1"/>
  <c r="D219" i="3"/>
  <c r="E271" i="3"/>
  <c r="A270" i="3"/>
  <c r="D119" i="3"/>
  <c r="B119" i="3"/>
  <c r="A120" i="3"/>
  <c r="F121" i="3"/>
  <c r="G121" i="3" s="1" a="1"/>
  <c r="G121" i="3" s="1"/>
  <c r="E172" i="3"/>
  <c r="A171" i="3"/>
  <c r="E72" i="3"/>
  <c r="A71" i="3"/>
  <c r="A70" i="3"/>
  <c r="Z66" i="2"/>
  <c r="AA66" i="2"/>
  <c r="AB66" i="2"/>
  <c r="AE66" i="2"/>
  <c r="AF66" i="2"/>
  <c r="AG66" i="2"/>
  <c r="T3" i="2"/>
  <c r="T58" i="2" s="1"/>
  <c r="AF58" i="2" s="1"/>
  <c r="AA8" i="2"/>
  <c r="AB8" i="2"/>
  <c r="AF8" i="2"/>
  <c r="AG8" i="2"/>
  <c r="I55" i="1"/>
  <c r="I54" i="1"/>
  <c r="H55" i="1"/>
  <c r="H54" i="1"/>
  <c r="G55" i="1"/>
  <c r="G56" i="1"/>
  <c r="I56" i="1" s="1"/>
  <c r="H56" i="1"/>
  <c r="W60" i="2"/>
  <c r="W61" i="2"/>
  <c r="A60" i="2"/>
  <c r="B60" i="2"/>
  <c r="C60" i="2"/>
  <c r="D60" i="2"/>
  <c r="E60" i="2"/>
  <c r="A61" i="2"/>
  <c r="B61" i="2"/>
  <c r="C61" i="2"/>
  <c r="D61" i="2"/>
  <c r="E61" i="2"/>
  <c r="K54" i="2"/>
  <c r="O54" i="2"/>
  <c r="P54" i="2"/>
  <c r="AB54" i="2" s="1"/>
  <c r="T54" i="2"/>
  <c r="AF54" i="2" s="1"/>
  <c r="U54" i="2"/>
  <c r="AG54" i="2" s="1"/>
  <c r="W54" i="2"/>
  <c r="AA54" i="2"/>
  <c r="K55" i="2"/>
  <c r="O55" i="2"/>
  <c r="AA55" i="2" s="1"/>
  <c r="P55" i="2"/>
  <c r="AB55" i="2" s="1"/>
  <c r="T55" i="2"/>
  <c r="AF55" i="2" s="1"/>
  <c r="U55" i="2"/>
  <c r="AG55" i="2" s="1"/>
  <c r="W55" i="2"/>
  <c r="K56" i="2"/>
  <c r="O56" i="2"/>
  <c r="AA56" i="2" s="1"/>
  <c r="P56" i="2"/>
  <c r="T56" i="2"/>
  <c r="AF56" i="2" s="1"/>
  <c r="U56" i="2"/>
  <c r="AG56" i="2" s="1"/>
  <c r="W56" i="2"/>
  <c r="AB56" i="2"/>
  <c r="K57" i="2"/>
  <c r="O57" i="2"/>
  <c r="AA57" i="2" s="1"/>
  <c r="P57" i="2"/>
  <c r="AB57" i="2" s="1"/>
  <c r="T57" i="2"/>
  <c r="AF57" i="2" s="1"/>
  <c r="U57" i="2"/>
  <c r="W57" i="2"/>
  <c r="AG57" i="2"/>
  <c r="K58" i="2"/>
  <c r="O58" i="2"/>
  <c r="AA58" i="2" s="1"/>
  <c r="P58" i="2"/>
  <c r="AB58" i="2" s="1"/>
  <c r="U58" i="2"/>
  <c r="AG58" i="2" s="1"/>
  <c r="W58" i="2"/>
  <c r="K59" i="2"/>
  <c r="O59" i="2"/>
  <c r="AA59" i="2" s="1"/>
  <c r="P59" i="2"/>
  <c r="AB59" i="2" s="1"/>
  <c r="U59" i="2"/>
  <c r="AG59" i="2" s="1"/>
  <c r="W59" i="2"/>
  <c r="B48" i="2"/>
  <c r="C48" i="2"/>
  <c r="D48" i="2"/>
  <c r="E48" i="2"/>
  <c r="G48" i="2"/>
  <c r="B49" i="2"/>
  <c r="C49" i="2"/>
  <c r="D49" i="2"/>
  <c r="E49" i="2"/>
  <c r="G49" i="2"/>
  <c r="B50" i="2"/>
  <c r="C50" i="2"/>
  <c r="D50" i="2"/>
  <c r="E50" i="2"/>
  <c r="G50" i="2"/>
  <c r="B51" i="2"/>
  <c r="C51" i="2"/>
  <c r="D51" i="2"/>
  <c r="E51" i="2"/>
  <c r="G51" i="2"/>
  <c r="B52" i="2"/>
  <c r="C52" i="2"/>
  <c r="D52" i="2"/>
  <c r="E52" i="2"/>
  <c r="G52" i="2"/>
  <c r="B53" i="2"/>
  <c r="C53" i="2"/>
  <c r="D53" i="2"/>
  <c r="E53" i="2"/>
  <c r="G53" i="2"/>
  <c r="B54" i="2"/>
  <c r="C54" i="2"/>
  <c r="D54" i="2"/>
  <c r="E54" i="2"/>
  <c r="G54" i="2"/>
  <c r="B55" i="2"/>
  <c r="C55" i="2"/>
  <c r="D55" i="2"/>
  <c r="E55" i="2"/>
  <c r="G55" i="2"/>
  <c r="B56" i="2"/>
  <c r="C56" i="2"/>
  <c r="D56" i="2"/>
  <c r="E56" i="2"/>
  <c r="G56" i="2"/>
  <c r="B57" i="2"/>
  <c r="C57" i="2"/>
  <c r="D57" i="2"/>
  <c r="E57" i="2"/>
  <c r="G57" i="2"/>
  <c r="B58" i="2"/>
  <c r="C58" i="2"/>
  <c r="D58" i="2"/>
  <c r="E58" i="2"/>
  <c r="G58" i="2"/>
  <c r="B59" i="2"/>
  <c r="C59" i="2"/>
  <c r="D59" i="2"/>
  <c r="E59" i="2"/>
  <c r="G59" i="2"/>
  <c r="A49" i="2"/>
  <c r="A50" i="2"/>
  <c r="A51" i="2"/>
  <c r="A52" i="2"/>
  <c r="A53" i="2"/>
  <c r="A54" i="2"/>
  <c r="A55" i="2"/>
  <c r="A56" i="2"/>
  <c r="A57" i="2"/>
  <c r="A58" i="2"/>
  <c r="A59" i="2"/>
  <c r="A48" i="2"/>
  <c r="J420" i="3" l="1"/>
  <c r="L420" i="3" s="1"/>
  <c r="I420" i="3"/>
  <c r="B220" i="3"/>
  <c r="B170" i="3"/>
  <c r="F322" i="3"/>
  <c r="G322" i="3" s="1"/>
  <c r="A474" i="3"/>
  <c r="E475" i="3"/>
  <c r="F423" i="3"/>
  <c r="G423" i="3" s="1"/>
  <c r="D320" i="3"/>
  <c r="A321" i="3"/>
  <c r="B320" i="3"/>
  <c r="C319" i="3"/>
  <c r="H319" i="3"/>
  <c r="J319" i="3" s="1"/>
  <c r="L319" i="3" s="1"/>
  <c r="D471" i="3"/>
  <c r="B471" i="3"/>
  <c r="C419" i="3"/>
  <c r="H419" i="3"/>
  <c r="E372" i="3"/>
  <c r="A371" i="3"/>
  <c r="C472" i="3"/>
  <c r="D473" i="3"/>
  <c r="B473" i="3"/>
  <c r="C470" i="3"/>
  <c r="D421" i="3"/>
  <c r="A422" i="3"/>
  <c r="B421" i="3"/>
  <c r="A221" i="3"/>
  <c r="B221" i="3" s="1"/>
  <c r="F223" i="3"/>
  <c r="G223" i="3" s="1"/>
  <c r="D221" i="3"/>
  <c r="D270" i="3"/>
  <c r="B270" i="3"/>
  <c r="H220" i="3"/>
  <c r="J220" i="3" s="1"/>
  <c r="L220" i="3" s="1"/>
  <c r="C220" i="3"/>
  <c r="A271" i="3"/>
  <c r="E272" i="3"/>
  <c r="F122" i="3"/>
  <c r="G122" i="3" s="1" a="1"/>
  <c r="G122" i="3" s="1"/>
  <c r="D171" i="3"/>
  <c r="B171" i="3"/>
  <c r="A121" i="3"/>
  <c r="B120" i="3"/>
  <c r="D120" i="3"/>
  <c r="A172" i="3"/>
  <c r="E173" i="3"/>
  <c r="H119" i="3"/>
  <c r="J119" i="3" s="1"/>
  <c r="L119" i="3" s="1"/>
  <c r="C119" i="3"/>
  <c r="C170" i="3"/>
  <c r="B70" i="3"/>
  <c r="C70" i="3" s="1"/>
  <c r="D70" i="3"/>
  <c r="B71" i="3"/>
  <c r="C71" i="3" s="1"/>
  <c r="D71" i="3"/>
  <c r="E73" i="3"/>
  <c r="A72" i="3"/>
  <c r="T59" i="2"/>
  <c r="AF59" i="2" s="1"/>
  <c r="G60" i="2"/>
  <c r="G61" i="2"/>
  <c r="O60" i="2"/>
  <c r="AA60" i="2" s="1"/>
  <c r="M6" i="2"/>
  <c r="B2" i="2"/>
  <c r="N6" i="2"/>
  <c r="O6" i="2"/>
  <c r="P6" i="2"/>
  <c r="R6" i="2"/>
  <c r="S6" i="2"/>
  <c r="T6" i="2"/>
  <c r="U6" i="2"/>
  <c r="J419" i="3" l="1"/>
  <c r="L419" i="3" s="1"/>
  <c r="I419" i="3"/>
  <c r="A222" i="3"/>
  <c r="F323" i="3"/>
  <c r="G323" i="3" s="1"/>
  <c r="D371" i="3"/>
  <c r="B371" i="3"/>
  <c r="H320" i="3"/>
  <c r="C320" i="3"/>
  <c r="F424" i="3"/>
  <c r="G424" i="3" s="1"/>
  <c r="C471" i="3"/>
  <c r="H421" i="3"/>
  <c r="C421" i="3"/>
  <c r="A372" i="3"/>
  <c r="E373" i="3"/>
  <c r="B321" i="3"/>
  <c r="D321" i="3"/>
  <c r="A322" i="3"/>
  <c r="E476" i="3"/>
  <c r="A475" i="3"/>
  <c r="B422" i="3"/>
  <c r="D422" i="3"/>
  <c r="A423" i="3"/>
  <c r="C473" i="3"/>
  <c r="F324" i="3"/>
  <c r="G324" i="3" s="1"/>
  <c r="B474" i="3"/>
  <c r="D474" i="3"/>
  <c r="A272" i="3"/>
  <c r="E273" i="3"/>
  <c r="D271" i="3"/>
  <c r="B271" i="3"/>
  <c r="C270" i="3"/>
  <c r="D222" i="3"/>
  <c r="B222" i="3"/>
  <c r="A223" i="3"/>
  <c r="C221" i="3"/>
  <c r="H221" i="3"/>
  <c r="J221" i="3" s="1"/>
  <c r="L221" i="3" s="1"/>
  <c r="F224" i="3"/>
  <c r="G224" i="3" s="1"/>
  <c r="E174" i="3"/>
  <c r="A173" i="3"/>
  <c r="A122" i="3"/>
  <c r="B121" i="3"/>
  <c r="D121" i="3"/>
  <c r="F123" i="3"/>
  <c r="G123" i="3" s="1" a="1"/>
  <c r="G123" i="3" s="1"/>
  <c r="D172" i="3"/>
  <c r="B172" i="3"/>
  <c r="C171" i="3"/>
  <c r="C120" i="3"/>
  <c r="H120" i="3"/>
  <c r="J120" i="3" s="1"/>
  <c r="L120" i="3" s="1"/>
  <c r="B72" i="3"/>
  <c r="C72" i="3" s="1"/>
  <c r="D72" i="3"/>
  <c r="A73" i="3"/>
  <c r="E74" i="3"/>
  <c r="U60" i="2"/>
  <c r="AG60" i="2" s="1"/>
  <c r="P60" i="2"/>
  <c r="AB60" i="2" s="1"/>
  <c r="T60" i="2"/>
  <c r="AF60" i="2" s="1"/>
  <c r="M61" i="2"/>
  <c r="Y61" i="2" s="1"/>
  <c r="R61" i="2"/>
  <c r="AD61" i="2" s="1"/>
  <c r="O61" i="2"/>
  <c r="AA61" i="2" s="1"/>
  <c r="T61" i="2"/>
  <c r="AF61" i="2" s="1"/>
  <c r="N61" i="2"/>
  <c r="Z61" i="2" s="1"/>
  <c r="S61" i="2"/>
  <c r="AE61" i="2" s="1"/>
  <c r="P61" i="2"/>
  <c r="AB61" i="2" s="1"/>
  <c r="U61" i="2"/>
  <c r="AG61" i="2" s="1"/>
  <c r="AE1" i="2"/>
  <c r="AF1" i="2"/>
  <c r="AG1" i="2"/>
  <c r="AE3" i="2"/>
  <c r="AF3" i="2"/>
  <c r="AG3" i="2"/>
  <c r="AE6" i="2"/>
  <c r="AF6" i="2"/>
  <c r="AG6" i="2"/>
  <c r="AD3" i="2"/>
  <c r="AD66" i="2" s="1"/>
  <c r="AD6" i="2"/>
  <c r="AD1" i="2"/>
  <c r="Z1" i="2"/>
  <c r="AA1" i="2"/>
  <c r="AB1" i="2"/>
  <c r="Z3" i="2"/>
  <c r="AA3" i="2"/>
  <c r="AB3" i="2"/>
  <c r="Z6" i="2"/>
  <c r="AA6" i="2"/>
  <c r="AB6" i="2"/>
  <c r="Y3" i="2"/>
  <c r="Y66" i="2" s="1"/>
  <c r="Y6" i="2"/>
  <c r="Y1" i="2"/>
  <c r="S3" i="2"/>
  <c r="U3" i="2"/>
  <c r="R3" i="2"/>
  <c r="S1" i="2"/>
  <c r="T1" i="2"/>
  <c r="U1" i="2"/>
  <c r="R1" i="2"/>
  <c r="E11" i="2"/>
  <c r="D11" i="2"/>
  <c r="C11" i="2"/>
  <c r="B11" i="2"/>
  <c r="A11" i="2"/>
  <c r="K11" i="2" s="1"/>
  <c r="G11" i="2"/>
  <c r="A7" i="1"/>
  <c r="J320" i="3" l="1"/>
  <c r="L320" i="3" s="1"/>
  <c r="I320" i="3"/>
  <c r="J421" i="3"/>
  <c r="L421" i="3" s="1"/>
  <c r="I421" i="3"/>
  <c r="A476" i="3"/>
  <c r="E477" i="3"/>
  <c r="F325" i="3"/>
  <c r="G325" i="3" s="1"/>
  <c r="A323" i="3"/>
  <c r="D322" i="3"/>
  <c r="B322" i="3"/>
  <c r="D372" i="3"/>
  <c r="B372" i="3"/>
  <c r="A373" i="3"/>
  <c r="E374" i="3"/>
  <c r="C474" i="3"/>
  <c r="H422" i="3"/>
  <c r="C422" i="3"/>
  <c r="C371" i="3"/>
  <c r="D423" i="3"/>
  <c r="A424" i="3"/>
  <c r="B423" i="3"/>
  <c r="D475" i="3"/>
  <c r="B475" i="3"/>
  <c r="C321" i="3"/>
  <c r="H321" i="3"/>
  <c r="F425" i="3"/>
  <c r="G425" i="3" s="1"/>
  <c r="A273" i="3"/>
  <c r="E274" i="3"/>
  <c r="F225" i="3"/>
  <c r="G225" i="3" s="1"/>
  <c r="A224" i="3"/>
  <c r="D223" i="3"/>
  <c r="B223" i="3"/>
  <c r="B272" i="3"/>
  <c r="D272" i="3"/>
  <c r="C222" i="3"/>
  <c r="H222" i="3"/>
  <c r="J222" i="3" s="1"/>
  <c r="L222" i="3" s="1"/>
  <c r="C271" i="3"/>
  <c r="C172" i="3"/>
  <c r="A174" i="3"/>
  <c r="E175" i="3"/>
  <c r="H121" i="3"/>
  <c r="J121" i="3" s="1"/>
  <c r="L121" i="3" s="1"/>
  <c r="C121" i="3"/>
  <c r="F124" i="3"/>
  <c r="G124" i="3" s="1" a="1"/>
  <c r="G124" i="3" s="1"/>
  <c r="A123" i="3"/>
  <c r="D122" i="3"/>
  <c r="B122" i="3"/>
  <c r="B173" i="3"/>
  <c r="D173" i="3"/>
  <c r="B73" i="3"/>
  <c r="C73" i="3" s="1"/>
  <c r="D73" i="3"/>
  <c r="E75" i="3"/>
  <c r="A74" i="3"/>
  <c r="A8" i="1"/>
  <c r="B8" i="1" s="1"/>
  <c r="B13" i="2" s="1"/>
  <c r="A12" i="2"/>
  <c r="K12" i="2" s="1"/>
  <c r="B7" i="1"/>
  <c r="B12" i="2" s="1"/>
  <c r="J422" i="3" l="1"/>
  <c r="L422" i="3" s="1"/>
  <c r="I422" i="3"/>
  <c r="J321" i="3"/>
  <c r="L321" i="3" s="1"/>
  <c r="I321" i="3"/>
  <c r="C475" i="3"/>
  <c r="B373" i="3"/>
  <c r="D373" i="3"/>
  <c r="E478" i="3"/>
  <c r="A477" i="3"/>
  <c r="A374" i="3"/>
  <c r="E375" i="3"/>
  <c r="F326" i="3"/>
  <c r="G326" i="3" s="1"/>
  <c r="C372" i="3"/>
  <c r="A324" i="3"/>
  <c r="D323" i="3"/>
  <c r="B323" i="3"/>
  <c r="B476" i="3"/>
  <c r="D476" i="3"/>
  <c r="B424" i="3"/>
  <c r="D424" i="3"/>
  <c r="A425" i="3"/>
  <c r="C322" i="3"/>
  <c r="H322" i="3"/>
  <c r="F426" i="3"/>
  <c r="G426" i="3" s="1"/>
  <c r="H423" i="3"/>
  <c r="C423" i="3"/>
  <c r="H223" i="3"/>
  <c r="J223" i="3" s="1"/>
  <c r="L223" i="3" s="1"/>
  <c r="C223" i="3"/>
  <c r="E275" i="3"/>
  <c r="A274" i="3"/>
  <c r="F226" i="3"/>
  <c r="G226" i="3" s="1"/>
  <c r="A225" i="3"/>
  <c r="D224" i="3"/>
  <c r="B224" i="3"/>
  <c r="B273" i="3"/>
  <c r="D273" i="3"/>
  <c r="C272" i="3"/>
  <c r="C122" i="3"/>
  <c r="H122" i="3"/>
  <c r="J122" i="3" s="1"/>
  <c r="L122" i="3" s="1"/>
  <c r="D174" i="3"/>
  <c r="B174" i="3"/>
  <c r="B123" i="3"/>
  <c r="D123" i="3"/>
  <c r="A124" i="3"/>
  <c r="C173" i="3"/>
  <c r="F125" i="3"/>
  <c r="G125" i="3" s="1" a="1"/>
  <c r="G125" i="3" s="1"/>
  <c r="E176" i="3"/>
  <c r="A175" i="3"/>
  <c r="B74" i="3"/>
  <c r="C74" i="3" s="1"/>
  <c r="D74" i="3"/>
  <c r="E76" i="3"/>
  <c r="A75" i="3"/>
  <c r="A9" i="1"/>
  <c r="A13" i="2"/>
  <c r="K13" i="2" s="1"/>
  <c r="O2" i="2"/>
  <c r="N2" i="2"/>
  <c r="P2" i="2"/>
  <c r="M2" i="2"/>
  <c r="J322" i="3" l="1"/>
  <c r="L322" i="3" s="1"/>
  <c r="I322" i="3"/>
  <c r="J423" i="3"/>
  <c r="L423" i="3" s="1"/>
  <c r="I423" i="3"/>
  <c r="F327" i="3"/>
  <c r="G327" i="3" s="1"/>
  <c r="D477" i="3"/>
  <c r="B477" i="3"/>
  <c r="F427" i="3"/>
  <c r="G427" i="3" s="1"/>
  <c r="H323" i="3"/>
  <c r="C323" i="3"/>
  <c r="C373" i="3"/>
  <c r="B324" i="3"/>
  <c r="A325" i="3"/>
  <c r="D324" i="3"/>
  <c r="A478" i="3"/>
  <c r="E479" i="3"/>
  <c r="B374" i="3"/>
  <c r="D374" i="3"/>
  <c r="H424" i="3"/>
  <c r="C424" i="3"/>
  <c r="D425" i="3"/>
  <c r="B425" i="3"/>
  <c r="A426" i="3"/>
  <c r="C476" i="3"/>
  <c r="E376" i="3"/>
  <c r="A375" i="3"/>
  <c r="A275" i="3"/>
  <c r="E276" i="3"/>
  <c r="C273" i="3"/>
  <c r="F227" i="3"/>
  <c r="G227" i="3" s="1"/>
  <c r="H224" i="3"/>
  <c r="J224" i="3" s="1"/>
  <c r="L224" i="3" s="1"/>
  <c r="C224" i="3"/>
  <c r="B225" i="3"/>
  <c r="A226" i="3"/>
  <c r="D225" i="3"/>
  <c r="D274" i="3"/>
  <c r="B274" i="3"/>
  <c r="A125" i="3"/>
  <c r="B124" i="3"/>
  <c r="D124" i="3"/>
  <c r="F126" i="3"/>
  <c r="G126" i="3" s="1" a="1"/>
  <c r="G126" i="3" s="1"/>
  <c r="B175" i="3"/>
  <c r="D175" i="3"/>
  <c r="H123" i="3"/>
  <c r="J123" i="3" s="1"/>
  <c r="L123" i="3" s="1"/>
  <c r="C123" i="3"/>
  <c r="A176" i="3"/>
  <c r="E177" i="3"/>
  <c r="C174" i="3"/>
  <c r="B75" i="3"/>
  <c r="C75" i="3" s="1"/>
  <c r="D75" i="3"/>
  <c r="E77" i="3"/>
  <c r="A76" i="3"/>
  <c r="M58" i="2"/>
  <c r="M54" i="2"/>
  <c r="M57" i="2"/>
  <c r="M55" i="2"/>
  <c r="Y55" i="2" s="1"/>
  <c r="M56" i="2"/>
  <c r="M59" i="2"/>
  <c r="M60" i="2"/>
  <c r="N55" i="2"/>
  <c r="N57" i="2"/>
  <c r="N54" i="2"/>
  <c r="N56" i="2"/>
  <c r="N58" i="2"/>
  <c r="N59" i="2"/>
  <c r="N60" i="2"/>
  <c r="M8" i="2"/>
  <c r="R2" i="2"/>
  <c r="AD2" i="2"/>
  <c r="AD8" i="2" s="1"/>
  <c r="Y2" i="2"/>
  <c r="Y8" i="2" s="1"/>
  <c r="N8" i="2"/>
  <c r="S2" i="2"/>
  <c r="AE2" i="2"/>
  <c r="AE8" i="2" s="1"/>
  <c r="Z2" i="2"/>
  <c r="Z8" i="2" s="1"/>
  <c r="N11" i="2"/>
  <c r="P8" i="2"/>
  <c r="AG2" i="2"/>
  <c r="AB2" i="2"/>
  <c r="U2" i="2"/>
  <c r="P11" i="2"/>
  <c r="O8" i="2"/>
  <c r="AF2" i="2"/>
  <c r="AA2" i="2"/>
  <c r="T2" i="2"/>
  <c r="O11" i="2"/>
  <c r="A10" i="1"/>
  <c r="A14" i="2"/>
  <c r="K14" i="2" s="1"/>
  <c r="B9" i="1"/>
  <c r="B14" i="2" s="1"/>
  <c r="W12" i="2"/>
  <c r="W13" i="2" s="1"/>
  <c r="W14" i="2" s="1"/>
  <c r="W15" i="2" s="1"/>
  <c r="W16" i="2" s="1"/>
  <c r="W17" i="2" s="1"/>
  <c r="W18" i="2" s="1"/>
  <c r="W19" i="2" s="1"/>
  <c r="W20" i="2" s="1"/>
  <c r="J424" i="3" l="1"/>
  <c r="L424" i="3" s="1"/>
  <c r="I424" i="3"/>
  <c r="J323" i="3"/>
  <c r="L323" i="3" s="1"/>
  <c r="I323" i="3"/>
  <c r="B478" i="3"/>
  <c r="D478" i="3"/>
  <c r="F328" i="3"/>
  <c r="G328" i="3" s="1"/>
  <c r="H425" i="3"/>
  <c r="C425" i="3"/>
  <c r="E480" i="3"/>
  <c r="A479" i="3"/>
  <c r="H324" i="3"/>
  <c r="C324" i="3"/>
  <c r="D375" i="3"/>
  <c r="B375" i="3"/>
  <c r="B426" i="3"/>
  <c r="A427" i="3"/>
  <c r="D426" i="3"/>
  <c r="E377" i="3"/>
  <c r="A376" i="3"/>
  <c r="F428" i="3"/>
  <c r="G428" i="3" s="1"/>
  <c r="C374" i="3"/>
  <c r="B325" i="3"/>
  <c r="D325" i="3"/>
  <c r="A326" i="3"/>
  <c r="C477" i="3"/>
  <c r="B226" i="3"/>
  <c r="D226" i="3"/>
  <c r="A227" i="3"/>
  <c r="F228" i="3"/>
  <c r="G228" i="3" s="1"/>
  <c r="A276" i="3"/>
  <c r="E277" i="3"/>
  <c r="H225" i="3"/>
  <c r="J225" i="3" s="1"/>
  <c r="L225" i="3" s="1"/>
  <c r="C225" i="3"/>
  <c r="D275" i="3"/>
  <c r="B275" i="3"/>
  <c r="C274" i="3"/>
  <c r="B125" i="3"/>
  <c r="A126" i="3"/>
  <c r="D125" i="3"/>
  <c r="F127" i="3"/>
  <c r="G127" i="3" s="1" a="1"/>
  <c r="G127" i="3" s="1"/>
  <c r="E178" i="3"/>
  <c r="A177" i="3"/>
  <c r="D176" i="3"/>
  <c r="B176" i="3"/>
  <c r="C175" i="3"/>
  <c r="C124" i="3"/>
  <c r="H124" i="3"/>
  <c r="J124" i="3" s="1"/>
  <c r="L124" i="3" s="1"/>
  <c r="B76" i="3"/>
  <c r="C76" i="3" s="1"/>
  <c r="D76" i="3"/>
  <c r="E78" i="3"/>
  <c r="A77" i="3"/>
  <c r="Y57" i="2"/>
  <c r="Y60" i="2"/>
  <c r="R54" i="2"/>
  <c r="R58" i="2"/>
  <c r="R55" i="2"/>
  <c r="R56" i="2"/>
  <c r="AD56" i="2" s="1"/>
  <c r="R57" i="2"/>
  <c r="R59" i="2"/>
  <c r="R60" i="2"/>
  <c r="Y59" i="2"/>
  <c r="Y54" i="2"/>
  <c r="Y56" i="2"/>
  <c r="Y58" i="2"/>
  <c r="Z56" i="2"/>
  <c r="Z60" i="2"/>
  <c r="Z54" i="2"/>
  <c r="S54" i="2"/>
  <c r="AE54" i="2" s="1"/>
  <c r="S58" i="2"/>
  <c r="S59" i="2"/>
  <c r="S56" i="2"/>
  <c r="S57" i="2"/>
  <c r="AE57" i="2" s="1"/>
  <c r="S55" i="2"/>
  <c r="S60" i="2"/>
  <c r="Z59" i="2"/>
  <c r="Z57" i="2"/>
  <c r="Z58" i="2"/>
  <c r="Z55" i="2"/>
  <c r="AD11" i="2"/>
  <c r="U8" i="2"/>
  <c r="U11" i="2"/>
  <c r="R8" i="2"/>
  <c r="R11" i="2"/>
  <c r="T8" i="2"/>
  <c r="T11" i="2"/>
  <c r="S8" i="2"/>
  <c r="S11" i="2"/>
  <c r="A11" i="1"/>
  <c r="A15" i="2"/>
  <c r="K15" i="2" s="1"/>
  <c r="B10" i="1"/>
  <c r="B15" i="2" s="1"/>
  <c r="Z11" i="2"/>
  <c r="AE11" i="2" s="1"/>
  <c r="AB11" i="2"/>
  <c r="AG11" i="2" s="1"/>
  <c r="AA11" i="2"/>
  <c r="AF11" i="2" s="1"/>
  <c r="G76" i="1"/>
  <c r="J425" i="3" l="1"/>
  <c r="L425" i="3" s="1"/>
  <c r="I425" i="3"/>
  <c r="J324" i="3"/>
  <c r="L324" i="3" s="1"/>
  <c r="I324" i="3"/>
  <c r="A480" i="3"/>
  <c r="E481" i="3"/>
  <c r="C325" i="3"/>
  <c r="H325" i="3"/>
  <c r="F429" i="3"/>
  <c r="G429" i="3" s="1"/>
  <c r="H426" i="3"/>
  <c r="C426" i="3"/>
  <c r="C478" i="3"/>
  <c r="F329" i="3"/>
  <c r="G329" i="3" s="1"/>
  <c r="D427" i="3"/>
  <c r="A428" i="3"/>
  <c r="B427" i="3"/>
  <c r="D376" i="3"/>
  <c r="B376" i="3"/>
  <c r="A327" i="3"/>
  <c r="D326" i="3"/>
  <c r="B326" i="3"/>
  <c r="E378" i="3"/>
  <c r="A377" i="3"/>
  <c r="C375" i="3"/>
  <c r="D479" i="3"/>
  <c r="B479" i="3"/>
  <c r="C275" i="3"/>
  <c r="B276" i="3"/>
  <c r="D276" i="3"/>
  <c r="A277" i="3"/>
  <c r="E278" i="3"/>
  <c r="C226" i="3"/>
  <c r="H226" i="3"/>
  <c r="J226" i="3" s="1"/>
  <c r="L226" i="3" s="1"/>
  <c r="A228" i="3"/>
  <c r="D227" i="3"/>
  <c r="B227" i="3"/>
  <c r="F229" i="3"/>
  <c r="G229" i="3" s="1"/>
  <c r="B177" i="3"/>
  <c r="D177" i="3"/>
  <c r="A178" i="3"/>
  <c r="E179" i="3"/>
  <c r="A127" i="3"/>
  <c r="D126" i="3"/>
  <c r="B126" i="3"/>
  <c r="C176" i="3"/>
  <c r="F128" i="3"/>
  <c r="G128" i="3" s="1" a="1"/>
  <c r="G128" i="3" s="1"/>
  <c r="H125" i="3"/>
  <c r="J125" i="3" s="1"/>
  <c r="L125" i="3" s="1"/>
  <c r="C125" i="3"/>
  <c r="B77" i="3"/>
  <c r="C77" i="3" s="1"/>
  <c r="D77" i="3"/>
  <c r="E79" i="3"/>
  <c r="A78" i="3"/>
  <c r="AD59" i="2"/>
  <c r="AD58" i="2"/>
  <c r="AD57" i="2"/>
  <c r="AD54" i="2"/>
  <c r="AD60" i="2"/>
  <c r="AD55" i="2"/>
  <c r="AE56" i="2"/>
  <c r="AE60" i="2"/>
  <c r="AE59" i="2"/>
  <c r="AE55" i="2"/>
  <c r="AE58" i="2"/>
  <c r="A12" i="1"/>
  <c r="A16" i="2"/>
  <c r="K16" i="2" s="1"/>
  <c r="B11" i="1"/>
  <c r="B16" i="2" s="1"/>
  <c r="J78" i="1"/>
  <c r="J79" i="1" s="1"/>
  <c r="I78" i="1"/>
  <c r="I79" i="1" s="1"/>
  <c r="G79" i="1"/>
  <c r="F83" i="1"/>
  <c r="A63" i="1"/>
  <c r="A64" i="1" s="1"/>
  <c r="A65" i="1" s="1"/>
  <c r="A66" i="1" s="1"/>
  <c r="A67" i="1" s="1"/>
  <c r="A68" i="1" s="1"/>
  <c r="A69" i="1" s="1"/>
  <c r="A70" i="1" s="1"/>
  <c r="D80" i="1"/>
  <c r="D81" i="1"/>
  <c r="D84" i="1"/>
  <c r="D76" i="1"/>
  <c r="C77" i="1"/>
  <c r="C79" i="1"/>
  <c r="C80" i="1"/>
  <c r="C83" i="1"/>
  <c r="C84" i="1"/>
  <c r="C76" i="1"/>
  <c r="B77" i="1"/>
  <c r="B78" i="1" s="1"/>
  <c r="B79" i="1" s="1"/>
  <c r="B80" i="1" s="1"/>
  <c r="B81" i="1" s="1"/>
  <c r="B82" i="1" s="1"/>
  <c r="B83" i="1" s="1"/>
  <c r="B84" i="1" s="1"/>
  <c r="G84" i="1" s="1"/>
  <c r="D73" i="1"/>
  <c r="F80" i="1" s="1"/>
  <c r="O92" i="1"/>
  <c r="J325" i="3" l="1"/>
  <c r="L325" i="3" s="1"/>
  <c r="I325" i="3"/>
  <c r="J426" i="3"/>
  <c r="L426" i="3" s="1"/>
  <c r="I426" i="3"/>
  <c r="E482" i="3"/>
  <c r="A481" i="3"/>
  <c r="A378" i="3"/>
  <c r="E379" i="3"/>
  <c r="B480" i="3"/>
  <c r="D480" i="3"/>
  <c r="H427" i="3"/>
  <c r="C427" i="3"/>
  <c r="F330" i="3"/>
  <c r="G330" i="3" s="1"/>
  <c r="C479" i="3"/>
  <c r="B377" i="3"/>
  <c r="D377" i="3"/>
  <c r="A328" i="3"/>
  <c r="D327" i="3"/>
  <c r="B327" i="3"/>
  <c r="B428" i="3"/>
  <c r="A429" i="3"/>
  <c r="D428" i="3"/>
  <c r="F430" i="3"/>
  <c r="G430" i="3" s="1"/>
  <c r="C376" i="3"/>
  <c r="C326" i="3"/>
  <c r="H326" i="3"/>
  <c r="E279" i="3"/>
  <c r="A278" i="3"/>
  <c r="C227" i="3"/>
  <c r="H227" i="3"/>
  <c r="J227" i="3" s="1"/>
  <c r="L227" i="3" s="1"/>
  <c r="C276" i="3"/>
  <c r="A229" i="3"/>
  <c r="D228" i="3"/>
  <c r="B228" i="3"/>
  <c r="B277" i="3"/>
  <c r="D277" i="3"/>
  <c r="F230" i="3"/>
  <c r="G230" i="3" s="1"/>
  <c r="F129" i="3"/>
  <c r="G129" i="3" s="1" a="1"/>
  <c r="G129" i="3" s="1"/>
  <c r="C126" i="3"/>
  <c r="H126" i="3"/>
  <c r="J126" i="3" s="1"/>
  <c r="L126" i="3" s="1"/>
  <c r="D178" i="3"/>
  <c r="B178" i="3"/>
  <c r="D127" i="3"/>
  <c r="B127" i="3"/>
  <c r="A128" i="3"/>
  <c r="C177" i="3"/>
  <c r="E180" i="3"/>
  <c r="A179" i="3"/>
  <c r="B78" i="3"/>
  <c r="C78" i="3" s="1"/>
  <c r="D78" i="3"/>
  <c r="E80" i="3"/>
  <c r="A79" i="3"/>
  <c r="A13" i="1"/>
  <c r="A17" i="2"/>
  <c r="K17" i="2" s="1"/>
  <c r="B12" i="1"/>
  <c r="B17" i="2" s="1"/>
  <c r="F79" i="1"/>
  <c r="C81" i="1"/>
  <c r="D77" i="1"/>
  <c r="G83" i="1"/>
  <c r="F82" i="1"/>
  <c r="F78" i="1"/>
  <c r="G82" i="1"/>
  <c r="G78" i="1"/>
  <c r="C82" i="1"/>
  <c r="C78" i="1"/>
  <c r="D83" i="1"/>
  <c r="D79" i="1"/>
  <c r="F76" i="1"/>
  <c r="F81" i="1"/>
  <c r="F77" i="1"/>
  <c r="G81" i="1"/>
  <c r="G77" i="1"/>
  <c r="D82" i="1"/>
  <c r="D78" i="1"/>
  <c r="F84" i="1"/>
  <c r="G80" i="1"/>
  <c r="M93" i="1"/>
  <c r="O91" i="1"/>
  <c r="J427" i="3" l="1"/>
  <c r="L427" i="3" s="1"/>
  <c r="I427" i="3"/>
  <c r="J326" i="3"/>
  <c r="L326" i="3" s="1"/>
  <c r="I326" i="3"/>
  <c r="H428" i="3"/>
  <c r="C428" i="3"/>
  <c r="F331" i="3"/>
  <c r="G331" i="3" s="1"/>
  <c r="D481" i="3"/>
  <c r="B481" i="3"/>
  <c r="F431" i="3"/>
  <c r="G431" i="3" s="1"/>
  <c r="H327" i="3"/>
  <c r="C327" i="3"/>
  <c r="C377" i="3"/>
  <c r="C480" i="3"/>
  <c r="A482" i="3"/>
  <c r="E483" i="3"/>
  <c r="D429" i="3"/>
  <c r="B429" i="3"/>
  <c r="A430" i="3"/>
  <c r="B328" i="3"/>
  <c r="D328" i="3"/>
  <c r="A329" i="3"/>
  <c r="B378" i="3"/>
  <c r="D378" i="3"/>
  <c r="A379" i="3"/>
  <c r="E380" i="3"/>
  <c r="C277" i="3"/>
  <c r="D278" i="3"/>
  <c r="B278" i="3"/>
  <c r="B229" i="3"/>
  <c r="A230" i="3"/>
  <c r="D229" i="3"/>
  <c r="H228" i="3"/>
  <c r="J228" i="3" s="1"/>
  <c r="L228" i="3" s="1"/>
  <c r="C228" i="3"/>
  <c r="A279" i="3"/>
  <c r="E280" i="3"/>
  <c r="F231" i="3"/>
  <c r="G231" i="3" s="1"/>
  <c r="A180" i="3"/>
  <c r="E181" i="3"/>
  <c r="C178" i="3"/>
  <c r="F130" i="3"/>
  <c r="G130" i="3" s="1" a="1"/>
  <c r="G130" i="3" s="1"/>
  <c r="C127" i="3"/>
  <c r="H127" i="3"/>
  <c r="J127" i="3" s="1"/>
  <c r="L127" i="3" s="1"/>
  <c r="B179" i="3"/>
  <c r="D179" i="3"/>
  <c r="A129" i="3"/>
  <c r="B128" i="3"/>
  <c r="D128" i="3"/>
  <c r="B79" i="3"/>
  <c r="C79" i="3" s="1"/>
  <c r="D79" i="3"/>
  <c r="E81" i="3"/>
  <c r="A80" i="3"/>
  <c r="A14" i="1"/>
  <c r="A18" i="2"/>
  <c r="K18" i="2" s="1"/>
  <c r="B13" i="1"/>
  <c r="B18" i="2" s="1"/>
  <c r="G6" i="1"/>
  <c r="J327" i="3" l="1"/>
  <c r="L327" i="3" s="1"/>
  <c r="I327" i="3"/>
  <c r="J428" i="3"/>
  <c r="L428" i="3" s="1"/>
  <c r="I428" i="3"/>
  <c r="B329" i="3"/>
  <c r="A330" i="3"/>
  <c r="D329" i="3"/>
  <c r="H429" i="3"/>
  <c r="C429" i="3"/>
  <c r="C481" i="3"/>
  <c r="E381" i="3"/>
  <c r="A380" i="3"/>
  <c r="D379" i="3"/>
  <c r="B379" i="3"/>
  <c r="C378" i="3"/>
  <c r="B430" i="3"/>
  <c r="A431" i="3"/>
  <c r="D430" i="3"/>
  <c r="B482" i="3"/>
  <c r="D482" i="3"/>
  <c r="H328" i="3"/>
  <c r="C328" i="3"/>
  <c r="E484" i="3"/>
  <c r="A483" i="3"/>
  <c r="F432" i="3"/>
  <c r="G432" i="3" s="1"/>
  <c r="F332" i="3"/>
  <c r="G332" i="3" s="1"/>
  <c r="D279" i="3"/>
  <c r="B279" i="3"/>
  <c r="A231" i="3"/>
  <c r="B230" i="3"/>
  <c r="D230" i="3"/>
  <c r="F232" i="3"/>
  <c r="G232" i="3" s="1"/>
  <c r="H229" i="3"/>
  <c r="J229" i="3" s="1"/>
  <c r="L229" i="3" s="1"/>
  <c r="C229" i="3"/>
  <c r="A280" i="3"/>
  <c r="E281" i="3"/>
  <c r="C278" i="3"/>
  <c r="C179" i="3"/>
  <c r="C128" i="3"/>
  <c r="H128" i="3"/>
  <c r="J128" i="3" s="1"/>
  <c r="L128" i="3" s="1"/>
  <c r="A130" i="3"/>
  <c r="B129" i="3"/>
  <c r="D129" i="3"/>
  <c r="E182" i="3"/>
  <c r="A181" i="3"/>
  <c r="F131" i="3"/>
  <c r="G131" i="3" s="1" a="1"/>
  <c r="G131" i="3" s="1"/>
  <c r="D180" i="3"/>
  <c r="B180" i="3"/>
  <c r="B80" i="3"/>
  <c r="C80" i="3" s="1"/>
  <c r="D80" i="3"/>
  <c r="E82" i="3"/>
  <c r="A81" i="3"/>
  <c r="A15" i="1"/>
  <c r="A19" i="2"/>
  <c r="K19" i="2" s="1"/>
  <c r="B14" i="1"/>
  <c r="B19" i="2" s="1"/>
  <c r="H6" i="1"/>
  <c r="I6" i="1"/>
  <c r="O94" i="1"/>
  <c r="E6" i="1"/>
  <c r="D6" i="1"/>
  <c r="C6" i="1"/>
  <c r="B94" i="1"/>
  <c r="B95" i="1"/>
  <c r="J429" i="3" l="1"/>
  <c r="L429" i="3" s="1"/>
  <c r="I429" i="3"/>
  <c r="J328" i="3"/>
  <c r="L328" i="3" s="1"/>
  <c r="I328" i="3"/>
  <c r="D431" i="3"/>
  <c r="B431" i="3"/>
  <c r="A432" i="3"/>
  <c r="D483" i="3"/>
  <c r="B483" i="3"/>
  <c r="H430" i="3"/>
  <c r="C430" i="3"/>
  <c r="A331" i="3"/>
  <c r="D330" i="3"/>
  <c r="B330" i="3"/>
  <c r="F433" i="3"/>
  <c r="G433" i="3" s="1"/>
  <c r="F333" i="3"/>
  <c r="G333" i="3" s="1"/>
  <c r="E485" i="3"/>
  <c r="A484" i="3"/>
  <c r="C482" i="3"/>
  <c r="D380" i="3"/>
  <c r="B380" i="3"/>
  <c r="C329" i="3"/>
  <c r="H329" i="3"/>
  <c r="C379" i="3"/>
  <c r="A381" i="3"/>
  <c r="E382" i="3"/>
  <c r="F233" i="3"/>
  <c r="G233" i="3" s="1"/>
  <c r="A232" i="3"/>
  <c r="D231" i="3"/>
  <c r="B231" i="3"/>
  <c r="B280" i="3"/>
  <c r="D280" i="3"/>
  <c r="C279" i="3"/>
  <c r="A281" i="3"/>
  <c r="E282" i="3"/>
  <c r="C230" i="3"/>
  <c r="H230" i="3"/>
  <c r="J230" i="3" s="1"/>
  <c r="L230" i="3" s="1"/>
  <c r="A182" i="3"/>
  <c r="E183" i="3"/>
  <c r="F132" i="3"/>
  <c r="G132" i="3" s="1" a="1"/>
  <c r="G132" i="3" s="1"/>
  <c r="H129" i="3"/>
  <c r="J129" i="3" s="1"/>
  <c r="L129" i="3" s="1"/>
  <c r="C129" i="3"/>
  <c r="C180" i="3"/>
  <c r="B181" i="3"/>
  <c r="D181" i="3"/>
  <c r="A131" i="3"/>
  <c r="D130" i="3"/>
  <c r="B130" i="3"/>
  <c r="B81" i="3"/>
  <c r="C81" i="3" s="1"/>
  <c r="D81" i="3"/>
  <c r="E83" i="3"/>
  <c r="A82" i="3"/>
  <c r="A16" i="1"/>
  <c r="A20" i="2"/>
  <c r="K20" i="2" s="1"/>
  <c r="B15" i="1"/>
  <c r="B20" i="2" s="1"/>
  <c r="N6" i="1"/>
  <c r="O6" i="1" s="1"/>
  <c r="L6" i="1"/>
  <c r="M6" i="1" s="1"/>
  <c r="J329" i="3" l="1"/>
  <c r="L329" i="3" s="1"/>
  <c r="I329" i="3"/>
  <c r="J430" i="3"/>
  <c r="L430" i="3" s="1"/>
  <c r="I430" i="3"/>
  <c r="E383" i="3"/>
  <c r="A382" i="3"/>
  <c r="H431" i="3"/>
  <c r="C431" i="3"/>
  <c r="F434" i="3"/>
  <c r="G434" i="3" s="1"/>
  <c r="B432" i="3"/>
  <c r="A433" i="3"/>
  <c r="D432" i="3"/>
  <c r="D381" i="3"/>
  <c r="B381" i="3"/>
  <c r="F334" i="3"/>
  <c r="G334" i="3" s="1"/>
  <c r="C483" i="3"/>
  <c r="E486" i="3"/>
  <c r="A485" i="3"/>
  <c r="C330" i="3"/>
  <c r="H330" i="3"/>
  <c r="C380" i="3"/>
  <c r="B484" i="3"/>
  <c r="D484" i="3"/>
  <c r="A332" i="3"/>
  <c r="D331" i="3"/>
  <c r="B331" i="3"/>
  <c r="C280" i="3"/>
  <c r="H231" i="3"/>
  <c r="J231" i="3" s="1"/>
  <c r="L231" i="3" s="1"/>
  <c r="C231" i="3"/>
  <c r="F234" i="3"/>
  <c r="G234" i="3" s="1"/>
  <c r="E283" i="3"/>
  <c r="A282" i="3"/>
  <c r="A233" i="3"/>
  <c r="D232" i="3"/>
  <c r="B232" i="3"/>
  <c r="B281" i="3"/>
  <c r="D281" i="3"/>
  <c r="B131" i="3"/>
  <c r="D131" i="3"/>
  <c r="A132" i="3"/>
  <c r="E184" i="3"/>
  <c r="A183" i="3"/>
  <c r="C130" i="3"/>
  <c r="H130" i="3"/>
  <c r="J130" i="3" s="1"/>
  <c r="L130" i="3" s="1"/>
  <c r="C181" i="3"/>
  <c r="D182" i="3"/>
  <c r="B182" i="3"/>
  <c r="F133" i="3"/>
  <c r="G133" i="3" s="1" a="1"/>
  <c r="G133" i="3" s="1"/>
  <c r="B82" i="3"/>
  <c r="C82" i="3" s="1"/>
  <c r="D82" i="3"/>
  <c r="E84" i="3"/>
  <c r="A83" i="3"/>
  <c r="A21" i="2"/>
  <c r="B16" i="1"/>
  <c r="A17" i="1"/>
  <c r="J431" i="3" l="1"/>
  <c r="L431" i="3" s="1"/>
  <c r="I431" i="3"/>
  <c r="J330" i="3"/>
  <c r="L330" i="3" s="1"/>
  <c r="I330" i="3"/>
  <c r="C381" i="3"/>
  <c r="C484" i="3"/>
  <c r="B382" i="3"/>
  <c r="D382" i="3"/>
  <c r="H432" i="3"/>
  <c r="C432" i="3"/>
  <c r="H331" i="3"/>
  <c r="C331" i="3"/>
  <c r="D485" i="3"/>
  <c r="B485" i="3"/>
  <c r="F335" i="3"/>
  <c r="G335" i="3" s="1"/>
  <c r="F435" i="3"/>
  <c r="G435" i="3" s="1"/>
  <c r="E384" i="3"/>
  <c r="A383" i="3"/>
  <c r="B332" i="3"/>
  <c r="A333" i="3"/>
  <c r="D332" i="3"/>
  <c r="A486" i="3"/>
  <c r="E487" i="3"/>
  <c r="B433" i="3"/>
  <c r="D433" i="3"/>
  <c r="A434" i="3"/>
  <c r="H232" i="3"/>
  <c r="J232" i="3" s="1"/>
  <c r="L232" i="3" s="1"/>
  <c r="C232" i="3"/>
  <c r="A283" i="3"/>
  <c r="E284" i="3"/>
  <c r="B233" i="3"/>
  <c r="A234" i="3"/>
  <c r="D233" i="3"/>
  <c r="F235" i="3"/>
  <c r="G235" i="3" s="1"/>
  <c r="C281" i="3"/>
  <c r="D282" i="3"/>
  <c r="B282" i="3"/>
  <c r="C182" i="3"/>
  <c r="A133" i="3"/>
  <c r="B132" i="3"/>
  <c r="D132" i="3"/>
  <c r="F134" i="3"/>
  <c r="G134" i="3" s="1" a="1"/>
  <c r="G134" i="3" s="1"/>
  <c r="B183" i="3"/>
  <c r="D183" i="3"/>
  <c r="H131" i="3"/>
  <c r="J131" i="3" s="1"/>
  <c r="L131" i="3" s="1"/>
  <c r="C131" i="3"/>
  <c r="A184" i="3"/>
  <c r="E185" i="3"/>
  <c r="B83" i="3"/>
  <c r="C83" i="3" s="1"/>
  <c r="D83" i="3"/>
  <c r="E85" i="3"/>
  <c r="A84" i="3"/>
  <c r="K21" i="2"/>
  <c r="W21" i="2"/>
  <c r="A22" i="2"/>
  <c r="B17" i="1"/>
  <c r="A18" i="1"/>
  <c r="B21" i="2"/>
  <c r="D16" i="1"/>
  <c r="C16" i="1"/>
  <c r="C21" i="2" s="1"/>
  <c r="E16" i="1"/>
  <c r="E21" i="2" s="1"/>
  <c r="J331" i="3" l="1"/>
  <c r="L331" i="3" s="1"/>
  <c r="I331" i="3"/>
  <c r="J432" i="3"/>
  <c r="L432" i="3" s="1"/>
  <c r="I432" i="3"/>
  <c r="B486" i="3"/>
  <c r="D486" i="3"/>
  <c r="E385" i="3"/>
  <c r="A384" i="3"/>
  <c r="F336" i="3"/>
  <c r="G336" i="3" s="1"/>
  <c r="C382" i="3"/>
  <c r="E488" i="3"/>
  <c r="A487" i="3"/>
  <c r="H332" i="3"/>
  <c r="C332" i="3"/>
  <c r="F436" i="3"/>
  <c r="G436" i="3" s="1"/>
  <c r="D434" i="3"/>
  <c r="B434" i="3"/>
  <c r="A435" i="3"/>
  <c r="D383" i="3"/>
  <c r="B383" i="3"/>
  <c r="H433" i="3"/>
  <c r="C433" i="3"/>
  <c r="B333" i="3"/>
  <c r="D333" i="3"/>
  <c r="A334" i="3"/>
  <c r="C485" i="3"/>
  <c r="D283" i="3"/>
  <c r="B283" i="3"/>
  <c r="B234" i="3"/>
  <c r="A235" i="3"/>
  <c r="D234" i="3"/>
  <c r="C282" i="3"/>
  <c r="F236" i="3"/>
  <c r="G236" i="3" s="1"/>
  <c r="H233" i="3"/>
  <c r="J233" i="3" s="1"/>
  <c r="L233" i="3" s="1"/>
  <c r="C233" i="3"/>
  <c r="A284" i="3"/>
  <c r="E285" i="3"/>
  <c r="A134" i="3"/>
  <c r="D133" i="3"/>
  <c r="B133" i="3"/>
  <c r="F135" i="3"/>
  <c r="G135" i="3" s="1" a="1"/>
  <c r="G135" i="3" s="1"/>
  <c r="E186" i="3"/>
  <c r="A185" i="3"/>
  <c r="D184" i="3"/>
  <c r="B184" i="3"/>
  <c r="C183" i="3"/>
  <c r="C132" i="3"/>
  <c r="H132" i="3"/>
  <c r="J132" i="3" s="1"/>
  <c r="L132" i="3" s="1"/>
  <c r="B84" i="3"/>
  <c r="C84" i="3" s="1"/>
  <c r="D84" i="3"/>
  <c r="E86" i="3"/>
  <c r="A85" i="3"/>
  <c r="K22" i="2"/>
  <c r="W22" i="2"/>
  <c r="A23" i="2"/>
  <c r="A19" i="1"/>
  <c r="B18" i="1"/>
  <c r="G16" i="1"/>
  <c r="D21" i="2"/>
  <c r="B22" i="2"/>
  <c r="D17" i="1"/>
  <c r="C17" i="1"/>
  <c r="C22" i="2" s="1"/>
  <c r="E17" i="1"/>
  <c r="E22" i="2" s="1"/>
  <c r="J433" i="3" l="1"/>
  <c r="L433" i="3" s="1"/>
  <c r="I433" i="3"/>
  <c r="J332" i="3"/>
  <c r="L332" i="3" s="1"/>
  <c r="I332" i="3"/>
  <c r="C383" i="3"/>
  <c r="D487" i="3"/>
  <c r="B487" i="3"/>
  <c r="A385" i="3"/>
  <c r="E386" i="3"/>
  <c r="C333" i="3"/>
  <c r="H333" i="3"/>
  <c r="B435" i="3"/>
  <c r="D435" i="3"/>
  <c r="A436" i="3"/>
  <c r="F437" i="3"/>
  <c r="G437" i="3" s="1"/>
  <c r="A488" i="3"/>
  <c r="E489" i="3"/>
  <c r="F337" i="3"/>
  <c r="G337" i="3" s="1"/>
  <c r="C486" i="3"/>
  <c r="A335" i="3"/>
  <c r="D334" i="3"/>
  <c r="B334" i="3"/>
  <c r="H434" i="3"/>
  <c r="C434" i="3"/>
  <c r="D384" i="3"/>
  <c r="B384" i="3"/>
  <c r="C283" i="3"/>
  <c r="A285" i="3"/>
  <c r="E286" i="3"/>
  <c r="F237" i="3"/>
  <c r="G237" i="3" s="1"/>
  <c r="C234" i="3"/>
  <c r="H234" i="3"/>
  <c r="J234" i="3" s="1"/>
  <c r="L234" i="3" s="1"/>
  <c r="B284" i="3"/>
  <c r="D284" i="3"/>
  <c r="D235" i="3"/>
  <c r="A236" i="3"/>
  <c r="B235" i="3"/>
  <c r="C184" i="3"/>
  <c r="F136" i="3"/>
  <c r="G136" i="3" s="1" a="1"/>
  <c r="G136" i="3" s="1"/>
  <c r="A135" i="3"/>
  <c r="D134" i="3"/>
  <c r="B134" i="3"/>
  <c r="D185" i="3"/>
  <c r="B185" i="3"/>
  <c r="H133" i="3"/>
  <c r="J133" i="3" s="1"/>
  <c r="L133" i="3" s="1"/>
  <c r="C133" i="3"/>
  <c r="E187" i="3"/>
  <c r="A186" i="3"/>
  <c r="B85" i="3"/>
  <c r="C85" i="3" s="1"/>
  <c r="D85" i="3"/>
  <c r="E87" i="3"/>
  <c r="A86" i="3"/>
  <c r="K23" i="2"/>
  <c r="W23" i="2"/>
  <c r="B23" i="2"/>
  <c r="C18" i="1"/>
  <c r="C23" i="2" s="1"/>
  <c r="E18" i="1"/>
  <c r="E23" i="2" s="1"/>
  <c r="D18" i="1"/>
  <c r="I16" i="1"/>
  <c r="G21" i="2"/>
  <c r="G17" i="1"/>
  <c r="D22" i="2"/>
  <c r="A24" i="2"/>
  <c r="A20" i="1"/>
  <c r="B19" i="1"/>
  <c r="J434" i="3" l="1"/>
  <c r="L434" i="3" s="1"/>
  <c r="I434" i="3"/>
  <c r="J333" i="3"/>
  <c r="L333" i="3" s="1"/>
  <c r="I333" i="3"/>
  <c r="H334" i="3"/>
  <c r="C334" i="3"/>
  <c r="A386" i="3"/>
  <c r="E387" i="3"/>
  <c r="B335" i="3"/>
  <c r="A336" i="3"/>
  <c r="D335" i="3"/>
  <c r="E490" i="3"/>
  <c r="A489" i="3"/>
  <c r="D436" i="3"/>
  <c r="B436" i="3"/>
  <c r="A437" i="3"/>
  <c r="C384" i="3"/>
  <c r="B488" i="3"/>
  <c r="D488" i="3"/>
  <c r="F338" i="3"/>
  <c r="G338" i="3" s="1"/>
  <c r="H435" i="3"/>
  <c r="C435" i="3"/>
  <c r="D385" i="3"/>
  <c r="B385" i="3"/>
  <c r="F438" i="3"/>
  <c r="G438" i="3" s="1"/>
  <c r="C487" i="3"/>
  <c r="B285" i="3"/>
  <c r="D285" i="3"/>
  <c r="F238" i="3"/>
  <c r="G238" i="3" s="1"/>
  <c r="H235" i="3"/>
  <c r="J235" i="3" s="1"/>
  <c r="L235" i="3" s="1"/>
  <c r="C235" i="3"/>
  <c r="C284" i="3"/>
  <c r="A237" i="3"/>
  <c r="D236" i="3"/>
  <c r="B236" i="3"/>
  <c r="E287" i="3"/>
  <c r="A286" i="3"/>
  <c r="C134" i="3"/>
  <c r="H134" i="3"/>
  <c r="J134" i="3" s="1"/>
  <c r="L134" i="3" s="1"/>
  <c r="B186" i="3"/>
  <c r="D186" i="3"/>
  <c r="C185" i="3"/>
  <c r="D135" i="3"/>
  <c r="B135" i="3"/>
  <c r="A136" i="3"/>
  <c r="A187" i="3"/>
  <c r="E188" i="3"/>
  <c r="F137" i="3"/>
  <c r="G137" i="3" s="1" a="1"/>
  <c r="G137" i="3" s="1"/>
  <c r="B86" i="3"/>
  <c r="C86" i="3" s="1"/>
  <c r="D86" i="3"/>
  <c r="E88" i="3"/>
  <c r="A87" i="3"/>
  <c r="S21" i="2"/>
  <c r="N21" i="2"/>
  <c r="Z21" i="2" s="1"/>
  <c r="AE21" i="2" s="1"/>
  <c r="T21" i="2"/>
  <c r="O21" i="2"/>
  <c r="AA21" i="2" s="1"/>
  <c r="AF21" i="2" s="1"/>
  <c r="U21" i="2"/>
  <c r="P21" i="2"/>
  <c r="AB21" i="2" s="1"/>
  <c r="AG21" i="2" s="1"/>
  <c r="R21" i="2"/>
  <c r="M21" i="2"/>
  <c r="Y21" i="2" s="1"/>
  <c r="AD21" i="2" s="1"/>
  <c r="K24" i="2"/>
  <c r="W24" i="2"/>
  <c r="G18" i="1"/>
  <c r="D23" i="2"/>
  <c r="B24" i="2"/>
  <c r="D19" i="1"/>
  <c r="C19" i="1"/>
  <c r="C24" i="2" s="1"/>
  <c r="E19" i="1"/>
  <c r="E24" i="2" s="1"/>
  <c r="G22" i="2"/>
  <c r="I17" i="1"/>
  <c r="H17" i="1"/>
  <c r="A25" i="2"/>
  <c r="A21" i="1"/>
  <c r="B20" i="1"/>
  <c r="J435" i="3" l="1"/>
  <c r="L435" i="3" s="1"/>
  <c r="I435" i="3"/>
  <c r="J334" i="3"/>
  <c r="L334" i="3" s="1"/>
  <c r="I334" i="3"/>
  <c r="B437" i="3"/>
  <c r="D437" i="3"/>
  <c r="A438" i="3"/>
  <c r="A387" i="3"/>
  <c r="E388" i="3"/>
  <c r="H436" i="3"/>
  <c r="C436" i="3"/>
  <c r="B386" i="3"/>
  <c r="D386" i="3"/>
  <c r="C385" i="3"/>
  <c r="F339" i="3"/>
  <c r="G339" i="3" s="1"/>
  <c r="B336" i="3"/>
  <c r="A337" i="3"/>
  <c r="D336" i="3"/>
  <c r="A490" i="3"/>
  <c r="E491" i="3"/>
  <c r="F439" i="3"/>
  <c r="G439" i="3" s="1"/>
  <c r="C488" i="3"/>
  <c r="D489" i="3"/>
  <c r="B489" i="3"/>
  <c r="H335" i="3"/>
  <c r="C335" i="3"/>
  <c r="H236" i="3"/>
  <c r="J236" i="3" s="1"/>
  <c r="L236" i="3" s="1"/>
  <c r="C236" i="3"/>
  <c r="F239" i="3"/>
  <c r="G239" i="3" s="1"/>
  <c r="D286" i="3"/>
  <c r="B286" i="3"/>
  <c r="A238" i="3"/>
  <c r="B237" i="3"/>
  <c r="D237" i="3"/>
  <c r="C285" i="3"/>
  <c r="E288" i="3"/>
  <c r="A287" i="3"/>
  <c r="A188" i="3"/>
  <c r="E189" i="3"/>
  <c r="C186" i="3"/>
  <c r="D187" i="3"/>
  <c r="B187" i="3"/>
  <c r="F138" i="3"/>
  <c r="G138" i="3" s="1" a="1"/>
  <c r="G138" i="3" s="1"/>
  <c r="A137" i="3"/>
  <c r="D136" i="3"/>
  <c r="B136" i="3"/>
  <c r="H135" i="3"/>
  <c r="J135" i="3" s="1"/>
  <c r="L135" i="3" s="1"/>
  <c r="C135" i="3"/>
  <c r="B87" i="3"/>
  <c r="C87" i="3" s="1"/>
  <c r="D87" i="3"/>
  <c r="E89" i="3"/>
  <c r="A88" i="3"/>
  <c r="R22" i="2"/>
  <c r="M22" i="2"/>
  <c r="Y22" i="2" s="1"/>
  <c r="AD22" i="2" s="1"/>
  <c r="S22" i="2"/>
  <c r="N22" i="2"/>
  <c r="Z22" i="2" s="1"/>
  <c r="AE22" i="2" s="1"/>
  <c r="T22" i="2"/>
  <c r="O22" i="2"/>
  <c r="AA22" i="2" s="1"/>
  <c r="AF22" i="2" s="1"/>
  <c r="P22" i="2"/>
  <c r="AB22" i="2" s="1"/>
  <c r="AG22" i="2" s="1"/>
  <c r="U22" i="2"/>
  <c r="K25" i="2"/>
  <c r="W25" i="2"/>
  <c r="B25" i="2"/>
  <c r="C20" i="1"/>
  <c r="C25" i="2" s="1"/>
  <c r="D20" i="1"/>
  <c r="E20" i="1"/>
  <c r="E25" i="2" s="1"/>
  <c r="G19" i="1"/>
  <c r="D24" i="2"/>
  <c r="A26" i="2"/>
  <c r="A22" i="1"/>
  <c r="B21" i="1"/>
  <c r="G23" i="2"/>
  <c r="I18" i="1"/>
  <c r="H18" i="1"/>
  <c r="J436" i="3" l="1"/>
  <c r="L436" i="3" s="1"/>
  <c r="I436" i="3"/>
  <c r="J335" i="3"/>
  <c r="L335" i="3" s="1"/>
  <c r="I335" i="3"/>
  <c r="F340" i="3"/>
  <c r="G340" i="3" s="1"/>
  <c r="B387" i="3"/>
  <c r="D387" i="3"/>
  <c r="A338" i="3"/>
  <c r="D337" i="3"/>
  <c r="B337" i="3"/>
  <c r="D438" i="3"/>
  <c r="A439" i="3"/>
  <c r="B438" i="3"/>
  <c r="F440" i="3"/>
  <c r="G440" i="3" s="1"/>
  <c r="C386" i="3"/>
  <c r="E492" i="3"/>
  <c r="A491" i="3"/>
  <c r="C336" i="3"/>
  <c r="H336" i="3"/>
  <c r="C489" i="3"/>
  <c r="B490" i="3"/>
  <c r="D490" i="3"/>
  <c r="E389" i="3"/>
  <c r="A388" i="3"/>
  <c r="H437" i="3"/>
  <c r="C437" i="3"/>
  <c r="C286" i="3"/>
  <c r="B238" i="3"/>
  <c r="A239" i="3"/>
  <c r="D238" i="3"/>
  <c r="D287" i="3"/>
  <c r="B287" i="3"/>
  <c r="F240" i="3"/>
  <c r="G240" i="3" s="1"/>
  <c r="E289" i="3"/>
  <c r="A288" i="3"/>
  <c r="H237" i="3"/>
  <c r="J237" i="3" s="1"/>
  <c r="L237" i="3" s="1"/>
  <c r="C237" i="3"/>
  <c r="C136" i="3"/>
  <c r="H136" i="3"/>
  <c r="J136" i="3" s="1"/>
  <c r="L136" i="3" s="1"/>
  <c r="F139" i="3"/>
  <c r="G139" i="3" s="1" a="1"/>
  <c r="G139" i="3" s="1"/>
  <c r="A189" i="3"/>
  <c r="E190" i="3"/>
  <c r="A138" i="3"/>
  <c r="D137" i="3"/>
  <c r="B137" i="3"/>
  <c r="B188" i="3"/>
  <c r="D188" i="3"/>
  <c r="C187" i="3"/>
  <c r="B88" i="3"/>
  <c r="C88" i="3" s="1"/>
  <c r="D88" i="3"/>
  <c r="E90" i="3"/>
  <c r="A89" i="3"/>
  <c r="R23" i="2"/>
  <c r="M23" i="2"/>
  <c r="Y23" i="2" s="1"/>
  <c r="AD23" i="2" s="1"/>
  <c r="S23" i="2"/>
  <c r="N23" i="2"/>
  <c r="Z23" i="2" s="1"/>
  <c r="AE23" i="2" s="1"/>
  <c r="T23" i="2"/>
  <c r="O23" i="2"/>
  <c r="AA23" i="2" s="1"/>
  <c r="AF23" i="2" s="1"/>
  <c r="P23" i="2"/>
  <c r="AB23" i="2" s="1"/>
  <c r="AG23" i="2" s="1"/>
  <c r="U23" i="2"/>
  <c r="K26" i="2"/>
  <c r="W26" i="2"/>
  <c r="B26" i="2"/>
  <c r="D21" i="1"/>
  <c r="C21" i="1"/>
  <c r="C26" i="2" s="1"/>
  <c r="E21" i="1"/>
  <c r="E26" i="2" s="1"/>
  <c r="A27" i="2"/>
  <c r="A23" i="1"/>
  <c r="B22" i="1"/>
  <c r="G20" i="1"/>
  <c r="D25" i="2"/>
  <c r="G24" i="2"/>
  <c r="H19" i="1"/>
  <c r="I19" i="1"/>
  <c r="J336" i="3" l="1"/>
  <c r="L336" i="3" s="1"/>
  <c r="I336" i="3"/>
  <c r="J437" i="3"/>
  <c r="L437" i="3" s="1"/>
  <c r="I437" i="3"/>
  <c r="A389" i="3"/>
  <c r="E390" i="3"/>
  <c r="A492" i="3"/>
  <c r="E493" i="3"/>
  <c r="C387" i="3"/>
  <c r="F441" i="3"/>
  <c r="G441" i="3" s="1"/>
  <c r="C337" i="3"/>
  <c r="H337" i="3"/>
  <c r="C490" i="3"/>
  <c r="H438" i="3"/>
  <c r="C438" i="3"/>
  <c r="D388" i="3"/>
  <c r="B388" i="3"/>
  <c r="D491" i="3"/>
  <c r="B491" i="3"/>
  <c r="B439" i="3"/>
  <c r="D439" i="3"/>
  <c r="A440" i="3"/>
  <c r="A339" i="3"/>
  <c r="D338" i="3"/>
  <c r="B338" i="3"/>
  <c r="F341" i="3"/>
  <c r="G341" i="3" s="1"/>
  <c r="A289" i="3"/>
  <c r="E290" i="3"/>
  <c r="B288" i="3"/>
  <c r="D288" i="3"/>
  <c r="C287" i="3"/>
  <c r="H238" i="3"/>
  <c r="J238" i="3" s="1"/>
  <c r="L238" i="3" s="1"/>
  <c r="C238" i="3"/>
  <c r="F241" i="3"/>
  <c r="G241" i="3" s="1"/>
  <c r="B239" i="3"/>
  <c r="D239" i="3"/>
  <c r="A240" i="3"/>
  <c r="E191" i="3"/>
  <c r="A190" i="3"/>
  <c r="H137" i="3"/>
  <c r="J137" i="3" s="1"/>
  <c r="L137" i="3" s="1"/>
  <c r="C137" i="3"/>
  <c r="D189" i="3"/>
  <c r="B189" i="3"/>
  <c r="A139" i="3"/>
  <c r="D138" i="3"/>
  <c r="B138" i="3"/>
  <c r="C188" i="3"/>
  <c r="F140" i="3"/>
  <c r="G140" i="3" s="1" a="1"/>
  <c r="G140" i="3" s="1"/>
  <c r="B89" i="3"/>
  <c r="C89" i="3" s="1"/>
  <c r="D89" i="3"/>
  <c r="E91" i="3"/>
  <c r="A90" i="3"/>
  <c r="R24" i="2"/>
  <c r="M24" i="2"/>
  <c r="Y24" i="2" s="1"/>
  <c r="AD24" i="2" s="1"/>
  <c r="S24" i="2"/>
  <c r="N24" i="2"/>
  <c r="Z24" i="2" s="1"/>
  <c r="AE24" i="2" s="1"/>
  <c r="T24" i="2"/>
  <c r="O24" i="2"/>
  <c r="AA24" i="2" s="1"/>
  <c r="AF24" i="2" s="1"/>
  <c r="U24" i="2"/>
  <c r="P24" i="2"/>
  <c r="AB24" i="2" s="1"/>
  <c r="AG24" i="2" s="1"/>
  <c r="K27" i="2"/>
  <c r="W27" i="2"/>
  <c r="G25" i="2"/>
  <c r="H20" i="1"/>
  <c r="I20" i="1"/>
  <c r="B27" i="2"/>
  <c r="C22" i="1"/>
  <c r="C27" i="2" s="1"/>
  <c r="E22" i="1"/>
  <c r="E27" i="2" s="1"/>
  <c r="D22" i="1"/>
  <c r="A28" i="2"/>
  <c r="B23" i="1"/>
  <c r="A24" i="1"/>
  <c r="G21" i="1"/>
  <c r="D26" i="2"/>
  <c r="J337" i="3" l="1"/>
  <c r="L337" i="3" s="1"/>
  <c r="I337" i="3"/>
  <c r="J438" i="3"/>
  <c r="L438" i="3" s="1"/>
  <c r="I438" i="3"/>
  <c r="F442" i="3"/>
  <c r="G442" i="3" s="1"/>
  <c r="F342" i="3"/>
  <c r="G342" i="3" s="1"/>
  <c r="B339" i="3"/>
  <c r="A340" i="3"/>
  <c r="D339" i="3"/>
  <c r="A390" i="3"/>
  <c r="E391" i="3"/>
  <c r="D440" i="3"/>
  <c r="A441" i="3"/>
  <c r="B440" i="3"/>
  <c r="D389" i="3"/>
  <c r="B389" i="3"/>
  <c r="H439" i="3"/>
  <c r="C439" i="3"/>
  <c r="B492" i="3"/>
  <c r="D492" i="3"/>
  <c r="C491" i="3"/>
  <c r="H338" i="3"/>
  <c r="C338" i="3"/>
  <c r="C388" i="3"/>
  <c r="E494" i="3"/>
  <c r="A493" i="3"/>
  <c r="C288" i="3"/>
  <c r="F242" i="3"/>
  <c r="G242" i="3" s="1"/>
  <c r="E291" i="3"/>
  <c r="A290" i="3"/>
  <c r="C239" i="3"/>
  <c r="H239" i="3"/>
  <c r="J239" i="3" s="1"/>
  <c r="L239" i="3" s="1"/>
  <c r="B289" i="3"/>
  <c r="D289" i="3"/>
  <c r="A241" i="3"/>
  <c r="D240" i="3"/>
  <c r="B240" i="3"/>
  <c r="C189" i="3"/>
  <c r="B190" i="3"/>
  <c r="D190" i="3"/>
  <c r="B139" i="3"/>
  <c r="D139" i="3"/>
  <c r="A140" i="3"/>
  <c r="F141" i="3"/>
  <c r="G141" i="3" s="1" a="1"/>
  <c r="G141" i="3" s="1"/>
  <c r="C138" i="3"/>
  <c r="H138" i="3"/>
  <c r="J138" i="3" s="1"/>
  <c r="L138" i="3" s="1"/>
  <c r="A191" i="3"/>
  <c r="E192" i="3"/>
  <c r="B90" i="3"/>
  <c r="D90" i="3"/>
  <c r="E92" i="3"/>
  <c r="A91" i="3"/>
  <c r="C90" i="3"/>
  <c r="R25" i="2"/>
  <c r="M25" i="2"/>
  <c r="Y25" i="2" s="1"/>
  <c r="AD25" i="2" s="1"/>
  <c r="S25" i="2"/>
  <c r="N25" i="2"/>
  <c r="Z25" i="2" s="1"/>
  <c r="AE25" i="2" s="1"/>
  <c r="T25" i="2"/>
  <c r="O25" i="2"/>
  <c r="AA25" i="2" s="1"/>
  <c r="AF25" i="2" s="1"/>
  <c r="U25" i="2"/>
  <c r="P25" i="2"/>
  <c r="AB25" i="2" s="1"/>
  <c r="AG25" i="2" s="1"/>
  <c r="K28" i="2"/>
  <c r="W28" i="2"/>
  <c r="G26" i="2"/>
  <c r="I21" i="1"/>
  <c r="H21" i="1"/>
  <c r="G22" i="1"/>
  <c r="D27" i="2"/>
  <c r="A29" i="2"/>
  <c r="B24" i="1"/>
  <c r="A25" i="1"/>
  <c r="B28" i="2"/>
  <c r="D23" i="1"/>
  <c r="E23" i="1"/>
  <c r="E28" i="2" s="1"/>
  <c r="C23" i="1"/>
  <c r="C28" i="2" s="1"/>
  <c r="J338" i="3" l="1"/>
  <c r="L338" i="3" s="1"/>
  <c r="I338" i="3"/>
  <c r="J439" i="3"/>
  <c r="L439" i="3" s="1"/>
  <c r="I439" i="3"/>
  <c r="A494" i="3"/>
  <c r="E495" i="3"/>
  <c r="C492" i="3"/>
  <c r="A391" i="3"/>
  <c r="E392" i="3"/>
  <c r="H339" i="3"/>
  <c r="C339" i="3"/>
  <c r="F443" i="3"/>
  <c r="G443" i="3" s="1"/>
  <c r="B441" i="3"/>
  <c r="D441" i="3"/>
  <c r="A442" i="3"/>
  <c r="D493" i="3"/>
  <c r="B493" i="3"/>
  <c r="C389" i="3"/>
  <c r="B340" i="3"/>
  <c r="D340" i="3"/>
  <c r="A341" i="3"/>
  <c r="H440" i="3"/>
  <c r="C440" i="3"/>
  <c r="B390" i="3"/>
  <c r="D390" i="3"/>
  <c r="F343" i="3"/>
  <c r="G343" i="3" s="1"/>
  <c r="A242" i="3"/>
  <c r="D241" i="3"/>
  <c r="B241" i="3"/>
  <c r="B290" i="3"/>
  <c r="D290" i="3"/>
  <c r="F243" i="3"/>
  <c r="G243" i="3" s="1"/>
  <c r="C240" i="3"/>
  <c r="H240" i="3"/>
  <c r="J240" i="3" s="1"/>
  <c r="L240" i="3" s="1"/>
  <c r="C289" i="3"/>
  <c r="E292" i="3"/>
  <c r="A291" i="3"/>
  <c r="C190" i="3"/>
  <c r="A141" i="3"/>
  <c r="B140" i="3"/>
  <c r="D140" i="3"/>
  <c r="A192" i="3"/>
  <c r="E193" i="3"/>
  <c r="F142" i="3"/>
  <c r="G142" i="3" s="1" a="1"/>
  <c r="G142" i="3" s="1"/>
  <c r="H139" i="3"/>
  <c r="J139" i="3" s="1"/>
  <c r="L139" i="3" s="1"/>
  <c r="C139" i="3"/>
  <c r="D191" i="3"/>
  <c r="B191" i="3"/>
  <c r="B91" i="3"/>
  <c r="C91" i="3" s="1"/>
  <c r="D91" i="3"/>
  <c r="E93" i="3"/>
  <c r="A92" i="3"/>
  <c r="R26" i="2"/>
  <c r="M26" i="2"/>
  <c r="Y26" i="2" s="1"/>
  <c r="AD26" i="2" s="1"/>
  <c r="S26" i="2"/>
  <c r="N26" i="2"/>
  <c r="Z26" i="2" s="1"/>
  <c r="AE26" i="2" s="1"/>
  <c r="T26" i="2"/>
  <c r="O26" i="2"/>
  <c r="AA26" i="2" s="1"/>
  <c r="AF26" i="2" s="1"/>
  <c r="P26" i="2"/>
  <c r="AB26" i="2" s="1"/>
  <c r="AG26" i="2" s="1"/>
  <c r="U26" i="2"/>
  <c r="K29" i="2"/>
  <c r="W29" i="2"/>
  <c r="A30" i="2"/>
  <c r="B25" i="1"/>
  <c r="A26" i="1"/>
  <c r="G27" i="2"/>
  <c r="I22" i="1"/>
  <c r="H22" i="1"/>
  <c r="B29" i="2"/>
  <c r="E24" i="1"/>
  <c r="E29" i="2" s="1"/>
  <c r="C24" i="1"/>
  <c r="C29" i="2" s="1"/>
  <c r="D24" i="1"/>
  <c r="G23" i="1"/>
  <c r="D28" i="2"/>
  <c r="J440" i="3" l="1"/>
  <c r="L440" i="3" s="1"/>
  <c r="I440" i="3"/>
  <c r="J339" i="3"/>
  <c r="L339" i="3" s="1"/>
  <c r="I339" i="3"/>
  <c r="H441" i="3"/>
  <c r="C441" i="3"/>
  <c r="D442" i="3"/>
  <c r="A443" i="3"/>
  <c r="B442" i="3"/>
  <c r="F444" i="3"/>
  <c r="G444" i="3" s="1"/>
  <c r="B391" i="3"/>
  <c r="D391" i="3"/>
  <c r="B494" i="3"/>
  <c r="D494" i="3"/>
  <c r="C390" i="3"/>
  <c r="C493" i="3"/>
  <c r="C340" i="3"/>
  <c r="H340" i="3"/>
  <c r="E393" i="3"/>
  <c r="A392" i="3"/>
  <c r="E496" i="3"/>
  <c r="A495" i="3"/>
  <c r="F344" i="3"/>
  <c r="G344" i="3" s="1"/>
  <c r="A342" i="3"/>
  <c r="D341" i="3"/>
  <c r="B341" i="3"/>
  <c r="F244" i="3"/>
  <c r="G244" i="3" s="1"/>
  <c r="H241" i="3"/>
  <c r="J241" i="3" s="1"/>
  <c r="L241" i="3" s="1"/>
  <c r="C241" i="3"/>
  <c r="D291" i="3"/>
  <c r="B291" i="3"/>
  <c r="B242" i="3"/>
  <c r="A243" i="3"/>
  <c r="D242" i="3"/>
  <c r="A292" i="3"/>
  <c r="E293" i="3"/>
  <c r="C290" i="3"/>
  <c r="A193" i="3"/>
  <c r="E194" i="3"/>
  <c r="B141" i="3"/>
  <c r="A142" i="3"/>
  <c r="D141" i="3"/>
  <c r="B192" i="3"/>
  <c r="D192" i="3"/>
  <c r="C191" i="3"/>
  <c r="F143" i="3"/>
  <c r="G143" i="3" s="1" a="1"/>
  <c r="G143" i="3" s="1"/>
  <c r="C140" i="3"/>
  <c r="H140" i="3"/>
  <c r="J140" i="3" s="1"/>
  <c r="L140" i="3" s="1"/>
  <c r="B92" i="3"/>
  <c r="C92" i="3" s="1"/>
  <c r="D92" i="3"/>
  <c r="E94" i="3"/>
  <c r="A93" i="3"/>
  <c r="R27" i="2"/>
  <c r="M27" i="2"/>
  <c r="Y27" i="2" s="1"/>
  <c r="AD27" i="2" s="1"/>
  <c r="S27" i="2"/>
  <c r="N27" i="2"/>
  <c r="Z27" i="2" s="1"/>
  <c r="AE27" i="2" s="1"/>
  <c r="T27" i="2"/>
  <c r="O27" i="2"/>
  <c r="AA27" i="2" s="1"/>
  <c r="AF27" i="2" s="1"/>
  <c r="U27" i="2"/>
  <c r="P27" i="2"/>
  <c r="AB27" i="2" s="1"/>
  <c r="AG27" i="2" s="1"/>
  <c r="K30" i="2"/>
  <c r="W30" i="2"/>
  <c r="G28" i="2"/>
  <c r="H23" i="1"/>
  <c r="I23" i="1"/>
  <c r="A31" i="2"/>
  <c r="A27" i="1"/>
  <c r="B26" i="1"/>
  <c r="B30" i="2"/>
  <c r="E25" i="1"/>
  <c r="E30" i="2" s="1"/>
  <c r="D25" i="1"/>
  <c r="C25" i="1"/>
  <c r="C30" i="2" s="1"/>
  <c r="G24" i="1"/>
  <c r="D29" i="2"/>
  <c r="J340" i="3" l="1"/>
  <c r="L340" i="3" s="1"/>
  <c r="I340" i="3"/>
  <c r="J441" i="3"/>
  <c r="L441" i="3" s="1"/>
  <c r="I441" i="3"/>
  <c r="C341" i="3"/>
  <c r="H341" i="3"/>
  <c r="F345" i="3"/>
  <c r="G345" i="3" s="1"/>
  <c r="D392" i="3"/>
  <c r="B392" i="3"/>
  <c r="A393" i="3"/>
  <c r="E394" i="3"/>
  <c r="C494" i="3"/>
  <c r="F445" i="3"/>
  <c r="G445" i="3" s="1"/>
  <c r="D495" i="3"/>
  <c r="B495" i="3"/>
  <c r="H442" i="3"/>
  <c r="C442" i="3"/>
  <c r="A343" i="3"/>
  <c r="D342" i="3"/>
  <c r="B342" i="3"/>
  <c r="A496" i="3"/>
  <c r="E497" i="3"/>
  <c r="C391" i="3"/>
  <c r="B443" i="3"/>
  <c r="D443" i="3"/>
  <c r="A444" i="3"/>
  <c r="A293" i="3"/>
  <c r="E294" i="3"/>
  <c r="C291" i="3"/>
  <c r="F245" i="3"/>
  <c r="G245" i="3" s="1"/>
  <c r="D292" i="3"/>
  <c r="B292" i="3"/>
  <c r="H242" i="3"/>
  <c r="J242" i="3" s="1"/>
  <c r="L242" i="3" s="1"/>
  <c r="C242" i="3"/>
  <c r="B243" i="3"/>
  <c r="A244" i="3"/>
  <c r="D243" i="3"/>
  <c r="H141" i="3"/>
  <c r="J141" i="3" s="1"/>
  <c r="L141" i="3" s="1"/>
  <c r="C141" i="3"/>
  <c r="C192" i="3"/>
  <c r="E195" i="3"/>
  <c r="A194" i="3"/>
  <c r="F144" i="3"/>
  <c r="G144" i="3" s="1" a="1"/>
  <c r="G144" i="3" s="1"/>
  <c r="D193" i="3"/>
  <c r="B193" i="3"/>
  <c r="A143" i="3"/>
  <c r="D142" i="3"/>
  <c r="B142" i="3"/>
  <c r="B93" i="3"/>
  <c r="C93" i="3" s="1"/>
  <c r="D93" i="3"/>
  <c r="E95" i="3"/>
  <c r="A94" i="3"/>
  <c r="R28" i="2"/>
  <c r="M28" i="2"/>
  <c r="Y28" i="2" s="1"/>
  <c r="AD28" i="2" s="1"/>
  <c r="S28" i="2"/>
  <c r="N28" i="2"/>
  <c r="Z28" i="2" s="1"/>
  <c r="AE28" i="2" s="1"/>
  <c r="T28" i="2"/>
  <c r="O28" i="2"/>
  <c r="AA28" i="2" s="1"/>
  <c r="AF28" i="2" s="1"/>
  <c r="U28" i="2"/>
  <c r="P28" i="2"/>
  <c r="AB28" i="2" s="1"/>
  <c r="AG28" i="2" s="1"/>
  <c r="K31" i="2"/>
  <c r="W31" i="2"/>
  <c r="G29" i="2"/>
  <c r="I24" i="1"/>
  <c r="H24" i="1"/>
  <c r="B31" i="2"/>
  <c r="C26" i="1"/>
  <c r="C31" i="2" s="1"/>
  <c r="E26" i="1"/>
  <c r="E31" i="2" s="1"/>
  <c r="D26" i="1"/>
  <c r="G26" i="1" s="1"/>
  <c r="G25" i="1"/>
  <c r="D30" i="2"/>
  <c r="A32" i="2"/>
  <c r="A28" i="1"/>
  <c r="B27" i="1"/>
  <c r="J341" i="3" l="1"/>
  <c r="L341" i="3" s="1"/>
  <c r="I341" i="3"/>
  <c r="J442" i="3"/>
  <c r="L442" i="3" s="1"/>
  <c r="I442" i="3"/>
  <c r="D444" i="3"/>
  <c r="A445" i="3"/>
  <c r="B444" i="3"/>
  <c r="C495" i="3"/>
  <c r="C392" i="3"/>
  <c r="E498" i="3"/>
  <c r="A497" i="3"/>
  <c r="B343" i="3"/>
  <c r="D343" i="3"/>
  <c r="A344" i="3"/>
  <c r="H342" i="3"/>
  <c r="C342" i="3"/>
  <c r="F446" i="3"/>
  <c r="G446" i="3" s="1"/>
  <c r="D393" i="3"/>
  <c r="B393" i="3"/>
  <c r="H443" i="3"/>
  <c r="C443" i="3"/>
  <c r="B496" i="3"/>
  <c r="D496" i="3"/>
  <c r="A394" i="3"/>
  <c r="E395" i="3"/>
  <c r="F346" i="3"/>
  <c r="G346" i="3" s="1"/>
  <c r="C243" i="3"/>
  <c r="H243" i="3"/>
  <c r="J243" i="3" s="1"/>
  <c r="L243" i="3" s="1"/>
  <c r="F246" i="3"/>
  <c r="G246" i="3" s="1"/>
  <c r="A294" i="3"/>
  <c r="E295" i="3"/>
  <c r="B293" i="3"/>
  <c r="D293" i="3"/>
  <c r="A245" i="3"/>
  <c r="D244" i="3"/>
  <c r="B244" i="3"/>
  <c r="C292" i="3"/>
  <c r="D143" i="3"/>
  <c r="B143" i="3"/>
  <c r="A144" i="3"/>
  <c r="C193" i="3"/>
  <c r="B194" i="3"/>
  <c r="D194" i="3"/>
  <c r="A195" i="3"/>
  <c r="E196" i="3"/>
  <c r="C142" i="3"/>
  <c r="H142" i="3"/>
  <c r="J142" i="3" s="1"/>
  <c r="L142" i="3" s="1"/>
  <c r="F145" i="3"/>
  <c r="G145" i="3" s="1" a="1"/>
  <c r="G145" i="3" s="1"/>
  <c r="B94" i="3"/>
  <c r="C94" i="3" s="1"/>
  <c r="D94" i="3"/>
  <c r="A95" i="3"/>
  <c r="E96" i="3"/>
  <c r="R29" i="2"/>
  <c r="M29" i="2"/>
  <c r="Y29" i="2" s="1"/>
  <c r="AD29" i="2" s="1"/>
  <c r="S29" i="2"/>
  <c r="N29" i="2"/>
  <c r="Z29" i="2" s="1"/>
  <c r="AE29" i="2" s="1"/>
  <c r="T29" i="2"/>
  <c r="O29" i="2"/>
  <c r="AA29" i="2" s="1"/>
  <c r="AF29" i="2" s="1"/>
  <c r="P29" i="2"/>
  <c r="AB29" i="2" s="1"/>
  <c r="AG29" i="2" s="1"/>
  <c r="U29" i="2"/>
  <c r="K32" i="2"/>
  <c r="W32" i="2"/>
  <c r="B32" i="2"/>
  <c r="C27" i="1"/>
  <c r="C32" i="2" s="1"/>
  <c r="D27" i="1"/>
  <c r="G27" i="1" s="1"/>
  <c r="E27" i="1"/>
  <c r="E32" i="2" s="1"/>
  <c r="D31" i="2"/>
  <c r="G30" i="2"/>
  <c r="I25" i="1"/>
  <c r="H25" i="1"/>
  <c r="A33" i="2"/>
  <c r="A29" i="1"/>
  <c r="B28" i="1"/>
  <c r="J342" i="3" l="1"/>
  <c r="L342" i="3" s="1"/>
  <c r="I342" i="3"/>
  <c r="J443" i="3"/>
  <c r="L443" i="3" s="1"/>
  <c r="I443" i="3"/>
  <c r="B394" i="3"/>
  <c r="D394" i="3"/>
  <c r="F447" i="3"/>
  <c r="G447" i="3" s="1"/>
  <c r="C496" i="3"/>
  <c r="D497" i="3"/>
  <c r="B497" i="3"/>
  <c r="H444" i="3"/>
  <c r="C444" i="3"/>
  <c r="F347" i="3"/>
  <c r="G347" i="3" s="1"/>
  <c r="C393" i="3"/>
  <c r="H343" i="3"/>
  <c r="C343" i="3"/>
  <c r="B445" i="3"/>
  <c r="D445" i="3"/>
  <c r="A446" i="3"/>
  <c r="A395" i="3"/>
  <c r="E396" i="3"/>
  <c r="B344" i="3"/>
  <c r="A345" i="3"/>
  <c r="D344" i="3"/>
  <c r="A498" i="3"/>
  <c r="E499" i="3"/>
  <c r="C244" i="3"/>
  <c r="H244" i="3"/>
  <c r="J244" i="3" s="1"/>
  <c r="L244" i="3" s="1"/>
  <c r="E296" i="3"/>
  <c r="A295" i="3"/>
  <c r="C293" i="3"/>
  <c r="F247" i="3"/>
  <c r="G247" i="3" s="1"/>
  <c r="A246" i="3"/>
  <c r="D245" i="3"/>
  <c r="B245" i="3"/>
  <c r="B294" i="3"/>
  <c r="D294" i="3"/>
  <c r="A145" i="3"/>
  <c r="B144" i="3"/>
  <c r="D144" i="3"/>
  <c r="C194" i="3"/>
  <c r="H143" i="3"/>
  <c r="J143" i="3" s="1"/>
  <c r="L143" i="3" s="1"/>
  <c r="C143" i="3"/>
  <c r="F146" i="3"/>
  <c r="G146" i="3" s="1" a="1"/>
  <c r="G146" i="3" s="1"/>
  <c r="A196" i="3"/>
  <c r="E197" i="3"/>
  <c r="D195" i="3"/>
  <c r="B195" i="3"/>
  <c r="B95" i="3"/>
  <c r="C95" i="3" s="1"/>
  <c r="D95" i="3"/>
  <c r="E97" i="3"/>
  <c r="A96" i="3"/>
  <c r="R30" i="2"/>
  <c r="M30" i="2"/>
  <c r="Y30" i="2" s="1"/>
  <c r="AD30" i="2" s="1"/>
  <c r="S30" i="2"/>
  <c r="N30" i="2"/>
  <c r="Z30" i="2" s="1"/>
  <c r="AE30" i="2" s="1"/>
  <c r="T30" i="2"/>
  <c r="O30" i="2"/>
  <c r="AA30" i="2" s="1"/>
  <c r="AF30" i="2" s="1"/>
  <c r="P30" i="2"/>
  <c r="AB30" i="2" s="1"/>
  <c r="AG30" i="2" s="1"/>
  <c r="U30" i="2"/>
  <c r="K33" i="2"/>
  <c r="W33" i="2"/>
  <c r="A34" i="2"/>
  <c r="A30" i="1"/>
  <c r="A31" i="1" s="1"/>
  <c r="B29" i="1"/>
  <c r="D32" i="2"/>
  <c r="B33" i="2"/>
  <c r="E28" i="1"/>
  <c r="E33" i="2" s="1"/>
  <c r="C28" i="1"/>
  <c r="C33" i="2" s="1"/>
  <c r="D28" i="1"/>
  <c r="G28" i="1" s="1"/>
  <c r="I26" i="1"/>
  <c r="H26" i="1"/>
  <c r="G31" i="2"/>
  <c r="M31" i="2" s="1"/>
  <c r="J343" i="3" l="1"/>
  <c r="L343" i="3" s="1"/>
  <c r="I343" i="3"/>
  <c r="J444" i="3"/>
  <c r="L444" i="3" s="1"/>
  <c r="I444" i="3"/>
  <c r="A346" i="3"/>
  <c r="D345" i="3"/>
  <c r="B345" i="3"/>
  <c r="D446" i="3"/>
  <c r="A447" i="3"/>
  <c r="B446" i="3"/>
  <c r="F348" i="3"/>
  <c r="G348" i="3" s="1"/>
  <c r="E500" i="3"/>
  <c r="A499" i="3"/>
  <c r="C344" i="3"/>
  <c r="H344" i="3"/>
  <c r="B498" i="3"/>
  <c r="D498" i="3"/>
  <c r="H445" i="3"/>
  <c r="C445" i="3"/>
  <c r="C394" i="3"/>
  <c r="F448" i="3"/>
  <c r="G448" i="3" s="1"/>
  <c r="E397" i="3"/>
  <c r="A396" i="3"/>
  <c r="B395" i="3"/>
  <c r="D395" i="3"/>
  <c r="C497" i="3"/>
  <c r="A296" i="3"/>
  <c r="E297" i="3"/>
  <c r="H245" i="3"/>
  <c r="J245" i="3" s="1"/>
  <c r="L245" i="3" s="1"/>
  <c r="C245" i="3"/>
  <c r="C294" i="3"/>
  <c r="F248" i="3"/>
  <c r="G248" i="3" s="1"/>
  <c r="B246" i="3"/>
  <c r="A247" i="3"/>
  <c r="D246" i="3"/>
  <c r="D295" i="3"/>
  <c r="B295" i="3"/>
  <c r="A197" i="3"/>
  <c r="E198" i="3"/>
  <c r="C144" i="3"/>
  <c r="H144" i="3"/>
  <c r="J144" i="3" s="1"/>
  <c r="L144" i="3" s="1"/>
  <c r="F147" i="3"/>
  <c r="G147" i="3" s="1" a="1"/>
  <c r="G147" i="3" s="1"/>
  <c r="B196" i="3"/>
  <c r="D196" i="3"/>
  <c r="C195" i="3"/>
  <c r="A146" i="3"/>
  <c r="B145" i="3"/>
  <c r="D145" i="3"/>
  <c r="B96" i="3"/>
  <c r="D96" i="3"/>
  <c r="E98" i="3"/>
  <c r="A97" i="3"/>
  <c r="C96" i="3"/>
  <c r="B31" i="1"/>
  <c r="A32" i="1"/>
  <c r="R31" i="2"/>
  <c r="Y31" i="2"/>
  <c r="AD31" i="2" s="1"/>
  <c r="S31" i="2"/>
  <c r="N31" i="2"/>
  <c r="Z31" i="2" s="1"/>
  <c r="AE31" i="2" s="1"/>
  <c r="T31" i="2"/>
  <c r="O31" i="2"/>
  <c r="AA31" i="2" s="1"/>
  <c r="AF31" i="2" s="1"/>
  <c r="P31" i="2"/>
  <c r="AB31" i="2" s="1"/>
  <c r="AG31" i="2" s="1"/>
  <c r="U31" i="2"/>
  <c r="K34" i="2"/>
  <c r="W34" i="2"/>
  <c r="B34" i="2"/>
  <c r="C29" i="1"/>
  <c r="C34" i="2" s="1"/>
  <c r="E29" i="1"/>
  <c r="E34" i="2" s="1"/>
  <c r="D29" i="1"/>
  <c r="G29" i="1" s="1"/>
  <c r="A35" i="2"/>
  <c r="B30" i="1"/>
  <c r="D33" i="2"/>
  <c r="G32" i="2"/>
  <c r="H27" i="1"/>
  <c r="I27" i="1"/>
  <c r="J344" i="3" l="1"/>
  <c r="L344" i="3" s="1"/>
  <c r="I344" i="3"/>
  <c r="J445" i="3"/>
  <c r="L445" i="3" s="1"/>
  <c r="I445" i="3"/>
  <c r="C395" i="3"/>
  <c r="F449" i="3"/>
  <c r="G449" i="3" s="1"/>
  <c r="C345" i="3"/>
  <c r="H345" i="3"/>
  <c r="H446" i="3"/>
  <c r="C446" i="3"/>
  <c r="A397" i="3"/>
  <c r="E398" i="3"/>
  <c r="C498" i="3"/>
  <c r="A500" i="3"/>
  <c r="E501" i="3"/>
  <c r="B447" i="3"/>
  <c r="D447" i="3"/>
  <c r="A448" i="3"/>
  <c r="A347" i="3"/>
  <c r="D346" i="3"/>
  <c r="B346" i="3"/>
  <c r="F349" i="3"/>
  <c r="G349" i="3" s="1"/>
  <c r="D396" i="3"/>
  <c r="B396" i="3"/>
  <c r="D499" i="3"/>
  <c r="B499" i="3"/>
  <c r="A297" i="3"/>
  <c r="E298" i="3"/>
  <c r="B247" i="3"/>
  <c r="D247" i="3"/>
  <c r="A248" i="3"/>
  <c r="C295" i="3"/>
  <c r="H246" i="3"/>
  <c r="J246" i="3" s="1"/>
  <c r="L246" i="3" s="1"/>
  <c r="C246" i="3"/>
  <c r="D296" i="3"/>
  <c r="B296" i="3"/>
  <c r="F249" i="3"/>
  <c r="G249" i="3" s="1"/>
  <c r="C196" i="3"/>
  <c r="F148" i="3"/>
  <c r="G148" i="3" s="1" a="1"/>
  <c r="G148" i="3" s="1"/>
  <c r="E199" i="3"/>
  <c r="A198" i="3"/>
  <c r="H145" i="3"/>
  <c r="J145" i="3" s="1"/>
  <c r="L145" i="3" s="1"/>
  <c r="C145" i="3"/>
  <c r="A147" i="3"/>
  <c r="D146" i="3"/>
  <c r="B146" i="3"/>
  <c r="D197" i="3"/>
  <c r="B197" i="3"/>
  <c r="B97" i="3"/>
  <c r="C97" i="3" s="1"/>
  <c r="D97" i="3"/>
  <c r="E99" i="3"/>
  <c r="A98" i="3"/>
  <c r="B32" i="1"/>
  <c r="A33" i="1"/>
  <c r="E31" i="1"/>
  <c r="C31" i="1"/>
  <c r="D31" i="1"/>
  <c r="G31" i="1" s="1"/>
  <c r="R32" i="2"/>
  <c r="M32" i="2"/>
  <c r="Y32" i="2" s="1"/>
  <c r="AD32" i="2" s="1"/>
  <c r="S32" i="2"/>
  <c r="N32" i="2"/>
  <c r="Z32" i="2" s="1"/>
  <c r="AE32" i="2" s="1"/>
  <c r="T32" i="2"/>
  <c r="O32" i="2"/>
  <c r="AA32" i="2" s="1"/>
  <c r="AF32" i="2" s="1"/>
  <c r="U32" i="2"/>
  <c r="P32" i="2"/>
  <c r="AB32" i="2" s="1"/>
  <c r="AG32" i="2" s="1"/>
  <c r="K35" i="2"/>
  <c r="W35" i="2"/>
  <c r="B35" i="2"/>
  <c r="C30" i="1"/>
  <c r="C35" i="2" s="1"/>
  <c r="E30" i="1"/>
  <c r="E35" i="2" s="1"/>
  <c r="D30" i="1"/>
  <c r="G30" i="1" s="1"/>
  <c r="D34" i="2"/>
  <c r="A36" i="2"/>
  <c r="I28" i="1"/>
  <c r="G33" i="2"/>
  <c r="H28" i="1"/>
  <c r="J345" i="3" l="1"/>
  <c r="L345" i="3" s="1"/>
  <c r="I345" i="3"/>
  <c r="J446" i="3"/>
  <c r="L446" i="3" s="1"/>
  <c r="I446" i="3"/>
  <c r="H447" i="3"/>
  <c r="C447" i="3"/>
  <c r="F450" i="3"/>
  <c r="G450" i="3" s="1"/>
  <c r="F350" i="3"/>
  <c r="G350" i="3" s="1"/>
  <c r="E502" i="3"/>
  <c r="A501" i="3"/>
  <c r="D448" i="3"/>
  <c r="A449" i="3"/>
  <c r="B448" i="3"/>
  <c r="B500" i="3"/>
  <c r="D500" i="3"/>
  <c r="D397" i="3"/>
  <c r="B397" i="3"/>
  <c r="C499" i="3"/>
  <c r="B347" i="3"/>
  <c r="A348" i="3"/>
  <c r="D347" i="3"/>
  <c r="A398" i="3"/>
  <c r="E399" i="3"/>
  <c r="C396" i="3"/>
  <c r="H346" i="3"/>
  <c r="C346" i="3"/>
  <c r="C247" i="3"/>
  <c r="H247" i="3"/>
  <c r="J247" i="3" s="1"/>
  <c r="L247" i="3" s="1"/>
  <c r="A298" i="3"/>
  <c r="E299" i="3"/>
  <c r="C296" i="3"/>
  <c r="F250" i="3"/>
  <c r="G250" i="3" s="1"/>
  <c r="A249" i="3"/>
  <c r="D248" i="3"/>
  <c r="B248" i="3"/>
  <c r="B297" i="3"/>
  <c r="D297" i="3"/>
  <c r="C197" i="3"/>
  <c r="B147" i="3"/>
  <c r="D147" i="3"/>
  <c r="A148" i="3"/>
  <c r="C146" i="3"/>
  <c r="H146" i="3"/>
  <c r="J146" i="3" s="1"/>
  <c r="L146" i="3" s="1"/>
  <c r="B198" i="3"/>
  <c r="D198" i="3"/>
  <c r="A199" i="3"/>
  <c r="E200" i="3"/>
  <c r="F149" i="3"/>
  <c r="G149" i="3" s="1" a="1"/>
  <c r="G149" i="3" s="1"/>
  <c r="B98" i="3"/>
  <c r="C98" i="3" s="1"/>
  <c r="D98" i="3"/>
  <c r="A99" i="3"/>
  <c r="E100" i="3"/>
  <c r="B33" i="1"/>
  <c r="A34" i="1"/>
  <c r="I31" i="1"/>
  <c r="H31" i="1"/>
  <c r="C32" i="1"/>
  <c r="D32" i="1"/>
  <c r="G32" i="1" s="1"/>
  <c r="E32" i="1"/>
  <c r="R33" i="2"/>
  <c r="M33" i="2"/>
  <c r="Y33" i="2" s="1"/>
  <c r="AD33" i="2" s="1"/>
  <c r="S33" i="2"/>
  <c r="N33" i="2"/>
  <c r="Z33" i="2" s="1"/>
  <c r="AE33" i="2" s="1"/>
  <c r="T33" i="2"/>
  <c r="O33" i="2"/>
  <c r="AA33" i="2" s="1"/>
  <c r="AF33" i="2" s="1"/>
  <c r="U33" i="2"/>
  <c r="P33" i="2"/>
  <c r="AB33" i="2" s="1"/>
  <c r="AG33" i="2" s="1"/>
  <c r="K36" i="2"/>
  <c r="W36" i="2"/>
  <c r="D35" i="2"/>
  <c r="G34" i="2"/>
  <c r="I29" i="1"/>
  <c r="H29" i="1"/>
  <c r="B36" i="2"/>
  <c r="C36" i="2"/>
  <c r="E36" i="2"/>
  <c r="A37" i="2"/>
  <c r="J346" i="3" l="1"/>
  <c r="L346" i="3" s="1"/>
  <c r="I346" i="3"/>
  <c r="J447" i="3"/>
  <c r="L447" i="3" s="1"/>
  <c r="I447" i="3"/>
  <c r="C397" i="3"/>
  <c r="H448" i="3"/>
  <c r="C448" i="3"/>
  <c r="A399" i="3"/>
  <c r="E400" i="3"/>
  <c r="H347" i="3"/>
  <c r="C347" i="3"/>
  <c r="B449" i="3"/>
  <c r="D449" i="3"/>
  <c r="A450" i="3"/>
  <c r="F351" i="3"/>
  <c r="G351" i="3" s="1"/>
  <c r="B398" i="3"/>
  <c r="D398" i="3"/>
  <c r="B348" i="3"/>
  <c r="A349" i="3"/>
  <c r="D348" i="3"/>
  <c r="A502" i="3"/>
  <c r="E503" i="3"/>
  <c r="F451" i="3"/>
  <c r="G451" i="3" s="1"/>
  <c r="C500" i="3"/>
  <c r="D501" i="3"/>
  <c r="B501" i="3"/>
  <c r="C248" i="3"/>
  <c r="H248" i="3"/>
  <c r="J248" i="3" s="1"/>
  <c r="L248" i="3" s="1"/>
  <c r="F251" i="3"/>
  <c r="G251" i="3" s="1"/>
  <c r="B298" i="3"/>
  <c r="D298" i="3"/>
  <c r="A250" i="3"/>
  <c r="D249" i="3"/>
  <c r="B249" i="3"/>
  <c r="C297" i="3"/>
  <c r="E300" i="3"/>
  <c r="A299" i="3"/>
  <c r="H147" i="3"/>
  <c r="J147" i="3" s="1"/>
  <c r="L147" i="3" s="1"/>
  <c r="C147" i="3"/>
  <c r="D199" i="3"/>
  <c r="B199" i="3"/>
  <c r="F150" i="3"/>
  <c r="G150" i="3" s="1" a="1"/>
  <c r="G150" i="3" s="1"/>
  <c r="A149" i="3"/>
  <c r="B148" i="3"/>
  <c r="D148" i="3"/>
  <c r="A200" i="3"/>
  <c r="E201" i="3"/>
  <c r="C198" i="3"/>
  <c r="B99" i="3"/>
  <c r="C99" i="3" s="1"/>
  <c r="D99" i="3"/>
  <c r="E101" i="3"/>
  <c r="A100" i="3"/>
  <c r="H32" i="1"/>
  <c r="I32" i="1"/>
  <c r="B34" i="1"/>
  <c r="A35" i="1"/>
  <c r="E33" i="1"/>
  <c r="C33" i="1"/>
  <c r="D33" i="1"/>
  <c r="G33" i="1" s="1"/>
  <c r="R34" i="2"/>
  <c r="M34" i="2"/>
  <c r="Y34" i="2" s="1"/>
  <c r="AD34" i="2" s="1"/>
  <c r="S34" i="2"/>
  <c r="N34" i="2"/>
  <c r="Z34" i="2" s="1"/>
  <c r="AE34" i="2" s="1"/>
  <c r="T34" i="2"/>
  <c r="O34" i="2"/>
  <c r="AA34" i="2" s="1"/>
  <c r="AF34" i="2" s="1"/>
  <c r="P34" i="2"/>
  <c r="AB34" i="2" s="1"/>
  <c r="AG34" i="2" s="1"/>
  <c r="U34" i="2"/>
  <c r="K37" i="2"/>
  <c r="W37" i="2"/>
  <c r="A38" i="2"/>
  <c r="B37" i="2"/>
  <c r="C37" i="2"/>
  <c r="E37" i="2"/>
  <c r="D36" i="2"/>
  <c r="G36" i="2"/>
  <c r="H30" i="1"/>
  <c r="G35" i="2"/>
  <c r="I30" i="1"/>
  <c r="D9" i="1"/>
  <c r="D10" i="1"/>
  <c r="D15" i="1"/>
  <c r="H16" i="1"/>
  <c r="D14" i="1"/>
  <c r="D11" i="1"/>
  <c r="D8" i="1"/>
  <c r="D13" i="1"/>
  <c r="D12" i="1"/>
  <c r="E15" i="1"/>
  <c r="E20" i="2" s="1"/>
  <c r="C15" i="1"/>
  <c r="C20" i="2" s="1"/>
  <c r="E8" i="1"/>
  <c r="E13" i="2" s="1"/>
  <c r="C8" i="1"/>
  <c r="C13" i="2" s="1"/>
  <c r="C12" i="1"/>
  <c r="C17" i="2" s="1"/>
  <c r="E12" i="1"/>
  <c r="E17" i="2" s="1"/>
  <c r="E9" i="1"/>
  <c r="E14" i="2" s="1"/>
  <c r="C9" i="1"/>
  <c r="C14" i="2" s="1"/>
  <c r="C11" i="1"/>
  <c r="C16" i="2" s="1"/>
  <c r="E11" i="1"/>
  <c r="E16" i="2" s="1"/>
  <c r="C14" i="1"/>
  <c r="C19" i="2" s="1"/>
  <c r="E14" i="1"/>
  <c r="E19" i="2" s="1"/>
  <c r="E13" i="1"/>
  <c r="E18" i="2" s="1"/>
  <c r="C13" i="1"/>
  <c r="C18" i="2" s="1"/>
  <c r="C10" i="1"/>
  <c r="C15" i="2" s="1"/>
  <c r="E10" i="1"/>
  <c r="E15" i="2" s="1"/>
  <c r="J448" i="3" l="1"/>
  <c r="L448" i="3" s="1"/>
  <c r="I448" i="3"/>
  <c r="J347" i="3"/>
  <c r="L347" i="3" s="1"/>
  <c r="I347" i="3"/>
  <c r="D450" i="3"/>
  <c r="A451" i="3"/>
  <c r="B450" i="3"/>
  <c r="C501" i="3"/>
  <c r="F452" i="3"/>
  <c r="G452" i="3" s="1"/>
  <c r="A350" i="3"/>
  <c r="D349" i="3"/>
  <c r="B349" i="3"/>
  <c r="H449" i="3"/>
  <c r="C449" i="3"/>
  <c r="B399" i="3"/>
  <c r="D399" i="3"/>
  <c r="B502" i="3"/>
  <c r="D502" i="3"/>
  <c r="C398" i="3"/>
  <c r="E401" i="3"/>
  <c r="A400" i="3"/>
  <c r="E504" i="3"/>
  <c r="A503" i="3"/>
  <c r="C348" i="3"/>
  <c r="H348" i="3"/>
  <c r="F352" i="3"/>
  <c r="G352" i="3" s="1"/>
  <c r="B250" i="3"/>
  <c r="A251" i="3"/>
  <c r="D250" i="3"/>
  <c r="F252" i="3"/>
  <c r="G252" i="3" s="1"/>
  <c r="D299" i="3"/>
  <c r="B299" i="3"/>
  <c r="H249" i="3"/>
  <c r="J249" i="3" s="1"/>
  <c r="L249" i="3" s="1"/>
  <c r="C249" i="3"/>
  <c r="C298" i="3"/>
  <c r="A300" i="3"/>
  <c r="E301" i="3"/>
  <c r="A201" i="3"/>
  <c r="E202" i="3"/>
  <c r="A150" i="3"/>
  <c r="D149" i="3"/>
  <c r="B149" i="3"/>
  <c r="B200" i="3"/>
  <c r="D200" i="3"/>
  <c r="F151" i="3"/>
  <c r="G151" i="3" s="1" a="1"/>
  <c r="G151" i="3" s="1"/>
  <c r="C148" i="3"/>
  <c r="H148" i="3"/>
  <c r="J148" i="3" s="1"/>
  <c r="L148" i="3" s="1"/>
  <c r="C199" i="3"/>
  <c r="B100" i="3"/>
  <c r="C100" i="3" s="1"/>
  <c r="D100" i="3"/>
  <c r="E102" i="3"/>
  <c r="A101" i="3"/>
  <c r="I33" i="1"/>
  <c r="H33" i="1"/>
  <c r="E34" i="1"/>
  <c r="C34" i="1"/>
  <c r="D34" i="1"/>
  <c r="G34" i="1" s="1"/>
  <c r="B35" i="1"/>
  <c r="A36" i="1"/>
  <c r="R36" i="2"/>
  <c r="AD36" i="2" s="1"/>
  <c r="M36" i="2"/>
  <c r="Y36" i="2" s="1"/>
  <c r="S36" i="2"/>
  <c r="AE36" i="2" s="1"/>
  <c r="N36" i="2"/>
  <c r="Z36" i="2" s="1"/>
  <c r="T36" i="2"/>
  <c r="AF36" i="2" s="1"/>
  <c r="O36" i="2"/>
  <c r="AA36" i="2" s="1"/>
  <c r="U36" i="2"/>
  <c r="AG36" i="2" s="1"/>
  <c r="P36" i="2"/>
  <c r="AB36" i="2" s="1"/>
  <c r="R35" i="2"/>
  <c r="M35" i="2"/>
  <c r="Y35" i="2" s="1"/>
  <c r="AD35" i="2" s="1"/>
  <c r="S35" i="2"/>
  <c r="N35" i="2"/>
  <c r="Z35" i="2" s="1"/>
  <c r="AE35" i="2" s="1"/>
  <c r="T35" i="2"/>
  <c r="O35" i="2"/>
  <c r="AA35" i="2" s="1"/>
  <c r="AF35" i="2" s="1"/>
  <c r="P35" i="2"/>
  <c r="AB35" i="2" s="1"/>
  <c r="AG35" i="2" s="1"/>
  <c r="U35" i="2"/>
  <c r="K38" i="2"/>
  <c r="W38" i="2"/>
  <c r="G10" i="1"/>
  <c r="G15" i="2" s="1"/>
  <c r="D15" i="2"/>
  <c r="G12" i="1"/>
  <c r="G17" i="2" s="1"/>
  <c r="D17" i="2"/>
  <c r="G14" i="1"/>
  <c r="G19" i="2" s="1"/>
  <c r="D19" i="2"/>
  <c r="G9" i="1"/>
  <c r="G14" i="2" s="1"/>
  <c r="D14" i="2"/>
  <c r="D37" i="2"/>
  <c r="B38" i="2"/>
  <c r="E38" i="2"/>
  <c r="C38" i="2"/>
  <c r="G11" i="1"/>
  <c r="G16" i="2" s="1"/>
  <c r="D16" i="2"/>
  <c r="G13" i="1"/>
  <c r="G18" i="2" s="1"/>
  <c r="D18" i="2"/>
  <c r="A39" i="2"/>
  <c r="G8" i="1"/>
  <c r="G13" i="2" s="1"/>
  <c r="D13" i="2"/>
  <c r="G15" i="1"/>
  <c r="G20" i="2" s="1"/>
  <c r="D20" i="2"/>
  <c r="D7" i="1"/>
  <c r="C7" i="1"/>
  <c r="C12" i="2" s="1"/>
  <c r="E7" i="1"/>
  <c r="E12" i="2" s="1"/>
  <c r="J348" i="3" l="1"/>
  <c r="L348" i="3" s="1"/>
  <c r="I348" i="3"/>
  <c r="J449" i="3"/>
  <c r="L449" i="3" s="1"/>
  <c r="I449" i="3"/>
  <c r="A401" i="3"/>
  <c r="E402" i="3"/>
  <c r="C502" i="3"/>
  <c r="F453" i="3"/>
  <c r="G453" i="3" s="1"/>
  <c r="F353" i="3"/>
  <c r="G353" i="3" s="1"/>
  <c r="H450" i="3"/>
  <c r="C450" i="3"/>
  <c r="D503" i="3"/>
  <c r="B503" i="3"/>
  <c r="C349" i="3"/>
  <c r="H349" i="3"/>
  <c r="B451" i="3"/>
  <c r="D451" i="3"/>
  <c r="A452" i="3"/>
  <c r="A504" i="3"/>
  <c r="E505" i="3"/>
  <c r="C399" i="3"/>
  <c r="D400" i="3"/>
  <c r="B400" i="3"/>
  <c r="A351" i="3"/>
  <c r="D350" i="3"/>
  <c r="B350" i="3"/>
  <c r="C299" i="3"/>
  <c r="B251" i="3"/>
  <c r="D251" i="3"/>
  <c r="A252" i="3"/>
  <c r="A301" i="3"/>
  <c r="E302" i="3"/>
  <c r="F253" i="3"/>
  <c r="G253" i="3" s="1"/>
  <c r="H250" i="3"/>
  <c r="J250" i="3" s="1"/>
  <c r="L250" i="3" s="1"/>
  <c r="C250" i="3"/>
  <c r="D300" i="3"/>
  <c r="B300" i="3"/>
  <c r="A151" i="3"/>
  <c r="D150" i="3"/>
  <c r="B150" i="3"/>
  <c r="E203" i="3"/>
  <c r="A202" i="3"/>
  <c r="F152" i="3"/>
  <c r="G152" i="3" s="1" a="1"/>
  <c r="G152" i="3" s="1"/>
  <c r="H149" i="3"/>
  <c r="J149" i="3" s="1"/>
  <c r="L149" i="3" s="1"/>
  <c r="C149" i="3"/>
  <c r="D201" i="3"/>
  <c r="B201" i="3"/>
  <c r="C200" i="3"/>
  <c r="B101" i="3"/>
  <c r="C101" i="3" s="1"/>
  <c r="D101" i="3"/>
  <c r="E103" i="3"/>
  <c r="A102" i="3"/>
  <c r="H12" i="1"/>
  <c r="B36" i="1"/>
  <c r="A37" i="1"/>
  <c r="E35" i="1"/>
  <c r="C35" i="1"/>
  <c r="D35" i="1"/>
  <c r="G35" i="1" s="1"/>
  <c r="H34" i="1"/>
  <c r="I34" i="1"/>
  <c r="H10" i="1"/>
  <c r="H9" i="1"/>
  <c r="I9" i="1"/>
  <c r="H14" i="1"/>
  <c r="I11" i="1"/>
  <c r="N11" i="1" s="1"/>
  <c r="O11" i="1" s="1"/>
  <c r="I8" i="1"/>
  <c r="N8" i="1" s="1"/>
  <c r="O8" i="1" s="1"/>
  <c r="I10" i="1"/>
  <c r="L10" i="1" s="1"/>
  <c r="M10" i="1" s="1"/>
  <c r="I12" i="1"/>
  <c r="N12" i="1" s="1"/>
  <c r="O12" i="1" s="1"/>
  <c r="H13" i="1"/>
  <c r="I13" i="1"/>
  <c r="R15" i="2"/>
  <c r="S15" i="2"/>
  <c r="T15" i="2"/>
  <c r="P15" i="2"/>
  <c r="AB15" i="2" s="1"/>
  <c r="AG15" i="2" s="1"/>
  <c r="O15" i="2"/>
  <c r="AA15" i="2" s="1"/>
  <c r="AF15" i="2" s="1"/>
  <c r="U15" i="2"/>
  <c r="M15" i="2"/>
  <c r="Y15" i="2" s="1"/>
  <c r="AD15" i="2" s="1"/>
  <c r="N15" i="2"/>
  <c r="Z15" i="2" s="1"/>
  <c r="AE15" i="2" s="1"/>
  <c r="R16" i="2"/>
  <c r="S16" i="2"/>
  <c r="T16" i="2"/>
  <c r="P16" i="2"/>
  <c r="AB16" i="2" s="1"/>
  <c r="AG16" i="2" s="1"/>
  <c r="N16" i="2"/>
  <c r="Z16" i="2" s="1"/>
  <c r="AE16" i="2" s="1"/>
  <c r="M16" i="2"/>
  <c r="Y16" i="2" s="1"/>
  <c r="AD16" i="2" s="1"/>
  <c r="U16" i="2"/>
  <c r="O16" i="2"/>
  <c r="AA16" i="2" s="1"/>
  <c r="AF16" i="2" s="1"/>
  <c r="R13" i="2"/>
  <c r="S13" i="2"/>
  <c r="T13" i="2"/>
  <c r="P13" i="2"/>
  <c r="AB13" i="2" s="1"/>
  <c r="AG13" i="2" s="1"/>
  <c r="N13" i="2"/>
  <c r="Z13" i="2" s="1"/>
  <c r="AE13" i="2" s="1"/>
  <c r="U13" i="2"/>
  <c r="O13" i="2"/>
  <c r="AA13" i="2" s="1"/>
  <c r="AF13" i="2" s="1"/>
  <c r="M13" i="2"/>
  <c r="Y13" i="2" s="1"/>
  <c r="AD13" i="2" s="1"/>
  <c r="R19" i="2"/>
  <c r="S19" i="2"/>
  <c r="T19" i="2"/>
  <c r="P19" i="2"/>
  <c r="AB19" i="2" s="1"/>
  <c r="AG19" i="2" s="1"/>
  <c r="N19" i="2"/>
  <c r="Z19" i="2" s="1"/>
  <c r="AE19" i="2" s="1"/>
  <c r="O19" i="2"/>
  <c r="AA19" i="2" s="1"/>
  <c r="AF19" i="2" s="1"/>
  <c r="U19" i="2"/>
  <c r="M19" i="2"/>
  <c r="Y19" i="2" s="1"/>
  <c r="AD19" i="2" s="1"/>
  <c r="R18" i="2"/>
  <c r="S18" i="2"/>
  <c r="T18" i="2"/>
  <c r="U18" i="2"/>
  <c r="P18" i="2"/>
  <c r="AB18" i="2" s="1"/>
  <c r="AG18" i="2" s="1"/>
  <c r="N18" i="2"/>
  <c r="Z18" i="2" s="1"/>
  <c r="AE18" i="2" s="1"/>
  <c r="M18" i="2"/>
  <c r="Y18" i="2" s="1"/>
  <c r="AD18" i="2" s="1"/>
  <c r="O18" i="2"/>
  <c r="AA18" i="2" s="1"/>
  <c r="AF18" i="2" s="1"/>
  <c r="R20" i="2"/>
  <c r="S20" i="2"/>
  <c r="T20" i="2"/>
  <c r="P20" i="2"/>
  <c r="AB20" i="2" s="1"/>
  <c r="AG20" i="2" s="1"/>
  <c r="U20" i="2"/>
  <c r="M20" i="2"/>
  <c r="Y20" i="2" s="1"/>
  <c r="AD20" i="2" s="1"/>
  <c r="N20" i="2"/>
  <c r="Z20" i="2" s="1"/>
  <c r="AE20" i="2" s="1"/>
  <c r="O20" i="2"/>
  <c r="AA20" i="2" s="1"/>
  <c r="AF20" i="2" s="1"/>
  <c r="R14" i="2"/>
  <c r="S14" i="2"/>
  <c r="T14" i="2"/>
  <c r="U14" i="2"/>
  <c r="P14" i="2"/>
  <c r="AB14" i="2" s="1"/>
  <c r="AG14" i="2" s="1"/>
  <c r="N14" i="2"/>
  <c r="Z14" i="2" s="1"/>
  <c r="AE14" i="2" s="1"/>
  <c r="M14" i="2"/>
  <c r="Y14" i="2" s="1"/>
  <c r="AD14" i="2" s="1"/>
  <c r="O14" i="2"/>
  <c r="AA14" i="2" s="1"/>
  <c r="AF14" i="2" s="1"/>
  <c r="R17" i="2"/>
  <c r="S17" i="2"/>
  <c r="T17" i="2"/>
  <c r="P17" i="2"/>
  <c r="AB17" i="2" s="1"/>
  <c r="AG17" i="2" s="1"/>
  <c r="O17" i="2"/>
  <c r="AA17" i="2" s="1"/>
  <c r="AF17" i="2" s="1"/>
  <c r="M17" i="2"/>
  <c r="Y17" i="2" s="1"/>
  <c r="AD17" i="2" s="1"/>
  <c r="N17" i="2"/>
  <c r="Z17" i="2" s="1"/>
  <c r="AE17" i="2" s="1"/>
  <c r="U17" i="2"/>
  <c r="K39" i="2"/>
  <c r="W39" i="2"/>
  <c r="H11" i="1"/>
  <c r="H8" i="1"/>
  <c r="I14" i="1"/>
  <c r="L14" i="1" s="1"/>
  <c r="M14" i="1" s="1"/>
  <c r="B39" i="2"/>
  <c r="C39" i="2"/>
  <c r="E39" i="2"/>
  <c r="G7" i="1"/>
  <c r="G12" i="2" s="1"/>
  <c r="D12" i="2"/>
  <c r="G37" i="2"/>
  <c r="I15" i="1"/>
  <c r="L15" i="1" s="1"/>
  <c r="M15" i="1" s="1"/>
  <c r="H15" i="1"/>
  <c r="A40" i="2"/>
  <c r="D38" i="2"/>
  <c r="L21" i="1"/>
  <c r="M21" i="1" s="1"/>
  <c r="N21" i="1"/>
  <c r="O21" i="1" s="1"/>
  <c r="N16" i="1"/>
  <c r="O16" i="1" s="1"/>
  <c r="L16" i="1"/>
  <c r="M16" i="1" s="1"/>
  <c r="N19" i="1"/>
  <c r="O19" i="1" s="1"/>
  <c r="L19" i="1"/>
  <c r="M19" i="1" s="1"/>
  <c r="N24" i="1"/>
  <c r="O24" i="1" s="1"/>
  <c r="L24" i="1"/>
  <c r="M24" i="1" s="1"/>
  <c r="L17" i="1"/>
  <c r="M17" i="1" s="1"/>
  <c r="N17" i="1"/>
  <c r="O17" i="1" s="1"/>
  <c r="N13" i="1"/>
  <c r="O13" i="1" s="1"/>
  <c r="L13" i="1"/>
  <c r="M13" i="1" s="1"/>
  <c r="L22" i="1"/>
  <c r="M22" i="1" s="1"/>
  <c r="N22" i="1"/>
  <c r="O22" i="1" s="1"/>
  <c r="N25" i="1"/>
  <c r="O25" i="1" s="1"/>
  <c r="L25" i="1"/>
  <c r="M25" i="1" s="1"/>
  <c r="L18" i="1"/>
  <c r="M18" i="1" s="1"/>
  <c r="N18" i="1"/>
  <c r="O18" i="1" s="1"/>
  <c r="L9" i="1"/>
  <c r="M9" i="1" s="1"/>
  <c r="N9" i="1"/>
  <c r="O9" i="1" s="1"/>
  <c r="L20" i="1"/>
  <c r="M20" i="1" s="1"/>
  <c r="N20" i="1"/>
  <c r="O20" i="1" s="1"/>
  <c r="N23" i="1"/>
  <c r="O23" i="1" s="1"/>
  <c r="L23" i="1"/>
  <c r="M23" i="1" s="1"/>
  <c r="J349" i="3" l="1"/>
  <c r="L349" i="3" s="1"/>
  <c r="I349" i="3"/>
  <c r="J450" i="3"/>
  <c r="L450" i="3" s="1"/>
  <c r="I450" i="3"/>
  <c r="E506" i="3"/>
  <c r="A505" i="3"/>
  <c r="H451" i="3"/>
  <c r="C451" i="3"/>
  <c r="B504" i="3"/>
  <c r="D504" i="3"/>
  <c r="D452" i="3"/>
  <c r="A453" i="3"/>
  <c r="B452" i="3"/>
  <c r="F454" i="3"/>
  <c r="G454" i="3" s="1"/>
  <c r="D401" i="3"/>
  <c r="B401" i="3"/>
  <c r="C400" i="3"/>
  <c r="H350" i="3"/>
  <c r="C350" i="3"/>
  <c r="A402" i="3"/>
  <c r="E403" i="3"/>
  <c r="B351" i="3"/>
  <c r="A352" i="3"/>
  <c r="D351" i="3"/>
  <c r="C503" i="3"/>
  <c r="F354" i="3"/>
  <c r="G354" i="3" s="1"/>
  <c r="A302" i="3"/>
  <c r="E303" i="3"/>
  <c r="C251" i="3"/>
  <c r="H251" i="3"/>
  <c r="J251" i="3" s="1"/>
  <c r="L251" i="3" s="1"/>
  <c r="B301" i="3"/>
  <c r="D301" i="3"/>
  <c r="C300" i="3"/>
  <c r="F254" i="3"/>
  <c r="G254" i="3" s="1"/>
  <c r="A253" i="3"/>
  <c r="D252" i="3"/>
  <c r="B252" i="3"/>
  <c r="C201" i="3"/>
  <c r="F153" i="3"/>
  <c r="G153" i="3" s="1" a="1"/>
  <c r="G153" i="3" s="1"/>
  <c r="C150" i="3"/>
  <c r="H150" i="3"/>
  <c r="J150" i="3" s="1"/>
  <c r="L150" i="3" s="1"/>
  <c r="B202" i="3"/>
  <c r="D202" i="3"/>
  <c r="D151" i="3"/>
  <c r="B151" i="3"/>
  <c r="A152" i="3"/>
  <c r="A203" i="3"/>
  <c r="E204" i="3"/>
  <c r="B102" i="3"/>
  <c r="C102" i="3" s="1"/>
  <c r="D102" i="3"/>
  <c r="E104" i="3"/>
  <c r="A103" i="3"/>
  <c r="B37" i="1"/>
  <c r="A38" i="1"/>
  <c r="I35" i="1"/>
  <c r="H35" i="1"/>
  <c r="E36" i="1"/>
  <c r="C36" i="1"/>
  <c r="D36" i="1"/>
  <c r="G36" i="1" s="1"/>
  <c r="L8" i="1"/>
  <c r="M8" i="1" s="1"/>
  <c r="L11" i="1"/>
  <c r="M11" i="1" s="1"/>
  <c r="L12" i="1"/>
  <c r="M12" i="1" s="1"/>
  <c r="N15" i="1"/>
  <c r="O15" i="1" s="1"/>
  <c r="N10" i="1"/>
  <c r="O10" i="1" s="1"/>
  <c r="N14" i="1"/>
  <c r="O14" i="1" s="1"/>
  <c r="H7" i="1"/>
  <c r="R12" i="2"/>
  <c r="M12" i="2"/>
  <c r="Y12" i="2" s="1"/>
  <c r="AD12" i="2" s="1"/>
  <c r="S12" i="2"/>
  <c r="N12" i="2"/>
  <c r="Z12" i="2" s="1"/>
  <c r="AE12" i="2" s="1"/>
  <c r="T12" i="2"/>
  <c r="O12" i="2"/>
  <c r="AA12" i="2" s="1"/>
  <c r="AF12" i="2" s="1"/>
  <c r="P12" i="2"/>
  <c r="AB12" i="2" s="1"/>
  <c r="AG12" i="2" s="1"/>
  <c r="U12" i="2"/>
  <c r="R37" i="2"/>
  <c r="AD37" i="2" s="1"/>
  <c r="M37" i="2"/>
  <c r="Y37" i="2" s="1"/>
  <c r="S37" i="2"/>
  <c r="AE37" i="2" s="1"/>
  <c r="N37" i="2"/>
  <c r="Z37" i="2" s="1"/>
  <c r="T37" i="2"/>
  <c r="AF37" i="2" s="1"/>
  <c r="O37" i="2"/>
  <c r="AA37" i="2" s="1"/>
  <c r="P37" i="2"/>
  <c r="AB37" i="2" s="1"/>
  <c r="U37" i="2"/>
  <c r="AG37" i="2" s="1"/>
  <c r="H59" i="1"/>
  <c r="K40" i="2"/>
  <c r="W40" i="2"/>
  <c r="I7" i="1"/>
  <c r="L7" i="1" s="1"/>
  <c r="G38" i="2"/>
  <c r="D39" i="2"/>
  <c r="A41" i="2"/>
  <c r="B40" i="2"/>
  <c r="E40" i="2"/>
  <c r="C40" i="2"/>
  <c r="J451" i="3" l="1"/>
  <c r="L451" i="3" s="1"/>
  <c r="I451" i="3"/>
  <c r="J350" i="3"/>
  <c r="L350" i="3" s="1"/>
  <c r="I350" i="3"/>
  <c r="A403" i="3"/>
  <c r="E404" i="3"/>
  <c r="H452" i="3"/>
  <c r="C452" i="3"/>
  <c r="C504" i="3"/>
  <c r="A506" i="3"/>
  <c r="E507" i="3"/>
  <c r="F355" i="3"/>
  <c r="G355" i="3" s="1"/>
  <c r="B402" i="3"/>
  <c r="D402" i="3"/>
  <c r="F455" i="3"/>
  <c r="G455" i="3" s="1"/>
  <c r="D505" i="3"/>
  <c r="B505" i="3"/>
  <c r="B352" i="3"/>
  <c r="A353" i="3"/>
  <c r="D352" i="3"/>
  <c r="C401" i="3"/>
  <c r="H351" i="3"/>
  <c r="C351" i="3"/>
  <c r="B453" i="3"/>
  <c r="D453" i="3"/>
  <c r="A454" i="3"/>
  <c r="A254" i="3"/>
  <c r="D253" i="3"/>
  <c r="B253" i="3"/>
  <c r="E304" i="3"/>
  <c r="A303" i="3"/>
  <c r="C252" i="3"/>
  <c r="H252" i="3"/>
  <c r="J252" i="3" s="1"/>
  <c r="L252" i="3" s="1"/>
  <c r="F255" i="3"/>
  <c r="G255" i="3" s="1"/>
  <c r="C301" i="3"/>
  <c r="B302" i="3"/>
  <c r="D302" i="3"/>
  <c r="A153" i="3"/>
  <c r="B152" i="3"/>
  <c r="D152" i="3"/>
  <c r="C202" i="3"/>
  <c r="H151" i="3"/>
  <c r="J151" i="3" s="1"/>
  <c r="L151" i="3" s="1"/>
  <c r="C151" i="3"/>
  <c r="A204" i="3"/>
  <c r="E205" i="3"/>
  <c r="D203" i="3"/>
  <c r="B203" i="3"/>
  <c r="F154" i="3"/>
  <c r="G154" i="3" s="1" a="1"/>
  <c r="G154" i="3" s="1"/>
  <c r="B103" i="3"/>
  <c r="C103" i="3" s="1"/>
  <c r="D103" i="3"/>
  <c r="E105" i="3"/>
  <c r="A104" i="3"/>
  <c r="I36" i="1"/>
  <c r="H36" i="1"/>
  <c r="B38" i="1"/>
  <c r="A39" i="1"/>
  <c r="E37" i="1"/>
  <c r="C37" i="1"/>
  <c r="D37" i="1"/>
  <c r="G37" i="1" s="1"/>
  <c r="N7" i="1"/>
  <c r="N27" i="1" s="1"/>
  <c r="R38" i="2"/>
  <c r="AD38" i="2" s="1"/>
  <c r="M38" i="2"/>
  <c r="Y38" i="2" s="1"/>
  <c r="S38" i="2"/>
  <c r="AE38" i="2" s="1"/>
  <c r="N38" i="2"/>
  <c r="Z38" i="2" s="1"/>
  <c r="T38" i="2"/>
  <c r="AF38" i="2" s="1"/>
  <c r="O38" i="2"/>
  <c r="AA38" i="2" s="1"/>
  <c r="P38" i="2"/>
  <c r="AB38" i="2" s="1"/>
  <c r="U38" i="2"/>
  <c r="AG38" i="2" s="1"/>
  <c r="I59" i="1"/>
  <c r="K41" i="2"/>
  <c r="W41" i="2"/>
  <c r="B41" i="2"/>
  <c r="E41" i="2"/>
  <c r="C41" i="2"/>
  <c r="D40" i="2"/>
  <c r="A42" i="2"/>
  <c r="G39" i="2"/>
  <c r="M7" i="1"/>
  <c r="M27" i="1" s="1"/>
  <c r="L27" i="1"/>
  <c r="J351" i="3" l="1"/>
  <c r="L351" i="3" s="1"/>
  <c r="I351" i="3"/>
  <c r="J452" i="3"/>
  <c r="L452" i="3" s="1"/>
  <c r="I452" i="3"/>
  <c r="D454" i="3"/>
  <c r="A455" i="3"/>
  <c r="B454" i="3"/>
  <c r="A354" i="3"/>
  <c r="D353" i="3"/>
  <c r="B353" i="3"/>
  <c r="C402" i="3"/>
  <c r="B506" i="3"/>
  <c r="D506" i="3"/>
  <c r="E405" i="3"/>
  <c r="A404" i="3"/>
  <c r="C352" i="3"/>
  <c r="H352" i="3"/>
  <c r="F456" i="3"/>
  <c r="G456" i="3" s="1"/>
  <c r="F356" i="3"/>
  <c r="G356" i="3" s="1"/>
  <c r="B403" i="3"/>
  <c r="D403" i="3"/>
  <c r="H453" i="3"/>
  <c r="C453" i="3"/>
  <c r="C505" i="3"/>
  <c r="E508" i="3"/>
  <c r="A507" i="3"/>
  <c r="H253" i="3"/>
  <c r="J253" i="3" s="1"/>
  <c r="L253" i="3" s="1"/>
  <c r="C253" i="3"/>
  <c r="D303" i="3"/>
  <c r="B303" i="3"/>
  <c r="B254" i="3"/>
  <c r="A255" i="3"/>
  <c r="D254" i="3"/>
  <c r="C302" i="3"/>
  <c r="F256" i="3"/>
  <c r="G256" i="3" s="1"/>
  <c r="A304" i="3"/>
  <c r="E305" i="3"/>
  <c r="A205" i="3"/>
  <c r="E206" i="3"/>
  <c r="B153" i="3"/>
  <c r="A154" i="3"/>
  <c r="D153" i="3"/>
  <c r="C203" i="3"/>
  <c r="C152" i="3"/>
  <c r="H152" i="3"/>
  <c r="J152" i="3" s="1"/>
  <c r="L152" i="3" s="1"/>
  <c r="F155" i="3"/>
  <c r="G155" i="3" s="1" a="1"/>
  <c r="G155" i="3" s="1"/>
  <c r="B204" i="3"/>
  <c r="D204" i="3"/>
  <c r="B104" i="3"/>
  <c r="C104" i="3" s="1"/>
  <c r="D104" i="3"/>
  <c r="E106" i="3"/>
  <c r="A105" i="3"/>
  <c r="I37" i="1"/>
  <c r="H37" i="1"/>
  <c r="D38" i="1"/>
  <c r="G38" i="1" s="1"/>
  <c r="E38" i="1"/>
  <c r="C38" i="1"/>
  <c r="B39" i="1"/>
  <c r="A40" i="1"/>
  <c r="O7" i="1"/>
  <c r="O27" i="1" s="1"/>
  <c r="F67" i="1" s="1"/>
  <c r="R39" i="2"/>
  <c r="AD39" i="2" s="1"/>
  <c r="M39" i="2"/>
  <c r="Y39" i="2" s="1"/>
  <c r="S39" i="2"/>
  <c r="AE39" i="2" s="1"/>
  <c r="N39" i="2"/>
  <c r="Z39" i="2" s="1"/>
  <c r="T39" i="2"/>
  <c r="AF39" i="2" s="1"/>
  <c r="O39" i="2"/>
  <c r="AA39" i="2" s="1"/>
  <c r="P39" i="2"/>
  <c r="AB39" i="2" s="1"/>
  <c r="U39" i="2"/>
  <c r="AG39" i="2" s="1"/>
  <c r="K42" i="2"/>
  <c r="W42" i="2"/>
  <c r="G40" i="2"/>
  <c r="A43" i="2"/>
  <c r="B42" i="2"/>
  <c r="C42" i="2"/>
  <c r="E42" i="2"/>
  <c r="D41" i="2"/>
  <c r="C62" i="1"/>
  <c r="C67" i="1"/>
  <c r="Y28" i="1"/>
  <c r="C68" i="1"/>
  <c r="C66" i="1"/>
  <c r="C70" i="1"/>
  <c r="C69" i="1"/>
  <c r="L28" i="1"/>
  <c r="C64" i="1"/>
  <c r="C65" i="1"/>
  <c r="C63" i="1"/>
  <c r="F65" i="1"/>
  <c r="E62" i="1"/>
  <c r="E66" i="1"/>
  <c r="E65" i="1"/>
  <c r="E70" i="1"/>
  <c r="E64" i="1"/>
  <c r="E68" i="1"/>
  <c r="E67" i="1"/>
  <c r="E63" i="1"/>
  <c r="E69" i="1"/>
  <c r="D63" i="1"/>
  <c r="D65" i="1"/>
  <c r="D66" i="1"/>
  <c r="D68" i="1"/>
  <c r="D69" i="1"/>
  <c r="D70" i="1"/>
  <c r="M28" i="1"/>
  <c r="D67" i="1"/>
  <c r="D64" i="1"/>
  <c r="D62" i="1"/>
  <c r="J453" i="3" l="1"/>
  <c r="L453" i="3" s="1"/>
  <c r="I453" i="3"/>
  <c r="J352" i="3"/>
  <c r="L352" i="3" s="1"/>
  <c r="I352" i="3"/>
  <c r="A405" i="3"/>
  <c r="E406" i="3"/>
  <c r="C353" i="3"/>
  <c r="H353" i="3"/>
  <c r="B455" i="3"/>
  <c r="D455" i="3"/>
  <c r="A456" i="3"/>
  <c r="C403" i="3"/>
  <c r="H454" i="3"/>
  <c r="C454" i="3"/>
  <c r="A508" i="3"/>
  <c r="E509" i="3"/>
  <c r="F357" i="3"/>
  <c r="G357" i="3" s="1"/>
  <c r="C506" i="3"/>
  <c r="F457" i="3"/>
  <c r="G457" i="3" s="1"/>
  <c r="D507" i="3"/>
  <c r="B507" i="3"/>
  <c r="D404" i="3"/>
  <c r="B404" i="3"/>
  <c r="A355" i="3"/>
  <c r="D354" i="3"/>
  <c r="B354" i="3"/>
  <c r="F257" i="3"/>
  <c r="G257" i="3" s="1"/>
  <c r="B255" i="3"/>
  <c r="A256" i="3"/>
  <c r="D255" i="3"/>
  <c r="H254" i="3"/>
  <c r="J254" i="3" s="1"/>
  <c r="L254" i="3" s="1"/>
  <c r="C254" i="3"/>
  <c r="A305" i="3"/>
  <c r="E306" i="3"/>
  <c r="D304" i="3"/>
  <c r="B304" i="3"/>
  <c r="C303" i="3"/>
  <c r="C204" i="3"/>
  <c r="D154" i="3"/>
  <c r="A155" i="3"/>
  <c r="B154" i="3"/>
  <c r="H153" i="3"/>
  <c r="J153" i="3" s="1"/>
  <c r="L153" i="3" s="1"/>
  <c r="C153" i="3"/>
  <c r="F156" i="3"/>
  <c r="G156" i="3" s="1" a="1"/>
  <c r="G156" i="3" s="1"/>
  <c r="E207" i="3"/>
  <c r="A206" i="3"/>
  <c r="D205" i="3"/>
  <c r="B205" i="3"/>
  <c r="B105" i="3"/>
  <c r="C105" i="3" s="1"/>
  <c r="D105" i="3"/>
  <c r="E107" i="3"/>
  <c r="A106" i="3"/>
  <c r="B40" i="1"/>
  <c r="A41" i="1"/>
  <c r="I38" i="1"/>
  <c r="H38" i="1"/>
  <c r="E39" i="1"/>
  <c r="C39" i="1"/>
  <c r="D39" i="1"/>
  <c r="G39" i="1" s="1"/>
  <c r="F69" i="1"/>
  <c r="F63" i="1"/>
  <c r="F68" i="1"/>
  <c r="F66" i="1"/>
  <c r="F62" i="1"/>
  <c r="F64" i="1"/>
  <c r="F70" i="1"/>
  <c r="R40" i="2"/>
  <c r="AD40" i="2" s="1"/>
  <c r="M40" i="2"/>
  <c r="Y40" i="2" s="1"/>
  <c r="S40" i="2"/>
  <c r="AE40" i="2" s="1"/>
  <c r="N40" i="2"/>
  <c r="Z40" i="2" s="1"/>
  <c r="T40" i="2"/>
  <c r="AF40" i="2" s="1"/>
  <c r="O40" i="2"/>
  <c r="AA40" i="2" s="1"/>
  <c r="U40" i="2"/>
  <c r="AG40" i="2" s="1"/>
  <c r="P40" i="2"/>
  <c r="AB40" i="2" s="1"/>
  <c r="K43" i="2"/>
  <c r="W43" i="2"/>
  <c r="G41" i="2"/>
  <c r="D42" i="2"/>
  <c r="A44" i="2"/>
  <c r="B43" i="2"/>
  <c r="E43" i="2"/>
  <c r="C43" i="2"/>
  <c r="R6" i="1"/>
  <c r="R21" i="1"/>
  <c r="S21" i="1" s="1"/>
  <c r="V21" i="1" s="1"/>
  <c r="W21" i="1" s="1"/>
  <c r="R16" i="1"/>
  <c r="S16" i="1" s="1"/>
  <c r="V16" i="1" s="1"/>
  <c r="W16" i="1" s="1"/>
  <c r="R15" i="1"/>
  <c r="S15" i="1" s="1"/>
  <c r="V15" i="1" s="1"/>
  <c r="W15" i="1" s="1"/>
  <c r="R14" i="1"/>
  <c r="S14" i="1" s="1"/>
  <c r="V14" i="1" s="1"/>
  <c r="W14" i="1" s="1"/>
  <c r="R18" i="1"/>
  <c r="S18" i="1" s="1"/>
  <c r="V18" i="1" s="1"/>
  <c r="W18" i="1" s="1"/>
  <c r="R9" i="1"/>
  <c r="S9" i="1" s="1"/>
  <c r="V9" i="1" s="1"/>
  <c r="W9" i="1" s="1"/>
  <c r="R11" i="1"/>
  <c r="S11" i="1" s="1"/>
  <c r="V11" i="1" s="1"/>
  <c r="W11" i="1" s="1"/>
  <c r="R24" i="1"/>
  <c r="S24" i="1" s="1"/>
  <c r="V24" i="1" s="1"/>
  <c r="W24" i="1" s="1"/>
  <c r="R13" i="1"/>
  <c r="S13" i="1" s="1"/>
  <c r="V13" i="1" s="1"/>
  <c r="W13" i="1" s="1"/>
  <c r="R10" i="1"/>
  <c r="S10" i="1" s="1"/>
  <c r="V10" i="1" s="1"/>
  <c r="W10" i="1" s="1"/>
  <c r="R20" i="1"/>
  <c r="S20" i="1" s="1"/>
  <c r="V20" i="1" s="1"/>
  <c r="W20" i="1" s="1"/>
  <c r="R17" i="1"/>
  <c r="S17" i="1" s="1"/>
  <c r="V17" i="1" s="1"/>
  <c r="W17" i="1" s="1"/>
  <c r="R22" i="1"/>
  <c r="S22" i="1" s="1"/>
  <c r="V22" i="1" s="1"/>
  <c r="W22" i="1" s="1"/>
  <c r="R23" i="1"/>
  <c r="S23" i="1" s="1"/>
  <c r="V23" i="1" s="1"/>
  <c r="W23" i="1" s="1"/>
  <c r="R19" i="1"/>
  <c r="S19" i="1" s="1"/>
  <c r="V19" i="1" s="1"/>
  <c r="W19" i="1" s="1"/>
  <c r="R12" i="1"/>
  <c r="S12" i="1" s="1"/>
  <c r="V12" i="1" s="1"/>
  <c r="W12" i="1" s="1"/>
  <c r="R25" i="1"/>
  <c r="S25" i="1" s="1"/>
  <c r="V25" i="1" s="1"/>
  <c r="W25" i="1" s="1"/>
  <c r="R8" i="1"/>
  <c r="S8" i="1" s="1"/>
  <c r="V8" i="1" s="1"/>
  <c r="W8" i="1" s="1"/>
  <c r="R7" i="1"/>
  <c r="S7" i="1" s="1"/>
  <c r="V7" i="1" s="1"/>
  <c r="W7" i="1" s="1"/>
  <c r="P6" i="1"/>
  <c r="P19" i="1"/>
  <c r="Q19" i="1" s="1"/>
  <c r="T19" i="1" s="1"/>
  <c r="U19" i="1" s="1"/>
  <c r="P24" i="1"/>
  <c r="Q24" i="1" s="1"/>
  <c r="T24" i="1" s="1"/>
  <c r="U24" i="1" s="1"/>
  <c r="P17" i="1"/>
  <c r="Q17" i="1" s="1"/>
  <c r="T17" i="1" s="1"/>
  <c r="U17" i="1" s="1"/>
  <c r="P13" i="1"/>
  <c r="Q13" i="1" s="1"/>
  <c r="T13" i="1" s="1"/>
  <c r="U13" i="1" s="1"/>
  <c r="P10" i="1"/>
  <c r="Q10" i="1" s="1"/>
  <c r="T10" i="1" s="1"/>
  <c r="U10" i="1" s="1"/>
  <c r="P22" i="1"/>
  <c r="Q22" i="1" s="1"/>
  <c r="T22" i="1" s="1"/>
  <c r="U22" i="1" s="1"/>
  <c r="P8" i="1"/>
  <c r="Q8" i="1" s="1"/>
  <c r="T8" i="1" s="1"/>
  <c r="U8" i="1" s="1"/>
  <c r="P20" i="1"/>
  <c r="Q20" i="1" s="1"/>
  <c r="T20" i="1" s="1"/>
  <c r="U20" i="1" s="1"/>
  <c r="P23" i="1"/>
  <c r="Q23" i="1" s="1"/>
  <c r="T23" i="1" s="1"/>
  <c r="U23" i="1" s="1"/>
  <c r="P14" i="1"/>
  <c r="Q14" i="1" s="1"/>
  <c r="T14" i="1" s="1"/>
  <c r="U14" i="1" s="1"/>
  <c r="P12" i="1"/>
  <c r="Q12" i="1" s="1"/>
  <c r="T12" i="1" s="1"/>
  <c r="U12" i="1" s="1"/>
  <c r="P21" i="1"/>
  <c r="Q21" i="1" s="1"/>
  <c r="T21" i="1" s="1"/>
  <c r="U21" i="1" s="1"/>
  <c r="P16" i="1"/>
  <c r="Q16" i="1" s="1"/>
  <c r="T16" i="1" s="1"/>
  <c r="U16" i="1" s="1"/>
  <c r="P25" i="1"/>
  <c r="Q25" i="1" s="1"/>
  <c r="T25" i="1" s="1"/>
  <c r="U25" i="1" s="1"/>
  <c r="P18" i="1"/>
  <c r="Q18" i="1" s="1"/>
  <c r="T18" i="1" s="1"/>
  <c r="U18" i="1" s="1"/>
  <c r="P9" i="1"/>
  <c r="Q9" i="1" s="1"/>
  <c r="T9" i="1" s="1"/>
  <c r="U9" i="1" s="1"/>
  <c r="P15" i="1"/>
  <c r="Q15" i="1" s="1"/>
  <c r="T15" i="1" s="1"/>
  <c r="U15" i="1" s="1"/>
  <c r="P11" i="1"/>
  <c r="Q11" i="1" s="1"/>
  <c r="T11" i="1" s="1"/>
  <c r="U11" i="1" s="1"/>
  <c r="P7" i="1"/>
  <c r="Q7" i="1" s="1"/>
  <c r="T7" i="1" s="1"/>
  <c r="U7" i="1" s="1"/>
  <c r="J353" i="3" l="1"/>
  <c r="L353" i="3" s="1"/>
  <c r="I353" i="3"/>
  <c r="J454" i="3"/>
  <c r="L454" i="3" s="1"/>
  <c r="I454" i="3"/>
  <c r="C404" i="3"/>
  <c r="D456" i="3"/>
  <c r="A457" i="3"/>
  <c r="B456" i="3"/>
  <c r="H354" i="3"/>
  <c r="C354" i="3"/>
  <c r="F458" i="3"/>
  <c r="G458" i="3" s="1"/>
  <c r="A406" i="3"/>
  <c r="E407" i="3"/>
  <c r="F358" i="3"/>
  <c r="G358" i="3" s="1"/>
  <c r="E510" i="3"/>
  <c r="A509" i="3"/>
  <c r="H455" i="3"/>
  <c r="C455" i="3"/>
  <c r="D405" i="3"/>
  <c r="B405" i="3"/>
  <c r="C507" i="3"/>
  <c r="B355" i="3"/>
  <c r="A356" i="3"/>
  <c r="D355" i="3"/>
  <c r="B508" i="3"/>
  <c r="D508" i="3"/>
  <c r="C304" i="3"/>
  <c r="C255" i="3"/>
  <c r="H255" i="3"/>
  <c r="J255" i="3" s="1"/>
  <c r="L255" i="3" s="1"/>
  <c r="F258" i="3"/>
  <c r="G258" i="3" s="1"/>
  <c r="A306" i="3"/>
  <c r="E307" i="3"/>
  <c r="B305" i="3"/>
  <c r="D305" i="3"/>
  <c r="A257" i="3"/>
  <c r="D256" i="3"/>
  <c r="B256" i="3"/>
  <c r="C205" i="3"/>
  <c r="H154" i="3"/>
  <c r="J154" i="3" s="1"/>
  <c r="L154" i="3" s="1"/>
  <c r="C154" i="3"/>
  <c r="B155" i="3"/>
  <c r="D155" i="3"/>
  <c r="A156" i="3"/>
  <c r="B206" i="3"/>
  <c r="D206" i="3"/>
  <c r="F157" i="3"/>
  <c r="G157" i="3" s="1" a="1"/>
  <c r="G157" i="3" s="1"/>
  <c r="A207" i="3"/>
  <c r="E208" i="3"/>
  <c r="B106" i="3"/>
  <c r="C106" i="3" s="1"/>
  <c r="D106" i="3"/>
  <c r="A107" i="3"/>
  <c r="E108" i="3"/>
  <c r="I39" i="1"/>
  <c r="H39" i="1"/>
  <c r="B41" i="1"/>
  <c r="A42" i="1"/>
  <c r="E40" i="1"/>
  <c r="C40" i="1"/>
  <c r="D40" i="1"/>
  <c r="G40" i="1" s="1"/>
  <c r="R41" i="2"/>
  <c r="AD41" i="2" s="1"/>
  <c r="M41" i="2"/>
  <c r="Y41" i="2" s="1"/>
  <c r="S41" i="2"/>
  <c r="AE41" i="2" s="1"/>
  <c r="N41" i="2"/>
  <c r="Z41" i="2" s="1"/>
  <c r="T41" i="2"/>
  <c r="AF41" i="2" s="1"/>
  <c r="O41" i="2"/>
  <c r="AA41" i="2" s="1"/>
  <c r="U41" i="2"/>
  <c r="AG41" i="2" s="1"/>
  <c r="P41" i="2"/>
  <c r="AB41" i="2" s="1"/>
  <c r="K44" i="2"/>
  <c r="W44" i="2"/>
  <c r="A45" i="2"/>
  <c r="D43" i="2"/>
  <c r="B44" i="2"/>
  <c r="E44" i="2"/>
  <c r="C44" i="2"/>
  <c r="G42" i="2"/>
  <c r="P27" i="1"/>
  <c r="P28" i="1" s="1"/>
  <c r="Q6" i="1"/>
  <c r="S6" i="1"/>
  <c r="R27" i="1"/>
  <c r="R28" i="1" s="1"/>
  <c r="J455" i="3" l="1"/>
  <c r="L455" i="3" s="1"/>
  <c r="I455" i="3"/>
  <c r="J354" i="3"/>
  <c r="L354" i="3" s="1"/>
  <c r="I354" i="3"/>
  <c r="B356" i="3"/>
  <c r="D356" i="3"/>
  <c r="A357" i="3"/>
  <c r="A510" i="3"/>
  <c r="E511" i="3"/>
  <c r="B406" i="3"/>
  <c r="D406" i="3"/>
  <c r="C405" i="3"/>
  <c r="D509" i="3"/>
  <c r="B509" i="3"/>
  <c r="H355" i="3"/>
  <c r="C355" i="3"/>
  <c r="C508" i="3"/>
  <c r="F359" i="3"/>
  <c r="G359" i="3" s="1"/>
  <c r="H456" i="3"/>
  <c r="C456" i="3"/>
  <c r="A407" i="3"/>
  <c r="E408" i="3"/>
  <c r="F459" i="3"/>
  <c r="G459" i="3" s="1"/>
  <c r="B457" i="3"/>
  <c r="D457" i="3"/>
  <c r="A458" i="3"/>
  <c r="A258" i="3"/>
  <c r="D257" i="3"/>
  <c r="B257" i="3"/>
  <c r="B306" i="3"/>
  <c r="D306" i="3"/>
  <c r="C256" i="3"/>
  <c r="H256" i="3"/>
  <c r="J256" i="3" s="1"/>
  <c r="L256" i="3" s="1"/>
  <c r="C305" i="3"/>
  <c r="F259" i="3"/>
  <c r="G259" i="3" s="1"/>
  <c r="E308" i="3"/>
  <c r="A307" i="3"/>
  <c r="C206" i="3"/>
  <c r="D156" i="3"/>
  <c r="A157" i="3"/>
  <c r="B156" i="3"/>
  <c r="A208" i="3"/>
  <c r="E209" i="3"/>
  <c r="F158" i="3"/>
  <c r="G158" i="3" s="1" a="1"/>
  <c r="G158" i="3" s="1"/>
  <c r="D207" i="3"/>
  <c r="B207" i="3"/>
  <c r="H155" i="3"/>
  <c r="J155" i="3" s="1"/>
  <c r="L155" i="3" s="1"/>
  <c r="C155" i="3"/>
  <c r="B107" i="3"/>
  <c r="C107" i="3" s="1"/>
  <c r="D107" i="3"/>
  <c r="E109" i="3"/>
  <c r="A108" i="3"/>
  <c r="H40" i="1"/>
  <c r="I40" i="1"/>
  <c r="C41" i="1"/>
  <c r="D41" i="1"/>
  <c r="G41" i="1" s="1"/>
  <c r="E41" i="1"/>
  <c r="B42" i="1"/>
  <c r="A43" i="1"/>
  <c r="R42" i="2"/>
  <c r="AD42" i="2" s="1"/>
  <c r="M42" i="2"/>
  <c r="Y42" i="2" s="1"/>
  <c r="S42" i="2"/>
  <c r="AE42" i="2" s="1"/>
  <c r="N42" i="2"/>
  <c r="Z42" i="2" s="1"/>
  <c r="T42" i="2"/>
  <c r="AF42" i="2" s="1"/>
  <c r="O42" i="2"/>
  <c r="AA42" i="2" s="1"/>
  <c r="P42" i="2"/>
  <c r="AB42" i="2" s="1"/>
  <c r="U42" i="2"/>
  <c r="AG42" i="2" s="1"/>
  <c r="K45" i="2"/>
  <c r="W45" i="2"/>
  <c r="A46" i="2"/>
  <c r="B45" i="2"/>
  <c r="E45" i="2"/>
  <c r="C45" i="2"/>
  <c r="D44" i="2"/>
  <c r="G43" i="2"/>
  <c r="Q27" i="1"/>
  <c r="Q28" i="1" s="1"/>
  <c r="T6" i="1"/>
  <c r="U6" i="1" s="1"/>
  <c r="V6" i="1"/>
  <c r="W6" i="1" s="1"/>
  <c r="S27" i="1"/>
  <c r="S28" i="1" s="1"/>
  <c r="J456" i="3" l="1"/>
  <c r="L456" i="3" s="1"/>
  <c r="I456" i="3"/>
  <c r="J355" i="3"/>
  <c r="L355" i="3" s="1"/>
  <c r="I355" i="3"/>
  <c r="C406" i="3"/>
  <c r="C509" i="3"/>
  <c r="A358" i="3"/>
  <c r="D357" i="3"/>
  <c r="B357" i="3"/>
  <c r="D458" i="3"/>
  <c r="A459" i="3"/>
  <c r="B458" i="3"/>
  <c r="E512" i="3"/>
  <c r="A511" i="3"/>
  <c r="C356" i="3"/>
  <c r="H356" i="3"/>
  <c r="F460" i="3"/>
  <c r="G460" i="3" s="1"/>
  <c r="E409" i="3"/>
  <c r="A408" i="3"/>
  <c r="H457" i="3"/>
  <c r="C457" i="3"/>
  <c r="B407" i="3"/>
  <c r="D407" i="3"/>
  <c r="F360" i="3"/>
  <c r="G360" i="3" s="1"/>
  <c r="B510" i="3"/>
  <c r="D510" i="3"/>
  <c r="H257" i="3"/>
  <c r="J257" i="3" s="1"/>
  <c r="L257" i="3" s="1"/>
  <c r="C257" i="3"/>
  <c r="F260" i="3"/>
  <c r="G260" i="3" s="1"/>
  <c r="D307" i="3"/>
  <c r="B307" i="3"/>
  <c r="B258" i="3"/>
  <c r="A259" i="3"/>
  <c r="D258" i="3"/>
  <c r="A308" i="3"/>
  <c r="E309" i="3"/>
  <c r="C306" i="3"/>
  <c r="B208" i="3"/>
  <c r="D208" i="3"/>
  <c r="A209" i="3"/>
  <c r="E210" i="3"/>
  <c r="F159" i="3"/>
  <c r="G159" i="3" s="1" a="1"/>
  <c r="G159" i="3" s="1"/>
  <c r="H156" i="3"/>
  <c r="J156" i="3" s="1"/>
  <c r="L156" i="3" s="1"/>
  <c r="C156" i="3"/>
  <c r="C207" i="3"/>
  <c r="A158" i="3"/>
  <c r="B157" i="3"/>
  <c r="D157" i="3"/>
  <c r="B108" i="3"/>
  <c r="C108" i="3" s="1"/>
  <c r="D108" i="3"/>
  <c r="E110" i="3"/>
  <c r="A109" i="3"/>
  <c r="B43" i="1"/>
  <c r="A44" i="1"/>
  <c r="C42" i="1"/>
  <c r="D42" i="1"/>
  <c r="G42" i="1" s="1"/>
  <c r="E42" i="1"/>
  <c r="H41" i="1"/>
  <c r="I41" i="1"/>
  <c r="R43" i="2"/>
  <c r="AD43" i="2" s="1"/>
  <c r="M43" i="2"/>
  <c r="Y43" i="2" s="1"/>
  <c r="S43" i="2"/>
  <c r="AE43" i="2" s="1"/>
  <c r="N43" i="2"/>
  <c r="Z43" i="2" s="1"/>
  <c r="T43" i="2"/>
  <c r="AF43" i="2" s="1"/>
  <c r="O43" i="2"/>
  <c r="AA43" i="2" s="1"/>
  <c r="P43" i="2"/>
  <c r="AB43" i="2" s="1"/>
  <c r="U43" i="2"/>
  <c r="AG43" i="2" s="1"/>
  <c r="K46" i="2"/>
  <c r="W46" i="2"/>
  <c r="B46" i="2"/>
  <c r="E46" i="2"/>
  <c r="C46" i="2"/>
  <c r="G44" i="2"/>
  <c r="D45" i="2"/>
  <c r="A47" i="2"/>
  <c r="J457" i="3" l="1"/>
  <c r="L457" i="3" s="1"/>
  <c r="I457" i="3"/>
  <c r="J356" i="3"/>
  <c r="L356" i="3" s="1"/>
  <c r="I356" i="3"/>
  <c r="F361" i="3"/>
  <c r="G361" i="3" s="1"/>
  <c r="F461" i="3"/>
  <c r="G461" i="3" s="1"/>
  <c r="C357" i="3"/>
  <c r="H357" i="3"/>
  <c r="D408" i="3"/>
  <c r="B408" i="3"/>
  <c r="H458" i="3"/>
  <c r="C458" i="3"/>
  <c r="A512" i="3"/>
  <c r="E513" i="3"/>
  <c r="C510" i="3"/>
  <c r="C407" i="3"/>
  <c r="A409" i="3"/>
  <c r="E410" i="3"/>
  <c r="B459" i="3"/>
  <c r="D459" i="3"/>
  <c r="A460" i="3"/>
  <c r="A359" i="3"/>
  <c r="D358" i="3"/>
  <c r="B358" i="3"/>
  <c r="D511" i="3"/>
  <c r="B511" i="3"/>
  <c r="H258" i="3"/>
  <c r="J258" i="3" s="1"/>
  <c r="L258" i="3" s="1"/>
  <c r="C258" i="3"/>
  <c r="D308" i="3"/>
  <c r="B308" i="3"/>
  <c r="C307" i="3"/>
  <c r="A309" i="3"/>
  <c r="E310" i="3"/>
  <c r="B259" i="3"/>
  <c r="A260" i="3"/>
  <c r="D259" i="3"/>
  <c r="F261" i="3"/>
  <c r="G261" i="3" s="1"/>
  <c r="D209" i="3"/>
  <c r="B209" i="3"/>
  <c r="D158" i="3"/>
  <c r="A159" i="3"/>
  <c r="B158" i="3"/>
  <c r="F160" i="3"/>
  <c r="G160" i="3" s="1" a="1"/>
  <c r="G160" i="3" s="1"/>
  <c r="C208" i="3"/>
  <c r="H157" i="3"/>
  <c r="J157" i="3" s="1"/>
  <c r="L157" i="3" s="1"/>
  <c r="C157" i="3"/>
  <c r="E211" i="3"/>
  <c r="A210" i="3"/>
  <c r="B109" i="3"/>
  <c r="C109" i="3" s="1"/>
  <c r="D109" i="3"/>
  <c r="E111" i="3"/>
  <c r="A110" i="3"/>
  <c r="A45" i="1"/>
  <c r="B44" i="1"/>
  <c r="H42" i="1"/>
  <c r="I42" i="1"/>
  <c r="D43" i="1"/>
  <c r="G43" i="1" s="1"/>
  <c r="E43" i="1"/>
  <c r="C43" i="1"/>
  <c r="R44" i="2"/>
  <c r="AD44" i="2" s="1"/>
  <c r="M44" i="2"/>
  <c r="Y44" i="2" s="1"/>
  <c r="S44" i="2"/>
  <c r="AE44" i="2" s="1"/>
  <c r="N44" i="2"/>
  <c r="Z44" i="2" s="1"/>
  <c r="T44" i="2"/>
  <c r="AF44" i="2" s="1"/>
  <c r="O44" i="2"/>
  <c r="AA44" i="2" s="1"/>
  <c r="U44" i="2"/>
  <c r="AG44" i="2" s="1"/>
  <c r="P44" i="2"/>
  <c r="AB44" i="2" s="1"/>
  <c r="K47" i="2"/>
  <c r="W47" i="2"/>
  <c r="B47" i="2"/>
  <c r="C47" i="2"/>
  <c r="E47" i="2"/>
  <c r="D46" i="2"/>
  <c r="G45" i="2"/>
  <c r="J357" i="3" l="1"/>
  <c r="L357" i="3" s="1"/>
  <c r="I357" i="3"/>
  <c r="J458" i="3"/>
  <c r="L458" i="3" s="1"/>
  <c r="I458" i="3"/>
  <c r="A410" i="3"/>
  <c r="E411" i="3"/>
  <c r="F362" i="3"/>
  <c r="G362" i="3" s="1"/>
  <c r="H459" i="3"/>
  <c r="C459" i="3"/>
  <c r="B512" i="3"/>
  <c r="D512" i="3"/>
  <c r="F462" i="3"/>
  <c r="G462" i="3" s="1"/>
  <c r="B460" i="3"/>
  <c r="A461" i="3"/>
  <c r="D460" i="3"/>
  <c r="D409" i="3"/>
  <c r="B409" i="3"/>
  <c r="C511" i="3"/>
  <c r="B359" i="3"/>
  <c r="D359" i="3"/>
  <c r="A360" i="3"/>
  <c r="H358" i="3"/>
  <c r="C358" i="3"/>
  <c r="E514" i="3"/>
  <c r="A513" i="3"/>
  <c r="C408" i="3"/>
  <c r="F262" i="3"/>
  <c r="G262" i="3" s="1"/>
  <c r="B309" i="3"/>
  <c r="D309" i="3"/>
  <c r="A261" i="3"/>
  <c r="D260" i="3"/>
  <c r="B260" i="3"/>
  <c r="C259" i="3"/>
  <c r="H259" i="3"/>
  <c r="J259" i="3" s="1"/>
  <c r="L259" i="3" s="1"/>
  <c r="A310" i="3"/>
  <c r="E311" i="3"/>
  <c r="C308" i="3"/>
  <c r="F161" i="3"/>
  <c r="G161" i="3" s="1" a="1"/>
  <c r="G161" i="3" s="1"/>
  <c r="C209" i="3"/>
  <c r="B210" i="3"/>
  <c r="D210" i="3"/>
  <c r="H158" i="3"/>
  <c r="J158" i="3" s="1"/>
  <c r="L158" i="3" s="1"/>
  <c r="C158" i="3"/>
  <c r="E212" i="3"/>
  <c r="A211" i="3"/>
  <c r="A160" i="3"/>
  <c r="B159" i="3"/>
  <c r="D159" i="3"/>
  <c r="B110" i="3"/>
  <c r="C110" i="3" s="1"/>
  <c r="D110" i="3"/>
  <c r="A111" i="3"/>
  <c r="E112" i="3"/>
  <c r="C44" i="1"/>
  <c r="D44" i="1"/>
  <c r="G44" i="1" s="1"/>
  <c r="E44" i="1"/>
  <c r="H43" i="1"/>
  <c r="I43" i="1"/>
  <c r="A46" i="1"/>
  <c r="B45" i="1"/>
  <c r="R45" i="2"/>
  <c r="AD45" i="2" s="1"/>
  <c r="M45" i="2"/>
  <c r="Y45" i="2" s="1"/>
  <c r="S45" i="2"/>
  <c r="AE45" i="2" s="1"/>
  <c r="N45" i="2"/>
  <c r="Z45" i="2" s="1"/>
  <c r="T45" i="2"/>
  <c r="AF45" i="2" s="1"/>
  <c r="O45" i="2"/>
  <c r="AA45" i="2" s="1"/>
  <c r="P45" i="2"/>
  <c r="AB45" i="2" s="1"/>
  <c r="U45" i="2"/>
  <c r="AG45" i="2" s="1"/>
  <c r="D47" i="2"/>
  <c r="G46" i="2"/>
  <c r="J459" i="3" l="1"/>
  <c r="L459" i="3" s="1"/>
  <c r="I459" i="3"/>
  <c r="J358" i="3"/>
  <c r="L358" i="3" s="1"/>
  <c r="I358" i="3"/>
  <c r="H460" i="3"/>
  <c r="C460" i="3"/>
  <c r="A411" i="3"/>
  <c r="E412" i="3"/>
  <c r="H359" i="3"/>
  <c r="C359" i="3"/>
  <c r="F463" i="3"/>
  <c r="G463" i="3" s="1"/>
  <c r="B410" i="3"/>
  <c r="D410" i="3"/>
  <c r="A514" i="3"/>
  <c r="E515" i="3"/>
  <c r="C409" i="3"/>
  <c r="C512" i="3"/>
  <c r="D513" i="3"/>
  <c r="B513" i="3"/>
  <c r="B360" i="3"/>
  <c r="A361" i="3"/>
  <c r="D360" i="3"/>
  <c r="D461" i="3"/>
  <c r="A462" i="3"/>
  <c r="B461" i="3"/>
  <c r="F363" i="3"/>
  <c r="G363" i="3" s="1"/>
  <c r="E312" i="3"/>
  <c r="A311" i="3"/>
  <c r="C309" i="3"/>
  <c r="C260" i="3"/>
  <c r="H260" i="3"/>
  <c r="J260" i="3" s="1"/>
  <c r="L260" i="3" s="1"/>
  <c r="B310" i="3"/>
  <c r="D310" i="3"/>
  <c r="A262" i="3"/>
  <c r="D261" i="3"/>
  <c r="B261" i="3"/>
  <c r="F263" i="3"/>
  <c r="G263" i="3" s="1"/>
  <c r="D160" i="3"/>
  <c r="A161" i="3"/>
  <c r="B160" i="3"/>
  <c r="D211" i="3"/>
  <c r="B211" i="3"/>
  <c r="C210" i="3"/>
  <c r="F162" i="3"/>
  <c r="G162" i="3" s="1" a="1"/>
  <c r="G162" i="3" s="1"/>
  <c r="E213" i="3"/>
  <c r="A212" i="3"/>
  <c r="C159" i="3"/>
  <c r="H159" i="3"/>
  <c r="J159" i="3" s="1"/>
  <c r="L159" i="3" s="1"/>
  <c r="B111" i="3"/>
  <c r="C111" i="3" s="1"/>
  <c r="D111" i="3"/>
  <c r="E113" i="3"/>
  <c r="A112" i="3"/>
  <c r="C45" i="1"/>
  <c r="D45" i="1"/>
  <c r="G45" i="1" s="1"/>
  <c r="E45" i="1"/>
  <c r="A47" i="1"/>
  <c r="B46" i="1"/>
  <c r="H44" i="1"/>
  <c r="I44" i="1"/>
  <c r="R46" i="2"/>
  <c r="AD46" i="2" s="1"/>
  <c r="M46" i="2"/>
  <c r="Y46" i="2" s="1"/>
  <c r="S46" i="2"/>
  <c r="AE46" i="2" s="1"/>
  <c r="N46" i="2"/>
  <c r="Z46" i="2" s="1"/>
  <c r="T46" i="2"/>
  <c r="AF46" i="2" s="1"/>
  <c r="O46" i="2"/>
  <c r="AA46" i="2" s="1"/>
  <c r="P46" i="2"/>
  <c r="AB46" i="2" s="1"/>
  <c r="U46" i="2"/>
  <c r="AG46" i="2" s="1"/>
  <c r="G47" i="2"/>
  <c r="J359" i="3" l="1"/>
  <c r="L359" i="3" s="1"/>
  <c r="I359" i="3"/>
  <c r="J460" i="3"/>
  <c r="L460" i="3" s="1"/>
  <c r="I460" i="3"/>
  <c r="B462" i="3"/>
  <c r="A463" i="3"/>
  <c r="D462" i="3"/>
  <c r="C360" i="3"/>
  <c r="H360" i="3"/>
  <c r="B514" i="3"/>
  <c r="D514" i="3"/>
  <c r="B411" i="3"/>
  <c r="D411" i="3"/>
  <c r="C513" i="3"/>
  <c r="F364" i="3"/>
  <c r="G364" i="3" s="1"/>
  <c r="C410" i="3"/>
  <c r="H461" i="3"/>
  <c r="C461" i="3"/>
  <c r="A362" i="3"/>
  <c r="D361" i="3"/>
  <c r="B361" i="3"/>
  <c r="E516" i="3"/>
  <c r="A515" i="3"/>
  <c r="F464" i="3"/>
  <c r="G464" i="3" s="1"/>
  <c r="E413" i="3"/>
  <c r="A412" i="3"/>
  <c r="C310" i="3"/>
  <c r="H261" i="3"/>
  <c r="J261" i="3" s="1"/>
  <c r="L261" i="3" s="1"/>
  <c r="C261" i="3"/>
  <c r="D311" i="3"/>
  <c r="B311" i="3"/>
  <c r="B262" i="3"/>
  <c r="A263" i="3"/>
  <c r="D262" i="3"/>
  <c r="A312" i="3"/>
  <c r="E313" i="3"/>
  <c r="F264" i="3"/>
  <c r="G264" i="3" s="1"/>
  <c r="H160" i="3"/>
  <c r="J160" i="3" s="1"/>
  <c r="L160" i="3" s="1"/>
  <c r="C160" i="3"/>
  <c r="E214" i="3"/>
  <c r="A213" i="3"/>
  <c r="A162" i="3"/>
  <c r="B161" i="3"/>
  <c r="D161" i="3"/>
  <c r="B212" i="3"/>
  <c r="D212" i="3"/>
  <c r="F163" i="3"/>
  <c r="G163" i="3" s="1" a="1"/>
  <c r="G163" i="3" s="1"/>
  <c r="C211" i="3"/>
  <c r="B112" i="3"/>
  <c r="C112" i="3" s="1"/>
  <c r="D112" i="3"/>
  <c r="E114" i="3"/>
  <c r="A113" i="3"/>
  <c r="B47" i="1"/>
  <c r="A48" i="1"/>
  <c r="H45" i="1"/>
  <c r="I45" i="1"/>
  <c r="E46" i="1"/>
  <c r="C46" i="1"/>
  <c r="D46" i="1"/>
  <c r="G46" i="1" s="1"/>
  <c r="R47" i="2"/>
  <c r="AD47" i="2" s="1"/>
  <c r="M47" i="2"/>
  <c r="Y47" i="2" s="1"/>
  <c r="S47" i="2"/>
  <c r="AE47" i="2" s="1"/>
  <c r="N47" i="2"/>
  <c r="Z47" i="2" s="1"/>
  <c r="T47" i="2"/>
  <c r="AF47" i="2" s="1"/>
  <c r="O47" i="2"/>
  <c r="AA47" i="2" s="1"/>
  <c r="U47" i="2"/>
  <c r="AG47" i="2" s="1"/>
  <c r="P47" i="2"/>
  <c r="AB47" i="2" s="1"/>
  <c r="J461" i="3" l="1"/>
  <c r="L461" i="3" s="1"/>
  <c r="I461" i="3"/>
  <c r="J360" i="3"/>
  <c r="L360" i="3" s="1"/>
  <c r="I360" i="3"/>
  <c r="D412" i="3"/>
  <c r="B412" i="3"/>
  <c r="D515" i="3"/>
  <c r="B515" i="3"/>
  <c r="A363" i="3"/>
  <c r="D362" i="3"/>
  <c r="B362" i="3"/>
  <c r="C514" i="3"/>
  <c r="D463" i="3"/>
  <c r="B463" i="3"/>
  <c r="A464" i="3"/>
  <c r="F465" i="3"/>
  <c r="G465" i="3" s="1"/>
  <c r="A516" i="3"/>
  <c r="E517" i="3"/>
  <c r="C462" i="3"/>
  <c r="H462" i="3"/>
  <c r="A413" i="3"/>
  <c r="E414" i="3"/>
  <c r="C361" i="3"/>
  <c r="H361" i="3"/>
  <c r="F365" i="3"/>
  <c r="G365" i="3" s="1"/>
  <c r="C411" i="3"/>
  <c r="A313" i="3"/>
  <c r="E314" i="3"/>
  <c r="D312" i="3"/>
  <c r="B312" i="3"/>
  <c r="C311" i="3"/>
  <c r="H262" i="3"/>
  <c r="J262" i="3" s="1"/>
  <c r="L262" i="3" s="1"/>
  <c r="C262" i="3"/>
  <c r="F265" i="3"/>
  <c r="G265" i="3" s="1"/>
  <c r="B263" i="3"/>
  <c r="A264" i="3"/>
  <c r="D263" i="3"/>
  <c r="A214" i="3"/>
  <c r="E215" i="3"/>
  <c r="C161" i="3"/>
  <c r="H161" i="3"/>
  <c r="J161" i="3" s="1"/>
  <c r="L161" i="3" s="1"/>
  <c r="F164" i="3"/>
  <c r="G164" i="3" s="1" a="1"/>
  <c r="G164" i="3" s="1"/>
  <c r="D162" i="3"/>
  <c r="A163" i="3"/>
  <c r="B162" i="3"/>
  <c r="C212" i="3"/>
  <c r="D213" i="3"/>
  <c r="B213" i="3"/>
  <c r="B113" i="3"/>
  <c r="C113" i="3" s="1"/>
  <c r="D113" i="3"/>
  <c r="E115" i="3"/>
  <c r="A114" i="3"/>
  <c r="H46" i="1"/>
  <c r="I46" i="1"/>
  <c r="B48" i="1"/>
  <c r="A49" i="1"/>
  <c r="C47" i="1"/>
  <c r="E47" i="1"/>
  <c r="D47" i="1"/>
  <c r="G47" i="1" s="1"/>
  <c r="J361" i="3" l="1"/>
  <c r="L361" i="3" s="1"/>
  <c r="I361" i="3"/>
  <c r="J462" i="3"/>
  <c r="L462" i="3" s="1"/>
  <c r="I462" i="3"/>
  <c r="H463" i="3"/>
  <c r="C463" i="3"/>
  <c r="F466" i="3"/>
  <c r="G466" i="3" s="1"/>
  <c r="D413" i="3"/>
  <c r="B413" i="3"/>
  <c r="B516" i="3"/>
  <c r="D516" i="3"/>
  <c r="H362" i="3"/>
  <c r="C362" i="3"/>
  <c r="C412" i="3"/>
  <c r="B363" i="3"/>
  <c r="A364" i="3"/>
  <c r="D363" i="3"/>
  <c r="F366" i="3"/>
  <c r="G366" i="3" s="1"/>
  <c r="A414" i="3"/>
  <c r="E415" i="3"/>
  <c r="E518" i="3"/>
  <c r="A518" i="3" s="1"/>
  <c r="A517" i="3"/>
  <c r="B464" i="3"/>
  <c r="A465" i="3"/>
  <c r="D464" i="3"/>
  <c r="C515" i="3"/>
  <c r="C263" i="3"/>
  <c r="H263" i="3"/>
  <c r="J263" i="3" s="1"/>
  <c r="L263" i="3" s="1"/>
  <c r="A314" i="3"/>
  <c r="E315" i="3"/>
  <c r="F266" i="3"/>
  <c r="G266" i="3" s="1"/>
  <c r="B313" i="3"/>
  <c r="D313" i="3"/>
  <c r="A265" i="3"/>
  <c r="D264" i="3"/>
  <c r="B264" i="3"/>
  <c r="C312" i="3"/>
  <c r="F165" i="3"/>
  <c r="G165" i="3" s="1" a="1"/>
  <c r="G165" i="3" s="1"/>
  <c r="E216" i="3"/>
  <c r="A215" i="3"/>
  <c r="H162" i="3"/>
  <c r="J162" i="3" s="1"/>
  <c r="L162" i="3" s="1"/>
  <c r="C162" i="3"/>
  <c r="B214" i="3"/>
  <c r="D214" i="3"/>
  <c r="C213" i="3"/>
  <c r="A164" i="3"/>
  <c r="B163" i="3"/>
  <c r="D163" i="3"/>
  <c r="B114" i="3"/>
  <c r="D114" i="3"/>
  <c r="A115" i="3"/>
  <c r="E116" i="3"/>
  <c r="C114" i="3"/>
  <c r="I47" i="1"/>
  <c r="H47" i="1"/>
  <c r="A50" i="1"/>
  <c r="B49" i="1"/>
  <c r="C48" i="1"/>
  <c r="D48" i="1"/>
  <c r="G48" i="1" s="1"/>
  <c r="E48" i="1"/>
  <c r="J362" i="3" l="1"/>
  <c r="L362" i="3" s="1"/>
  <c r="I362" i="3"/>
  <c r="J463" i="3"/>
  <c r="L463" i="3" s="1"/>
  <c r="I463" i="3"/>
  <c r="D465" i="3"/>
  <c r="B465" i="3"/>
  <c r="A466" i="3"/>
  <c r="C516" i="3"/>
  <c r="H464" i="3"/>
  <c r="C464" i="3"/>
  <c r="A415" i="3"/>
  <c r="E416" i="3"/>
  <c r="F467" i="3"/>
  <c r="G467" i="3" s="1"/>
  <c r="B414" i="3"/>
  <c r="D414" i="3"/>
  <c r="B364" i="3"/>
  <c r="A365" i="3"/>
  <c r="D364" i="3"/>
  <c r="C413" i="3"/>
  <c r="D517" i="3"/>
  <c r="B517" i="3"/>
  <c r="F367" i="3"/>
  <c r="G367" i="3" s="1"/>
  <c r="H363" i="3"/>
  <c r="C363" i="3"/>
  <c r="B518" i="3"/>
  <c r="D518" i="3"/>
  <c r="C313" i="3"/>
  <c r="B314" i="3"/>
  <c r="D314" i="3"/>
  <c r="A266" i="3"/>
  <c r="D265" i="3"/>
  <c r="B265" i="3"/>
  <c r="F267" i="3"/>
  <c r="G267" i="3" s="1"/>
  <c r="C264" i="3"/>
  <c r="H264" i="3"/>
  <c r="J264" i="3" s="1"/>
  <c r="L264" i="3" s="1"/>
  <c r="E316" i="3"/>
  <c r="A315" i="3"/>
  <c r="A216" i="3"/>
  <c r="E217" i="3"/>
  <c r="C214" i="3"/>
  <c r="F166" i="3"/>
  <c r="G166" i="3" s="1" a="1"/>
  <c r="G166" i="3" s="1"/>
  <c r="D164" i="3"/>
  <c r="A165" i="3"/>
  <c r="B164" i="3"/>
  <c r="C163" i="3"/>
  <c r="H163" i="3"/>
  <c r="J163" i="3" s="1"/>
  <c r="L163" i="3" s="1"/>
  <c r="D215" i="3"/>
  <c r="B215" i="3"/>
  <c r="B115" i="3"/>
  <c r="C115" i="3" s="1"/>
  <c r="D115" i="3"/>
  <c r="E117" i="3"/>
  <c r="A116" i="3"/>
  <c r="B50" i="1"/>
  <c r="A51" i="1"/>
  <c r="H48" i="1"/>
  <c r="I48" i="1"/>
  <c r="D49" i="1"/>
  <c r="G49" i="1" s="1"/>
  <c r="E49" i="1"/>
  <c r="C49" i="1"/>
  <c r="J363" i="3" l="1"/>
  <c r="L363" i="3" s="1"/>
  <c r="I363" i="3"/>
  <c r="J464" i="3"/>
  <c r="L464" i="3" s="1"/>
  <c r="I464" i="3"/>
  <c r="B466" i="3"/>
  <c r="A467" i="3"/>
  <c r="D466" i="3"/>
  <c r="F468" i="3"/>
  <c r="G468" i="3" s="1"/>
  <c r="A366" i="3"/>
  <c r="D365" i="3"/>
  <c r="B365" i="3"/>
  <c r="C364" i="3"/>
  <c r="H364" i="3"/>
  <c r="H465" i="3"/>
  <c r="C465" i="3"/>
  <c r="C518" i="3"/>
  <c r="F368" i="3"/>
  <c r="G368" i="3" s="1"/>
  <c r="E417" i="3"/>
  <c r="A416" i="3"/>
  <c r="C517" i="3"/>
  <c r="C414" i="3"/>
  <c r="B415" i="3"/>
  <c r="D415" i="3"/>
  <c r="C314" i="3"/>
  <c r="H265" i="3"/>
  <c r="J265" i="3" s="1"/>
  <c r="L265" i="3" s="1"/>
  <c r="C265" i="3"/>
  <c r="B266" i="3"/>
  <c r="D266" i="3"/>
  <c r="A267" i="3"/>
  <c r="D315" i="3"/>
  <c r="B315" i="3"/>
  <c r="A316" i="3"/>
  <c r="E317" i="3"/>
  <c r="F268" i="3"/>
  <c r="G268" i="3" s="1"/>
  <c r="E218" i="3"/>
  <c r="A218" i="3" s="1"/>
  <c r="A217" i="3"/>
  <c r="H164" i="3"/>
  <c r="J164" i="3" s="1"/>
  <c r="L164" i="3" s="1"/>
  <c r="C164" i="3"/>
  <c r="F167" i="3"/>
  <c r="G167" i="3" s="1" a="1"/>
  <c r="G167" i="3" s="1"/>
  <c r="B216" i="3"/>
  <c r="D216" i="3"/>
  <c r="C215" i="3"/>
  <c r="A166" i="3"/>
  <c r="B165" i="3"/>
  <c r="D165" i="3"/>
  <c r="B116" i="3"/>
  <c r="D116" i="3"/>
  <c r="E118" i="3"/>
  <c r="A118" i="3" s="1"/>
  <c r="A117" i="3"/>
  <c r="C116" i="3"/>
  <c r="W48" i="2"/>
  <c r="K48" i="2"/>
  <c r="H49" i="1"/>
  <c r="I49" i="1"/>
  <c r="B51" i="1"/>
  <c r="A52" i="1"/>
  <c r="C50" i="1"/>
  <c r="D50" i="1"/>
  <c r="E50" i="1"/>
  <c r="J465" i="3" l="1"/>
  <c r="L465" i="3" s="1"/>
  <c r="I465" i="3"/>
  <c r="J364" i="3"/>
  <c r="L364" i="3" s="1"/>
  <c r="I364" i="3"/>
  <c r="A367" i="3"/>
  <c r="D366" i="3"/>
  <c r="B366" i="3"/>
  <c r="B467" i="3"/>
  <c r="D467" i="3"/>
  <c r="A468" i="3"/>
  <c r="C415" i="3"/>
  <c r="A417" i="3"/>
  <c r="E418" i="3"/>
  <c r="A418" i="3" s="1"/>
  <c r="H466" i="3"/>
  <c r="C466" i="3"/>
  <c r="F369" i="3"/>
  <c r="G369" i="3" s="1"/>
  <c r="D416" i="3"/>
  <c r="B416" i="3"/>
  <c r="C365" i="3"/>
  <c r="H365" i="3"/>
  <c r="F469" i="3"/>
  <c r="G469" i="3" s="1"/>
  <c r="A317" i="3"/>
  <c r="E318" i="3"/>
  <c r="A318" i="3" s="1"/>
  <c r="D316" i="3"/>
  <c r="B316" i="3"/>
  <c r="F269" i="3"/>
  <c r="G269" i="3" s="1"/>
  <c r="C315" i="3"/>
  <c r="H266" i="3"/>
  <c r="J266" i="3" s="1"/>
  <c r="L266" i="3" s="1"/>
  <c r="C266" i="3"/>
  <c r="B267" i="3"/>
  <c r="A268" i="3"/>
  <c r="D267" i="3"/>
  <c r="D217" i="3"/>
  <c r="B217" i="3"/>
  <c r="B218" i="3"/>
  <c r="D218" i="3"/>
  <c r="A167" i="3"/>
  <c r="D166" i="3"/>
  <c r="B166" i="3"/>
  <c r="C216" i="3"/>
  <c r="F168" i="3"/>
  <c r="G168" i="3" s="1" a="1"/>
  <c r="G168" i="3" s="1"/>
  <c r="C165" i="3"/>
  <c r="H165" i="3"/>
  <c r="J165" i="3" s="1"/>
  <c r="L165" i="3" s="1"/>
  <c r="B117" i="3"/>
  <c r="C117" i="3" s="1"/>
  <c r="D117" i="3"/>
  <c r="B118" i="3"/>
  <c r="C118" i="3" s="1"/>
  <c r="D118" i="3"/>
  <c r="B52" i="1"/>
  <c r="A53" i="1"/>
  <c r="W49" i="2"/>
  <c r="K49" i="2"/>
  <c r="G50" i="1"/>
  <c r="D51" i="1"/>
  <c r="C51" i="1"/>
  <c r="E51" i="1"/>
  <c r="J365" i="3" l="1"/>
  <c r="L365" i="3" s="1"/>
  <c r="I365" i="3"/>
  <c r="J466" i="3"/>
  <c r="L466" i="3" s="1"/>
  <c r="I466" i="3"/>
  <c r="F470" i="3"/>
  <c r="G470" i="3" s="1"/>
  <c r="H469" i="3"/>
  <c r="H366" i="3"/>
  <c r="C366" i="3"/>
  <c r="D468" i="3"/>
  <c r="B468" i="3"/>
  <c r="B418" i="3"/>
  <c r="D418" i="3"/>
  <c r="F370" i="3"/>
  <c r="G370" i="3" s="1"/>
  <c r="H369" i="3"/>
  <c r="D417" i="3"/>
  <c r="B417" i="3"/>
  <c r="B367" i="3"/>
  <c r="D367" i="3"/>
  <c r="A368" i="3"/>
  <c r="C416" i="3"/>
  <c r="H467" i="3"/>
  <c r="C467" i="3"/>
  <c r="B318" i="3"/>
  <c r="D318" i="3"/>
  <c r="H269" i="3"/>
  <c r="J269" i="3" s="1"/>
  <c r="L269" i="3" s="1"/>
  <c r="F270" i="3"/>
  <c r="G270" i="3" s="1"/>
  <c r="B317" i="3"/>
  <c r="D317" i="3"/>
  <c r="C267" i="3"/>
  <c r="H267" i="3"/>
  <c r="J267" i="3" s="1"/>
  <c r="L267" i="3" s="1"/>
  <c r="D268" i="3"/>
  <c r="B268" i="3"/>
  <c r="C316" i="3"/>
  <c r="F169" i="3"/>
  <c r="G169" i="3" s="1" a="1"/>
  <c r="G169" i="3" s="1"/>
  <c r="C217" i="3"/>
  <c r="H166" i="3"/>
  <c r="J166" i="3" s="1"/>
  <c r="L166" i="3" s="1"/>
  <c r="C166" i="3"/>
  <c r="C218" i="3"/>
  <c r="A168" i="3"/>
  <c r="D167" i="3"/>
  <c r="B167" i="3"/>
  <c r="A19" i="3"/>
  <c r="W50" i="2"/>
  <c r="K50" i="2"/>
  <c r="H50" i="1"/>
  <c r="I50" i="1"/>
  <c r="B53" i="1"/>
  <c r="A54" i="1"/>
  <c r="G51" i="1"/>
  <c r="C52" i="1"/>
  <c r="D52" i="1"/>
  <c r="E52" i="1"/>
  <c r="J467" i="3" l="1"/>
  <c r="L467" i="3" s="1"/>
  <c r="I467" i="3"/>
  <c r="J366" i="3"/>
  <c r="L366" i="3" s="1"/>
  <c r="I366" i="3"/>
  <c r="J369" i="3"/>
  <c r="L369" i="3" s="1"/>
  <c r="I369" i="3"/>
  <c r="J469" i="3"/>
  <c r="L469" i="3" s="1"/>
  <c r="I469" i="3"/>
  <c r="D19" i="3"/>
  <c r="A20" i="3"/>
  <c r="C418" i="3"/>
  <c r="H367" i="3"/>
  <c r="C367" i="3"/>
  <c r="H370" i="3"/>
  <c r="F371" i="3"/>
  <c r="G371" i="3" s="1"/>
  <c r="F471" i="3"/>
  <c r="G471" i="3" s="1"/>
  <c r="H470" i="3"/>
  <c r="B368" i="3"/>
  <c r="D368" i="3"/>
  <c r="H468" i="3"/>
  <c r="C468" i="3"/>
  <c r="C417" i="3"/>
  <c r="C268" i="3"/>
  <c r="H268" i="3"/>
  <c r="J268" i="3" s="1"/>
  <c r="L268" i="3" s="1"/>
  <c r="C317" i="3"/>
  <c r="C318" i="3"/>
  <c r="H270" i="3"/>
  <c r="J270" i="3" s="1"/>
  <c r="L270" i="3" s="1"/>
  <c r="F271" i="3"/>
  <c r="G271" i="3" s="1"/>
  <c r="B168" i="3"/>
  <c r="D168" i="3"/>
  <c r="C167" i="3"/>
  <c r="H167" i="3"/>
  <c r="J167" i="3" s="1"/>
  <c r="L167" i="3" s="1"/>
  <c r="H169" i="3"/>
  <c r="J169" i="3" s="1"/>
  <c r="L169" i="3" s="1"/>
  <c r="F170" i="3"/>
  <c r="G170" i="3" s="1" a="1"/>
  <c r="G170" i="3" s="1"/>
  <c r="D20" i="3"/>
  <c r="B19" i="3"/>
  <c r="C19" i="3" s="1"/>
  <c r="F20" i="3"/>
  <c r="G52" i="1"/>
  <c r="W51" i="2"/>
  <c r="K51" i="2"/>
  <c r="C53" i="1"/>
  <c r="E53" i="1"/>
  <c r="D53" i="1"/>
  <c r="B54" i="1"/>
  <c r="A55" i="1"/>
  <c r="H51" i="1"/>
  <c r="I51" i="1"/>
  <c r="M48" i="2"/>
  <c r="Y48" i="2" s="1"/>
  <c r="O48" i="2"/>
  <c r="AA48" i="2" s="1"/>
  <c r="S48" i="2"/>
  <c r="AE48" i="2" s="1"/>
  <c r="U48" i="2"/>
  <c r="AG48" i="2" s="1"/>
  <c r="N48" i="2"/>
  <c r="Z48" i="2" s="1"/>
  <c r="P48" i="2"/>
  <c r="AB48" i="2" s="1"/>
  <c r="T48" i="2"/>
  <c r="AF48" i="2" s="1"/>
  <c r="R48" i="2"/>
  <c r="AD48" i="2" s="1"/>
  <c r="J370" i="3" l="1"/>
  <c r="L370" i="3" s="1"/>
  <c r="I370" i="3"/>
  <c r="J468" i="3"/>
  <c r="L468" i="3" s="1"/>
  <c r="I468" i="3"/>
  <c r="J367" i="3"/>
  <c r="L367" i="3" s="1"/>
  <c r="I367" i="3"/>
  <c r="J470" i="3"/>
  <c r="L470" i="3" s="1"/>
  <c r="I470" i="3"/>
  <c r="O20" i="3"/>
  <c r="H371" i="3"/>
  <c r="F372" i="3"/>
  <c r="G372" i="3" s="1"/>
  <c r="F472" i="3"/>
  <c r="G472" i="3" s="1"/>
  <c r="H471" i="3"/>
  <c r="C368" i="3"/>
  <c r="H368" i="3"/>
  <c r="F272" i="3"/>
  <c r="G272" i="3" s="1"/>
  <c r="H271" i="3"/>
  <c r="J271" i="3" s="1"/>
  <c r="L271" i="3" s="1"/>
  <c r="H170" i="3"/>
  <c r="J170" i="3" s="1"/>
  <c r="L170" i="3" s="1"/>
  <c r="F171" i="3"/>
  <c r="G171" i="3" s="1" a="1"/>
  <c r="G171" i="3" s="1"/>
  <c r="H168" i="3"/>
  <c r="J168" i="3" s="1"/>
  <c r="L168" i="3" s="1"/>
  <c r="C168" i="3"/>
  <c r="B20" i="3"/>
  <c r="C20" i="3" s="1"/>
  <c r="A21" i="3"/>
  <c r="D21" i="3" s="1"/>
  <c r="F21" i="3"/>
  <c r="G20" i="3"/>
  <c r="W52" i="2"/>
  <c r="K52" i="2"/>
  <c r="G53" i="1"/>
  <c r="M49" i="2"/>
  <c r="Y49" i="2" s="1"/>
  <c r="O49" i="2"/>
  <c r="AA49" i="2" s="1"/>
  <c r="S49" i="2"/>
  <c r="AE49" i="2" s="1"/>
  <c r="U49" i="2"/>
  <c r="AG49" i="2" s="1"/>
  <c r="N49" i="2"/>
  <c r="Z49" i="2" s="1"/>
  <c r="P49" i="2"/>
  <c r="AB49" i="2" s="1"/>
  <c r="R49" i="2"/>
  <c r="AD49" i="2" s="1"/>
  <c r="T49" i="2"/>
  <c r="AF49" i="2" s="1"/>
  <c r="A56" i="1"/>
  <c r="B55" i="1"/>
  <c r="C54" i="1"/>
  <c r="D54" i="1"/>
  <c r="E54" i="1"/>
  <c r="H52" i="1"/>
  <c r="I52" i="1"/>
  <c r="J368" i="3" l="1"/>
  <c r="L368" i="3" s="1"/>
  <c r="I368" i="3"/>
  <c r="J371" i="3"/>
  <c r="L371" i="3" s="1"/>
  <c r="I371" i="3"/>
  <c r="J471" i="3"/>
  <c r="L471" i="3" s="1"/>
  <c r="I471" i="3"/>
  <c r="O21" i="3"/>
  <c r="F373" i="3"/>
  <c r="G373" i="3" s="1"/>
  <c r="H372" i="3"/>
  <c r="F473" i="3"/>
  <c r="G473" i="3" s="1"/>
  <c r="H472" i="3"/>
  <c r="F273" i="3"/>
  <c r="G273" i="3" s="1"/>
  <c r="H272" i="3"/>
  <c r="J272" i="3" s="1"/>
  <c r="L272" i="3" s="1"/>
  <c r="H171" i="3"/>
  <c r="J171" i="3" s="1"/>
  <c r="L171" i="3" s="1"/>
  <c r="F172" i="3"/>
  <c r="G172" i="3" s="1" a="1"/>
  <c r="G172" i="3" s="1"/>
  <c r="H20" i="3"/>
  <c r="A22" i="3"/>
  <c r="D22" i="3" s="1"/>
  <c r="B21" i="3"/>
  <c r="C21" i="3" s="1"/>
  <c r="F22" i="3"/>
  <c r="G21" i="3"/>
  <c r="H53" i="1"/>
  <c r="I53" i="1"/>
  <c r="K53" i="2"/>
  <c r="W53" i="2"/>
  <c r="R50" i="2"/>
  <c r="AD50" i="2" s="1"/>
  <c r="T50" i="2"/>
  <c r="AF50" i="2" s="1"/>
  <c r="M50" i="2"/>
  <c r="Y50" i="2" s="1"/>
  <c r="O50" i="2"/>
  <c r="AA50" i="2" s="1"/>
  <c r="S50" i="2"/>
  <c r="AE50" i="2" s="1"/>
  <c r="N50" i="2"/>
  <c r="Z50" i="2" s="1"/>
  <c r="U50" i="2"/>
  <c r="AG50" i="2" s="1"/>
  <c r="P50" i="2"/>
  <c r="AB50" i="2" s="1"/>
  <c r="C55" i="1"/>
  <c r="E55" i="1"/>
  <c r="D55" i="1"/>
  <c r="G54" i="1"/>
  <c r="A57" i="1"/>
  <c r="B56" i="1"/>
  <c r="J472" i="3" l="1"/>
  <c r="L472" i="3" s="1"/>
  <c r="I472" i="3"/>
  <c r="J372" i="3"/>
  <c r="L372" i="3" s="1"/>
  <c r="I372" i="3"/>
  <c r="O22" i="3"/>
  <c r="J20" i="3"/>
  <c r="L20" i="3" s="1"/>
  <c r="F374" i="3"/>
  <c r="G374" i="3" s="1"/>
  <c r="H373" i="3"/>
  <c r="F474" i="3"/>
  <c r="G474" i="3" s="1"/>
  <c r="H473" i="3"/>
  <c r="H273" i="3"/>
  <c r="J273" i="3" s="1"/>
  <c r="L273" i="3" s="1"/>
  <c r="F274" i="3"/>
  <c r="G274" i="3" s="1"/>
  <c r="F173" i="3"/>
  <c r="G173" i="3" s="1" a="1"/>
  <c r="G173" i="3" s="1"/>
  <c r="H172" i="3"/>
  <c r="J172" i="3" s="1"/>
  <c r="L172" i="3" s="1"/>
  <c r="H21" i="3"/>
  <c r="J21" i="3" s="1"/>
  <c r="A23" i="3"/>
  <c r="D23" i="3" s="1"/>
  <c r="B22" i="3"/>
  <c r="C22" i="3" s="1"/>
  <c r="F23" i="3"/>
  <c r="G22" i="3"/>
  <c r="M51" i="2"/>
  <c r="Y51" i="2" s="1"/>
  <c r="O51" i="2"/>
  <c r="AA51" i="2" s="1"/>
  <c r="P51" i="2"/>
  <c r="AB51" i="2" s="1"/>
  <c r="U51" i="2"/>
  <c r="AG51" i="2" s="1"/>
  <c r="T51" i="2"/>
  <c r="AF51" i="2" s="1"/>
  <c r="S51" i="2"/>
  <c r="AE51" i="2" s="1"/>
  <c r="N51" i="2"/>
  <c r="Z51" i="2" s="1"/>
  <c r="R51" i="2"/>
  <c r="AD51" i="2" s="1"/>
  <c r="B57" i="1"/>
  <c r="A58" i="1"/>
  <c r="K60" i="2"/>
  <c r="C56" i="1"/>
  <c r="D56" i="1"/>
  <c r="E56" i="1"/>
  <c r="J373" i="3" l="1"/>
  <c r="L373" i="3" s="1"/>
  <c r="I373" i="3"/>
  <c r="J473" i="3"/>
  <c r="L473" i="3" s="1"/>
  <c r="I473" i="3"/>
  <c r="N20" i="3"/>
  <c r="O23" i="3"/>
  <c r="L21" i="3"/>
  <c r="N21" i="3" s="1"/>
  <c r="K20" i="3"/>
  <c r="K21" i="3" s="1"/>
  <c r="F475" i="3"/>
  <c r="G475" i="3" s="1"/>
  <c r="H474" i="3"/>
  <c r="H374" i="3"/>
  <c r="F375" i="3"/>
  <c r="G375" i="3" s="1"/>
  <c r="H274" i="3"/>
  <c r="J274" i="3" s="1"/>
  <c r="L274" i="3" s="1"/>
  <c r="F275" i="3"/>
  <c r="G275" i="3" s="1"/>
  <c r="H173" i="3"/>
  <c r="J173" i="3" s="1"/>
  <c r="L173" i="3" s="1"/>
  <c r="F174" i="3"/>
  <c r="G174" i="3" s="1" a="1"/>
  <c r="G174" i="3" s="1"/>
  <c r="H22" i="3"/>
  <c r="J22" i="3" s="1"/>
  <c r="A24" i="3"/>
  <c r="D24" i="3" s="1"/>
  <c r="B23" i="3"/>
  <c r="C23" i="3" s="1"/>
  <c r="F24" i="3"/>
  <c r="G23" i="3"/>
  <c r="A62" i="2"/>
  <c r="A59" i="1"/>
  <c r="B58" i="1"/>
  <c r="M52" i="2"/>
  <c r="Y52" i="2" s="1"/>
  <c r="O52" i="2"/>
  <c r="AA52" i="2" s="1"/>
  <c r="U52" i="2"/>
  <c r="AG52" i="2" s="1"/>
  <c r="P52" i="2"/>
  <c r="AB52" i="2" s="1"/>
  <c r="S52" i="2"/>
  <c r="AE52" i="2" s="1"/>
  <c r="R52" i="2"/>
  <c r="AD52" i="2" s="1"/>
  <c r="T52" i="2"/>
  <c r="AF52" i="2" s="1"/>
  <c r="N52" i="2"/>
  <c r="Z52" i="2" s="1"/>
  <c r="K61" i="2"/>
  <c r="C57" i="1"/>
  <c r="E57" i="1"/>
  <c r="D57" i="1"/>
  <c r="J374" i="3" l="1"/>
  <c r="L374" i="3" s="1"/>
  <c r="I374" i="3"/>
  <c r="J474" i="3"/>
  <c r="L474" i="3" s="1"/>
  <c r="I474" i="3"/>
  <c r="O24" i="3"/>
  <c r="K22" i="3"/>
  <c r="L22" i="3"/>
  <c r="N22" i="3" s="1"/>
  <c r="F476" i="3"/>
  <c r="G476" i="3" s="1"/>
  <c r="H475" i="3"/>
  <c r="H375" i="3"/>
  <c r="F376" i="3"/>
  <c r="G376" i="3" s="1"/>
  <c r="F276" i="3"/>
  <c r="G276" i="3" s="1"/>
  <c r="H275" i="3"/>
  <c r="J275" i="3" s="1"/>
  <c r="L275" i="3" s="1"/>
  <c r="F175" i="3"/>
  <c r="G175" i="3" s="1" a="1"/>
  <c r="G175" i="3" s="1"/>
  <c r="H174" i="3"/>
  <c r="J174" i="3" s="1"/>
  <c r="L174" i="3" s="1"/>
  <c r="H23" i="3"/>
  <c r="J23" i="3" s="1"/>
  <c r="A25" i="3"/>
  <c r="D25" i="3" s="1"/>
  <c r="B24" i="3"/>
  <c r="F25" i="3"/>
  <c r="G24" i="3"/>
  <c r="G57" i="1"/>
  <c r="S53" i="2"/>
  <c r="AE53" i="2" s="1"/>
  <c r="U53" i="2"/>
  <c r="AG53" i="2" s="1"/>
  <c r="N53" i="2"/>
  <c r="Z53" i="2" s="1"/>
  <c r="P53" i="2"/>
  <c r="AB53" i="2" s="1"/>
  <c r="R53" i="2"/>
  <c r="AD53" i="2" s="1"/>
  <c r="T53" i="2"/>
  <c r="AF53" i="2" s="1"/>
  <c r="M53" i="2"/>
  <c r="Y53" i="2" s="1"/>
  <c r="O53" i="2"/>
  <c r="AA53" i="2" s="1"/>
  <c r="K62" i="2"/>
  <c r="W62" i="2"/>
  <c r="D58" i="1"/>
  <c r="C58" i="1"/>
  <c r="C62" i="2" s="1"/>
  <c r="E58" i="1"/>
  <c r="E62" i="2" s="1"/>
  <c r="B62" i="2"/>
  <c r="J375" i="3" l="1"/>
  <c r="L375" i="3" s="1"/>
  <c r="I375" i="3"/>
  <c r="J475" i="3"/>
  <c r="L475" i="3" s="1"/>
  <c r="I475" i="3"/>
  <c r="O25" i="3"/>
  <c r="K23" i="3"/>
  <c r="L23" i="3"/>
  <c r="N23" i="3" s="1"/>
  <c r="C24" i="3"/>
  <c r="H24" i="3"/>
  <c r="J24" i="3" s="1"/>
  <c r="F477" i="3"/>
  <c r="G477" i="3" s="1"/>
  <c r="H476" i="3"/>
  <c r="F377" i="3"/>
  <c r="G377" i="3" s="1"/>
  <c r="H376" i="3"/>
  <c r="F277" i="3"/>
  <c r="G277" i="3" s="1"/>
  <c r="H276" i="3"/>
  <c r="J276" i="3" s="1"/>
  <c r="L276" i="3" s="1"/>
  <c r="H175" i="3"/>
  <c r="J175" i="3" s="1"/>
  <c r="L175" i="3" s="1"/>
  <c r="F176" i="3"/>
  <c r="G176" i="3" s="1" a="1"/>
  <c r="G176" i="3" s="1"/>
  <c r="A26" i="3"/>
  <c r="D26" i="3" s="1"/>
  <c r="B25" i="3"/>
  <c r="C25" i="3" s="1"/>
  <c r="F26" i="3"/>
  <c r="G25" i="3"/>
  <c r="H57" i="1"/>
  <c r="I57" i="1"/>
  <c r="G58" i="1"/>
  <c r="D62" i="2"/>
  <c r="J476" i="3" l="1"/>
  <c r="L476" i="3" s="1"/>
  <c r="I476" i="3"/>
  <c r="J376" i="3"/>
  <c r="L376" i="3" s="1"/>
  <c r="I376" i="3"/>
  <c r="O26" i="3"/>
  <c r="K24" i="3"/>
  <c r="L24" i="3"/>
  <c r="N24" i="3" s="1"/>
  <c r="F478" i="3"/>
  <c r="G478" i="3" s="1"/>
  <c r="H477" i="3"/>
  <c r="F378" i="3"/>
  <c r="G378" i="3" s="1"/>
  <c r="H377" i="3"/>
  <c r="H277" i="3"/>
  <c r="J277" i="3" s="1"/>
  <c r="L277" i="3" s="1"/>
  <c r="F278" i="3"/>
  <c r="G278" i="3" s="1"/>
  <c r="F177" i="3"/>
  <c r="G177" i="3" s="1" a="1"/>
  <c r="G177" i="3" s="1"/>
  <c r="H176" i="3"/>
  <c r="J176" i="3" s="1"/>
  <c r="L176" i="3" s="1"/>
  <c r="H25" i="3"/>
  <c r="J25" i="3" s="1"/>
  <c r="L25" i="3" s="1"/>
  <c r="A27" i="3"/>
  <c r="D27" i="3" s="1"/>
  <c r="B26" i="3"/>
  <c r="C26" i="3" s="1"/>
  <c r="F27" i="3"/>
  <c r="G26" i="3"/>
  <c r="H58" i="1"/>
  <c r="I58" i="1"/>
  <c r="G62" i="2"/>
  <c r="J377" i="3" l="1"/>
  <c r="L377" i="3" s="1"/>
  <c r="I377" i="3"/>
  <c r="J477" i="3"/>
  <c r="L477" i="3" s="1"/>
  <c r="I477" i="3"/>
  <c r="O27" i="3"/>
  <c r="N25" i="3"/>
  <c r="K25" i="3"/>
  <c r="F479" i="3"/>
  <c r="G479" i="3" s="1"/>
  <c r="H478" i="3"/>
  <c r="F379" i="3"/>
  <c r="G379" i="3" s="1"/>
  <c r="H378" i="3"/>
  <c r="H278" i="3"/>
  <c r="J278" i="3" s="1"/>
  <c r="L278" i="3" s="1"/>
  <c r="F279" i="3"/>
  <c r="G279" i="3" s="1"/>
  <c r="H177" i="3"/>
  <c r="J177" i="3" s="1"/>
  <c r="L177" i="3" s="1"/>
  <c r="F178" i="3"/>
  <c r="G178" i="3" s="1" a="1"/>
  <c r="G178" i="3" s="1"/>
  <c r="H26" i="3"/>
  <c r="J26" i="3" s="1"/>
  <c r="L26" i="3" s="1"/>
  <c r="A28" i="3"/>
  <c r="D28" i="3" s="1"/>
  <c r="B27" i="3"/>
  <c r="C27" i="3" s="1"/>
  <c r="F28" i="3"/>
  <c r="G27" i="3"/>
  <c r="S62" i="2"/>
  <c r="AE62" i="2" s="1"/>
  <c r="AE64" i="2" s="1"/>
  <c r="U62" i="2"/>
  <c r="AG62" i="2" s="1"/>
  <c r="AG64" i="2" s="1"/>
  <c r="O62" i="2"/>
  <c r="AA62" i="2" s="1"/>
  <c r="AA64" i="2" s="1"/>
  <c r="N62" i="2"/>
  <c r="Z62" i="2" s="1"/>
  <c r="Z64" i="2" s="1"/>
  <c r="P62" i="2"/>
  <c r="AB62" i="2" s="1"/>
  <c r="AB64" i="2" s="1"/>
  <c r="R62" i="2"/>
  <c r="AD62" i="2" s="1"/>
  <c r="AD64" i="2" s="1"/>
  <c r="T62" i="2"/>
  <c r="AF62" i="2" s="1"/>
  <c r="AF64" i="2" s="1"/>
  <c r="M62" i="2"/>
  <c r="Y62" i="2" s="1"/>
  <c r="Y64" i="2" s="1"/>
  <c r="J378" i="3" l="1"/>
  <c r="L378" i="3" s="1"/>
  <c r="I378" i="3"/>
  <c r="J478" i="3"/>
  <c r="L478" i="3" s="1"/>
  <c r="I478" i="3"/>
  <c r="O28" i="3"/>
  <c r="N26" i="3"/>
  <c r="K26" i="3"/>
  <c r="H379" i="3"/>
  <c r="F380" i="3"/>
  <c r="G380" i="3" s="1"/>
  <c r="F480" i="3"/>
  <c r="G480" i="3" s="1"/>
  <c r="H479" i="3"/>
  <c r="F280" i="3"/>
  <c r="G280" i="3" s="1"/>
  <c r="H279" i="3"/>
  <c r="J279" i="3" s="1"/>
  <c r="L279" i="3" s="1"/>
  <c r="F179" i="3"/>
  <c r="G179" i="3" s="1" a="1"/>
  <c r="G179" i="3" s="1"/>
  <c r="H178" i="3"/>
  <c r="J178" i="3" s="1"/>
  <c r="L178" i="3" s="1"/>
  <c r="H27" i="3"/>
  <c r="J27" i="3" s="1"/>
  <c r="L27" i="3" s="1"/>
  <c r="B28" i="3"/>
  <c r="C28" i="3" s="1"/>
  <c r="A29" i="3"/>
  <c r="D29" i="3" s="1"/>
  <c r="F29" i="3"/>
  <c r="G28" i="3"/>
  <c r="Y4" i="2"/>
  <c r="Y65" i="2"/>
  <c r="AA65" i="2"/>
  <c r="AA4" i="2"/>
  <c r="AF4" i="2"/>
  <c r="AF65" i="2"/>
  <c r="AD65" i="2"/>
  <c r="AD4" i="2"/>
  <c r="AG65" i="2"/>
  <c r="AG4" i="2"/>
  <c r="Z4" i="2"/>
  <c r="Z65" i="2"/>
  <c r="AB65" i="2"/>
  <c r="AB4" i="2"/>
  <c r="AE65" i="2"/>
  <c r="AE4" i="2"/>
  <c r="J479" i="3" l="1"/>
  <c r="L479" i="3" s="1"/>
  <c r="I479" i="3"/>
  <c r="J379" i="3"/>
  <c r="L379" i="3" s="1"/>
  <c r="I379" i="3"/>
  <c r="O29" i="3"/>
  <c r="N27" i="3"/>
  <c r="K27" i="3"/>
  <c r="F481" i="3"/>
  <c r="G481" i="3" s="1"/>
  <c r="H480" i="3"/>
  <c r="F381" i="3"/>
  <c r="G381" i="3" s="1"/>
  <c r="H380" i="3"/>
  <c r="F281" i="3"/>
  <c r="G281" i="3" s="1"/>
  <c r="H280" i="3"/>
  <c r="J280" i="3" s="1"/>
  <c r="L280" i="3" s="1"/>
  <c r="H179" i="3"/>
  <c r="J179" i="3" s="1"/>
  <c r="L179" i="3" s="1"/>
  <c r="F180" i="3"/>
  <c r="G180" i="3" s="1" a="1"/>
  <c r="G180" i="3" s="1"/>
  <c r="H28" i="3"/>
  <c r="J28" i="3" s="1"/>
  <c r="L28" i="3" s="1"/>
  <c r="B29" i="3"/>
  <c r="C29" i="3" s="1"/>
  <c r="A30" i="3"/>
  <c r="D30" i="3" s="1"/>
  <c r="F30" i="3"/>
  <c r="O30" i="3" s="1"/>
  <c r="G29" i="3"/>
  <c r="J380" i="3" l="1"/>
  <c r="L380" i="3" s="1"/>
  <c r="I380" i="3"/>
  <c r="J480" i="3"/>
  <c r="L480" i="3" s="1"/>
  <c r="I480" i="3"/>
  <c r="N28" i="3"/>
  <c r="K28" i="3"/>
  <c r="F382" i="3"/>
  <c r="G382" i="3" s="1"/>
  <c r="H381" i="3"/>
  <c r="F482" i="3"/>
  <c r="G482" i="3" s="1"/>
  <c r="H481" i="3"/>
  <c r="H281" i="3"/>
  <c r="J281" i="3" s="1"/>
  <c r="L281" i="3" s="1"/>
  <c r="F282" i="3"/>
  <c r="G282" i="3" s="1"/>
  <c r="F181" i="3"/>
  <c r="G181" i="3" s="1" a="1"/>
  <c r="G181" i="3" s="1"/>
  <c r="H180" i="3"/>
  <c r="J180" i="3" s="1"/>
  <c r="L180" i="3" s="1"/>
  <c r="H29" i="3"/>
  <c r="B30" i="3"/>
  <c r="C30" i="3" s="1"/>
  <c r="A31" i="3"/>
  <c r="D31" i="3" s="1"/>
  <c r="F31" i="3"/>
  <c r="O31" i="3" s="1"/>
  <c r="G30" i="3"/>
  <c r="J381" i="3" l="1"/>
  <c r="L381" i="3" s="1"/>
  <c r="I381" i="3"/>
  <c r="J481" i="3"/>
  <c r="L481" i="3" s="1"/>
  <c r="I481" i="3"/>
  <c r="J29" i="3"/>
  <c r="L29" i="3" s="1"/>
  <c r="N29" i="3" s="1"/>
  <c r="P29" i="3"/>
  <c r="K29" i="3"/>
  <c r="F483" i="3"/>
  <c r="G483" i="3" s="1"/>
  <c r="H482" i="3"/>
  <c r="F383" i="3"/>
  <c r="G383" i="3" s="1"/>
  <c r="H382" i="3"/>
  <c r="H282" i="3"/>
  <c r="J282" i="3" s="1"/>
  <c r="L282" i="3" s="1"/>
  <c r="F283" i="3"/>
  <c r="G283" i="3" s="1"/>
  <c r="H181" i="3"/>
  <c r="J181" i="3" s="1"/>
  <c r="L181" i="3" s="1"/>
  <c r="F182" i="3"/>
  <c r="G182" i="3" s="1" a="1"/>
  <c r="G182" i="3" s="1"/>
  <c r="H30" i="3"/>
  <c r="A32" i="3"/>
  <c r="D32" i="3" s="1"/>
  <c r="B31" i="3"/>
  <c r="C31" i="3" s="1"/>
  <c r="F32" i="3"/>
  <c r="O32" i="3" s="1"/>
  <c r="G31" i="3"/>
  <c r="J382" i="3" l="1"/>
  <c r="L382" i="3" s="1"/>
  <c r="I382" i="3"/>
  <c r="J482" i="3"/>
  <c r="L482" i="3" s="1"/>
  <c r="I482" i="3"/>
  <c r="J30" i="3"/>
  <c r="L30" i="3" s="1"/>
  <c r="N30" i="3" s="1"/>
  <c r="P30" i="3"/>
  <c r="H383" i="3"/>
  <c r="F384" i="3"/>
  <c r="G384" i="3" s="1"/>
  <c r="F484" i="3"/>
  <c r="G484" i="3" s="1"/>
  <c r="H483" i="3"/>
  <c r="F284" i="3"/>
  <c r="G284" i="3" s="1"/>
  <c r="H283" i="3"/>
  <c r="J283" i="3" s="1"/>
  <c r="L283" i="3" s="1"/>
  <c r="F183" i="3"/>
  <c r="G183" i="3" s="1" a="1"/>
  <c r="G183" i="3" s="1"/>
  <c r="H182" i="3"/>
  <c r="J182" i="3" s="1"/>
  <c r="L182" i="3" s="1"/>
  <c r="H31" i="3"/>
  <c r="B32" i="3"/>
  <c r="C32" i="3" s="1"/>
  <c r="A33" i="3"/>
  <c r="D33" i="3" s="1"/>
  <c r="F33" i="3"/>
  <c r="O33" i="3" s="1"/>
  <c r="G32" i="3"/>
  <c r="J383" i="3" l="1"/>
  <c r="L383" i="3" s="1"/>
  <c r="I383" i="3"/>
  <c r="J483" i="3"/>
  <c r="L483" i="3" s="1"/>
  <c r="I483" i="3"/>
  <c r="K30" i="3"/>
  <c r="J31" i="3"/>
  <c r="L31" i="3" s="1"/>
  <c r="P31" i="3"/>
  <c r="N31" i="3"/>
  <c r="H384" i="3"/>
  <c r="F385" i="3"/>
  <c r="G385" i="3" s="1"/>
  <c r="F485" i="3"/>
  <c r="G485" i="3" s="1"/>
  <c r="H484" i="3"/>
  <c r="F285" i="3"/>
  <c r="G285" i="3" s="1"/>
  <c r="H284" i="3"/>
  <c r="J284" i="3" s="1"/>
  <c r="L284" i="3" s="1"/>
  <c r="H183" i="3"/>
  <c r="J183" i="3" s="1"/>
  <c r="L183" i="3" s="1"/>
  <c r="F184" i="3"/>
  <c r="G184" i="3" s="1" a="1"/>
  <c r="G184" i="3" s="1"/>
  <c r="H32" i="3"/>
  <c r="B33" i="3"/>
  <c r="C33" i="3" s="1"/>
  <c r="A34" i="3"/>
  <c r="D34" i="3" s="1"/>
  <c r="F34" i="3"/>
  <c r="O34" i="3" s="1"/>
  <c r="G33" i="3"/>
  <c r="J384" i="3" l="1"/>
  <c r="L384" i="3" s="1"/>
  <c r="I384" i="3"/>
  <c r="J484" i="3"/>
  <c r="L484" i="3" s="1"/>
  <c r="I484" i="3"/>
  <c r="K31" i="3"/>
  <c r="J32" i="3"/>
  <c r="L32" i="3" s="1"/>
  <c r="N32" i="3" s="1"/>
  <c r="P32" i="3"/>
  <c r="F386" i="3"/>
  <c r="G386" i="3" s="1"/>
  <c r="H385" i="3"/>
  <c r="F486" i="3"/>
  <c r="G486" i="3" s="1"/>
  <c r="H485" i="3"/>
  <c r="H285" i="3"/>
  <c r="J285" i="3" s="1"/>
  <c r="L285" i="3" s="1"/>
  <c r="F286" i="3"/>
  <c r="G286" i="3" s="1"/>
  <c r="F185" i="3"/>
  <c r="G185" i="3" s="1" a="1"/>
  <c r="G185" i="3" s="1"/>
  <c r="H184" i="3"/>
  <c r="J184" i="3" s="1"/>
  <c r="L184" i="3" s="1"/>
  <c r="H33" i="3"/>
  <c r="B34" i="3"/>
  <c r="C34" i="3" s="1"/>
  <c r="A35" i="3"/>
  <c r="D35" i="3" s="1"/>
  <c r="F35" i="3"/>
  <c r="O35" i="3" s="1"/>
  <c r="G34" i="3"/>
  <c r="J385" i="3" l="1"/>
  <c r="L385" i="3" s="1"/>
  <c r="I385" i="3"/>
  <c r="J485" i="3"/>
  <c r="L485" i="3" s="1"/>
  <c r="I485" i="3"/>
  <c r="K32" i="3"/>
  <c r="J33" i="3"/>
  <c r="L33" i="3" s="1"/>
  <c r="N33" i="3" s="1"/>
  <c r="P33" i="3"/>
  <c r="F387" i="3"/>
  <c r="G387" i="3" s="1"/>
  <c r="H386" i="3"/>
  <c r="F487" i="3"/>
  <c r="G487" i="3" s="1"/>
  <c r="H486" i="3"/>
  <c r="H286" i="3"/>
  <c r="J286" i="3" s="1"/>
  <c r="L286" i="3" s="1"/>
  <c r="F287" i="3"/>
  <c r="G287" i="3" s="1"/>
  <c r="F186" i="3"/>
  <c r="G186" i="3" s="1" a="1"/>
  <c r="G186" i="3" s="1"/>
  <c r="H185" i="3"/>
  <c r="J185" i="3" s="1"/>
  <c r="L185" i="3" s="1"/>
  <c r="H34" i="3"/>
  <c r="A36" i="3"/>
  <c r="D36" i="3" s="1"/>
  <c r="B35" i="3"/>
  <c r="C35" i="3" s="1"/>
  <c r="F36" i="3"/>
  <c r="O36" i="3" s="1"/>
  <c r="G35" i="3"/>
  <c r="J386" i="3" l="1"/>
  <c r="L386" i="3" s="1"/>
  <c r="I386" i="3"/>
  <c r="J486" i="3"/>
  <c r="L486" i="3" s="1"/>
  <c r="I486" i="3"/>
  <c r="K33" i="3"/>
  <c r="J34" i="3"/>
  <c r="L34" i="3" s="1"/>
  <c r="N34" i="3" s="1"/>
  <c r="P34" i="3"/>
  <c r="F488" i="3"/>
  <c r="G488" i="3" s="1"/>
  <c r="H487" i="3"/>
  <c r="H387" i="3"/>
  <c r="F388" i="3"/>
  <c r="G388" i="3" s="1"/>
  <c r="F288" i="3"/>
  <c r="G288" i="3" s="1"/>
  <c r="H287" i="3"/>
  <c r="J287" i="3" s="1"/>
  <c r="L287" i="3" s="1"/>
  <c r="F187" i="3"/>
  <c r="G187" i="3" s="1" a="1"/>
  <c r="G187" i="3" s="1"/>
  <c r="H186" i="3"/>
  <c r="J186" i="3" s="1"/>
  <c r="L186" i="3" s="1"/>
  <c r="H35" i="3"/>
  <c r="A37" i="3"/>
  <c r="D37" i="3" s="1"/>
  <c r="B36" i="3"/>
  <c r="C36" i="3" s="1"/>
  <c r="F37" i="3"/>
  <c r="O37" i="3" s="1"/>
  <c r="G36" i="3"/>
  <c r="J487" i="3" l="1"/>
  <c r="L487" i="3" s="1"/>
  <c r="I487" i="3"/>
  <c r="J387" i="3"/>
  <c r="L387" i="3" s="1"/>
  <c r="I387" i="3"/>
  <c r="K34" i="3"/>
  <c r="J35" i="3"/>
  <c r="L35" i="3" s="1"/>
  <c r="N35" i="3" s="1"/>
  <c r="P35" i="3"/>
  <c r="F489" i="3"/>
  <c r="G489" i="3" s="1"/>
  <c r="H488" i="3"/>
  <c r="H388" i="3"/>
  <c r="F389" i="3"/>
  <c r="G389" i="3" s="1"/>
  <c r="F289" i="3"/>
  <c r="G289" i="3" s="1"/>
  <c r="H288" i="3"/>
  <c r="J288" i="3" s="1"/>
  <c r="L288" i="3" s="1"/>
  <c r="F188" i="3"/>
  <c r="G188" i="3" s="1" a="1"/>
  <c r="G188" i="3" s="1"/>
  <c r="H187" i="3"/>
  <c r="J187" i="3" s="1"/>
  <c r="L187" i="3" s="1"/>
  <c r="H36" i="3"/>
  <c r="B37" i="3"/>
  <c r="C37" i="3" s="1"/>
  <c r="A38" i="3"/>
  <c r="D38" i="3" s="1"/>
  <c r="F38" i="3"/>
  <c r="O38" i="3" s="1"/>
  <c r="G37" i="3"/>
  <c r="J488" i="3" l="1"/>
  <c r="L488" i="3" s="1"/>
  <c r="I488" i="3"/>
  <c r="J388" i="3"/>
  <c r="L388" i="3" s="1"/>
  <c r="I388" i="3"/>
  <c r="K35" i="3"/>
  <c r="J36" i="3"/>
  <c r="L36" i="3" s="1"/>
  <c r="N36" i="3" s="1"/>
  <c r="P36" i="3"/>
  <c r="F490" i="3"/>
  <c r="G490" i="3" s="1"/>
  <c r="H489" i="3"/>
  <c r="F390" i="3"/>
  <c r="G390" i="3" s="1"/>
  <c r="H389" i="3"/>
  <c r="F290" i="3"/>
  <c r="G290" i="3" s="1"/>
  <c r="H289" i="3"/>
  <c r="J289" i="3" s="1"/>
  <c r="L289" i="3" s="1"/>
  <c r="F189" i="3"/>
  <c r="G189" i="3" s="1" a="1"/>
  <c r="G189" i="3" s="1"/>
  <c r="H188" i="3"/>
  <c r="J188" i="3" s="1"/>
  <c r="L188" i="3" s="1"/>
  <c r="H37" i="3"/>
  <c r="A39" i="3"/>
  <c r="D39" i="3" s="1"/>
  <c r="B38" i="3"/>
  <c r="C38" i="3" s="1"/>
  <c r="F39" i="3"/>
  <c r="O39" i="3" s="1"/>
  <c r="G38" i="3"/>
  <c r="J389" i="3" l="1"/>
  <c r="L389" i="3" s="1"/>
  <c r="I389" i="3"/>
  <c r="J489" i="3"/>
  <c r="L489" i="3" s="1"/>
  <c r="I489" i="3"/>
  <c r="K36" i="3"/>
  <c r="J37" i="3"/>
  <c r="P37" i="3"/>
  <c r="L37" i="3"/>
  <c r="N37" i="3" s="1"/>
  <c r="F391" i="3"/>
  <c r="G391" i="3" s="1"/>
  <c r="H390" i="3"/>
  <c r="F491" i="3"/>
  <c r="G491" i="3" s="1"/>
  <c r="H490" i="3"/>
  <c r="H290" i="3"/>
  <c r="J290" i="3" s="1"/>
  <c r="L290" i="3" s="1"/>
  <c r="F291" i="3"/>
  <c r="G291" i="3" s="1"/>
  <c r="F190" i="3"/>
  <c r="G190" i="3" s="1" a="1"/>
  <c r="G190" i="3" s="1"/>
  <c r="H189" i="3"/>
  <c r="J189" i="3" s="1"/>
  <c r="L189" i="3" s="1"/>
  <c r="H38" i="3"/>
  <c r="B39" i="3"/>
  <c r="C39" i="3" s="1"/>
  <c r="A40" i="3"/>
  <c r="D40" i="3" s="1"/>
  <c r="F40" i="3"/>
  <c r="O40" i="3" s="1"/>
  <c r="G39" i="3"/>
  <c r="J490" i="3" l="1"/>
  <c r="L490" i="3" s="1"/>
  <c r="I490" i="3"/>
  <c r="J390" i="3"/>
  <c r="L390" i="3" s="1"/>
  <c r="I390" i="3"/>
  <c r="K37" i="3"/>
  <c r="J38" i="3"/>
  <c r="L38" i="3" s="1"/>
  <c r="N38" i="3" s="1"/>
  <c r="P38" i="3"/>
  <c r="K38" i="3"/>
  <c r="H391" i="3"/>
  <c r="F392" i="3"/>
  <c r="G392" i="3" s="1"/>
  <c r="F492" i="3"/>
  <c r="G492" i="3" s="1"/>
  <c r="H491" i="3"/>
  <c r="H291" i="3"/>
  <c r="J291" i="3" s="1"/>
  <c r="L291" i="3" s="1"/>
  <c r="F292" i="3"/>
  <c r="G292" i="3" s="1"/>
  <c r="F191" i="3"/>
  <c r="G191" i="3" s="1" a="1"/>
  <c r="G191" i="3" s="1"/>
  <c r="H190" i="3"/>
  <c r="J190" i="3" s="1"/>
  <c r="L190" i="3" s="1"/>
  <c r="H39" i="3"/>
  <c r="A41" i="3"/>
  <c r="D41" i="3" s="1"/>
  <c r="B40" i="3"/>
  <c r="C40" i="3" s="1"/>
  <c r="F41" i="3"/>
  <c r="O41" i="3" s="1"/>
  <c r="G40" i="3"/>
  <c r="J391" i="3" l="1"/>
  <c r="L391" i="3" s="1"/>
  <c r="I391" i="3"/>
  <c r="J491" i="3"/>
  <c r="L491" i="3" s="1"/>
  <c r="I491" i="3"/>
  <c r="J39" i="3"/>
  <c r="K39" i="3" s="1"/>
  <c r="P39" i="3"/>
  <c r="H392" i="3"/>
  <c r="F393" i="3"/>
  <c r="G393" i="3" s="1"/>
  <c r="F493" i="3"/>
  <c r="G493" i="3" s="1"/>
  <c r="H492" i="3"/>
  <c r="F293" i="3"/>
  <c r="G293" i="3" s="1"/>
  <c r="H292" i="3"/>
  <c r="J292" i="3" s="1"/>
  <c r="L292" i="3" s="1"/>
  <c r="F192" i="3"/>
  <c r="G192" i="3" s="1" a="1"/>
  <c r="G192" i="3" s="1"/>
  <c r="H191" i="3"/>
  <c r="J191" i="3" s="1"/>
  <c r="L191" i="3" s="1"/>
  <c r="H40" i="3"/>
  <c r="B41" i="3"/>
  <c r="C41" i="3" s="1"/>
  <c r="A42" i="3"/>
  <c r="D42" i="3" s="1"/>
  <c r="F42" i="3"/>
  <c r="O42" i="3" s="1"/>
  <c r="G41" i="3"/>
  <c r="J392" i="3" l="1"/>
  <c r="L392" i="3" s="1"/>
  <c r="I392" i="3"/>
  <c r="J492" i="3"/>
  <c r="L492" i="3" s="1"/>
  <c r="I492" i="3"/>
  <c r="L39" i="3"/>
  <c r="N39" i="3" s="1"/>
  <c r="J40" i="3"/>
  <c r="L40" i="3" s="1"/>
  <c r="N40" i="3" s="1"/>
  <c r="P40" i="3"/>
  <c r="K40" i="3"/>
  <c r="F394" i="3"/>
  <c r="G394" i="3" s="1"/>
  <c r="H393" i="3"/>
  <c r="F494" i="3"/>
  <c r="G494" i="3" s="1"/>
  <c r="H493" i="3"/>
  <c r="F294" i="3"/>
  <c r="G294" i="3" s="1"/>
  <c r="H293" i="3"/>
  <c r="J293" i="3" s="1"/>
  <c r="L293" i="3" s="1"/>
  <c r="F193" i="3"/>
  <c r="G193" i="3" s="1" a="1"/>
  <c r="G193" i="3" s="1"/>
  <c r="H192" i="3"/>
  <c r="J192" i="3" s="1"/>
  <c r="L192" i="3" s="1"/>
  <c r="H41" i="3"/>
  <c r="B42" i="3"/>
  <c r="C42" i="3" s="1"/>
  <c r="A43" i="3"/>
  <c r="D43" i="3" s="1"/>
  <c r="F43" i="3"/>
  <c r="O43" i="3" s="1"/>
  <c r="G42" i="3"/>
  <c r="J493" i="3" l="1"/>
  <c r="L493" i="3" s="1"/>
  <c r="I493" i="3"/>
  <c r="J393" i="3"/>
  <c r="L393" i="3" s="1"/>
  <c r="I393" i="3"/>
  <c r="J41" i="3"/>
  <c r="L41" i="3" s="1"/>
  <c r="N41" i="3" s="1"/>
  <c r="P41" i="3"/>
  <c r="F395" i="3"/>
  <c r="G395" i="3" s="1"/>
  <c r="H394" i="3"/>
  <c r="F495" i="3"/>
  <c r="G495" i="3" s="1"/>
  <c r="H494" i="3"/>
  <c r="H294" i="3"/>
  <c r="J294" i="3" s="1"/>
  <c r="L294" i="3" s="1"/>
  <c r="F295" i="3"/>
  <c r="G295" i="3" s="1"/>
  <c r="F194" i="3"/>
  <c r="G194" i="3" s="1" a="1"/>
  <c r="G194" i="3" s="1"/>
  <c r="H193" i="3"/>
  <c r="J193" i="3" s="1"/>
  <c r="L193" i="3" s="1"/>
  <c r="H42" i="3"/>
  <c r="B43" i="3"/>
  <c r="C43" i="3" s="1"/>
  <c r="A44" i="3"/>
  <c r="D44" i="3" s="1"/>
  <c r="F44" i="3"/>
  <c r="O44" i="3" s="1"/>
  <c r="G43" i="3"/>
  <c r="J494" i="3" l="1"/>
  <c r="L494" i="3" s="1"/>
  <c r="I494" i="3"/>
  <c r="J394" i="3"/>
  <c r="L394" i="3" s="1"/>
  <c r="I394" i="3"/>
  <c r="K41" i="3"/>
  <c r="J42" i="3"/>
  <c r="L42" i="3" s="1"/>
  <c r="N42" i="3" s="1"/>
  <c r="P42" i="3"/>
  <c r="F496" i="3"/>
  <c r="G496" i="3" s="1"/>
  <c r="H495" i="3"/>
  <c r="H395" i="3"/>
  <c r="F396" i="3"/>
  <c r="G396" i="3" s="1"/>
  <c r="H295" i="3"/>
  <c r="J295" i="3" s="1"/>
  <c r="L295" i="3" s="1"/>
  <c r="F296" i="3"/>
  <c r="G296" i="3" s="1"/>
  <c r="F195" i="3"/>
  <c r="G195" i="3" s="1" a="1"/>
  <c r="G195" i="3" s="1"/>
  <c r="H194" i="3"/>
  <c r="J194" i="3" s="1"/>
  <c r="L194" i="3" s="1"/>
  <c r="H43" i="3"/>
  <c r="A45" i="3"/>
  <c r="D45" i="3" s="1"/>
  <c r="B44" i="3"/>
  <c r="C44" i="3" s="1"/>
  <c r="F45" i="3"/>
  <c r="O45" i="3" s="1"/>
  <c r="G44" i="3"/>
  <c r="J395" i="3" l="1"/>
  <c r="L395" i="3" s="1"/>
  <c r="I395" i="3"/>
  <c r="J495" i="3"/>
  <c r="L495" i="3" s="1"/>
  <c r="I495" i="3"/>
  <c r="K42" i="3"/>
  <c r="J43" i="3"/>
  <c r="L43" i="3" s="1"/>
  <c r="N43" i="3" s="1"/>
  <c r="P43" i="3"/>
  <c r="F497" i="3"/>
  <c r="G497" i="3" s="1"/>
  <c r="H496" i="3"/>
  <c r="H396" i="3"/>
  <c r="F397" i="3"/>
  <c r="G397" i="3" s="1"/>
  <c r="F297" i="3"/>
  <c r="G297" i="3" s="1"/>
  <c r="H296" i="3"/>
  <c r="J296" i="3" s="1"/>
  <c r="L296" i="3" s="1"/>
  <c r="F196" i="3"/>
  <c r="G196" i="3" s="1" a="1"/>
  <c r="G196" i="3" s="1"/>
  <c r="H195" i="3"/>
  <c r="J195" i="3" s="1"/>
  <c r="L195" i="3" s="1"/>
  <c r="H44" i="3"/>
  <c r="J44" i="3" s="1"/>
  <c r="B45" i="3"/>
  <c r="C45" i="3" s="1"/>
  <c r="A46" i="3"/>
  <c r="D46" i="3" s="1"/>
  <c r="F46" i="3"/>
  <c r="O46" i="3" s="1"/>
  <c r="G45" i="3"/>
  <c r="J396" i="3" l="1"/>
  <c r="L396" i="3" s="1"/>
  <c r="I396" i="3"/>
  <c r="J496" i="3"/>
  <c r="L496" i="3" s="1"/>
  <c r="I496" i="3"/>
  <c r="K43" i="3"/>
  <c r="K44" i="3" s="1"/>
  <c r="L44" i="3"/>
  <c r="N44" i="3" s="1"/>
  <c r="F498" i="3"/>
  <c r="G498" i="3" s="1"/>
  <c r="H497" i="3"/>
  <c r="F398" i="3"/>
  <c r="G398" i="3" s="1"/>
  <c r="H397" i="3"/>
  <c r="F298" i="3"/>
  <c r="G298" i="3" s="1"/>
  <c r="H297" i="3"/>
  <c r="J297" i="3" s="1"/>
  <c r="L297" i="3" s="1"/>
  <c r="F197" i="3"/>
  <c r="G197" i="3" s="1" a="1"/>
  <c r="G197" i="3" s="1"/>
  <c r="H196" i="3"/>
  <c r="J196" i="3" s="1"/>
  <c r="L196" i="3" s="1"/>
  <c r="H45" i="3"/>
  <c r="J45" i="3" s="1"/>
  <c r="A47" i="3"/>
  <c r="D47" i="3" s="1"/>
  <c r="B46" i="3"/>
  <c r="C46" i="3" s="1"/>
  <c r="F47" i="3"/>
  <c r="O47" i="3" s="1"/>
  <c r="G46" i="3"/>
  <c r="J397" i="3" l="1"/>
  <c r="L397" i="3" s="1"/>
  <c r="I397" i="3"/>
  <c r="J497" i="3"/>
  <c r="L497" i="3" s="1"/>
  <c r="I497" i="3"/>
  <c r="K45" i="3"/>
  <c r="L45" i="3"/>
  <c r="N45" i="3" s="1"/>
  <c r="F399" i="3"/>
  <c r="G399" i="3" s="1"/>
  <c r="H398" i="3"/>
  <c r="F499" i="3"/>
  <c r="G499" i="3" s="1"/>
  <c r="H498" i="3"/>
  <c r="H298" i="3"/>
  <c r="J298" i="3" s="1"/>
  <c r="L298" i="3" s="1"/>
  <c r="F299" i="3"/>
  <c r="G299" i="3" s="1"/>
  <c r="F198" i="3"/>
  <c r="G198" i="3" s="1" a="1"/>
  <c r="G198" i="3" s="1"/>
  <c r="H197" i="3"/>
  <c r="J197" i="3" s="1"/>
  <c r="L197" i="3" s="1"/>
  <c r="H46" i="3"/>
  <c r="J46" i="3" s="1"/>
  <c r="A48" i="3"/>
  <c r="D48" i="3" s="1"/>
  <c r="B47" i="3"/>
  <c r="C47" i="3" s="1"/>
  <c r="F48" i="3"/>
  <c r="O48" i="3" s="1"/>
  <c r="G47" i="3"/>
  <c r="J498" i="3" l="1"/>
  <c r="L498" i="3" s="1"/>
  <c r="I498" i="3"/>
  <c r="J398" i="3"/>
  <c r="L398" i="3" s="1"/>
  <c r="I398" i="3"/>
  <c r="K46" i="3"/>
  <c r="L46" i="3"/>
  <c r="N46" i="3" s="1"/>
  <c r="F500" i="3"/>
  <c r="G500" i="3" s="1"/>
  <c r="H499" i="3"/>
  <c r="H399" i="3"/>
  <c r="F400" i="3"/>
  <c r="G400" i="3" s="1"/>
  <c r="H299" i="3"/>
  <c r="J299" i="3" s="1"/>
  <c r="L299" i="3" s="1"/>
  <c r="F300" i="3"/>
  <c r="G300" i="3" s="1"/>
  <c r="F199" i="3"/>
  <c r="G199" i="3" s="1" a="1"/>
  <c r="G199" i="3" s="1"/>
  <c r="H198" i="3"/>
  <c r="J198" i="3" s="1"/>
  <c r="L198" i="3" s="1"/>
  <c r="H47" i="3"/>
  <c r="J47" i="3" s="1"/>
  <c r="B48" i="3"/>
  <c r="C48" i="3" s="1"/>
  <c r="A49" i="3"/>
  <c r="D49" i="3" s="1"/>
  <c r="F49" i="3"/>
  <c r="O49" i="3" s="1"/>
  <c r="G48" i="3"/>
  <c r="J499" i="3" l="1"/>
  <c r="L499" i="3" s="1"/>
  <c r="I499" i="3"/>
  <c r="J399" i="3"/>
  <c r="L399" i="3" s="1"/>
  <c r="I399" i="3"/>
  <c r="K47" i="3"/>
  <c r="L47" i="3"/>
  <c r="N47" i="3" s="1"/>
  <c r="F501" i="3"/>
  <c r="G501" i="3" s="1"/>
  <c r="H500" i="3"/>
  <c r="H400" i="3"/>
  <c r="F401" i="3"/>
  <c r="G401" i="3" s="1"/>
  <c r="F301" i="3"/>
  <c r="G301" i="3" s="1"/>
  <c r="H300" i="3"/>
  <c r="J300" i="3" s="1"/>
  <c r="L300" i="3" s="1"/>
  <c r="F200" i="3"/>
  <c r="G200" i="3" s="1" a="1"/>
  <c r="G200" i="3" s="1"/>
  <c r="H199" i="3"/>
  <c r="J199" i="3" s="1"/>
  <c r="L199" i="3" s="1"/>
  <c r="H48" i="3"/>
  <c r="J48" i="3" s="1"/>
  <c r="B49" i="3"/>
  <c r="C49" i="3" s="1"/>
  <c r="A50" i="3"/>
  <c r="D50" i="3" s="1"/>
  <c r="F50" i="3"/>
  <c r="O50" i="3" s="1"/>
  <c r="G49" i="3"/>
  <c r="J500" i="3" l="1"/>
  <c r="L500" i="3" s="1"/>
  <c r="I500" i="3"/>
  <c r="J400" i="3"/>
  <c r="L400" i="3" s="1"/>
  <c r="I400" i="3"/>
  <c r="K48" i="3"/>
  <c r="L48" i="3"/>
  <c r="N48" i="3" s="1"/>
  <c r="F502" i="3"/>
  <c r="G502" i="3" s="1"/>
  <c r="H501" i="3"/>
  <c r="F402" i="3"/>
  <c r="G402" i="3" s="1"/>
  <c r="H401" i="3"/>
  <c r="F302" i="3"/>
  <c r="G302" i="3" s="1"/>
  <c r="H301" i="3"/>
  <c r="J301" i="3" s="1"/>
  <c r="L301" i="3" s="1"/>
  <c r="F201" i="3"/>
  <c r="G201" i="3" s="1" a="1"/>
  <c r="G201" i="3" s="1"/>
  <c r="H200" i="3"/>
  <c r="J200" i="3" s="1"/>
  <c r="L200" i="3" s="1"/>
  <c r="H49" i="3"/>
  <c r="J49" i="3" s="1"/>
  <c r="B50" i="3"/>
  <c r="C50" i="3" s="1"/>
  <c r="A51" i="3"/>
  <c r="D51" i="3" s="1"/>
  <c r="F51" i="3"/>
  <c r="O51" i="3" s="1"/>
  <c r="G50" i="3"/>
  <c r="J501" i="3" l="1"/>
  <c r="L501" i="3" s="1"/>
  <c r="I501" i="3"/>
  <c r="J401" i="3"/>
  <c r="L401" i="3" s="1"/>
  <c r="I401" i="3"/>
  <c r="K49" i="3"/>
  <c r="L49" i="3"/>
  <c r="N49" i="3" s="1"/>
  <c r="F403" i="3"/>
  <c r="G403" i="3" s="1"/>
  <c r="H402" i="3"/>
  <c r="F503" i="3"/>
  <c r="G503" i="3" s="1"/>
  <c r="H502" i="3"/>
  <c r="H302" i="3"/>
  <c r="J302" i="3" s="1"/>
  <c r="L302" i="3" s="1"/>
  <c r="F303" i="3"/>
  <c r="G303" i="3" s="1"/>
  <c r="F202" i="3"/>
  <c r="G202" i="3" s="1" a="1"/>
  <c r="G202" i="3" s="1"/>
  <c r="H201" i="3"/>
  <c r="J201" i="3" s="1"/>
  <c r="L201" i="3" s="1"/>
  <c r="H50" i="3"/>
  <c r="J50" i="3" s="1"/>
  <c r="A52" i="3"/>
  <c r="D52" i="3" s="1"/>
  <c r="B51" i="3"/>
  <c r="C51" i="3" s="1"/>
  <c r="F52" i="3"/>
  <c r="O52" i="3" s="1"/>
  <c r="G51" i="3"/>
  <c r="J502" i="3" l="1"/>
  <c r="L502" i="3" s="1"/>
  <c r="I502" i="3"/>
  <c r="J402" i="3"/>
  <c r="L402" i="3" s="1"/>
  <c r="I402" i="3"/>
  <c r="K50" i="3"/>
  <c r="L50" i="3"/>
  <c r="N50" i="3" s="1"/>
  <c r="H403" i="3"/>
  <c r="F404" i="3"/>
  <c r="G404" i="3" s="1"/>
  <c r="F504" i="3"/>
  <c r="G504" i="3" s="1"/>
  <c r="H503" i="3"/>
  <c r="H303" i="3"/>
  <c r="J303" i="3" s="1"/>
  <c r="L303" i="3" s="1"/>
  <c r="F304" i="3"/>
  <c r="G304" i="3" s="1"/>
  <c r="F203" i="3"/>
  <c r="G203" i="3" s="1" a="1"/>
  <c r="G203" i="3" s="1"/>
  <c r="H202" i="3"/>
  <c r="J202" i="3" s="1"/>
  <c r="L202" i="3" s="1"/>
  <c r="H51" i="3"/>
  <c r="J51" i="3" s="1"/>
  <c r="B52" i="3"/>
  <c r="C52" i="3" s="1"/>
  <c r="A53" i="3"/>
  <c r="D53" i="3" s="1"/>
  <c r="F53" i="3"/>
  <c r="O53" i="3" s="1"/>
  <c r="G52" i="3"/>
  <c r="J503" i="3" l="1"/>
  <c r="L503" i="3" s="1"/>
  <c r="I503" i="3"/>
  <c r="J403" i="3"/>
  <c r="L403" i="3" s="1"/>
  <c r="I403" i="3"/>
  <c r="K51" i="3"/>
  <c r="L51" i="3"/>
  <c r="N51" i="3" s="1"/>
  <c r="H404" i="3"/>
  <c r="F405" i="3"/>
  <c r="G405" i="3" s="1"/>
  <c r="F505" i="3"/>
  <c r="G505" i="3" s="1"/>
  <c r="H504" i="3"/>
  <c r="F305" i="3"/>
  <c r="G305" i="3" s="1"/>
  <c r="H304" i="3"/>
  <c r="J304" i="3" s="1"/>
  <c r="L304" i="3" s="1"/>
  <c r="F204" i="3"/>
  <c r="G204" i="3" s="1" a="1"/>
  <c r="G204" i="3" s="1"/>
  <c r="H203" i="3"/>
  <c r="J203" i="3" s="1"/>
  <c r="L203" i="3" s="1"/>
  <c r="H52" i="3"/>
  <c r="J52" i="3" s="1"/>
  <c r="B53" i="3"/>
  <c r="C53" i="3" s="1"/>
  <c r="A54" i="3"/>
  <c r="D54" i="3" s="1"/>
  <c r="F54" i="3"/>
  <c r="O54" i="3" s="1"/>
  <c r="G53" i="3"/>
  <c r="J504" i="3" l="1"/>
  <c r="L504" i="3" s="1"/>
  <c r="I504" i="3"/>
  <c r="J404" i="3"/>
  <c r="L404" i="3" s="1"/>
  <c r="I404" i="3"/>
  <c r="K52" i="3"/>
  <c r="L52" i="3"/>
  <c r="N52" i="3" s="1"/>
  <c r="F506" i="3"/>
  <c r="G506" i="3" s="1"/>
  <c r="H505" i="3"/>
  <c r="F406" i="3"/>
  <c r="G406" i="3" s="1"/>
  <c r="H405" i="3"/>
  <c r="F306" i="3"/>
  <c r="G306" i="3" s="1"/>
  <c r="H305" i="3"/>
  <c r="J305" i="3" s="1"/>
  <c r="L305" i="3" s="1"/>
  <c r="F205" i="3"/>
  <c r="G205" i="3" s="1" a="1"/>
  <c r="G205" i="3" s="1"/>
  <c r="H204" i="3"/>
  <c r="J204" i="3" s="1"/>
  <c r="L204" i="3" s="1"/>
  <c r="H53" i="3"/>
  <c r="J53" i="3" s="1"/>
  <c r="B54" i="3"/>
  <c r="C54" i="3" s="1"/>
  <c r="A55" i="3"/>
  <c r="D55" i="3" s="1"/>
  <c r="F55" i="3"/>
  <c r="O55" i="3" s="1"/>
  <c r="G54" i="3"/>
  <c r="J505" i="3" l="1"/>
  <c r="L505" i="3" s="1"/>
  <c r="I505" i="3"/>
  <c r="J405" i="3"/>
  <c r="L405" i="3" s="1"/>
  <c r="I405" i="3"/>
  <c r="K53" i="3"/>
  <c r="L53" i="3"/>
  <c r="N53" i="3" s="1"/>
  <c r="F407" i="3"/>
  <c r="G407" i="3" s="1"/>
  <c r="H406" i="3"/>
  <c r="F507" i="3"/>
  <c r="G507" i="3" s="1"/>
  <c r="H506" i="3"/>
  <c r="H306" i="3"/>
  <c r="J306" i="3" s="1"/>
  <c r="L306" i="3" s="1"/>
  <c r="F307" i="3"/>
  <c r="G307" i="3" s="1"/>
  <c r="F206" i="3"/>
  <c r="G206" i="3" s="1" a="1"/>
  <c r="G206" i="3" s="1"/>
  <c r="H205" i="3"/>
  <c r="J205" i="3" s="1"/>
  <c r="L205" i="3" s="1"/>
  <c r="H54" i="3"/>
  <c r="J54" i="3" s="1"/>
  <c r="A56" i="3"/>
  <c r="D56" i="3" s="1"/>
  <c r="B55" i="3"/>
  <c r="C55" i="3" s="1"/>
  <c r="F56" i="3"/>
  <c r="O56" i="3" s="1"/>
  <c r="G55" i="3"/>
  <c r="J406" i="3" l="1"/>
  <c r="L406" i="3" s="1"/>
  <c r="I406" i="3"/>
  <c r="J506" i="3"/>
  <c r="L506" i="3" s="1"/>
  <c r="I506" i="3"/>
  <c r="K54" i="3"/>
  <c r="L54" i="3"/>
  <c r="N54" i="3" s="1"/>
  <c r="F508" i="3"/>
  <c r="G508" i="3" s="1"/>
  <c r="H507" i="3"/>
  <c r="H407" i="3"/>
  <c r="F408" i="3"/>
  <c r="G408" i="3" s="1"/>
  <c r="H307" i="3"/>
  <c r="J307" i="3" s="1"/>
  <c r="L307" i="3" s="1"/>
  <c r="F308" i="3"/>
  <c r="G308" i="3" s="1"/>
  <c r="F207" i="3"/>
  <c r="G207" i="3" s="1" a="1"/>
  <c r="G207" i="3" s="1"/>
  <c r="H206" i="3"/>
  <c r="J206" i="3" s="1"/>
  <c r="L206" i="3" s="1"/>
  <c r="H55" i="3"/>
  <c r="J55" i="3" s="1"/>
  <c r="B56" i="3"/>
  <c r="C56" i="3" s="1"/>
  <c r="A57" i="3"/>
  <c r="D57" i="3" s="1"/>
  <c r="F57" i="3"/>
  <c r="O57" i="3" s="1"/>
  <c r="G56" i="3"/>
  <c r="J507" i="3" l="1"/>
  <c r="L507" i="3" s="1"/>
  <c r="I507" i="3"/>
  <c r="J407" i="3"/>
  <c r="L407" i="3" s="1"/>
  <c r="I407" i="3"/>
  <c r="K55" i="3"/>
  <c r="L55" i="3"/>
  <c r="N55" i="3" s="1"/>
  <c r="F509" i="3"/>
  <c r="G509" i="3" s="1"/>
  <c r="H508" i="3"/>
  <c r="H408" i="3"/>
  <c r="F409" i="3"/>
  <c r="G409" i="3" s="1"/>
  <c r="F309" i="3"/>
  <c r="G309" i="3" s="1"/>
  <c r="H308" i="3"/>
  <c r="J308" i="3" s="1"/>
  <c r="L308" i="3" s="1"/>
  <c r="F208" i="3"/>
  <c r="G208" i="3" s="1" a="1"/>
  <c r="G208" i="3" s="1"/>
  <c r="H207" i="3"/>
  <c r="J207" i="3" s="1"/>
  <c r="L207" i="3" s="1"/>
  <c r="H56" i="3"/>
  <c r="J56" i="3" s="1"/>
  <c r="A58" i="3"/>
  <c r="D58" i="3" s="1"/>
  <c r="B57" i="3"/>
  <c r="C57" i="3" s="1"/>
  <c r="F58" i="3"/>
  <c r="O58" i="3" s="1"/>
  <c r="G57" i="3"/>
  <c r="J508" i="3" l="1"/>
  <c r="L508" i="3" s="1"/>
  <c r="I508" i="3"/>
  <c r="J408" i="3"/>
  <c r="L408" i="3" s="1"/>
  <c r="I408" i="3"/>
  <c r="K56" i="3"/>
  <c r="L56" i="3"/>
  <c r="N56" i="3" s="1"/>
  <c r="F510" i="3"/>
  <c r="G510" i="3" s="1"/>
  <c r="H509" i="3"/>
  <c r="F410" i="3"/>
  <c r="G410" i="3" s="1"/>
  <c r="H409" i="3"/>
  <c r="F310" i="3"/>
  <c r="G310" i="3" s="1"/>
  <c r="H309" i="3"/>
  <c r="J309" i="3" s="1"/>
  <c r="L309" i="3" s="1"/>
  <c r="F209" i="3"/>
  <c r="G209" i="3" s="1" a="1"/>
  <c r="G209" i="3" s="1"/>
  <c r="H208" i="3"/>
  <c r="J208" i="3" s="1"/>
  <c r="L208" i="3" s="1"/>
  <c r="H57" i="3"/>
  <c r="J57" i="3" s="1"/>
  <c r="B58" i="3"/>
  <c r="C58" i="3" s="1"/>
  <c r="A59" i="3"/>
  <c r="D59" i="3" s="1"/>
  <c r="F59" i="3"/>
  <c r="O59" i="3" s="1"/>
  <c r="G58" i="3"/>
  <c r="J509" i="3" l="1"/>
  <c r="L509" i="3" s="1"/>
  <c r="I509" i="3"/>
  <c r="J409" i="3"/>
  <c r="L409" i="3" s="1"/>
  <c r="I409" i="3"/>
  <c r="K57" i="3"/>
  <c r="L57" i="3"/>
  <c r="N57" i="3" s="1"/>
  <c r="F411" i="3"/>
  <c r="G411" i="3" s="1"/>
  <c r="H410" i="3"/>
  <c r="F511" i="3"/>
  <c r="G511" i="3" s="1"/>
  <c r="H510" i="3"/>
  <c r="H310" i="3"/>
  <c r="J310" i="3" s="1"/>
  <c r="L310" i="3" s="1"/>
  <c r="F311" i="3"/>
  <c r="G311" i="3" s="1"/>
  <c r="F210" i="3"/>
  <c r="G210" i="3" s="1" a="1"/>
  <c r="G210" i="3" s="1"/>
  <c r="H209" i="3"/>
  <c r="J209" i="3" s="1"/>
  <c r="L209" i="3" s="1"/>
  <c r="H58" i="3"/>
  <c r="J58" i="3" s="1"/>
  <c r="A60" i="3"/>
  <c r="D60" i="3" s="1"/>
  <c r="B59" i="3"/>
  <c r="C59" i="3" s="1"/>
  <c r="F60" i="3"/>
  <c r="O60" i="3" s="1"/>
  <c r="G59" i="3"/>
  <c r="J410" i="3" l="1"/>
  <c r="L410" i="3" s="1"/>
  <c r="I410" i="3"/>
  <c r="J510" i="3"/>
  <c r="L510" i="3" s="1"/>
  <c r="I510" i="3"/>
  <c r="K58" i="3"/>
  <c r="L58" i="3"/>
  <c r="N58" i="3" s="1"/>
  <c r="F512" i="3"/>
  <c r="G512" i="3" s="1"/>
  <c r="H511" i="3"/>
  <c r="H411" i="3"/>
  <c r="F412" i="3"/>
  <c r="G412" i="3" s="1"/>
  <c r="H311" i="3"/>
  <c r="J311" i="3" s="1"/>
  <c r="L311" i="3" s="1"/>
  <c r="F312" i="3"/>
  <c r="G312" i="3" s="1"/>
  <c r="F211" i="3"/>
  <c r="G211" i="3" s="1" a="1"/>
  <c r="G211" i="3" s="1"/>
  <c r="H210" i="3"/>
  <c r="J210" i="3" s="1"/>
  <c r="L210" i="3" s="1"/>
  <c r="H59" i="3"/>
  <c r="J59" i="3" s="1"/>
  <c r="B60" i="3"/>
  <c r="C60" i="3" s="1"/>
  <c r="A61" i="3"/>
  <c r="D61" i="3" s="1"/>
  <c r="F61" i="3"/>
  <c r="O61" i="3" s="1"/>
  <c r="G60" i="3"/>
  <c r="J511" i="3" l="1"/>
  <c r="L511" i="3" s="1"/>
  <c r="I511" i="3"/>
  <c r="J411" i="3"/>
  <c r="L411" i="3" s="1"/>
  <c r="I411" i="3"/>
  <c r="K59" i="3"/>
  <c r="L59" i="3"/>
  <c r="N59" i="3" s="1"/>
  <c r="F513" i="3"/>
  <c r="G513" i="3" s="1"/>
  <c r="H512" i="3"/>
  <c r="H412" i="3"/>
  <c r="F413" i="3"/>
  <c r="G413" i="3" s="1"/>
  <c r="H60" i="3"/>
  <c r="J60" i="3" s="1"/>
  <c r="F313" i="3"/>
  <c r="G313" i="3" s="1"/>
  <c r="H312" i="3"/>
  <c r="J312" i="3" s="1"/>
  <c r="L312" i="3" s="1"/>
  <c r="F212" i="3"/>
  <c r="G212" i="3" s="1" a="1"/>
  <c r="G212" i="3" s="1"/>
  <c r="H211" i="3"/>
  <c r="J211" i="3" s="1"/>
  <c r="L211" i="3" s="1"/>
  <c r="A62" i="3"/>
  <c r="D62" i="3" s="1"/>
  <c r="B61" i="3"/>
  <c r="C61" i="3" s="1"/>
  <c r="F62" i="3"/>
  <c r="O62" i="3" s="1"/>
  <c r="G61" i="3"/>
  <c r="J512" i="3" l="1"/>
  <c r="L512" i="3" s="1"/>
  <c r="I512" i="3"/>
  <c r="J412" i="3"/>
  <c r="L412" i="3" s="1"/>
  <c r="I412" i="3"/>
  <c r="K60" i="3"/>
  <c r="L60" i="3"/>
  <c r="N60" i="3" s="1"/>
  <c r="F514" i="3"/>
  <c r="G514" i="3" s="1"/>
  <c r="H513" i="3"/>
  <c r="F414" i="3"/>
  <c r="G414" i="3" s="1"/>
  <c r="H413" i="3"/>
  <c r="F314" i="3"/>
  <c r="G314" i="3" s="1"/>
  <c r="H313" i="3"/>
  <c r="J313" i="3" s="1"/>
  <c r="L313" i="3" s="1"/>
  <c r="F213" i="3"/>
  <c r="G213" i="3" s="1" a="1"/>
  <c r="G213" i="3" s="1"/>
  <c r="H212" i="3"/>
  <c r="J212" i="3" s="1"/>
  <c r="L212" i="3" s="1"/>
  <c r="H61" i="3"/>
  <c r="J61" i="3" s="1"/>
  <c r="B62" i="3"/>
  <c r="C62" i="3" s="1"/>
  <c r="A63" i="3"/>
  <c r="D63" i="3" s="1"/>
  <c r="F63" i="3"/>
  <c r="O63" i="3" s="1"/>
  <c r="G62" i="3"/>
  <c r="J513" i="3" l="1"/>
  <c r="L513" i="3" s="1"/>
  <c r="I513" i="3"/>
  <c r="J413" i="3"/>
  <c r="L413" i="3" s="1"/>
  <c r="I413" i="3"/>
  <c r="K61" i="3"/>
  <c r="L61" i="3"/>
  <c r="N61" i="3" s="1"/>
  <c r="F515" i="3"/>
  <c r="G515" i="3" s="1"/>
  <c r="H514" i="3"/>
  <c r="F415" i="3"/>
  <c r="G415" i="3" s="1"/>
  <c r="H414" i="3"/>
  <c r="H314" i="3"/>
  <c r="J314" i="3" s="1"/>
  <c r="L314" i="3" s="1"/>
  <c r="F315" i="3"/>
  <c r="G315" i="3" s="1"/>
  <c r="F214" i="3"/>
  <c r="G214" i="3" s="1" a="1"/>
  <c r="G214" i="3" s="1"/>
  <c r="H213" i="3"/>
  <c r="J213" i="3" s="1"/>
  <c r="L213" i="3" s="1"/>
  <c r="H62" i="3"/>
  <c r="J62" i="3" s="1"/>
  <c r="A64" i="3"/>
  <c r="D64" i="3" s="1"/>
  <c r="B63" i="3"/>
  <c r="C63" i="3" s="1"/>
  <c r="F64" i="3"/>
  <c r="O64" i="3" s="1"/>
  <c r="G63" i="3"/>
  <c r="J414" i="3" l="1"/>
  <c r="L414" i="3" s="1"/>
  <c r="I414" i="3"/>
  <c r="J514" i="3"/>
  <c r="L514" i="3" s="1"/>
  <c r="I514" i="3"/>
  <c r="K62" i="3"/>
  <c r="L62" i="3"/>
  <c r="N62" i="3" s="1"/>
  <c r="H415" i="3"/>
  <c r="F416" i="3"/>
  <c r="G416" i="3" s="1"/>
  <c r="F516" i="3"/>
  <c r="G516" i="3" s="1"/>
  <c r="H515" i="3"/>
  <c r="H315" i="3"/>
  <c r="J315" i="3" s="1"/>
  <c r="L315" i="3" s="1"/>
  <c r="F316" i="3"/>
  <c r="G316" i="3" s="1"/>
  <c r="F215" i="3"/>
  <c r="G215" i="3" s="1" a="1"/>
  <c r="G215" i="3" s="1"/>
  <c r="H214" i="3"/>
  <c r="J214" i="3" s="1"/>
  <c r="L214" i="3" s="1"/>
  <c r="H63" i="3"/>
  <c r="J63" i="3" s="1"/>
  <c r="B64" i="3"/>
  <c r="C64" i="3" s="1"/>
  <c r="A65" i="3"/>
  <c r="D65" i="3" s="1"/>
  <c r="F65" i="3"/>
  <c r="O65" i="3" s="1"/>
  <c r="G64" i="3"/>
  <c r="J515" i="3" l="1"/>
  <c r="L515" i="3" s="1"/>
  <c r="I515" i="3"/>
  <c r="J415" i="3"/>
  <c r="L415" i="3" s="1"/>
  <c r="I415" i="3"/>
  <c r="K63" i="3"/>
  <c r="L63" i="3"/>
  <c r="N63" i="3" s="1"/>
  <c r="H416" i="3"/>
  <c r="F417" i="3"/>
  <c r="G417" i="3" s="1"/>
  <c r="F517" i="3"/>
  <c r="G517" i="3" s="1"/>
  <c r="H516" i="3"/>
  <c r="F317" i="3"/>
  <c r="G317" i="3" s="1"/>
  <c r="H316" i="3"/>
  <c r="J316" i="3" s="1"/>
  <c r="L316" i="3" s="1"/>
  <c r="F216" i="3"/>
  <c r="G216" i="3" s="1" a="1"/>
  <c r="G216" i="3" s="1"/>
  <c r="H215" i="3"/>
  <c r="J215" i="3" s="1"/>
  <c r="L215" i="3" s="1"/>
  <c r="H64" i="3"/>
  <c r="J64" i="3" s="1"/>
  <c r="A66" i="3"/>
  <c r="D66" i="3" s="1"/>
  <c r="B65" i="3"/>
  <c r="C65" i="3" s="1"/>
  <c r="F66" i="3"/>
  <c r="O66" i="3" s="1"/>
  <c r="G65" i="3"/>
  <c r="J416" i="3" l="1"/>
  <c r="L416" i="3" s="1"/>
  <c r="I416" i="3"/>
  <c r="J516" i="3"/>
  <c r="L516" i="3" s="1"/>
  <c r="I516" i="3"/>
  <c r="K64" i="3"/>
  <c r="L64" i="3"/>
  <c r="N64" i="3" s="1"/>
  <c r="F418" i="3"/>
  <c r="H417" i="3"/>
  <c r="F518" i="3"/>
  <c r="H517" i="3"/>
  <c r="F318" i="3"/>
  <c r="H317" i="3"/>
  <c r="J317" i="3" s="1"/>
  <c r="L317" i="3" s="1"/>
  <c r="F217" i="3"/>
  <c r="G217" i="3" s="1" a="1"/>
  <c r="G217" i="3" s="1"/>
  <c r="H216" i="3"/>
  <c r="J216" i="3" s="1"/>
  <c r="L216" i="3" s="1"/>
  <c r="H65" i="3"/>
  <c r="J65" i="3" s="1"/>
  <c r="A67" i="3"/>
  <c r="D67" i="3" s="1"/>
  <c r="B66" i="3"/>
  <c r="C66" i="3" s="1"/>
  <c r="F67" i="3"/>
  <c r="O67" i="3" s="1"/>
  <c r="G66" i="3"/>
  <c r="J417" i="3" l="1"/>
  <c r="L417" i="3" s="1"/>
  <c r="I417" i="3"/>
  <c r="J517" i="3"/>
  <c r="L517" i="3" s="1"/>
  <c r="I517" i="3"/>
  <c r="G418" i="3"/>
  <c r="H418" i="3" s="1"/>
  <c r="G518" i="3"/>
  <c r="H518" i="3" s="1"/>
  <c r="K65" i="3"/>
  <c r="L65" i="3"/>
  <c r="N65" i="3" s="1"/>
  <c r="G318" i="3"/>
  <c r="H318" i="3" s="1"/>
  <c r="J318" i="3" s="1"/>
  <c r="L318" i="3" s="1"/>
  <c r="F218" i="3"/>
  <c r="H217" i="3"/>
  <c r="J217" i="3" s="1"/>
  <c r="L217" i="3" s="1"/>
  <c r="H66" i="3"/>
  <c r="J66" i="3" s="1"/>
  <c r="B67" i="3"/>
  <c r="C67" i="3" s="1"/>
  <c r="A68" i="3"/>
  <c r="F68" i="3"/>
  <c r="G67" i="3"/>
  <c r="J518" i="3" l="1"/>
  <c r="L518" i="3" s="1"/>
  <c r="I518" i="3"/>
  <c r="J418" i="3"/>
  <c r="L418" i="3" s="1"/>
  <c r="I418" i="3"/>
  <c r="F69" i="3"/>
  <c r="O69" i="3" s="1"/>
  <c r="O68" i="3"/>
  <c r="K66" i="3"/>
  <c r="L66" i="3"/>
  <c r="N66" i="3" s="1"/>
  <c r="G218" i="3" a="1"/>
  <c r="G218" i="3" s="1"/>
  <c r="H218" i="3" s="1"/>
  <c r="J218" i="3" s="1"/>
  <c r="L218" i="3" s="1"/>
  <c r="B68" i="3"/>
  <c r="C68" i="3" s="1"/>
  <c r="D68" i="3"/>
  <c r="H67" i="3"/>
  <c r="J67" i="3" s="1"/>
  <c r="F70" i="3"/>
  <c r="O70" i="3" s="1"/>
  <c r="G69" i="3"/>
  <c r="H69" i="3" s="1"/>
  <c r="J69" i="3" s="1"/>
  <c r="L69" i="3" s="1"/>
  <c r="G68" i="3"/>
  <c r="K67" i="3" l="1"/>
  <c r="L67" i="3"/>
  <c r="N67" i="3" s="1"/>
  <c r="H68" i="3"/>
  <c r="J68" i="3" s="1"/>
  <c r="F71" i="3"/>
  <c r="O71" i="3" s="1"/>
  <c r="G70" i="3"/>
  <c r="H70" i="3" s="1"/>
  <c r="J70" i="3" s="1"/>
  <c r="L70" i="3" s="1"/>
  <c r="K68" i="3" l="1"/>
  <c r="K69" i="3" s="1"/>
  <c r="K70" i="3" s="1"/>
  <c r="L68" i="3"/>
  <c r="Q118" i="3" s="1"/>
  <c r="F72" i="3"/>
  <c r="O72" i="3" s="1"/>
  <c r="G71" i="3"/>
  <c r="H71" i="3" s="1"/>
  <c r="J71" i="3" s="1"/>
  <c r="L71" i="3" s="1"/>
  <c r="N68" i="3" l="1"/>
  <c r="N69" i="3" s="1"/>
  <c r="N70" i="3" s="1"/>
  <c r="N71" i="3" s="1"/>
  <c r="K71" i="3"/>
  <c r="G72" i="3"/>
  <c r="H72" i="3" s="1"/>
  <c r="J72" i="3" s="1"/>
  <c r="L72" i="3" s="1"/>
  <c r="F73" i="3"/>
  <c r="O73" i="3" s="1"/>
  <c r="N72" i="3" l="1"/>
  <c r="K72" i="3"/>
  <c r="F74" i="3"/>
  <c r="O74" i="3" s="1"/>
  <c r="G73" i="3"/>
  <c r="H73" i="3" s="1"/>
  <c r="J73" i="3" s="1"/>
  <c r="L73" i="3" s="1"/>
  <c r="N73" i="3" l="1"/>
  <c r="K73" i="3"/>
  <c r="F75" i="3"/>
  <c r="O75" i="3" s="1"/>
  <c r="G74" i="3"/>
  <c r="H74" i="3" s="1"/>
  <c r="J74" i="3" s="1"/>
  <c r="L74" i="3" s="1"/>
  <c r="N74" i="3" l="1"/>
  <c r="K74" i="3"/>
  <c r="F76" i="3"/>
  <c r="O76" i="3" s="1"/>
  <c r="G75" i="3"/>
  <c r="H75" i="3" s="1"/>
  <c r="J75" i="3" s="1"/>
  <c r="K75" i="3" l="1"/>
  <c r="L75" i="3"/>
  <c r="N75" i="3" s="1"/>
  <c r="G76" i="3"/>
  <c r="H76" i="3" s="1"/>
  <c r="J76" i="3" s="1"/>
  <c r="F77" i="3"/>
  <c r="O77" i="3" s="1"/>
  <c r="K76" i="3" l="1"/>
  <c r="L76" i="3"/>
  <c r="N76" i="3" s="1"/>
  <c r="F78" i="3"/>
  <c r="O78" i="3" s="1"/>
  <c r="G77" i="3"/>
  <c r="H77" i="3" s="1"/>
  <c r="J77" i="3" s="1"/>
  <c r="K77" i="3" l="1"/>
  <c r="L77" i="3"/>
  <c r="N77" i="3" s="1"/>
  <c r="F79" i="3"/>
  <c r="O79" i="3" s="1"/>
  <c r="G78" i="3"/>
  <c r="H78" i="3" s="1"/>
  <c r="J78" i="3" s="1"/>
  <c r="K78" i="3" l="1"/>
  <c r="L78" i="3"/>
  <c r="N78" i="3" s="1"/>
  <c r="F80" i="3"/>
  <c r="O80" i="3" s="1"/>
  <c r="G79" i="3"/>
  <c r="H79" i="3" s="1"/>
  <c r="J79" i="3" s="1"/>
  <c r="K79" i="3" l="1"/>
  <c r="L79" i="3"/>
  <c r="N79" i="3" s="1"/>
  <c r="G80" i="3"/>
  <c r="H80" i="3" s="1"/>
  <c r="J80" i="3" s="1"/>
  <c r="F81" i="3"/>
  <c r="O81" i="3" s="1"/>
  <c r="K80" i="3" l="1"/>
  <c r="L80" i="3"/>
  <c r="N80" i="3" s="1"/>
  <c r="F82" i="3"/>
  <c r="O82" i="3" s="1"/>
  <c r="G81" i="3"/>
  <c r="H81" i="3" s="1"/>
  <c r="J81" i="3" s="1"/>
  <c r="K81" i="3" l="1"/>
  <c r="L81" i="3"/>
  <c r="N81" i="3" s="1"/>
  <c r="F83" i="3"/>
  <c r="O83" i="3" s="1"/>
  <c r="G82" i="3"/>
  <c r="H82" i="3" s="1"/>
  <c r="J82" i="3" s="1"/>
  <c r="K82" i="3" l="1"/>
  <c r="L82" i="3"/>
  <c r="N82" i="3" s="1"/>
  <c r="G83" i="3"/>
  <c r="H83" i="3" s="1"/>
  <c r="J83" i="3" s="1"/>
  <c r="F84" i="3"/>
  <c r="O84" i="3" s="1"/>
  <c r="K83" i="3" l="1"/>
  <c r="L83" i="3"/>
  <c r="N83" i="3" s="1"/>
  <c r="G84" i="3"/>
  <c r="H84" i="3" s="1"/>
  <c r="J84" i="3" s="1"/>
  <c r="F85" i="3"/>
  <c r="O85" i="3" s="1"/>
  <c r="K84" i="3" l="1"/>
  <c r="L84" i="3"/>
  <c r="N84" i="3" s="1"/>
  <c r="F86" i="3"/>
  <c r="O86" i="3" s="1"/>
  <c r="G85" i="3"/>
  <c r="H85" i="3" s="1"/>
  <c r="J85" i="3" s="1"/>
  <c r="K85" i="3" l="1"/>
  <c r="L85" i="3"/>
  <c r="N85" i="3" s="1"/>
  <c r="G86" i="3"/>
  <c r="H86" i="3" s="1"/>
  <c r="J86" i="3" s="1"/>
  <c r="F87" i="3"/>
  <c r="O87" i="3" s="1"/>
  <c r="K86" i="3" l="1"/>
  <c r="L86" i="3"/>
  <c r="N86" i="3" s="1"/>
  <c r="F88" i="3"/>
  <c r="O88" i="3" s="1"/>
  <c r="G87" i="3"/>
  <c r="H87" i="3" s="1"/>
  <c r="J87" i="3" s="1"/>
  <c r="K87" i="3" l="1"/>
  <c r="L87" i="3"/>
  <c r="N87" i="3" s="1"/>
  <c r="G88" i="3"/>
  <c r="H88" i="3" s="1"/>
  <c r="J88" i="3" s="1"/>
  <c r="F89" i="3"/>
  <c r="O89" i="3" s="1"/>
  <c r="K88" i="3" l="1"/>
  <c r="L88" i="3"/>
  <c r="N88" i="3" s="1"/>
  <c r="F90" i="3"/>
  <c r="O90" i="3" s="1"/>
  <c r="G89" i="3"/>
  <c r="H89" i="3" s="1"/>
  <c r="J89" i="3" s="1"/>
  <c r="K89" i="3" l="1"/>
  <c r="L89" i="3"/>
  <c r="N89" i="3" s="1"/>
  <c r="G90" i="3"/>
  <c r="H90" i="3" s="1"/>
  <c r="J90" i="3" s="1"/>
  <c r="F91" i="3"/>
  <c r="O91" i="3" s="1"/>
  <c r="K90" i="3" l="1"/>
  <c r="L90" i="3"/>
  <c r="N90" i="3" s="1"/>
  <c r="F92" i="3"/>
  <c r="O92" i="3" s="1"/>
  <c r="G91" i="3"/>
  <c r="H91" i="3" s="1"/>
  <c r="J91" i="3" s="1"/>
  <c r="K91" i="3" l="1"/>
  <c r="L91" i="3"/>
  <c r="N91" i="3" s="1"/>
  <c r="F93" i="3"/>
  <c r="O93" i="3" s="1"/>
  <c r="G92" i="3"/>
  <c r="H92" i="3" s="1"/>
  <c r="J92" i="3" s="1"/>
  <c r="K92" i="3" l="1"/>
  <c r="L92" i="3"/>
  <c r="N92" i="3" s="1"/>
  <c r="F94" i="3"/>
  <c r="O94" i="3" s="1"/>
  <c r="G93" i="3"/>
  <c r="H93" i="3" s="1"/>
  <c r="J93" i="3" s="1"/>
  <c r="K93" i="3" l="1"/>
  <c r="L93" i="3"/>
  <c r="N93" i="3" s="1"/>
  <c r="F95" i="3"/>
  <c r="O95" i="3" s="1"/>
  <c r="G94" i="3"/>
  <c r="H94" i="3" s="1"/>
  <c r="J94" i="3" s="1"/>
  <c r="K94" i="3" l="1"/>
  <c r="L94" i="3"/>
  <c r="N94" i="3" s="1"/>
  <c r="F96" i="3"/>
  <c r="O96" i="3" s="1"/>
  <c r="G95" i="3"/>
  <c r="H95" i="3" s="1"/>
  <c r="J95" i="3" s="1"/>
  <c r="K95" i="3" l="1"/>
  <c r="L95" i="3"/>
  <c r="N95" i="3" s="1"/>
  <c r="F97" i="3"/>
  <c r="O97" i="3" s="1"/>
  <c r="G96" i="3"/>
  <c r="H96" i="3" s="1"/>
  <c r="J96" i="3" s="1"/>
  <c r="K96" i="3" l="1"/>
  <c r="L96" i="3"/>
  <c r="N96" i="3" s="1"/>
  <c r="F98" i="3"/>
  <c r="O98" i="3" s="1"/>
  <c r="G97" i="3"/>
  <c r="H97" i="3" s="1"/>
  <c r="J97" i="3" s="1"/>
  <c r="K97" i="3" l="1"/>
  <c r="L97" i="3"/>
  <c r="N97" i="3" s="1"/>
  <c r="G98" i="3"/>
  <c r="H98" i="3" s="1"/>
  <c r="J98" i="3" s="1"/>
  <c r="F99" i="3"/>
  <c r="O99" i="3" s="1"/>
  <c r="K98" i="3" l="1"/>
  <c r="L98" i="3"/>
  <c r="N98" i="3" s="1"/>
  <c r="F100" i="3"/>
  <c r="O100" i="3" s="1"/>
  <c r="G99" i="3"/>
  <c r="H99" i="3" s="1"/>
  <c r="J99" i="3" s="1"/>
  <c r="K99" i="3" l="1"/>
  <c r="L99" i="3"/>
  <c r="N99" i="3" s="1"/>
  <c r="F101" i="3"/>
  <c r="O101" i="3" s="1"/>
  <c r="G100" i="3"/>
  <c r="H100" i="3" s="1"/>
  <c r="J100" i="3" s="1"/>
  <c r="K100" i="3" l="1"/>
  <c r="L100" i="3"/>
  <c r="N100" i="3" s="1"/>
  <c r="F102" i="3"/>
  <c r="O102" i="3" s="1"/>
  <c r="G101" i="3"/>
  <c r="H101" i="3" s="1"/>
  <c r="J101" i="3" s="1"/>
  <c r="K101" i="3" l="1"/>
  <c r="L101" i="3"/>
  <c r="N101" i="3" s="1"/>
  <c r="G102" i="3"/>
  <c r="H102" i="3" s="1"/>
  <c r="J102" i="3" s="1"/>
  <c r="F103" i="3"/>
  <c r="O103" i="3" s="1"/>
  <c r="K102" i="3" l="1"/>
  <c r="L102" i="3"/>
  <c r="N102" i="3" s="1"/>
  <c r="G103" i="3"/>
  <c r="H103" i="3" s="1"/>
  <c r="J103" i="3" s="1"/>
  <c r="F104" i="3"/>
  <c r="O104" i="3" s="1"/>
  <c r="K103" i="3" l="1"/>
  <c r="L103" i="3"/>
  <c r="N103" i="3" s="1"/>
  <c r="F105" i="3"/>
  <c r="O105" i="3" s="1"/>
  <c r="G104" i="3"/>
  <c r="H104" i="3" s="1"/>
  <c r="J104" i="3" s="1"/>
  <c r="K104" i="3" l="1"/>
  <c r="L104" i="3"/>
  <c r="N104" i="3" s="1"/>
  <c r="G105" i="3"/>
  <c r="H105" i="3" s="1"/>
  <c r="J105" i="3" s="1"/>
  <c r="F106" i="3"/>
  <c r="O106" i="3" s="1"/>
  <c r="K105" i="3" l="1"/>
  <c r="L105" i="3"/>
  <c r="N105" i="3" s="1"/>
  <c r="F107" i="3"/>
  <c r="O107" i="3" s="1"/>
  <c r="G106" i="3"/>
  <c r="H106" i="3" s="1"/>
  <c r="J106" i="3" s="1"/>
  <c r="K106" i="3" l="1"/>
  <c r="L106" i="3"/>
  <c r="N106" i="3" s="1"/>
  <c r="F108" i="3"/>
  <c r="O108" i="3" s="1"/>
  <c r="G107" i="3"/>
  <c r="H107" i="3" s="1"/>
  <c r="J107" i="3" s="1"/>
  <c r="K107" i="3" l="1"/>
  <c r="L107" i="3"/>
  <c r="N107" i="3" s="1"/>
  <c r="G108" i="3"/>
  <c r="H108" i="3" s="1"/>
  <c r="J108" i="3" s="1"/>
  <c r="F109" i="3"/>
  <c r="O109" i="3" s="1"/>
  <c r="K108" i="3" l="1"/>
  <c r="L108" i="3"/>
  <c r="N108" i="3" s="1"/>
  <c r="F110" i="3"/>
  <c r="O110" i="3" s="1"/>
  <c r="G109" i="3"/>
  <c r="H109" i="3" s="1"/>
  <c r="J109" i="3" s="1"/>
  <c r="K109" i="3" l="1"/>
  <c r="L109" i="3"/>
  <c r="N109" i="3" s="1"/>
  <c r="F111" i="3"/>
  <c r="O111" i="3" s="1"/>
  <c r="G110" i="3"/>
  <c r="H110" i="3" s="1"/>
  <c r="J110" i="3" s="1"/>
  <c r="K110" i="3" l="1"/>
  <c r="L110" i="3"/>
  <c r="N110" i="3" s="1"/>
  <c r="F112" i="3"/>
  <c r="O112" i="3" s="1"/>
  <c r="G111" i="3"/>
  <c r="H111" i="3" s="1"/>
  <c r="J111" i="3" s="1"/>
  <c r="K111" i="3" l="1"/>
  <c r="L111" i="3"/>
  <c r="N111" i="3" s="1"/>
  <c r="F113" i="3"/>
  <c r="O113" i="3" s="1"/>
  <c r="G112" i="3"/>
  <c r="H112" i="3" s="1"/>
  <c r="J112" i="3" s="1"/>
  <c r="K112" i="3" l="1"/>
  <c r="L112" i="3"/>
  <c r="N112" i="3" s="1"/>
  <c r="F114" i="3"/>
  <c r="O114" i="3" s="1"/>
  <c r="G113" i="3"/>
  <c r="H113" i="3" s="1"/>
  <c r="J113" i="3" s="1"/>
  <c r="K113" i="3" l="1"/>
  <c r="L113" i="3"/>
  <c r="N113" i="3" s="1"/>
  <c r="F115" i="3"/>
  <c r="O115" i="3" s="1"/>
  <c r="G114" i="3"/>
  <c r="H114" i="3" s="1"/>
  <c r="J114" i="3" s="1"/>
  <c r="K114" i="3" l="1"/>
  <c r="L114" i="3"/>
  <c r="N114" i="3" s="1"/>
  <c r="F116" i="3"/>
  <c r="O116" i="3" s="1"/>
  <c r="G115" i="3"/>
  <c r="H115" i="3" s="1"/>
  <c r="J115" i="3" s="1"/>
  <c r="K115" i="3" l="1"/>
  <c r="L115" i="3"/>
  <c r="N115" i="3" s="1"/>
  <c r="F117" i="3"/>
  <c r="O117" i="3" s="1"/>
  <c r="G116" i="3"/>
  <c r="H116" i="3" s="1"/>
  <c r="J116" i="3" s="1"/>
  <c r="K116" i="3" l="1"/>
  <c r="L116" i="3"/>
  <c r="N116" i="3" s="1"/>
  <c r="F118" i="3"/>
  <c r="G117" i="3"/>
  <c r="H117" i="3" s="1"/>
  <c r="J117" i="3" s="1"/>
  <c r="G118" i="3" l="1"/>
  <c r="H118" i="3" s="1"/>
  <c r="J118" i="3" s="1"/>
  <c r="L118" i="3" s="1"/>
  <c r="O118" i="3"/>
  <c r="K117" i="3"/>
  <c r="L117" i="3"/>
  <c r="N117" i="3" s="1"/>
  <c r="K118" i="3" l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K381" i="3" s="1"/>
  <c r="K382" i="3" s="1"/>
  <c r="K383" i="3" s="1"/>
  <c r="K384" i="3" s="1"/>
  <c r="K385" i="3" s="1"/>
  <c r="K386" i="3" s="1"/>
  <c r="K387" i="3" s="1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K475" i="3" s="1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R118" i="3"/>
  <c r="P118" i="3"/>
  <c r="N118" i="3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N246" i="3" s="1"/>
  <c r="N247" i="3" s="1"/>
  <c r="N248" i="3" s="1"/>
  <c r="N249" i="3" s="1"/>
  <c r="N250" i="3" s="1"/>
  <c r="N251" i="3" s="1"/>
  <c r="N252" i="3" s="1"/>
  <c r="N253" i="3" s="1"/>
  <c r="N254" i="3" s="1"/>
  <c r="N255" i="3" s="1"/>
  <c r="N256" i="3" s="1"/>
  <c r="N257" i="3" s="1"/>
  <c r="N258" i="3" s="1"/>
  <c r="N259" i="3" s="1"/>
  <c r="N260" i="3" s="1"/>
  <c r="N261" i="3" s="1"/>
  <c r="N262" i="3" s="1"/>
  <c r="N263" i="3" s="1"/>
  <c r="N264" i="3" s="1"/>
  <c r="N265" i="3" s="1"/>
  <c r="N266" i="3" s="1"/>
  <c r="N267" i="3" s="1"/>
  <c r="N268" i="3" s="1"/>
  <c r="N269" i="3" s="1"/>
  <c r="N270" i="3" s="1"/>
  <c r="N271" i="3" s="1"/>
  <c r="N272" i="3" s="1"/>
  <c r="N273" i="3" s="1"/>
  <c r="N274" i="3" s="1"/>
  <c r="N275" i="3" s="1"/>
  <c r="N276" i="3" s="1"/>
  <c r="N277" i="3" s="1"/>
  <c r="N278" i="3" s="1"/>
  <c r="N279" i="3" s="1"/>
  <c r="N280" i="3" s="1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N296" i="3" s="1"/>
  <c r="N297" i="3" s="1"/>
  <c r="N298" i="3" s="1"/>
  <c r="N299" i="3" s="1"/>
  <c r="N300" i="3" s="1"/>
  <c r="N301" i="3" s="1"/>
  <c r="N302" i="3" s="1"/>
  <c r="N303" i="3" s="1"/>
  <c r="N304" i="3" s="1"/>
  <c r="N305" i="3" s="1"/>
  <c r="N306" i="3" s="1"/>
  <c r="N307" i="3" s="1"/>
  <c r="N308" i="3" s="1"/>
  <c r="N309" i="3" s="1"/>
  <c r="N310" i="3" s="1"/>
  <c r="N311" i="3" s="1"/>
  <c r="N312" i="3" s="1"/>
  <c r="N313" i="3" s="1"/>
  <c r="N314" i="3" s="1"/>
  <c r="N315" i="3" s="1"/>
  <c r="N316" i="3" s="1"/>
  <c r="N317" i="3" s="1"/>
  <c r="N318" i="3" s="1"/>
  <c r="N319" i="3" s="1"/>
  <c r="N320" i="3" s="1"/>
  <c r="N321" i="3" s="1"/>
  <c r="N322" i="3" s="1"/>
  <c r="N323" i="3" s="1"/>
  <c r="N324" i="3" s="1"/>
  <c r="N325" i="3" s="1"/>
  <c r="N326" i="3" s="1"/>
  <c r="N327" i="3" s="1"/>
  <c r="N328" i="3" s="1"/>
  <c r="N329" i="3" s="1"/>
  <c r="N330" i="3" s="1"/>
  <c r="N331" i="3" s="1"/>
  <c r="N332" i="3" s="1"/>
  <c r="N333" i="3" s="1"/>
  <c r="N334" i="3" s="1"/>
  <c r="N335" i="3" s="1"/>
  <c r="N336" i="3" s="1"/>
  <c r="N337" i="3" s="1"/>
  <c r="N338" i="3" s="1"/>
  <c r="N339" i="3" s="1"/>
  <c r="N340" i="3" s="1"/>
  <c r="N341" i="3" s="1"/>
  <c r="N342" i="3" s="1"/>
  <c r="N343" i="3" s="1"/>
  <c r="N344" i="3" s="1"/>
  <c r="N345" i="3" s="1"/>
  <c r="N346" i="3" s="1"/>
  <c r="N347" i="3" s="1"/>
  <c r="N348" i="3" s="1"/>
  <c r="N349" i="3" s="1"/>
  <c r="N350" i="3" s="1"/>
  <c r="N351" i="3" s="1"/>
  <c r="N352" i="3" s="1"/>
  <c r="N353" i="3" s="1"/>
  <c r="N354" i="3" s="1"/>
  <c r="N355" i="3" s="1"/>
  <c r="N356" i="3" s="1"/>
  <c r="N357" i="3" s="1"/>
  <c r="N358" i="3" s="1"/>
  <c r="N359" i="3" s="1"/>
  <c r="N360" i="3" s="1"/>
  <c r="N361" i="3" s="1"/>
  <c r="N362" i="3" s="1"/>
  <c r="N363" i="3" s="1"/>
  <c r="N364" i="3" s="1"/>
  <c r="N365" i="3" s="1"/>
  <c r="N366" i="3" s="1"/>
  <c r="N367" i="3" s="1"/>
  <c r="N368" i="3" s="1"/>
  <c r="N369" i="3" s="1"/>
  <c r="N370" i="3" s="1"/>
  <c r="N371" i="3" s="1"/>
  <c r="N372" i="3" s="1"/>
  <c r="N373" i="3" s="1"/>
  <c r="N374" i="3" s="1"/>
  <c r="N375" i="3" s="1"/>
  <c r="N376" i="3" s="1"/>
  <c r="N377" i="3" s="1"/>
  <c r="N378" i="3" s="1"/>
  <c r="N379" i="3" s="1"/>
  <c r="N380" i="3" s="1"/>
  <c r="N381" i="3" s="1"/>
  <c r="N382" i="3" s="1"/>
  <c r="N383" i="3" s="1"/>
  <c r="N384" i="3" s="1"/>
  <c r="N385" i="3" s="1"/>
  <c r="N386" i="3" s="1"/>
  <c r="N387" i="3" s="1"/>
  <c r="N388" i="3" s="1"/>
  <c r="N389" i="3" s="1"/>
  <c r="N390" i="3" s="1"/>
  <c r="N391" i="3" s="1"/>
  <c r="N392" i="3" s="1"/>
  <c r="N393" i="3" s="1"/>
  <c r="N394" i="3" s="1"/>
  <c r="N395" i="3" s="1"/>
  <c r="N396" i="3" s="1"/>
  <c r="N397" i="3" s="1"/>
  <c r="N398" i="3" s="1"/>
  <c r="N399" i="3" s="1"/>
  <c r="N400" i="3" s="1"/>
  <c r="N401" i="3" s="1"/>
  <c r="N402" i="3" s="1"/>
  <c r="N403" i="3" s="1"/>
  <c r="N404" i="3" s="1"/>
  <c r="N405" i="3" s="1"/>
  <c r="N406" i="3" s="1"/>
  <c r="N407" i="3" s="1"/>
  <c r="N408" i="3" s="1"/>
  <c r="N409" i="3" s="1"/>
  <c r="N410" i="3" s="1"/>
  <c r="N411" i="3" s="1"/>
  <c r="N412" i="3" s="1"/>
  <c r="N413" i="3" s="1"/>
  <c r="N414" i="3" s="1"/>
  <c r="N415" i="3" s="1"/>
  <c r="N416" i="3" s="1"/>
  <c r="N417" i="3" s="1"/>
  <c r="N418" i="3" s="1"/>
  <c r="N419" i="3" s="1"/>
  <c r="N420" i="3" s="1"/>
  <c r="N421" i="3" s="1"/>
  <c r="N422" i="3" s="1"/>
  <c r="N423" i="3" s="1"/>
  <c r="N424" i="3" s="1"/>
  <c r="N425" i="3" s="1"/>
  <c r="N426" i="3" s="1"/>
  <c r="N427" i="3" s="1"/>
  <c r="N428" i="3" s="1"/>
  <c r="N429" i="3" s="1"/>
  <c r="N430" i="3" s="1"/>
  <c r="N431" i="3" s="1"/>
  <c r="N432" i="3" s="1"/>
  <c r="N433" i="3" s="1"/>
  <c r="N434" i="3" s="1"/>
  <c r="N435" i="3" s="1"/>
  <c r="N436" i="3" s="1"/>
  <c r="N437" i="3" s="1"/>
  <c r="N438" i="3" s="1"/>
  <c r="N439" i="3" s="1"/>
  <c r="N440" i="3" s="1"/>
  <c r="N441" i="3" s="1"/>
  <c r="N442" i="3" s="1"/>
  <c r="N443" i="3" s="1"/>
  <c r="N444" i="3" s="1"/>
  <c r="N445" i="3" s="1"/>
  <c r="N446" i="3" s="1"/>
  <c r="N447" i="3" s="1"/>
  <c r="N448" i="3" s="1"/>
  <c r="N449" i="3" s="1"/>
  <c r="N450" i="3" s="1"/>
  <c r="N451" i="3" s="1"/>
  <c r="N452" i="3" s="1"/>
  <c r="N453" i="3" s="1"/>
  <c r="N454" i="3" s="1"/>
  <c r="N455" i="3" s="1"/>
  <c r="N456" i="3" s="1"/>
  <c r="N457" i="3" s="1"/>
  <c r="N458" i="3" s="1"/>
  <c r="N459" i="3" s="1"/>
  <c r="N460" i="3" s="1"/>
  <c r="N461" i="3" s="1"/>
  <c r="N462" i="3" s="1"/>
  <c r="N463" i="3" s="1"/>
  <c r="N464" i="3" s="1"/>
  <c r="N465" i="3" s="1"/>
  <c r="N466" i="3" s="1"/>
  <c r="N467" i="3" s="1"/>
  <c r="N468" i="3" s="1"/>
  <c r="N469" i="3" s="1"/>
  <c r="N470" i="3" s="1"/>
  <c r="N471" i="3" s="1"/>
  <c r="N472" i="3" s="1"/>
  <c r="N473" i="3" s="1"/>
  <c r="N474" i="3" s="1"/>
  <c r="N475" i="3" s="1"/>
  <c r="N476" i="3" s="1"/>
  <c r="N477" i="3" s="1"/>
  <c r="N478" i="3" s="1"/>
  <c r="N479" i="3" s="1"/>
  <c r="N480" i="3" s="1"/>
  <c r="N481" i="3" s="1"/>
  <c r="N482" i="3" s="1"/>
  <c r="N483" i="3" s="1"/>
  <c r="N484" i="3" s="1"/>
  <c r="N485" i="3" s="1"/>
  <c r="N486" i="3" s="1"/>
  <c r="N487" i="3" s="1"/>
  <c r="N488" i="3" s="1"/>
  <c r="N489" i="3" s="1"/>
  <c r="N490" i="3" s="1"/>
  <c r="N491" i="3" s="1"/>
  <c r="N492" i="3" s="1"/>
  <c r="N493" i="3" s="1"/>
  <c r="N494" i="3" s="1"/>
  <c r="N495" i="3" s="1"/>
  <c r="N496" i="3" s="1"/>
  <c r="N497" i="3" s="1"/>
  <c r="N498" i="3" s="1"/>
  <c r="N499" i="3" s="1"/>
  <c r="N500" i="3" s="1"/>
  <c r="N501" i="3" s="1"/>
  <c r="N502" i="3" s="1"/>
  <c r="N503" i="3" s="1"/>
  <c r="N504" i="3" s="1"/>
  <c r="N505" i="3" s="1"/>
  <c r="N506" i="3" s="1"/>
  <c r="N507" i="3" s="1"/>
  <c r="N508" i="3" s="1"/>
  <c r="N509" i="3" s="1"/>
  <c r="N510" i="3" s="1"/>
  <c r="N511" i="3" s="1"/>
  <c r="N512" i="3" s="1"/>
  <c r="N513" i="3" s="1"/>
  <c r="N514" i="3" s="1"/>
  <c r="N515" i="3" s="1"/>
  <c r="N516" i="3" s="1"/>
  <c r="N517" i="3" s="1"/>
  <c r="N51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<sst xmlns="http://schemas.openxmlformats.org/spreadsheetml/2006/main" count="1212" uniqueCount="200">
  <si>
    <t>Rad</t>
  </si>
  <si>
    <t>SIN</t>
  </si>
  <si>
    <t>COS</t>
  </si>
  <si>
    <t>DEG</t>
  </si>
  <si>
    <t>If T is the period in swings per second, one full swing (full left to full right) every 1/T seconds</t>
  </si>
  <si>
    <t>We could have 20 bins for each half-swing</t>
  </si>
  <si>
    <t>Every 1/10T seconds, move to a different bin</t>
  </si>
  <si>
    <t>Total arc traveled equals the total number of steps involved</t>
  </si>
  <si>
    <t>Changing the speed involves scaling the delay factors.  Thus, the numbers should be large (to avoid rounding problems).</t>
  </si>
  <si>
    <t>The table should have the largest supported delays; e.g. the slowest beat rate supported.</t>
  </si>
  <si>
    <t xml:space="preserve">256 steps per 2 degrees, 128 steps per degree, </t>
  </si>
  <si>
    <t>Steps per 90 degrees</t>
  </si>
  <si>
    <t>Steps per 45 degrees</t>
  </si>
  <si>
    <t>If S is steps for this amplitude (e.g. 5,120 for 45 degrees), then every S/10 steps, stop and look up a new value.</t>
  </si>
  <si>
    <t>NO — if the value is huge (indicating slow or no movement), wait forever to get done with that part</t>
  </si>
  <si>
    <t>If M is the number of milliseconds to complete the cycle (or half-swing), every M/10 milliseconds switch to a new slope.</t>
  </si>
  <si>
    <t>BPM</t>
  </si>
  <si>
    <t>TRUNC()</t>
  </si>
  <si>
    <t>4.5 degrees</t>
  </si>
  <si>
    <t xml:space="preserve">* BPM can be set accurately by setting the period of the timer interrupt </t>
  </si>
  <si>
    <r>
      <t xml:space="preserve">Change period T at </t>
    </r>
    <r>
      <rPr>
        <sz val="11"/>
        <color theme="1"/>
        <rFont val="Calibri"/>
        <family val="2"/>
      </rPr>
      <t>Ɵ=0</t>
    </r>
  </si>
  <si>
    <r>
      <t xml:space="preserve">Command to set BPM and phase ideally arrives at </t>
    </r>
    <r>
      <rPr>
        <sz val="11"/>
        <color theme="1"/>
        <rFont val="Calibri"/>
        <family val="2"/>
      </rPr>
      <t>Ɵ=0</t>
    </r>
  </si>
  <si>
    <t>If BPM is doubled, microseconds must be halved.</t>
  </si>
  <si>
    <r>
      <t xml:space="preserve">If command arrives at other times, adjust bin period and step rate to target predicted </t>
    </r>
    <r>
      <rPr>
        <sz val="11"/>
        <color theme="1"/>
        <rFont val="Calibri"/>
        <family val="2"/>
      </rPr>
      <t>Ɵ=0</t>
    </r>
  </si>
  <si>
    <r>
      <t>Motor moves 360/200 = 1.8</t>
    </r>
    <r>
      <rPr>
        <sz val="11"/>
        <color theme="1"/>
        <rFont val="Calibri"/>
        <family val="2"/>
      </rPr>
      <t>° per full step</t>
    </r>
  </si>
  <si>
    <t xml:space="preserve">1.8° is 2pi/200 = </t>
  </si>
  <si>
    <t>radians</t>
  </si>
  <si>
    <t>Radians per pulse</t>
  </si>
  <si>
    <t>Scaling microseconds scales amplitude proportionally</t>
  </si>
  <si>
    <t>For a requested T and A (period and amplitude) compute microseconds and loop count for each bin</t>
  </si>
  <si>
    <t>degrees</t>
  </si>
  <si>
    <t>Microsteps</t>
  </si>
  <si>
    <t>Degrees per step</t>
  </si>
  <si>
    <t>Bin sizes</t>
  </si>
  <si>
    <t>msec.</t>
  </si>
  <si>
    <t>Steps per bin</t>
  </si>
  <si>
    <t>TOTAL</t>
  </si>
  <si>
    <t>ROUND()</t>
  </si>
  <si>
    <t>Using nominal 1000 usec/step</t>
  </si>
  <si>
    <t>Scaling to 45 degrees</t>
  </si>
  <si>
    <t>Degrees</t>
  </si>
  <si>
    <t>Degrees per pulse</t>
  </si>
  <si>
    <t>Beats per Second</t>
  </si>
  <si>
    <t>Microseconds per step</t>
  </si>
  <si>
    <t>256 Microsteps</t>
  </si>
  <si>
    <t>Compute the 20 values for microseconds/step, given (T, A, M)</t>
  </si>
  <si>
    <t>T= period;  A= amplitude in degrees; M = microsteps</t>
  </si>
  <si>
    <r>
      <t xml:space="preserve">Assuming f(x) is </t>
    </r>
    <r>
      <rPr>
        <b/>
        <sz val="11"/>
        <color theme="1"/>
        <rFont val="Calibri"/>
        <family val="2"/>
        <scheme val="minor"/>
      </rPr>
      <t>I6:I26</t>
    </r>
    <r>
      <rPr>
        <sz val="11"/>
        <color theme="1"/>
        <rFont val="Calibri"/>
        <family val="2"/>
        <scheme val="minor"/>
      </rPr>
      <t xml:space="preserve"> for x=0..19  so f(0) is I6, f(1) is I7, etc.</t>
    </r>
  </si>
  <si>
    <t>=TRUNC($I$48*1000/S6</t>
  </si>
  <si>
    <t>uS per step</t>
  </si>
  <si>
    <t>A</t>
  </si>
  <si>
    <t>M</t>
  </si>
  <si>
    <t>Bin size (msec.)</t>
  </si>
  <si>
    <t>SUM</t>
  </si>
  <si>
    <t>B</t>
  </si>
  <si>
    <t>T (msec.)</t>
  </si>
  <si>
    <t>Half period=1/2*BPM</t>
  </si>
  <si>
    <t>Goal: derive lookup table for S number of subslots (was fixed at 20 before)</t>
  </si>
  <si>
    <t>subslots:</t>
  </si>
  <si>
    <t>microsteps</t>
  </si>
  <si>
    <t>M=</t>
  </si>
  <si>
    <t>S=</t>
  </si>
  <si>
    <t>subslots</t>
  </si>
  <si>
    <t>degrees rotation</t>
  </si>
  <si>
    <t>X=</t>
  </si>
  <si>
    <t>for 25 subslots</t>
  </si>
  <si>
    <t>Steps per bin (round to int)</t>
  </si>
  <si>
    <t>uS per step (round to int)</t>
  </si>
  <si>
    <t>target:</t>
  </si>
  <si>
    <t>Example curve:  starting at peak, with Amplitude A1, going through zero as amplitude goes linearly to A2 by the 2nd peak</t>
  </si>
  <si>
    <t>Amplitude</t>
  </si>
  <si>
    <t>Amplitude 1</t>
  </si>
  <si>
    <t>Amplitude 2</t>
  </si>
  <si>
    <r>
      <t xml:space="preserve">Compute </t>
    </r>
    <r>
      <rPr>
        <sz val="11"/>
        <color theme="1"/>
        <rFont val="Calibri"/>
        <family val="2"/>
      </rPr>
      <t>Δ (amount of rotation in steps) in each subslot time, based on dynamic amplitude</t>
    </r>
  </si>
  <si>
    <t>Lookup</t>
  </si>
  <si>
    <t>µsec per step</t>
  </si>
  <si>
    <t>L(n) * 2 * X * (30000 / B)/(A * M)</t>
  </si>
  <si>
    <t>Subslot duration</t>
  </si>
  <si>
    <t>steps per bin</t>
  </si>
  <si>
    <t>cumulative rotation</t>
  </si>
  <si>
    <t>Amplitude 3</t>
  </si>
  <si>
    <t>Amplitude 4</t>
  </si>
  <si>
    <t>Amplitude 5</t>
  </si>
  <si>
    <t>Amplitude 6</t>
  </si>
  <si>
    <t>Amplitude 7</t>
  </si>
  <si>
    <t>This works. Oddly, the zero crossings do not occur half-way between peaks!</t>
  </si>
  <si>
    <t>Suggests we should change both amplitude and frequency only at peaks!</t>
  </si>
  <si>
    <t>OK to use zero as an amplitude</t>
  </si>
  <si>
    <t>steps per bin (round)</t>
  </si>
  <si>
    <t>dir.</t>
  </si>
  <si>
    <t>cumulative steps</t>
  </si>
  <si>
    <t>j</t>
  </si>
  <si>
    <t>Period (T)</t>
  </si>
  <si>
    <t>0)</t>
  </si>
  <si>
    <t>amplitude:</t>
  </si>
  <si>
    <t>us</t>
  </si>
  <si>
    <t>per</t>
  </si>
  <si>
    <t>step:</t>
  </si>
  <si>
    <t>steps: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</si>
  <si>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</si>
  <si>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</si>
  <si>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</si>
  <si>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</si>
  <si>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</si>
  <si>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</si>
  <si>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</si>
  <si>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</si>
  <si>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</si>
  <si>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</si>
  <si>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</si>
  <si>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</si>
  <si>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</si>
  <si>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</si>
  <si>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</si>
  <si>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</si>
  <si>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</si>
  <si>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</si>
  <si>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</si>
  <si>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</si>
  <si>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</si>
  <si>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</si>
  <si>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</si>
  <si>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</si>
  <si>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</si>
  <si>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</si>
  <si>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</si>
  <si>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</si>
  <si>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</si>
  <si>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</si>
  <si>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</si>
  <si>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</si>
  <si>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</si>
  <si>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</si>
  <si>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</si>
  <si>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</si>
  <si>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</si>
  <si>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</si>
  <si>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</si>
  <si>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</si>
  <si>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</si>
  <si>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</si>
  <si>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</si>
  <si>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</si>
  <si>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</si>
  <si>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</si>
  <si>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</si>
  <si>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</si>
  <si>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</si>
  <si>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</si>
  <si>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</si>
  <si>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</si>
  <si>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</si>
  <si>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</si>
  <si>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</si>
  <si>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</si>
  <si>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</si>
  <si>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</si>
  <si>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</si>
  <si>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</si>
  <si>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</si>
  <si>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</si>
  <si>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63)</t>
  </si>
  <si>
    <t>64)</t>
  </si>
  <si>
    <t>65)</t>
  </si>
  <si>
    <t>66)</t>
  </si>
  <si>
    <t>67)</t>
  </si>
  <si>
    <t>68)</t>
  </si>
  <si>
    <t>69)</t>
  </si>
  <si>
    <t>70)</t>
  </si>
  <si>
    <t>71)</t>
  </si>
  <si>
    <t>72)</t>
  </si>
  <si>
    <t>73)</t>
  </si>
  <si>
    <t>74)</t>
  </si>
  <si>
    <t>75)</t>
  </si>
  <si>
    <t>76)</t>
  </si>
  <si>
    <t>77)</t>
  </si>
  <si>
    <t>78)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</si>
  <si>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</si>
  <si>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</si>
  <si>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</si>
  <si>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</si>
  <si>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</si>
  <si>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</si>
  <si>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</si>
  <si>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</si>
  <si>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</si>
  <si>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</si>
  <si>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</si>
  <si>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90)</t>
  </si>
  <si>
    <t>91)</t>
  </si>
  <si>
    <t>92)</t>
  </si>
  <si>
    <t>93)</t>
  </si>
  <si>
    <t>94)</t>
  </si>
  <si>
    <t>95)</t>
  </si>
  <si>
    <t>96)</t>
  </si>
  <si>
    <t>97)</t>
  </si>
  <si>
    <t>98)</t>
  </si>
  <si>
    <t>99)</t>
  </si>
  <si>
    <t>µsec per step (round)</t>
  </si>
  <si>
    <t xml:space="preserve">ESP32 Stepper v6b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</si>
</sst>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??_);_(@_)"/>
    <numFmt numFmtId="165" formatCode="0.0"/>
    <numFmt numFmtId="166" formatCode="0.000"/>
    <numFmt numFmtId="167" formatCode="0.0000"/>
    <numFmt numFmtId="168" formatCode="0.0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/>
    <xf numFmtId="0" fontId="0" fillId="0" borderId="0" xfId="0" quotePrefix="1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0" borderId="1" xfId="0" applyBorder="1"/>
    <xf numFmtId="2" fontId="0" fillId="0" borderId="0" xfId="0" applyNumberFormat="1" applyFont="1" applyBorder="1"/>
    <xf numFmtId="2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Border="1" applyAlignment="1"/>
    <xf numFmtId="0" fontId="0" fillId="0" borderId="1" xfId="0" quotePrefix="1" applyBorder="1" applyAlignment="1">
      <alignment horizontal="center"/>
    </xf>
    <xf numFmtId="0" fontId="0" fillId="0" borderId="0" xfId="0" quotePrefix="1"/>
    <xf numFmtId="166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0" fillId="0" borderId="0" xfId="0" applyAlignment="1">
      <alignment horizontal="right" indent="1"/>
    </xf>
    <xf numFmtId="165" fontId="4" fillId="0" borderId="0" xfId="0" applyNumberFormat="1" applyFont="1"/>
    <xf numFmtId="0" fontId="0" fillId="0" borderId="0" xfId="0" applyAlignment="1">
      <alignment horizontal="center" wrapText="1"/>
    </xf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167" fontId="0" fillId="0" borderId="0" xfId="0" applyNumberFormat="1" applyFill="1"/>
    <xf numFmtId="166" fontId="0" fillId="0" borderId="0" xfId="0" applyNumberFormat="1" applyFill="1"/>
    <xf numFmtId="1" fontId="0" fillId="0" borderId="0" xfId="0" applyNumberFormat="1" applyFill="1"/>
    <xf numFmtId="166" fontId="1" fillId="0" borderId="0" xfId="0" applyNumberFormat="1" applyFont="1"/>
    <xf numFmtId="167" fontId="1" fillId="0" borderId="0" xfId="0" applyNumberFormat="1" applyFont="1"/>
    <xf numFmtId="0" fontId="0" fillId="0" borderId="2" xfId="0" applyBorder="1"/>
    <xf numFmtId="11" fontId="0" fillId="0" borderId="0" xfId="0" applyNumberFormat="1"/>
    <xf numFmtId="0" fontId="0" fillId="3" borderId="0" xfId="0" applyFill="1"/>
    <xf numFmtId="167" fontId="0" fillId="3" borderId="0" xfId="0" applyNumberFormat="1" applyFill="1"/>
    <xf numFmtId="166" fontId="0" fillId="3" borderId="0" xfId="0" applyNumberFormat="1" applyFill="1"/>
    <xf numFmtId="1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602219707024735E-2"/>
          <c:y val="0.1088058245592864"/>
          <c:w val="0.88898826633227201"/>
          <c:h val="0.877164750957854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'Approach 2'!$K$19:$K$518</c:f>
              <c:numCache>
                <c:formatCode>0.000</c:formatCode>
                <c:ptCount val="500"/>
                <c:pt idx="0">
                  <c:v>45</c:v>
                </c:pt>
                <c:pt idx="1">
                  <c:v>44.915624999999999</c:v>
                </c:pt>
                <c:pt idx="2">
                  <c:v>44.7890625</c:v>
                </c:pt>
                <c:pt idx="3">
                  <c:v>44.620312499999997</c:v>
                </c:pt>
                <c:pt idx="4">
                  <c:v>44.395312499999996</c:v>
                </c:pt>
                <c:pt idx="5">
                  <c:v>44.128124999999997</c:v>
                </c:pt>
                <c:pt idx="6">
                  <c:v>43.818749999999994</c:v>
                </c:pt>
                <c:pt idx="7">
                  <c:v>43.467187499999994</c:v>
                </c:pt>
                <c:pt idx="8">
                  <c:v>43.073437499999997</c:v>
                </c:pt>
                <c:pt idx="9">
                  <c:v>42.637499999999996</c:v>
                </c:pt>
                <c:pt idx="10">
                  <c:v>42.159374999999997</c:v>
                </c:pt>
                <c:pt idx="11">
                  <c:v>41.639062499999994</c:v>
                </c:pt>
                <c:pt idx="12">
                  <c:v>41.090624999999996</c:v>
                </c:pt>
                <c:pt idx="13">
                  <c:v>40.499999999999993</c:v>
                </c:pt>
                <c:pt idx="14">
                  <c:v>39.867187499999993</c:v>
                </c:pt>
                <c:pt idx="15">
                  <c:v>39.192187499999996</c:v>
                </c:pt>
                <c:pt idx="16">
                  <c:v>38.474999999999994</c:v>
                </c:pt>
                <c:pt idx="17">
                  <c:v>37.729687499999997</c:v>
                </c:pt>
                <c:pt idx="18">
                  <c:v>36.942187499999996</c:v>
                </c:pt>
                <c:pt idx="19">
                  <c:v>36.126562499999999</c:v>
                </c:pt>
                <c:pt idx="20">
                  <c:v>35.268749999999997</c:v>
                </c:pt>
                <c:pt idx="21">
                  <c:v>34.3828125</c:v>
                </c:pt>
                <c:pt idx="22">
                  <c:v>33.454687499999999</c:v>
                </c:pt>
                <c:pt idx="23">
                  <c:v>32.498437500000001</c:v>
                </c:pt>
                <c:pt idx="24">
                  <c:v>31.514062500000001</c:v>
                </c:pt>
                <c:pt idx="25">
                  <c:v>30.501562500000002</c:v>
                </c:pt>
                <c:pt idx="26">
                  <c:v>29.460937500000004</c:v>
                </c:pt>
                <c:pt idx="27">
                  <c:v>28.392187500000002</c:v>
                </c:pt>
                <c:pt idx="28">
                  <c:v>27.295312500000001</c:v>
                </c:pt>
                <c:pt idx="29">
                  <c:v>26.170312500000001</c:v>
                </c:pt>
                <c:pt idx="30">
                  <c:v>25.017187500000002</c:v>
                </c:pt>
                <c:pt idx="31">
                  <c:v>23.835937500000004</c:v>
                </c:pt>
                <c:pt idx="32">
                  <c:v>22.640625000000004</c:v>
                </c:pt>
                <c:pt idx="33">
                  <c:v>21.417187500000004</c:v>
                </c:pt>
                <c:pt idx="34">
                  <c:v>20.179687500000004</c:v>
                </c:pt>
                <c:pt idx="35">
                  <c:v>18.914062500000004</c:v>
                </c:pt>
                <c:pt idx="36">
                  <c:v>17.634375000000002</c:v>
                </c:pt>
                <c:pt idx="37">
                  <c:v>16.340625000000003</c:v>
                </c:pt>
                <c:pt idx="38">
                  <c:v>15.032812500000002</c:v>
                </c:pt>
                <c:pt idx="39">
                  <c:v>13.710937500000002</c:v>
                </c:pt>
                <c:pt idx="40">
                  <c:v>12.375000000000002</c:v>
                </c:pt>
                <c:pt idx="41">
                  <c:v>11.025000000000002</c:v>
                </c:pt>
                <c:pt idx="42">
                  <c:v>9.6609375000000028</c:v>
                </c:pt>
                <c:pt idx="43">
                  <c:v>8.2968750000000036</c:v>
                </c:pt>
                <c:pt idx="44">
                  <c:v>6.9187500000000037</c:v>
                </c:pt>
                <c:pt idx="45">
                  <c:v>5.5406250000000039</c:v>
                </c:pt>
                <c:pt idx="46">
                  <c:v>4.1484375000000036</c:v>
                </c:pt>
                <c:pt idx="47">
                  <c:v>2.7562500000000032</c:v>
                </c:pt>
                <c:pt idx="48">
                  <c:v>1.3640625000000031</c:v>
                </c:pt>
                <c:pt idx="49">
                  <c:v>-2.8124999999997069E-2</c:v>
                </c:pt>
                <c:pt idx="50">
                  <c:v>-1.4203124999999972</c:v>
                </c:pt>
                <c:pt idx="51">
                  <c:v>-2.8124999999999973</c:v>
                </c:pt>
                <c:pt idx="52">
                  <c:v>-4.2046874999999977</c:v>
                </c:pt>
                <c:pt idx="53">
                  <c:v>-5.596874999999998</c:v>
                </c:pt>
                <c:pt idx="54">
                  <c:v>-6.9749999999999979</c:v>
                </c:pt>
                <c:pt idx="55">
                  <c:v>-8.3531249999999986</c:v>
                </c:pt>
                <c:pt idx="56">
                  <c:v>-9.7171874999999979</c:v>
                </c:pt>
                <c:pt idx="57">
                  <c:v>-11.081249999999997</c:v>
                </c:pt>
                <c:pt idx="58">
                  <c:v>-12.431249999999997</c:v>
                </c:pt>
                <c:pt idx="59">
                  <c:v>-13.767187499999997</c:v>
                </c:pt>
                <c:pt idx="60">
                  <c:v>-15.089062499999997</c:v>
                </c:pt>
                <c:pt idx="61">
                  <c:v>-16.396874999999998</c:v>
                </c:pt>
                <c:pt idx="62">
                  <c:v>-17.690624999999997</c:v>
                </c:pt>
                <c:pt idx="63">
                  <c:v>-18.970312499999999</c:v>
                </c:pt>
                <c:pt idx="64">
                  <c:v>-20.235937499999999</c:v>
                </c:pt>
                <c:pt idx="65">
                  <c:v>-21.473437499999999</c:v>
                </c:pt>
                <c:pt idx="66">
                  <c:v>-22.696874999999999</c:v>
                </c:pt>
                <c:pt idx="67">
                  <c:v>-23.892187499999999</c:v>
                </c:pt>
                <c:pt idx="68">
                  <c:v>-25.073437499999997</c:v>
                </c:pt>
                <c:pt idx="69">
                  <c:v>-26.226562499999996</c:v>
                </c:pt>
                <c:pt idx="70">
                  <c:v>-27.351562499999996</c:v>
                </c:pt>
                <c:pt idx="71">
                  <c:v>-28.448437499999997</c:v>
                </c:pt>
                <c:pt idx="72">
                  <c:v>-29.517187499999999</c:v>
                </c:pt>
                <c:pt idx="73">
                  <c:v>-30.557812499999997</c:v>
                </c:pt>
                <c:pt idx="74">
                  <c:v>-31.570312499999996</c:v>
                </c:pt>
                <c:pt idx="75">
                  <c:v>-32.5546875</c:v>
                </c:pt>
                <c:pt idx="76">
                  <c:v>-33.510937499999997</c:v>
                </c:pt>
                <c:pt idx="77">
                  <c:v>-34.439062499999999</c:v>
                </c:pt>
                <c:pt idx="78">
                  <c:v>-35.324999999999996</c:v>
                </c:pt>
                <c:pt idx="79">
                  <c:v>-36.182812499999997</c:v>
                </c:pt>
                <c:pt idx="80">
                  <c:v>-36.998437499999994</c:v>
                </c:pt>
                <c:pt idx="81">
                  <c:v>-37.785937499999996</c:v>
                </c:pt>
                <c:pt idx="82">
                  <c:v>-38.531249999999993</c:v>
                </c:pt>
                <c:pt idx="83">
                  <c:v>-39.248437499999994</c:v>
                </c:pt>
                <c:pt idx="84">
                  <c:v>-39.923437499999991</c:v>
                </c:pt>
                <c:pt idx="85">
                  <c:v>-40.556249999999991</c:v>
                </c:pt>
                <c:pt idx="86">
                  <c:v>-41.146874999999994</c:v>
                </c:pt>
                <c:pt idx="87">
                  <c:v>-41.695312499999993</c:v>
                </c:pt>
                <c:pt idx="88">
                  <c:v>-42.215624999999996</c:v>
                </c:pt>
                <c:pt idx="89">
                  <c:v>-42.693749999999994</c:v>
                </c:pt>
                <c:pt idx="90">
                  <c:v>-43.129687499999996</c:v>
                </c:pt>
                <c:pt idx="91">
                  <c:v>-43.523437499999993</c:v>
                </c:pt>
                <c:pt idx="92">
                  <c:v>-43.874999999999993</c:v>
                </c:pt>
                <c:pt idx="93">
                  <c:v>-44.184374999999996</c:v>
                </c:pt>
                <c:pt idx="94">
                  <c:v>-44.451562499999994</c:v>
                </c:pt>
                <c:pt idx="95">
                  <c:v>-44.676562499999996</c:v>
                </c:pt>
                <c:pt idx="96">
                  <c:v>-44.845312499999999</c:v>
                </c:pt>
                <c:pt idx="97">
                  <c:v>-44.971874999999997</c:v>
                </c:pt>
                <c:pt idx="98">
                  <c:v>-45.056249999999999</c:v>
                </c:pt>
                <c:pt idx="99">
                  <c:v>-45.098437499999996</c:v>
                </c:pt>
                <c:pt idx="100">
                  <c:v>-45.140624999999993</c:v>
                </c:pt>
                <c:pt idx="101">
                  <c:v>-45.056249999999991</c:v>
                </c:pt>
                <c:pt idx="102">
                  <c:v>-44.929687499999993</c:v>
                </c:pt>
                <c:pt idx="103">
                  <c:v>-44.76093749999999</c:v>
                </c:pt>
                <c:pt idx="104">
                  <c:v>-44.535937499999989</c:v>
                </c:pt>
                <c:pt idx="105">
                  <c:v>-44.26874999999999</c:v>
                </c:pt>
                <c:pt idx="106">
                  <c:v>-43.959374999999987</c:v>
                </c:pt>
                <c:pt idx="107">
                  <c:v>-43.607812499999987</c:v>
                </c:pt>
                <c:pt idx="108">
                  <c:v>-43.21406249999999</c:v>
                </c:pt>
                <c:pt idx="109">
                  <c:v>-42.778124999999989</c:v>
                </c:pt>
                <c:pt idx="110">
                  <c:v>-42.29999999999999</c:v>
                </c:pt>
                <c:pt idx="111">
                  <c:v>-41.779687499999987</c:v>
                </c:pt>
                <c:pt idx="112">
                  <c:v>-41.231249999999989</c:v>
                </c:pt>
                <c:pt idx="113">
                  <c:v>-40.640624999999986</c:v>
                </c:pt>
                <c:pt idx="114">
                  <c:v>-40.007812499999986</c:v>
                </c:pt>
                <c:pt idx="115">
                  <c:v>-39.332812499999989</c:v>
                </c:pt>
                <c:pt idx="116">
                  <c:v>-38.615624999999987</c:v>
                </c:pt>
                <c:pt idx="117">
                  <c:v>-37.87031249999999</c:v>
                </c:pt>
                <c:pt idx="118">
                  <c:v>-37.082812499999989</c:v>
                </c:pt>
                <c:pt idx="119">
                  <c:v>-36.267187499999991</c:v>
                </c:pt>
                <c:pt idx="120">
                  <c:v>-35.40937499999999</c:v>
                </c:pt>
                <c:pt idx="121">
                  <c:v>-34.523437499999993</c:v>
                </c:pt>
                <c:pt idx="122">
                  <c:v>-33.595312499999991</c:v>
                </c:pt>
                <c:pt idx="123">
                  <c:v>-32.639062499999994</c:v>
                </c:pt>
                <c:pt idx="124">
                  <c:v>-31.654687499999994</c:v>
                </c:pt>
                <c:pt idx="125">
                  <c:v>-30.642187499999995</c:v>
                </c:pt>
                <c:pt idx="126">
                  <c:v>-29.601562499999996</c:v>
                </c:pt>
                <c:pt idx="127">
                  <c:v>-28.532812499999995</c:v>
                </c:pt>
                <c:pt idx="128">
                  <c:v>-27.435937499999994</c:v>
                </c:pt>
                <c:pt idx="129">
                  <c:v>-26.310937499999994</c:v>
                </c:pt>
                <c:pt idx="130">
                  <c:v>-25.157812499999995</c:v>
                </c:pt>
                <c:pt idx="131">
                  <c:v>-23.976562499999996</c:v>
                </c:pt>
                <c:pt idx="132">
                  <c:v>-22.781249999999996</c:v>
                </c:pt>
                <c:pt idx="133">
                  <c:v>-21.557812499999997</c:v>
                </c:pt>
                <c:pt idx="134">
                  <c:v>-20.320312499999996</c:v>
                </c:pt>
                <c:pt idx="135">
                  <c:v>-19.054687499999996</c:v>
                </c:pt>
                <c:pt idx="136">
                  <c:v>-17.774999999999995</c:v>
                </c:pt>
                <c:pt idx="137">
                  <c:v>-16.481249999999996</c:v>
                </c:pt>
                <c:pt idx="138">
                  <c:v>-15.173437499999995</c:v>
                </c:pt>
                <c:pt idx="139">
                  <c:v>-13.851562499999995</c:v>
                </c:pt>
                <c:pt idx="140">
                  <c:v>-12.515624999999995</c:v>
                </c:pt>
                <c:pt idx="141">
                  <c:v>-11.165624999999995</c:v>
                </c:pt>
                <c:pt idx="142">
                  <c:v>-9.8015624999999957</c:v>
                </c:pt>
                <c:pt idx="143">
                  <c:v>-8.4374999999999964</c:v>
                </c:pt>
                <c:pt idx="144">
                  <c:v>-7.0593749999999966</c:v>
                </c:pt>
                <c:pt idx="145">
                  <c:v>-5.6812499999999968</c:v>
                </c:pt>
                <c:pt idx="146">
                  <c:v>-4.2890624999999964</c:v>
                </c:pt>
                <c:pt idx="147">
                  <c:v>-2.8968749999999961</c:v>
                </c:pt>
                <c:pt idx="148">
                  <c:v>-1.504687499999996</c:v>
                </c:pt>
                <c:pt idx="149">
                  <c:v>-0.11249999999999583</c:v>
                </c:pt>
                <c:pt idx="150">
                  <c:v>1.2796875000000043</c:v>
                </c:pt>
                <c:pt idx="151">
                  <c:v>2.6718750000000044</c:v>
                </c:pt>
                <c:pt idx="152">
                  <c:v>4.0640625000000048</c:v>
                </c:pt>
                <c:pt idx="153">
                  <c:v>5.4562500000000052</c:v>
                </c:pt>
                <c:pt idx="154">
                  <c:v>6.834375000000005</c:v>
                </c:pt>
                <c:pt idx="155">
                  <c:v>8.2125000000000057</c:v>
                </c:pt>
                <c:pt idx="156">
                  <c:v>9.576562500000005</c:v>
                </c:pt>
                <c:pt idx="157">
                  <c:v>10.940625000000004</c:v>
                </c:pt>
                <c:pt idx="158">
                  <c:v>12.290625000000004</c:v>
                </c:pt>
                <c:pt idx="159">
                  <c:v>13.626562500000004</c:v>
                </c:pt>
                <c:pt idx="160">
                  <c:v>14.948437500000004</c:v>
                </c:pt>
                <c:pt idx="161">
                  <c:v>16.256250000000005</c:v>
                </c:pt>
                <c:pt idx="162">
                  <c:v>17.550000000000004</c:v>
                </c:pt>
                <c:pt idx="163">
                  <c:v>18.829687500000006</c:v>
                </c:pt>
                <c:pt idx="164">
                  <c:v>20.095312500000006</c:v>
                </c:pt>
                <c:pt idx="165">
                  <c:v>21.332812500000006</c:v>
                </c:pt>
                <c:pt idx="166">
                  <c:v>22.556250000000006</c:v>
                </c:pt>
                <c:pt idx="167">
                  <c:v>23.751562500000006</c:v>
                </c:pt>
                <c:pt idx="168">
                  <c:v>24.932812500000004</c:v>
                </c:pt>
                <c:pt idx="169">
                  <c:v>26.085937500000004</c:v>
                </c:pt>
                <c:pt idx="170">
                  <c:v>27.210937500000004</c:v>
                </c:pt>
                <c:pt idx="171">
                  <c:v>28.307812500000004</c:v>
                </c:pt>
                <c:pt idx="172">
                  <c:v>29.376562500000006</c:v>
                </c:pt>
                <c:pt idx="173">
                  <c:v>30.417187500000004</c:v>
                </c:pt>
                <c:pt idx="174">
                  <c:v>31.429687500000004</c:v>
                </c:pt>
                <c:pt idx="175">
                  <c:v>32.4140625</c:v>
                </c:pt>
                <c:pt idx="176">
                  <c:v>33.370312499999997</c:v>
                </c:pt>
                <c:pt idx="177">
                  <c:v>34.298437499999999</c:v>
                </c:pt>
                <c:pt idx="178">
                  <c:v>35.184374999999996</c:v>
                </c:pt>
                <c:pt idx="179">
                  <c:v>36.042187499999997</c:v>
                </c:pt>
                <c:pt idx="180">
                  <c:v>36.857812499999994</c:v>
                </c:pt>
                <c:pt idx="181">
                  <c:v>37.645312499999996</c:v>
                </c:pt>
                <c:pt idx="182">
                  <c:v>38.390624999999993</c:v>
                </c:pt>
                <c:pt idx="183">
                  <c:v>39.107812499999994</c:v>
                </c:pt>
                <c:pt idx="184">
                  <c:v>39.782812499999991</c:v>
                </c:pt>
                <c:pt idx="185">
                  <c:v>40.415624999999991</c:v>
                </c:pt>
                <c:pt idx="186">
                  <c:v>41.006249999999994</c:v>
                </c:pt>
                <c:pt idx="187">
                  <c:v>41.554687499999993</c:v>
                </c:pt>
                <c:pt idx="188">
                  <c:v>42.074999999999996</c:v>
                </c:pt>
                <c:pt idx="189">
                  <c:v>42.553124999999994</c:v>
                </c:pt>
                <c:pt idx="190">
                  <c:v>42.989062499999996</c:v>
                </c:pt>
                <c:pt idx="191">
                  <c:v>43.382812499999993</c:v>
                </c:pt>
                <c:pt idx="192">
                  <c:v>43.734374999999993</c:v>
                </c:pt>
                <c:pt idx="193">
                  <c:v>44.043749999999996</c:v>
                </c:pt>
                <c:pt idx="194">
                  <c:v>44.310937499999994</c:v>
                </c:pt>
                <c:pt idx="195">
                  <c:v>44.535937499999996</c:v>
                </c:pt>
                <c:pt idx="196">
                  <c:v>44.704687499999999</c:v>
                </c:pt>
                <c:pt idx="197">
                  <c:v>44.831249999999997</c:v>
                </c:pt>
                <c:pt idx="198">
                  <c:v>44.915624999999999</c:v>
                </c:pt>
                <c:pt idx="199">
                  <c:v>44.957812499999996</c:v>
                </c:pt>
                <c:pt idx="200">
                  <c:v>44.915624999999999</c:v>
                </c:pt>
                <c:pt idx="201">
                  <c:v>44.831249999999997</c:v>
                </c:pt>
                <c:pt idx="202">
                  <c:v>44.704687499999999</c:v>
                </c:pt>
                <c:pt idx="203">
                  <c:v>44.535937499999996</c:v>
                </c:pt>
                <c:pt idx="204">
                  <c:v>44.324999999999996</c:v>
                </c:pt>
                <c:pt idx="205">
                  <c:v>44.071874999999999</c:v>
                </c:pt>
                <c:pt idx="206">
                  <c:v>43.776562499999997</c:v>
                </c:pt>
                <c:pt idx="207">
                  <c:v>43.439062499999999</c:v>
                </c:pt>
                <c:pt idx="208">
                  <c:v>43.059374999999996</c:v>
                </c:pt>
                <c:pt idx="209">
                  <c:v>42.637499999999996</c:v>
                </c:pt>
                <c:pt idx="210">
                  <c:v>42.187499999999993</c:v>
                </c:pt>
                <c:pt idx="211">
                  <c:v>41.695312499999993</c:v>
                </c:pt>
                <c:pt idx="212">
                  <c:v>41.160937499999996</c:v>
                </c:pt>
                <c:pt idx="213">
                  <c:v>40.598437499999996</c:v>
                </c:pt>
                <c:pt idx="214">
                  <c:v>39.993749999999999</c:v>
                </c:pt>
                <c:pt idx="215">
                  <c:v>39.360937499999999</c:v>
                </c:pt>
                <c:pt idx="216">
                  <c:v>38.685937500000001</c:v>
                </c:pt>
                <c:pt idx="217">
                  <c:v>37.982812500000001</c:v>
                </c:pt>
                <c:pt idx="218">
                  <c:v>37.251562499999999</c:v>
                </c:pt>
                <c:pt idx="219">
                  <c:v>36.478124999999999</c:v>
                </c:pt>
                <c:pt idx="220">
                  <c:v>35.676562499999996</c:v>
                </c:pt>
                <c:pt idx="221">
                  <c:v>34.846874999999997</c:v>
                </c:pt>
                <c:pt idx="222">
                  <c:v>33.989062499999996</c:v>
                </c:pt>
                <c:pt idx="223">
                  <c:v>33.103124999999999</c:v>
                </c:pt>
                <c:pt idx="224">
                  <c:v>32.189062499999999</c:v>
                </c:pt>
                <c:pt idx="225">
                  <c:v>31.260937499999997</c:v>
                </c:pt>
                <c:pt idx="226">
                  <c:v>30.304687499999996</c:v>
                </c:pt>
                <c:pt idx="227">
                  <c:v>29.320312499999996</c:v>
                </c:pt>
                <c:pt idx="228">
                  <c:v>28.321874999999995</c:v>
                </c:pt>
                <c:pt idx="229">
                  <c:v>27.295312499999994</c:v>
                </c:pt>
                <c:pt idx="230">
                  <c:v>26.254687499999996</c:v>
                </c:pt>
                <c:pt idx="231">
                  <c:v>25.199999999999996</c:v>
                </c:pt>
                <c:pt idx="232">
                  <c:v>24.131249999999994</c:v>
                </c:pt>
                <c:pt idx="233">
                  <c:v>23.048437499999995</c:v>
                </c:pt>
                <c:pt idx="234">
                  <c:v>21.951562499999994</c:v>
                </c:pt>
                <c:pt idx="235">
                  <c:v>20.840624999999996</c:v>
                </c:pt>
                <c:pt idx="236">
                  <c:v>19.715624999999996</c:v>
                </c:pt>
                <c:pt idx="237">
                  <c:v>18.576562499999994</c:v>
                </c:pt>
                <c:pt idx="238">
                  <c:v>17.423437499999995</c:v>
                </c:pt>
                <c:pt idx="239">
                  <c:v>16.270312499999996</c:v>
                </c:pt>
                <c:pt idx="240">
                  <c:v>15.103124999999995</c:v>
                </c:pt>
                <c:pt idx="241">
                  <c:v>13.935937499999994</c:v>
                </c:pt>
                <c:pt idx="242">
                  <c:v>12.768749999999994</c:v>
                </c:pt>
                <c:pt idx="243">
                  <c:v>11.601562499999993</c:v>
                </c:pt>
                <c:pt idx="244">
                  <c:v>10.420312499999993</c:v>
                </c:pt>
                <c:pt idx="245">
                  <c:v>9.2390624999999922</c:v>
                </c:pt>
                <c:pt idx="246">
                  <c:v>8.0578124999999918</c:v>
                </c:pt>
                <c:pt idx="247">
                  <c:v>6.8765624999999915</c:v>
                </c:pt>
                <c:pt idx="248">
                  <c:v>5.7093749999999917</c:v>
                </c:pt>
                <c:pt idx="249">
                  <c:v>4.5421874999999918</c:v>
                </c:pt>
                <c:pt idx="250">
                  <c:v>3.374999999999992</c:v>
                </c:pt>
                <c:pt idx="251">
                  <c:v>2.2218749999999918</c:v>
                </c:pt>
                <c:pt idx="252">
                  <c:v>1.0687499999999919</c:v>
                </c:pt>
                <c:pt idx="253">
                  <c:v>-7.0312500000008216E-2</c:v>
                </c:pt>
                <c:pt idx="254">
                  <c:v>-1.2093750000000083</c:v>
                </c:pt>
                <c:pt idx="255">
                  <c:v>-2.3343750000000085</c:v>
                </c:pt>
                <c:pt idx="256">
                  <c:v>-3.4453125000000089</c:v>
                </c:pt>
                <c:pt idx="257">
                  <c:v>-4.5421875000000087</c:v>
                </c:pt>
                <c:pt idx="258">
                  <c:v>-5.6390625000000085</c:v>
                </c:pt>
                <c:pt idx="259">
                  <c:v>-6.7218750000000087</c:v>
                </c:pt>
                <c:pt idx="260">
                  <c:v>-7.7765625000000087</c:v>
                </c:pt>
                <c:pt idx="261">
                  <c:v>-8.8171875000000082</c:v>
                </c:pt>
                <c:pt idx="262">
                  <c:v>-9.8437500000000089</c:v>
                </c:pt>
                <c:pt idx="263">
                  <c:v>-10.856250000000008</c:v>
                </c:pt>
                <c:pt idx="264">
                  <c:v>-11.854687500000008</c:v>
                </c:pt>
                <c:pt idx="265">
                  <c:v>-12.825000000000008</c:v>
                </c:pt>
                <c:pt idx="266">
                  <c:v>-13.781250000000009</c:v>
                </c:pt>
                <c:pt idx="267">
                  <c:v>-14.709375000000009</c:v>
                </c:pt>
                <c:pt idx="268">
                  <c:v>-15.623437500000009</c:v>
                </c:pt>
                <c:pt idx="269">
                  <c:v>-16.509375000000009</c:v>
                </c:pt>
                <c:pt idx="270">
                  <c:v>-17.381250000000009</c:v>
                </c:pt>
                <c:pt idx="271">
                  <c:v>-18.225000000000009</c:v>
                </c:pt>
                <c:pt idx="272">
                  <c:v>-19.040625000000009</c:v>
                </c:pt>
                <c:pt idx="273">
                  <c:v>-19.828125000000011</c:v>
                </c:pt>
                <c:pt idx="274">
                  <c:v>-20.587500000000009</c:v>
                </c:pt>
                <c:pt idx="275">
                  <c:v>-21.33281250000001</c:v>
                </c:pt>
                <c:pt idx="276">
                  <c:v>-22.050000000000011</c:v>
                </c:pt>
                <c:pt idx="277">
                  <c:v>-22.73906250000001</c:v>
                </c:pt>
                <c:pt idx="278">
                  <c:v>-23.400000000000009</c:v>
                </c:pt>
                <c:pt idx="279">
                  <c:v>-24.032812500000009</c:v>
                </c:pt>
                <c:pt idx="280">
                  <c:v>-24.63750000000001</c:v>
                </c:pt>
                <c:pt idx="281">
                  <c:v>-25.214062500000011</c:v>
                </c:pt>
                <c:pt idx="282">
                  <c:v>-25.76250000000001</c:v>
                </c:pt>
                <c:pt idx="283">
                  <c:v>-26.282812500000009</c:v>
                </c:pt>
                <c:pt idx="284">
                  <c:v>-26.760937500000008</c:v>
                </c:pt>
                <c:pt idx="285">
                  <c:v>-27.210937500000007</c:v>
                </c:pt>
                <c:pt idx="286">
                  <c:v>-27.632812500000007</c:v>
                </c:pt>
                <c:pt idx="287">
                  <c:v>-28.026562500000008</c:v>
                </c:pt>
                <c:pt idx="288">
                  <c:v>-28.392187500000009</c:v>
                </c:pt>
                <c:pt idx="289">
                  <c:v>-28.729687500000008</c:v>
                </c:pt>
                <c:pt idx="290">
                  <c:v>-29.025000000000009</c:v>
                </c:pt>
                <c:pt idx="291">
                  <c:v>-29.292187500000008</c:v>
                </c:pt>
                <c:pt idx="292">
                  <c:v>-29.531250000000007</c:v>
                </c:pt>
                <c:pt idx="293">
                  <c:v>-29.742187500000007</c:v>
                </c:pt>
                <c:pt idx="294">
                  <c:v>-29.925000000000008</c:v>
                </c:pt>
                <c:pt idx="295">
                  <c:v>-30.079687500000009</c:v>
                </c:pt>
                <c:pt idx="296">
                  <c:v>-30.19218750000001</c:v>
                </c:pt>
                <c:pt idx="297">
                  <c:v>-30.276562500000011</c:v>
                </c:pt>
                <c:pt idx="298">
                  <c:v>-30.33281250000001</c:v>
                </c:pt>
                <c:pt idx="299">
                  <c:v>-30.360937500000009</c:v>
                </c:pt>
                <c:pt idx="300">
                  <c:v>-30.389062500000009</c:v>
                </c:pt>
                <c:pt idx="301">
                  <c:v>-30.33281250000001</c:v>
                </c:pt>
                <c:pt idx="302">
                  <c:v>-30.248437500000009</c:v>
                </c:pt>
                <c:pt idx="303">
                  <c:v>-30.135937500000008</c:v>
                </c:pt>
                <c:pt idx="304">
                  <c:v>-29.995312500000008</c:v>
                </c:pt>
                <c:pt idx="305">
                  <c:v>-29.826562500000009</c:v>
                </c:pt>
                <c:pt idx="306">
                  <c:v>-29.62968750000001</c:v>
                </c:pt>
                <c:pt idx="307">
                  <c:v>-29.404687500000009</c:v>
                </c:pt>
                <c:pt idx="308">
                  <c:v>-29.151562500000008</c:v>
                </c:pt>
                <c:pt idx="309">
                  <c:v>-28.870312500000008</c:v>
                </c:pt>
                <c:pt idx="310">
                  <c:v>-28.560937500000009</c:v>
                </c:pt>
                <c:pt idx="311">
                  <c:v>-28.237500000000008</c:v>
                </c:pt>
                <c:pt idx="312">
                  <c:v>-27.885937500000008</c:v>
                </c:pt>
                <c:pt idx="313">
                  <c:v>-27.506250000000009</c:v>
                </c:pt>
                <c:pt idx="314">
                  <c:v>-27.09843750000001</c:v>
                </c:pt>
                <c:pt idx="315">
                  <c:v>-26.67656250000001</c:v>
                </c:pt>
                <c:pt idx="316">
                  <c:v>-26.226562500000011</c:v>
                </c:pt>
                <c:pt idx="317">
                  <c:v>-25.76250000000001</c:v>
                </c:pt>
                <c:pt idx="318">
                  <c:v>-25.27031250000001</c:v>
                </c:pt>
                <c:pt idx="319">
                  <c:v>-24.764062500000009</c:v>
                </c:pt>
                <c:pt idx="320">
                  <c:v>-24.229687500000008</c:v>
                </c:pt>
                <c:pt idx="321">
                  <c:v>-23.681250000000009</c:v>
                </c:pt>
                <c:pt idx="322">
                  <c:v>-23.104687500000008</c:v>
                </c:pt>
                <c:pt idx="323">
                  <c:v>-22.514062500000009</c:v>
                </c:pt>
                <c:pt idx="324">
                  <c:v>-21.909375000000008</c:v>
                </c:pt>
                <c:pt idx="325">
                  <c:v>-21.290625000000009</c:v>
                </c:pt>
                <c:pt idx="326">
                  <c:v>-20.657812500000009</c:v>
                </c:pt>
                <c:pt idx="327">
                  <c:v>-20.010937500000008</c:v>
                </c:pt>
                <c:pt idx="328">
                  <c:v>-19.350000000000009</c:v>
                </c:pt>
                <c:pt idx="329">
                  <c:v>-18.675000000000008</c:v>
                </c:pt>
                <c:pt idx="330">
                  <c:v>-17.985937500000009</c:v>
                </c:pt>
                <c:pt idx="331">
                  <c:v>-17.282812500000009</c:v>
                </c:pt>
                <c:pt idx="332">
                  <c:v>-16.565625000000008</c:v>
                </c:pt>
                <c:pt idx="333">
                  <c:v>-15.834375000000009</c:v>
                </c:pt>
                <c:pt idx="334">
                  <c:v>-15.103125000000009</c:v>
                </c:pt>
                <c:pt idx="335">
                  <c:v>-14.357812500000009</c:v>
                </c:pt>
                <c:pt idx="336">
                  <c:v>-13.612500000000008</c:v>
                </c:pt>
                <c:pt idx="337">
                  <c:v>-12.853125000000007</c:v>
                </c:pt>
                <c:pt idx="338">
                  <c:v>-12.093750000000007</c:v>
                </c:pt>
                <c:pt idx="339">
                  <c:v>-11.320312500000007</c:v>
                </c:pt>
                <c:pt idx="340">
                  <c:v>-10.546875000000007</c:v>
                </c:pt>
                <c:pt idx="341">
                  <c:v>-9.7734375000000071</c:v>
                </c:pt>
                <c:pt idx="342">
                  <c:v>-8.9859375000000075</c:v>
                </c:pt>
                <c:pt idx="343">
                  <c:v>-8.1984375000000078</c:v>
                </c:pt>
                <c:pt idx="344">
                  <c:v>-7.4109375000000082</c:v>
                </c:pt>
                <c:pt idx="345">
                  <c:v>-6.6234375000000085</c:v>
                </c:pt>
                <c:pt idx="346">
                  <c:v>-5.8359375000000089</c:v>
                </c:pt>
                <c:pt idx="347">
                  <c:v>-5.0484375000000092</c:v>
                </c:pt>
                <c:pt idx="348">
                  <c:v>-4.2609375000000096</c:v>
                </c:pt>
                <c:pt idx="349">
                  <c:v>-3.4875000000000096</c:v>
                </c:pt>
                <c:pt idx="350">
                  <c:v>-2.7140625000000096</c:v>
                </c:pt>
                <c:pt idx="351">
                  <c:v>-1.9406250000000096</c:v>
                </c:pt>
                <c:pt idx="352">
                  <c:v>-1.1671875000000096</c:v>
                </c:pt>
                <c:pt idx="353">
                  <c:v>-0.40781250000000957</c:v>
                </c:pt>
                <c:pt idx="354">
                  <c:v>0.35156249999999045</c:v>
                </c:pt>
                <c:pt idx="355">
                  <c:v>1.0968749999999905</c:v>
                </c:pt>
                <c:pt idx="356">
                  <c:v>1.8421874999999905</c:v>
                </c:pt>
                <c:pt idx="357">
                  <c:v>2.5734374999999905</c:v>
                </c:pt>
                <c:pt idx="358">
                  <c:v>3.3046874999999907</c:v>
                </c:pt>
                <c:pt idx="359">
                  <c:v>4.0218749999999908</c:v>
                </c:pt>
                <c:pt idx="360">
                  <c:v>4.7249999999999908</c:v>
                </c:pt>
                <c:pt idx="361">
                  <c:v>5.4281249999999908</c:v>
                </c:pt>
                <c:pt idx="362">
                  <c:v>6.1171874999999911</c:v>
                </c:pt>
                <c:pt idx="363">
                  <c:v>6.7921874999999909</c:v>
                </c:pt>
                <c:pt idx="364">
                  <c:v>7.4531249999999911</c:v>
                </c:pt>
                <c:pt idx="365">
                  <c:v>8.0999999999999908</c:v>
                </c:pt>
                <c:pt idx="366">
                  <c:v>8.7328124999999908</c:v>
                </c:pt>
                <c:pt idx="367">
                  <c:v>9.3515624999999911</c:v>
                </c:pt>
                <c:pt idx="368">
                  <c:v>9.9562499999999918</c:v>
                </c:pt>
                <c:pt idx="369">
                  <c:v>10.546874999999991</c:v>
                </c:pt>
                <c:pt idx="370">
                  <c:v>11.123437499999991</c:v>
                </c:pt>
                <c:pt idx="371">
                  <c:v>11.685937499999991</c:v>
                </c:pt>
                <c:pt idx="372">
                  <c:v>12.234374999999991</c:v>
                </c:pt>
                <c:pt idx="373">
                  <c:v>12.768749999999992</c:v>
                </c:pt>
                <c:pt idx="374">
                  <c:v>13.274999999999991</c:v>
                </c:pt>
                <c:pt idx="375">
                  <c:v>13.767187499999991</c:v>
                </c:pt>
                <c:pt idx="376">
                  <c:v>14.245312499999992</c:v>
                </c:pt>
                <c:pt idx="377">
                  <c:v>14.709374999999993</c:v>
                </c:pt>
                <c:pt idx="378">
                  <c:v>15.145312499999992</c:v>
                </c:pt>
                <c:pt idx="379">
                  <c:v>15.567187499999992</c:v>
                </c:pt>
                <c:pt idx="380">
                  <c:v>15.974999999999993</c:v>
                </c:pt>
                <c:pt idx="381">
                  <c:v>16.354687499999994</c:v>
                </c:pt>
                <c:pt idx="382">
                  <c:v>16.720312499999995</c:v>
                </c:pt>
                <c:pt idx="383">
                  <c:v>17.057812499999994</c:v>
                </c:pt>
                <c:pt idx="384">
                  <c:v>17.381249999999994</c:v>
                </c:pt>
                <c:pt idx="385">
                  <c:v>17.690624999999994</c:v>
                </c:pt>
                <c:pt idx="386">
                  <c:v>17.971874999999994</c:v>
                </c:pt>
                <c:pt idx="387">
                  <c:v>18.239062499999992</c:v>
                </c:pt>
                <c:pt idx="388">
                  <c:v>18.478124999999991</c:v>
                </c:pt>
                <c:pt idx="389">
                  <c:v>18.703124999999993</c:v>
                </c:pt>
                <c:pt idx="390">
                  <c:v>18.899999999999991</c:v>
                </c:pt>
                <c:pt idx="391">
                  <c:v>19.082812499999992</c:v>
                </c:pt>
                <c:pt idx="392">
                  <c:v>19.237499999999994</c:v>
                </c:pt>
                <c:pt idx="393">
                  <c:v>19.378124999999994</c:v>
                </c:pt>
                <c:pt idx="394">
                  <c:v>19.504687499999992</c:v>
                </c:pt>
                <c:pt idx="395">
                  <c:v>19.603124999999991</c:v>
                </c:pt>
                <c:pt idx="396">
                  <c:v>19.687499999999993</c:v>
                </c:pt>
                <c:pt idx="397">
                  <c:v>19.743749999999991</c:v>
                </c:pt>
                <c:pt idx="398">
                  <c:v>19.785937499999992</c:v>
                </c:pt>
                <c:pt idx="399">
                  <c:v>19.799999999999994</c:v>
                </c:pt>
                <c:pt idx="400">
                  <c:v>19.785937499999992</c:v>
                </c:pt>
                <c:pt idx="401">
                  <c:v>19.743749999999991</c:v>
                </c:pt>
                <c:pt idx="402">
                  <c:v>19.687499999999993</c:v>
                </c:pt>
                <c:pt idx="403">
                  <c:v>19.617187499999993</c:v>
                </c:pt>
                <c:pt idx="404">
                  <c:v>19.518749999999994</c:v>
                </c:pt>
                <c:pt idx="405">
                  <c:v>19.406249999999993</c:v>
                </c:pt>
                <c:pt idx="406">
                  <c:v>19.279687499999994</c:v>
                </c:pt>
                <c:pt idx="407">
                  <c:v>19.139062499999994</c:v>
                </c:pt>
                <c:pt idx="408">
                  <c:v>18.984374999999993</c:v>
                </c:pt>
                <c:pt idx="409">
                  <c:v>18.815624999999994</c:v>
                </c:pt>
                <c:pt idx="410">
                  <c:v>18.632812499999993</c:v>
                </c:pt>
                <c:pt idx="411">
                  <c:v>18.435937499999994</c:v>
                </c:pt>
                <c:pt idx="412">
                  <c:v>18.224999999999994</c:v>
                </c:pt>
                <c:pt idx="413">
                  <c:v>17.999999999999993</c:v>
                </c:pt>
                <c:pt idx="414">
                  <c:v>17.760937499999994</c:v>
                </c:pt>
                <c:pt idx="415">
                  <c:v>17.507812499999993</c:v>
                </c:pt>
                <c:pt idx="416">
                  <c:v>17.240624999999994</c:v>
                </c:pt>
                <c:pt idx="417">
                  <c:v>16.959374999999994</c:v>
                </c:pt>
                <c:pt idx="418">
                  <c:v>16.678124999999994</c:v>
                </c:pt>
                <c:pt idx="419">
                  <c:v>16.382812499999993</c:v>
                </c:pt>
                <c:pt idx="420">
                  <c:v>16.073437499999994</c:v>
                </c:pt>
                <c:pt idx="421">
                  <c:v>15.764062499999994</c:v>
                </c:pt>
                <c:pt idx="422">
                  <c:v>15.440624999999994</c:v>
                </c:pt>
                <c:pt idx="423">
                  <c:v>15.117187499999993</c:v>
                </c:pt>
                <c:pt idx="424">
                  <c:v>14.779687499999993</c:v>
                </c:pt>
                <c:pt idx="425">
                  <c:v>14.442187499999992</c:v>
                </c:pt>
                <c:pt idx="426">
                  <c:v>14.104687499999992</c:v>
                </c:pt>
                <c:pt idx="427">
                  <c:v>13.753124999999992</c:v>
                </c:pt>
                <c:pt idx="428">
                  <c:v>13.401562499999992</c:v>
                </c:pt>
                <c:pt idx="429">
                  <c:v>13.049999999999992</c:v>
                </c:pt>
                <c:pt idx="430">
                  <c:v>12.684374999999992</c:v>
                </c:pt>
                <c:pt idx="431">
                  <c:v>12.318749999999993</c:v>
                </c:pt>
                <c:pt idx="432">
                  <c:v>11.953124999999993</c:v>
                </c:pt>
                <c:pt idx="433">
                  <c:v>11.587499999999993</c:v>
                </c:pt>
                <c:pt idx="434">
                  <c:v>11.221874999999994</c:v>
                </c:pt>
                <c:pt idx="435">
                  <c:v>10.856249999999994</c:v>
                </c:pt>
                <c:pt idx="436">
                  <c:v>10.490624999999994</c:v>
                </c:pt>
                <c:pt idx="437">
                  <c:v>10.124999999999995</c:v>
                </c:pt>
                <c:pt idx="438">
                  <c:v>9.759374999999995</c:v>
                </c:pt>
                <c:pt idx="439">
                  <c:v>9.3937499999999954</c:v>
                </c:pt>
                <c:pt idx="440">
                  <c:v>9.0421874999999954</c:v>
                </c:pt>
                <c:pt idx="441">
                  <c:v>8.6906249999999954</c:v>
                </c:pt>
                <c:pt idx="442">
                  <c:v>8.3390624999999954</c:v>
                </c:pt>
                <c:pt idx="443">
                  <c:v>7.9874999999999954</c:v>
                </c:pt>
                <c:pt idx="444">
                  <c:v>7.649999999999995</c:v>
                </c:pt>
                <c:pt idx="445">
                  <c:v>7.3124999999999947</c:v>
                </c:pt>
                <c:pt idx="446">
                  <c:v>6.9749999999999943</c:v>
                </c:pt>
                <c:pt idx="447">
                  <c:v>6.6515624999999945</c:v>
                </c:pt>
                <c:pt idx="448">
                  <c:v>6.3281249999999947</c:v>
                </c:pt>
                <c:pt idx="449">
                  <c:v>6.0187499999999945</c:v>
                </c:pt>
                <c:pt idx="450">
                  <c:v>5.7093749999999943</c:v>
                </c:pt>
                <c:pt idx="451">
                  <c:v>5.3999999999999941</c:v>
                </c:pt>
                <c:pt idx="452">
                  <c:v>5.1046874999999945</c:v>
                </c:pt>
                <c:pt idx="453">
                  <c:v>4.8093749999999948</c:v>
                </c:pt>
                <c:pt idx="454">
                  <c:v>4.5281249999999948</c:v>
                </c:pt>
                <c:pt idx="455">
                  <c:v>4.2468749999999948</c:v>
                </c:pt>
                <c:pt idx="456">
                  <c:v>3.9796874999999949</c:v>
                </c:pt>
                <c:pt idx="457">
                  <c:v>3.712499999999995</c:v>
                </c:pt>
                <c:pt idx="458">
                  <c:v>3.4593749999999952</c:v>
                </c:pt>
                <c:pt idx="459">
                  <c:v>3.220312499999995</c:v>
                </c:pt>
                <c:pt idx="460">
                  <c:v>2.9812499999999948</c:v>
                </c:pt>
                <c:pt idx="461">
                  <c:v>2.7562499999999948</c:v>
                </c:pt>
                <c:pt idx="462">
                  <c:v>2.5312499999999947</c:v>
                </c:pt>
                <c:pt idx="463">
                  <c:v>2.3203124999999947</c:v>
                </c:pt>
                <c:pt idx="464">
                  <c:v>2.1234374999999948</c:v>
                </c:pt>
                <c:pt idx="465">
                  <c:v>1.9265624999999948</c:v>
                </c:pt>
                <c:pt idx="466">
                  <c:v>1.7437499999999948</c:v>
                </c:pt>
                <c:pt idx="467">
                  <c:v>1.5609374999999948</c:v>
                </c:pt>
                <c:pt idx="468">
                  <c:v>1.3921874999999948</c:v>
                </c:pt>
                <c:pt idx="469">
                  <c:v>1.2374999999999947</c:v>
                </c:pt>
                <c:pt idx="470">
                  <c:v>1.0828124999999946</c:v>
                </c:pt>
                <c:pt idx="471">
                  <c:v>0.94218749999999463</c:v>
                </c:pt>
                <c:pt idx="472">
                  <c:v>0.80156249999999463</c:v>
                </c:pt>
                <c:pt idx="473">
                  <c:v>0.6749999999999946</c:v>
                </c:pt>
                <c:pt idx="474">
                  <c:v>0.56249999999999456</c:v>
                </c:pt>
                <c:pt idx="475">
                  <c:v>0.44999999999999457</c:v>
                </c:pt>
                <c:pt idx="476">
                  <c:v>0.35156249999999456</c:v>
                </c:pt>
                <c:pt idx="477">
                  <c:v>0.25312499999999455</c:v>
                </c:pt>
                <c:pt idx="478">
                  <c:v>0.16874999999999454</c:v>
                </c:pt>
                <c:pt idx="479">
                  <c:v>8.4374999999994538E-2</c:v>
                </c:pt>
                <c:pt idx="480">
                  <c:v>1.4062499999994538E-2</c:v>
                </c:pt>
                <c:pt idx="481">
                  <c:v>-5.6250000000005462E-2</c:v>
                </c:pt>
                <c:pt idx="482">
                  <c:v>-0.11250000000000546</c:v>
                </c:pt>
                <c:pt idx="483">
                  <c:v>-0.16875000000000545</c:v>
                </c:pt>
                <c:pt idx="484">
                  <c:v>-0.21093750000000544</c:v>
                </c:pt>
                <c:pt idx="485">
                  <c:v>-0.25312500000000543</c:v>
                </c:pt>
                <c:pt idx="486">
                  <c:v>-0.29531250000000542</c:v>
                </c:pt>
                <c:pt idx="487">
                  <c:v>-0.32343750000000543</c:v>
                </c:pt>
                <c:pt idx="488">
                  <c:v>-0.35156250000000544</c:v>
                </c:pt>
                <c:pt idx="489">
                  <c:v>-0.37968750000000545</c:v>
                </c:pt>
                <c:pt idx="490">
                  <c:v>-0.39375000000000543</c:v>
                </c:pt>
                <c:pt idx="491">
                  <c:v>-0.40781250000000541</c:v>
                </c:pt>
                <c:pt idx="492">
                  <c:v>-0.42187500000000538</c:v>
                </c:pt>
                <c:pt idx="493">
                  <c:v>-0.43593750000000536</c:v>
                </c:pt>
                <c:pt idx="494">
                  <c:v>-0.43593750000000536</c:v>
                </c:pt>
                <c:pt idx="495">
                  <c:v>-0.43593750000000536</c:v>
                </c:pt>
                <c:pt idx="496">
                  <c:v>-0.43593750000000536</c:v>
                </c:pt>
                <c:pt idx="497">
                  <c:v>-0.43593750000000536</c:v>
                </c:pt>
                <c:pt idx="498">
                  <c:v>-0.43593750000000536</c:v>
                </c:pt>
                <c:pt idx="499">
                  <c:v>-0.43593750000000536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0-4542-9302-8BD5D8CC8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826224"/>
        <c:axId val="506822616"/>
      </c:lineChart>
      <c:catAx>
        <c:axId val="50682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22616"/>
        <c:crosses val="autoZero"/>
        <c:auto val="1"/>
        <c:lblAlgn val="ctr"/>
        <c:lblOffset val="100"/>
        <c:noMultiLvlLbl val="0"/>
      </c:catAx>
      <c:valAx>
        <c:axId val="50682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2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311150</xdr:colOff>
      <xdr:row>14</xdr:row>
      <xdr:rowOff>63500</xdr:rowOff>
    </xdr:from>
    <xdr:to>
      <xdr:col>26</xdr:col>
      <xdr:colOff>355600</xdr:colOff>
      <xdr:row>39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F3946-DD4A-4E13-94B2-A1B46E98C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CD5F-ED1D-474F-B916-3DACC3AF8727}">
  <dimension ref="A1:AC104"/>
  <sheetViews>
    <sheetView topLeftCell="A46" zoomScale="85" zoomScaleNormal="85" zoomScaleSheetLayoutView="100" workbookViewId="0"/>
  </sheetViews>
  <sheetFormatPr defaultRowHeight="14.5" x14ac:dyDescent="0.35"/>
  <cols>
    <col min="2" max="2" width="10.453125" customWidth="1"/>
    <col min="4" max="4" width="9.90625" bestFit="1" customWidth="1"/>
    <col min="7" max="7" width="11.453125" style="6" customWidth="1"/>
    <col min="8" max="8" width="8.7265625" customWidth="1"/>
    <col min="9" max="9" width="9.453125" customWidth="1"/>
    <col min="10" max="10" width="9.453125" bestFit="1" customWidth="1"/>
    <col min="11" max="11" width="8.54296875" customWidth="1"/>
    <col min="12" max="23" width="9.1796875" customWidth="1"/>
    <col min="26" max="26" width="12.7265625" bestFit="1" customWidth="1"/>
  </cols>
  <sheetData>
    <row r="1" spans="1:25" x14ac:dyDescent="0.35">
      <c r="A1" t="s">
        <v>199</v>
      </c>
      <c r="D1" s="21">
        <v>43997</v>
      </c>
      <c r="O1" s="46"/>
      <c r="P1" s="46"/>
      <c r="Q1" s="46"/>
    </row>
    <row r="2" spans="1:25" ht="15.5" x14ac:dyDescent="0.35">
      <c r="A2" t="s">
        <v>57</v>
      </c>
      <c r="L2" s="53" t="s">
        <v>44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Y2" t="s">
        <v>45</v>
      </c>
    </row>
    <row r="3" spans="1:25" x14ac:dyDescent="0.35">
      <c r="I3" s="5"/>
      <c r="J3" s="5"/>
      <c r="K3" s="14"/>
      <c r="L3" s="49" t="s">
        <v>38</v>
      </c>
      <c r="M3" s="49"/>
      <c r="N3" s="49"/>
      <c r="O3" s="50"/>
      <c r="P3" s="49" t="s">
        <v>39</v>
      </c>
      <c r="Q3" s="49"/>
      <c r="R3" s="49"/>
      <c r="S3" s="50"/>
      <c r="T3" s="49" t="s">
        <v>43</v>
      </c>
      <c r="U3" s="49"/>
      <c r="V3" s="49"/>
      <c r="W3" s="50"/>
      <c r="X3" s="5"/>
      <c r="Y3" t="s">
        <v>46</v>
      </c>
    </row>
    <row r="4" spans="1:25" ht="23.5" customHeight="1" x14ac:dyDescent="0.35">
      <c r="A4" s="24" t="s">
        <v>58</v>
      </c>
      <c r="B4" s="24">
        <v>50</v>
      </c>
      <c r="G4" s="6">
        <v>1000</v>
      </c>
      <c r="J4" s="46" t="s">
        <v>16</v>
      </c>
      <c r="K4" s="46"/>
      <c r="L4" s="49" t="s">
        <v>35</v>
      </c>
      <c r="M4" s="49"/>
      <c r="N4" s="49" t="s">
        <v>35</v>
      </c>
      <c r="O4" s="50"/>
      <c r="P4" s="49" t="s">
        <v>35</v>
      </c>
      <c r="Q4" s="49"/>
      <c r="R4" s="49" t="s">
        <v>35</v>
      </c>
      <c r="S4" s="50"/>
      <c r="T4" s="8"/>
      <c r="U4" s="8"/>
      <c r="V4" s="8"/>
      <c r="W4" s="9"/>
      <c r="Y4" t="s">
        <v>47</v>
      </c>
    </row>
    <row r="5" spans="1:25" x14ac:dyDescent="0.35">
      <c r="B5" t="s">
        <v>0</v>
      </c>
      <c r="C5" t="s">
        <v>1</v>
      </c>
      <c r="D5" t="s">
        <v>2</v>
      </c>
      <c r="E5" t="s">
        <v>3</v>
      </c>
      <c r="H5" t="s">
        <v>17</v>
      </c>
      <c r="I5" t="s">
        <v>37</v>
      </c>
      <c r="J5" s="2">
        <v>60</v>
      </c>
      <c r="K5" s="15">
        <v>160</v>
      </c>
      <c r="L5" s="51">
        <v>60</v>
      </c>
      <c r="M5" s="51"/>
      <c r="N5" s="51">
        <v>160</v>
      </c>
      <c r="O5" s="52"/>
      <c r="P5" s="51">
        <v>60</v>
      </c>
      <c r="Q5" s="51"/>
      <c r="R5" s="51">
        <v>160</v>
      </c>
      <c r="S5" s="52"/>
      <c r="T5" s="51">
        <v>60</v>
      </c>
      <c r="U5" s="51"/>
      <c r="V5" s="51">
        <v>160</v>
      </c>
      <c r="W5" s="52"/>
    </row>
    <row r="6" spans="1:25" x14ac:dyDescent="0.35">
      <c r="A6">
        <v>0</v>
      </c>
      <c r="B6">
        <v>0</v>
      </c>
      <c r="C6">
        <f>SIN(B6)</f>
        <v>0</v>
      </c>
      <c r="D6">
        <f>COS(B6)</f>
        <v>1</v>
      </c>
      <c r="E6">
        <f>180*B6/PI()</f>
        <v>0</v>
      </c>
      <c r="G6" s="6">
        <f>$G$4</f>
        <v>1000</v>
      </c>
      <c r="H6">
        <f>TRUNC(G6,0)</f>
        <v>1000</v>
      </c>
      <c r="I6" s="4">
        <f>ROUND(G6,0)</f>
        <v>1000</v>
      </c>
      <c r="K6" s="9"/>
      <c r="L6" s="11">
        <f t="shared" ref="L6:L25" si="0">$I$79*1000/I6</f>
        <v>50</v>
      </c>
      <c r="M6" s="13">
        <f>TRUNC(L6)</f>
        <v>50</v>
      </c>
      <c r="N6" s="11">
        <f t="shared" ref="N6:N25" si="1">$J$79*1000/I6</f>
        <v>18.75</v>
      </c>
      <c r="O6" s="9">
        <f>TRUNC(N6)</f>
        <v>18</v>
      </c>
      <c r="P6" s="11">
        <f t="shared" ref="P6:P25" si="2">$I$79*1000*45/(I6*$C$62)</f>
        <v>340.32152791505479</v>
      </c>
      <c r="Q6" s="13">
        <f>TRUNC(P6)</f>
        <v>340</v>
      </c>
      <c r="R6" s="11">
        <f t="shared" ref="R6:R25" si="3">$J$79*1000*45/(I6*$E$62)</f>
        <v>340.3215279150549</v>
      </c>
      <c r="S6" s="12">
        <f>TRUNC(R6)</f>
        <v>340</v>
      </c>
      <c r="T6" s="10">
        <f t="shared" ref="T6:T25" si="4">$I$79*1000/Q6</f>
        <v>147.05882352941177</v>
      </c>
      <c r="U6" s="13">
        <f>TRUNC(T6)</f>
        <v>147</v>
      </c>
      <c r="V6" s="11">
        <f t="shared" ref="V6:V25" si="5">$J$79*1000/S6</f>
        <v>55.147058823529413</v>
      </c>
      <c r="W6" s="12">
        <f>TRUNC(V6)</f>
        <v>55</v>
      </c>
      <c r="Y6" s="16" t="s">
        <v>48</v>
      </c>
    </row>
    <row r="7" spans="1:25" x14ac:dyDescent="0.35">
      <c r="A7">
        <f t="shared" ref="A7:A15" si="6">IF(A6+1&lt;=subslots, A6+1,"")</f>
        <v>1</v>
      </c>
      <c r="B7">
        <f t="shared" ref="B7:B15" si="7">PI()*A7/(2*subslots)</f>
        <v>3.1415926535897934E-2</v>
      </c>
      <c r="C7">
        <f t="shared" ref="C7:C15" si="8">SIN(B7)</f>
        <v>3.1410759078128292E-2</v>
      </c>
      <c r="D7">
        <f t="shared" ref="D7:D15" si="9">COS(B7)</f>
        <v>0.9995065603657316</v>
      </c>
      <c r="E7">
        <f t="shared" ref="E7:E15" si="10">180*B7/PI()</f>
        <v>1.8000000000000003</v>
      </c>
      <c r="G7" s="6">
        <f t="shared" ref="G7:G15" si="11">$G$4/D7</f>
        <v>1000.4936832371444</v>
      </c>
      <c r="H7">
        <f t="shared" ref="H7:H16" si="12">TRUNC(G7,0)</f>
        <v>1000</v>
      </c>
      <c r="I7" s="4">
        <f t="shared" ref="I7:I15" si="13">ROUND(G7,0)</f>
        <v>1000</v>
      </c>
      <c r="K7" s="9"/>
      <c r="L7" s="11">
        <f t="shared" si="0"/>
        <v>50</v>
      </c>
      <c r="M7" s="13">
        <f t="shared" ref="M7:M25" si="14">TRUNC(L7)</f>
        <v>50</v>
      </c>
      <c r="N7" s="11">
        <f t="shared" si="1"/>
        <v>18.75</v>
      </c>
      <c r="O7" s="9">
        <f t="shared" ref="O7:O25" si="15">TRUNC(N7)</f>
        <v>18</v>
      </c>
      <c r="P7" s="11">
        <f t="shared" si="2"/>
        <v>340.32152791505479</v>
      </c>
      <c r="Q7" s="13">
        <f t="shared" ref="Q7:Q25" si="16">TRUNC(P7)</f>
        <v>340</v>
      </c>
      <c r="R7" s="11">
        <f t="shared" si="3"/>
        <v>340.3215279150549</v>
      </c>
      <c r="S7" s="12">
        <f t="shared" ref="S7:S25" si="17">TRUNC(R7)</f>
        <v>340</v>
      </c>
      <c r="T7" s="10">
        <f t="shared" si="4"/>
        <v>147.05882352941177</v>
      </c>
      <c r="U7" s="13">
        <f t="shared" ref="U7:U25" si="18">TRUNC(T7)</f>
        <v>147</v>
      </c>
      <c r="V7" s="11">
        <f t="shared" si="5"/>
        <v>55.147058823529413</v>
      </c>
      <c r="W7" s="12">
        <f t="shared" ref="W7:W25" si="19">TRUNC(V7)</f>
        <v>55</v>
      </c>
    </row>
    <row r="8" spans="1:25" x14ac:dyDescent="0.35">
      <c r="A8">
        <f t="shared" si="6"/>
        <v>2</v>
      </c>
      <c r="B8">
        <f t="shared" si="7"/>
        <v>6.2831853071795868E-2</v>
      </c>
      <c r="C8">
        <f t="shared" si="8"/>
        <v>6.2790519529313374E-2</v>
      </c>
      <c r="D8">
        <f t="shared" si="9"/>
        <v>0.99802672842827156</v>
      </c>
      <c r="E8">
        <f t="shared" si="10"/>
        <v>3.6000000000000005</v>
      </c>
      <c r="G8" s="6">
        <f t="shared" si="11"/>
        <v>1001.9771730711421</v>
      </c>
      <c r="H8">
        <f t="shared" si="12"/>
        <v>1001</v>
      </c>
      <c r="I8" s="4">
        <f t="shared" si="13"/>
        <v>1002</v>
      </c>
      <c r="K8" s="9"/>
      <c r="L8" s="11">
        <f t="shared" si="0"/>
        <v>49.900199600798402</v>
      </c>
      <c r="M8" s="13">
        <f t="shared" si="14"/>
        <v>49</v>
      </c>
      <c r="N8" s="11">
        <f t="shared" si="1"/>
        <v>18.712574850299401</v>
      </c>
      <c r="O8" s="9">
        <f t="shared" si="15"/>
        <v>18</v>
      </c>
      <c r="P8" s="11">
        <f t="shared" si="2"/>
        <v>339.64224342819836</v>
      </c>
      <c r="Q8" s="13">
        <f t="shared" si="16"/>
        <v>339</v>
      </c>
      <c r="R8" s="11">
        <f t="shared" si="3"/>
        <v>339.64224342819841</v>
      </c>
      <c r="S8" s="12">
        <f t="shared" si="17"/>
        <v>339</v>
      </c>
      <c r="T8" s="10">
        <f t="shared" si="4"/>
        <v>147.49262536873155</v>
      </c>
      <c r="U8" s="13">
        <f t="shared" si="18"/>
        <v>147</v>
      </c>
      <c r="V8" s="11">
        <f t="shared" si="5"/>
        <v>55.309734513274336</v>
      </c>
      <c r="W8" s="12">
        <f t="shared" si="19"/>
        <v>55</v>
      </c>
    </row>
    <row r="9" spans="1:25" x14ac:dyDescent="0.35">
      <c r="A9">
        <f t="shared" si="6"/>
        <v>3</v>
      </c>
      <c r="B9">
        <f t="shared" si="7"/>
        <v>9.4247779607693788E-2</v>
      </c>
      <c r="C9">
        <f t="shared" si="8"/>
        <v>9.4108313318514311E-2</v>
      </c>
      <c r="D9">
        <f t="shared" si="9"/>
        <v>0.99556196460308</v>
      </c>
      <c r="E9">
        <f t="shared" si="10"/>
        <v>5.4</v>
      </c>
      <c r="G9" s="6">
        <f t="shared" si="11"/>
        <v>1004.4578193570195</v>
      </c>
      <c r="H9">
        <f t="shared" si="12"/>
        <v>1004</v>
      </c>
      <c r="I9" s="4">
        <f t="shared" si="13"/>
        <v>1004</v>
      </c>
      <c r="K9" s="9"/>
      <c r="L9" s="11">
        <f t="shared" si="0"/>
        <v>49.800796812749006</v>
      </c>
      <c r="M9" s="13">
        <f t="shared" si="14"/>
        <v>49</v>
      </c>
      <c r="N9" s="11">
        <f t="shared" si="1"/>
        <v>18.675298804780876</v>
      </c>
      <c r="O9" s="9">
        <f t="shared" si="15"/>
        <v>18</v>
      </c>
      <c r="P9" s="11">
        <f t="shared" si="2"/>
        <v>338.96566525403864</v>
      </c>
      <c r="Q9" s="13">
        <f t="shared" si="16"/>
        <v>338</v>
      </c>
      <c r="R9" s="11">
        <f t="shared" si="3"/>
        <v>338.9656652540387</v>
      </c>
      <c r="S9" s="12">
        <f t="shared" si="17"/>
        <v>338</v>
      </c>
      <c r="T9" s="10">
        <f t="shared" si="4"/>
        <v>147.92899408284023</v>
      </c>
      <c r="U9" s="13">
        <f t="shared" si="18"/>
        <v>147</v>
      </c>
      <c r="V9" s="11">
        <f t="shared" si="5"/>
        <v>55.473372781065088</v>
      </c>
      <c r="W9" s="12">
        <f t="shared" si="19"/>
        <v>55</v>
      </c>
    </row>
    <row r="10" spans="1:25" x14ac:dyDescent="0.35">
      <c r="A10">
        <f t="shared" si="6"/>
        <v>4</v>
      </c>
      <c r="B10">
        <f t="shared" si="7"/>
        <v>0.12566370614359174</v>
      </c>
      <c r="C10">
        <f t="shared" si="8"/>
        <v>0.12533323356430426</v>
      </c>
      <c r="D10">
        <f t="shared" si="9"/>
        <v>0.99211470131447788</v>
      </c>
      <c r="E10">
        <f t="shared" si="10"/>
        <v>7.2000000000000011</v>
      </c>
      <c r="G10" s="6">
        <f t="shared" si="11"/>
        <v>1007.9479708092972</v>
      </c>
      <c r="H10">
        <f t="shared" si="12"/>
        <v>1007</v>
      </c>
      <c r="I10" s="4">
        <f t="shared" si="13"/>
        <v>1008</v>
      </c>
      <c r="K10" s="9"/>
      <c r="L10" s="11">
        <f t="shared" si="0"/>
        <v>49.603174603174601</v>
      </c>
      <c r="M10" s="13">
        <f t="shared" si="14"/>
        <v>49</v>
      </c>
      <c r="N10" s="11">
        <f t="shared" si="1"/>
        <v>18.601190476190474</v>
      </c>
      <c r="O10" s="9">
        <f t="shared" si="15"/>
        <v>18</v>
      </c>
      <c r="P10" s="11">
        <f t="shared" si="2"/>
        <v>337.62056340779242</v>
      </c>
      <c r="Q10" s="13">
        <f t="shared" si="16"/>
        <v>337</v>
      </c>
      <c r="R10" s="11">
        <f t="shared" si="3"/>
        <v>337.62056340779247</v>
      </c>
      <c r="S10" s="12">
        <f t="shared" si="17"/>
        <v>337</v>
      </c>
      <c r="T10" s="10">
        <f t="shared" si="4"/>
        <v>148.36795252225519</v>
      </c>
      <c r="U10" s="13">
        <f t="shared" si="18"/>
        <v>148</v>
      </c>
      <c r="V10" s="11">
        <f t="shared" si="5"/>
        <v>55.637982195845694</v>
      </c>
      <c r="W10" s="12">
        <f t="shared" si="19"/>
        <v>55</v>
      </c>
    </row>
    <row r="11" spans="1:25" x14ac:dyDescent="0.35">
      <c r="A11">
        <f t="shared" si="6"/>
        <v>5</v>
      </c>
      <c r="B11">
        <f t="shared" si="7"/>
        <v>0.15707963267948966</v>
      </c>
      <c r="C11">
        <f t="shared" si="8"/>
        <v>0.15643446504023087</v>
      </c>
      <c r="D11">
        <f t="shared" si="9"/>
        <v>0.98768834059513777</v>
      </c>
      <c r="E11">
        <f t="shared" si="10"/>
        <v>9</v>
      </c>
      <c r="G11" s="6">
        <f t="shared" si="11"/>
        <v>1012.4651257880029</v>
      </c>
      <c r="H11">
        <f t="shared" si="12"/>
        <v>1012</v>
      </c>
      <c r="I11" s="4">
        <f t="shared" si="13"/>
        <v>1012</v>
      </c>
      <c r="K11" s="9"/>
      <c r="L11" s="11">
        <f t="shared" si="0"/>
        <v>49.40711462450593</v>
      </c>
      <c r="M11" s="13">
        <f t="shared" si="14"/>
        <v>49</v>
      </c>
      <c r="N11" s="11">
        <f t="shared" si="1"/>
        <v>18.527667984189723</v>
      </c>
      <c r="O11" s="9">
        <f t="shared" si="15"/>
        <v>18</v>
      </c>
      <c r="P11" s="11">
        <f t="shared" si="2"/>
        <v>336.2860947777221</v>
      </c>
      <c r="Q11" s="13">
        <f t="shared" si="16"/>
        <v>336</v>
      </c>
      <c r="R11" s="11">
        <f t="shared" si="3"/>
        <v>336.28609477772221</v>
      </c>
      <c r="S11" s="12">
        <f t="shared" si="17"/>
        <v>336</v>
      </c>
      <c r="T11" s="10">
        <f t="shared" si="4"/>
        <v>148.8095238095238</v>
      </c>
      <c r="U11" s="13">
        <f t="shared" si="18"/>
        <v>148</v>
      </c>
      <c r="V11" s="11">
        <f t="shared" si="5"/>
        <v>55.803571428571431</v>
      </c>
      <c r="W11" s="12">
        <f t="shared" si="19"/>
        <v>55</v>
      </c>
    </row>
    <row r="12" spans="1:25" x14ac:dyDescent="0.35">
      <c r="A12">
        <f t="shared" si="6"/>
        <v>6</v>
      </c>
      <c r="B12">
        <f t="shared" si="7"/>
        <v>0.18849555921538758</v>
      </c>
      <c r="C12">
        <f t="shared" si="8"/>
        <v>0.1873813145857246</v>
      </c>
      <c r="D12">
        <f t="shared" si="9"/>
        <v>0.98228725072868872</v>
      </c>
      <c r="E12">
        <f t="shared" si="10"/>
        <v>10.8</v>
      </c>
      <c r="G12" s="6">
        <f t="shared" si="11"/>
        <v>1018.0321481910423</v>
      </c>
      <c r="H12">
        <f t="shared" si="12"/>
        <v>1018</v>
      </c>
      <c r="I12" s="4">
        <f t="shared" si="13"/>
        <v>1018</v>
      </c>
      <c r="K12" s="9"/>
      <c r="L12" s="11">
        <f t="shared" si="0"/>
        <v>49.115913555992144</v>
      </c>
      <c r="M12" s="13">
        <f t="shared" si="14"/>
        <v>49</v>
      </c>
      <c r="N12" s="11">
        <f t="shared" si="1"/>
        <v>18.418467583497055</v>
      </c>
      <c r="O12" s="9">
        <f t="shared" si="15"/>
        <v>18</v>
      </c>
      <c r="P12" s="11">
        <f t="shared" si="2"/>
        <v>334.30405492637993</v>
      </c>
      <c r="Q12" s="13">
        <f t="shared" si="16"/>
        <v>334</v>
      </c>
      <c r="R12" s="11">
        <f t="shared" si="3"/>
        <v>334.30405492638005</v>
      </c>
      <c r="S12" s="12">
        <f t="shared" si="17"/>
        <v>334</v>
      </c>
      <c r="T12" s="10">
        <f t="shared" si="4"/>
        <v>149.70059880239521</v>
      </c>
      <c r="U12" s="13">
        <f t="shared" si="18"/>
        <v>149</v>
      </c>
      <c r="V12" s="11">
        <f t="shared" si="5"/>
        <v>56.137724550898206</v>
      </c>
      <c r="W12" s="12">
        <f t="shared" si="19"/>
        <v>56</v>
      </c>
    </row>
    <row r="13" spans="1:25" x14ac:dyDescent="0.35">
      <c r="A13">
        <f t="shared" si="6"/>
        <v>7</v>
      </c>
      <c r="B13">
        <f t="shared" si="7"/>
        <v>0.21991148575128552</v>
      </c>
      <c r="C13">
        <f t="shared" si="8"/>
        <v>0.21814324139654254</v>
      </c>
      <c r="D13">
        <f t="shared" si="9"/>
        <v>0.97591676193874743</v>
      </c>
      <c r="E13">
        <f t="shared" si="10"/>
        <v>12.600000000000001</v>
      </c>
      <c r="G13" s="6">
        <f t="shared" si="11"/>
        <v>1024.6775534559004</v>
      </c>
      <c r="H13">
        <f t="shared" si="12"/>
        <v>1024</v>
      </c>
      <c r="I13" s="4">
        <f t="shared" si="13"/>
        <v>1025</v>
      </c>
      <c r="K13" s="9"/>
      <c r="L13" s="11">
        <f t="shared" si="0"/>
        <v>48.780487804878049</v>
      </c>
      <c r="M13" s="13">
        <f t="shared" si="14"/>
        <v>48</v>
      </c>
      <c r="N13" s="11">
        <f t="shared" si="1"/>
        <v>18.292682926829269</v>
      </c>
      <c r="O13" s="9">
        <f t="shared" si="15"/>
        <v>18</v>
      </c>
      <c r="P13" s="11">
        <f t="shared" si="2"/>
        <v>332.0210028439559</v>
      </c>
      <c r="Q13" s="13">
        <f t="shared" si="16"/>
        <v>332</v>
      </c>
      <c r="R13" s="11">
        <f t="shared" si="3"/>
        <v>332.02100284395596</v>
      </c>
      <c r="S13" s="12">
        <f t="shared" si="17"/>
        <v>332</v>
      </c>
      <c r="T13" s="10">
        <f t="shared" si="4"/>
        <v>150.60240963855421</v>
      </c>
      <c r="U13" s="13">
        <f t="shared" si="18"/>
        <v>150</v>
      </c>
      <c r="V13" s="11">
        <f t="shared" si="5"/>
        <v>56.475903614457835</v>
      </c>
      <c r="W13" s="12">
        <f t="shared" si="19"/>
        <v>56</v>
      </c>
    </row>
    <row r="14" spans="1:25" x14ac:dyDescent="0.35">
      <c r="A14">
        <f t="shared" si="6"/>
        <v>8</v>
      </c>
      <c r="B14">
        <f t="shared" si="7"/>
        <v>0.25132741228718347</v>
      </c>
      <c r="C14">
        <f t="shared" si="8"/>
        <v>0.24868988716485479</v>
      </c>
      <c r="D14">
        <f t="shared" si="9"/>
        <v>0.96858316112863108</v>
      </c>
      <c r="E14">
        <f t="shared" si="10"/>
        <v>14.400000000000002</v>
      </c>
      <c r="G14" s="6">
        <f t="shared" si="11"/>
        <v>1032.43587141734</v>
      </c>
      <c r="H14">
        <f t="shared" si="12"/>
        <v>1032</v>
      </c>
      <c r="I14" s="4">
        <f t="shared" si="13"/>
        <v>1032</v>
      </c>
      <c r="K14" s="9"/>
      <c r="L14" s="11">
        <f t="shared" si="0"/>
        <v>48.449612403100772</v>
      </c>
      <c r="M14" s="13">
        <f t="shared" si="14"/>
        <v>48</v>
      </c>
      <c r="N14" s="11">
        <f t="shared" si="1"/>
        <v>18.168604651162791</v>
      </c>
      <c r="O14" s="9">
        <f t="shared" si="15"/>
        <v>18</v>
      </c>
      <c r="P14" s="11">
        <f t="shared" si="2"/>
        <v>329.76892239830892</v>
      </c>
      <c r="Q14" s="13">
        <f t="shared" si="16"/>
        <v>329</v>
      </c>
      <c r="R14" s="11">
        <f t="shared" si="3"/>
        <v>329.76892239830897</v>
      </c>
      <c r="S14" s="12">
        <f t="shared" si="17"/>
        <v>329</v>
      </c>
      <c r="T14" s="10">
        <f t="shared" si="4"/>
        <v>151.9756838905775</v>
      </c>
      <c r="U14" s="13">
        <f t="shared" si="18"/>
        <v>151</v>
      </c>
      <c r="V14" s="11">
        <f t="shared" si="5"/>
        <v>56.990881458966562</v>
      </c>
      <c r="W14" s="12">
        <f t="shared" si="19"/>
        <v>56</v>
      </c>
    </row>
    <row r="15" spans="1:25" x14ac:dyDescent="0.35">
      <c r="A15">
        <f t="shared" si="6"/>
        <v>9</v>
      </c>
      <c r="B15">
        <f t="shared" si="7"/>
        <v>0.28274333882308139</v>
      </c>
      <c r="C15">
        <f t="shared" si="8"/>
        <v>0.27899110603922928</v>
      </c>
      <c r="D15">
        <f t="shared" si="9"/>
        <v>0.96029368567694307</v>
      </c>
      <c r="E15">
        <f t="shared" si="10"/>
        <v>16.200000000000003</v>
      </c>
      <c r="G15" s="6">
        <f t="shared" si="11"/>
        <v>1041.3480947706812</v>
      </c>
      <c r="H15">
        <f t="shared" si="12"/>
        <v>1041</v>
      </c>
      <c r="I15" s="4">
        <f t="shared" si="13"/>
        <v>1041</v>
      </c>
      <c r="K15" s="9"/>
      <c r="L15" s="11">
        <f t="shared" si="0"/>
        <v>48.030739673390968</v>
      </c>
      <c r="M15" s="13">
        <f t="shared" si="14"/>
        <v>48</v>
      </c>
      <c r="N15" s="11">
        <f t="shared" si="1"/>
        <v>18.011527377521613</v>
      </c>
      <c r="O15" s="9">
        <f t="shared" si="15"/>
        <v>18</v>
      </c>
      <c r="P15" s="11">
        <f t="shared" si="2"/>
        <v>326.91789425077309</v>
      </c>
      <c r="Q15" s="13">
        <f t="shared" si="16"/>
        <v>326</v>
      </c>
      <c r="R15" s="11">
        <f t="shared" si="3"/>
        <v>326.91789425077314</v>
      </c>
      <c r="S15" s="12">
        <f t="shared" si="17"/>
        <v>326</v>
      </c>
      <c r="T15" s="10">
        <f t="shared" si="4"/>
        <v>153.37423312883436</v>
      </c>
      <c r="U15" s="13">
        <f t="shared" si="18"/>
        <v>153</v>
      </c>
      <c r="V15" s="11">
        <f t="shared" si="5"/>
        <v>57.515337423312886</v>
      </c>
      <c r="W15" s="12">
        <f t="shared" si="19"/>
        <v>57</v>
      </c>
    </row>
    <row r="16" spans="1:25" x14ac:dyDescent="0.35">
      <c r="A16">
        <f t="shared" ref="A16:A59" si="20">IF(A15="","", IF(A15+1&lt;=subslots, A15+1,""))</f>
        <v>10</v>
      </c>
      <c r="B16">
        <f t="shared" ref="B16:B58" si="21">IF(A16&lt;&gt;"",PI()*A16/(2*subslots),"")</f>
        <v>0.31415926535897931</v>
      </c>
      <c r="C16">
        <f>IF(B16&lt;&gt;"",SIN(B16),"")</f>
        <v>0.3090169943749474</v>
      </c>
      <c r="D16">
        <f>IF(B16&lt;&gt;"",COS(B16),"")</f>
        <v>0.95105651629515353</v>
      </c>
      <c r="E16">
        <f>IF(B16&lt;&gt;"",180*B16/PI(),"")</f>
        <v>18</v>
      </c>
      <c r="G16" s="6">
        <f>IF(D16&lt;&gt;"",$G$4/D16,"")</f>
        <v>1051.4622242382673</v>
      </c>
      <c r="H16">
        <f t="shared" si="12"/>
        <v>1051</v>
      </c>
      <c r="I16" s="4">
        <f>IF(G16&lt;&gt;"",ROUND(G16,0),"")</f>
        <v>1051</v>
      </c>
      <c r="K16" s="9"/>
      <c r="L16" s="11">
        <f t="shared" si="0"/>
        <v>47.573739295908659</v>
      </c>
      <c r="M16" s="13">
        <f t="shared" si="14"/>
        <v>47</v>
      </c>
      <c r="N16" s="11">
        <f t="shared" si="1"/>
        <v>17.840152235965746</v>
      </c>
      <c r="O16" s="9">
        <f t="shared" si="15"/>
        <v>17</v>
      </c>
      <c r="P16" s="11">
        <f t="shared" si="2"/>
        <v>323.80735291632237</v>
      </c>
      <c r="Q16" s="13">
        <f t="shared" si="16"/>
        <v>323</v>
      </c>
      <c r="R16" s="11">
        <f t="shared" si="3"/>
        <v>323.80735291632243</v>
      </c>
      <c r="S16" s="12">
        <f t="shared" si="17"/>
        <v>323</v>
      </c>
      <c r="T16" s="10">
        <f t="shared" si="4"/>
        <v>154.79876160990713</v>
      </c>
      <c r="U16" s="13">
        <f t="shared" si="18"/>
        <v>154</v>
      </c>
      <c r="V16" s="11">
        <f t="shared" si="5"/>
        <v>58.049535603715171</v>
      </c>
      <c r="W16" s="12">
        <f t="shared" si="19"/>
        <v>58</v>
      </c>
    </row>
    <row r="17" spans="1:25" x14ac:dyDescent="0.35">
      <c r="A17">
        <f t="shared" si="20"/>
        <v>11</v>
      </c>
      <c r="B17">
        <f t="shared" si="21"/>
        <v>0.34557519189487723</v>
      </c>
      <c r="C17">
        <f t="shared" ref="C17:C58" si="22">IF(B17&lt;&gt;"",SIN(B17),"")</f>
        <v>0.33873792024529137</v>
      </c>
      <c r="D17">
        <f t="shared" ref="D17:D30" si="23">IF(B17&lt;&gt;"",COS(B17),"")</f>
        <v>0.94088076895422545</v>
      </c>
      <c r="E17">
        <f t="shared" ref="E17:E30" si="24">IF(B17&lt;&gt;"",180*B17/PI(),"")</f>
        <v>19.799999999999997</v>
      </c>
      <c r="G17" s="6">
        <f t="shared" ref="G17:G25" si="25">IF(D17&lt;&gt;"",$G$4/D17,"")</f>
        <v>1062.833924336114</v>
      </c>
      <c r="H17">
        <f t="shared" ref="H17:H25" si="26">IF(G17&lt;&gt;"",TRUNC(G17,0),"")</f>
        <v>1062</v>
      </c>
      <c r="I17" s="4">
        <f t="shared" ref="I17:I25" si="27">IF(G17&lt;&gt;"",ROUND(G17,0),"")</f>
        <v>1063</v>
      </c>
      <c r="K17" s="9"/>
      <c r="L17" s="11">
        <f t="shared" si="0"/>
        <v>47.036688617121357</v>
      </c>
      <c r="M17" s="13">
        <f t="shared" si="14"/>
        <v>47</v>
      </c>
      <c r="N17" s="11">
        <f t="shared" si="1"/>
        <v>17.638758231420507</v>
      </c>
      <c r="O17" s="9">
        <f t="shared" si="15"/>
        <v>17</v>
      </c>
      <c r="P17" s="11">
        <f t="shared" si="2"/>
        <v>320.15195476486809</v>
      </c>
      <c r="Q17" s="13">
        <f t="shared" si="16"/>
        <v>320</v>
      </c>
      <c r="R17" s="11">
        <f t="shared" si="3"/>
        <v>320.15195476486815</v>
      </c>
      <c r="S17" s="12">
        <f t="shared" si="17"/>
        <v>320</v>
      </c>
      <c r="T17" s="10">
        <f t="shared" si="4"/>
        <v>156.25</v>
      </c>
      <c r="U17" s="13">
        <f t="shared" si="18"/>
        <v>156</v>
      </c>
      <c r="V17" s="11">
        <f t="shared" si="5"/>
        <v>58.59375</v>
      </c>
      <c r="W17" s="12">
        <f t="shared" si="19"/>
        <v>58</v>
      </c>
    </row>
    <row r="18" spans="1:25" x14ac:dyDescent="0.35">
      <c r="A18">
        <f t="shared" si="20"/>
        <v>12</v>
      </c>
      <c r="B18">
        <f t="shared" si="21"/>
        <v>0.37699111843077515</v>
      </c>
      <c r="C18">
        <f t="shared" si="22"/>
        <v>0.36812455268467792</v>
      </c>
      <c r="D18">
        <f t="shared" si="23"/>
        <v>0.92977648588825146</v>
      </c>
      <c r="E18">
        <f t="shared" si="24"/>
        <v>21.6</v>
      </c>
      <c r="G18" s="6">
        <f t="shared" si="25"/>
        <v>1075.5273070222477</v>
      </c>
      <c r="H18">
        <f t="shared" si="26"/>
        <v>1075</v>
      </c>
      <c r="I18" s="4">
        <f t="shared" si="27"/>
        <v>1076</v>
      </c>
      <c r="K18" s="9"/>
      <c r="L18" s="11">
        <f t="shared" si="0"/>
        <v>46.468401486988846</v>
      </c>
      <c r="M18" s="13">
        <f t="shared" si="14"/>
        <v>46</v>
      </c>
      <c r="N18" s="11">
        <f t="shared" si="1"/>
        <v>17.425650557620816</v>
      </c>
      <c r="O18" s="9">
        <f t="shared" si="15"/>
        <v>17</v>
      </c>
      <c r="P18" s="11">
        <f t="shared" si="2"/>
        <v>316.28394787644498</v>
      </c>
      <c r="Q18" s="13">
        <f t="shared" si="16"/>
        <v>316</v>
      </c>
      <c r="R18" s="11">
        <f t="shared" si="3"/>
        <v>316.28394787644504</v>
      </c>
      <c r="S18" s="12">
        <f t="shared" si="17"/>
        <v>316</v>
      </c>
      <c r="T18" s="10">
        <f t="shared" si="4"/>
        <v>158.22784810126583</v>
      </c>
      <c r="U18" s="13">
        <f t="shared" si="18"/>
        <v>158</v>
      </c>
      <c r="V18" s="11">
        <f t="shared" si="5"/>
        <v>59.335443037974684</v>
      </c>
      <c r="W18" s="12">
        <f t="shared" si="19"/>
        <v>59</v>
      </c>
    </row>
    <row r="19" spans="1:25" x14ac:dyDescent="0.35">
      <c r="A19">
        <f t="shared" si="20"/>
        <v>13</v>
      </c>
      <c r="B19">
        <f t="shared" si="21"/>
        <v>0.40840704496667313</v>
      </c>
      <c r="C19">
        <f t="shared" si="22"/>
        <v>0.39714789063478062</v>
      </c>
      <c r="D19">
        <f t="shared" si="23"/>
        <v>0.91775462568398114</v>
      </c>
      <c r="E19">
        <f t="shared" si="24"/>
        <v>23.400000000000002</v>
      </c>
      <c r="G19" s="6">
        <f t="shared" si="25"/>
        <v>1089.6158646487054</v>
      </c>
      <c r="H19">
        <f t="shared" si="26"/>
        <v>1089</v>
      </c>
      <c r="I19" s="4">
        <f t="shared" si="27"/>
        <v>1090</v>
      </c>
      <c r="K19" s="9"/>
      <c r="L19" s="11">
        <f t="shared" si="0"/>
        <v>45.871559633027523</v>
      </c>
      <c r="M19" s="13">
        <f t="shared" si="14"/>
        <v>45</v>
      </c>
      <c r="N19" s="11">
        <f t="shared" si="1"/>
        <v>17.201834862385322</v>
      </c>
      <c r="O19" s="9">
        <f t="shared" si="15"/>
        <v>17</v>
      </c>
      <c r="P19" s="11">
        <f t="shared" si="2"/>
        <v>312.22158524316956</v>
      </c>
      <c r="Q19" s="13">
        <f t="shared" si="16"/>
        <v>312</v>
      </c>
      <c r="R19" s="11">
        <f t="shared" si="3"/>
        <v>312.22158524316956</v>
      </c>
      <c r="S19" s="12">
        <f t="shared" si="17"/>
        <v>312</v>
      </c>
      <c r="T19" s="10">
        <f t="shared" si="4"/>
        <v>160.25641025641025</v>
      </c>
      <c r="U19" s="13">
        <f t="shared" si="18"/>
        <v>160</v>
      </c>
      <c r="V19" s="11">
        <f t="shared" si="5"/>
        <v>60.096153846153847</v>
      </c>
      <c r="W19" s="12">
        <f t="shared" si="19"/>
        <v>60</v>
      </c>
    </row>
    <row r="20" spans="1:25" x14ac:dyDescent="0.35">
      <c r="A20">
        <f t="shared" si="20"/>
        <v>14</v>
      </c>
      <c r="B20">
        <f t="shared" si="21"/>
        <v>0.43982297150257105</v>
      </c>
      <c r="C20">
        <f t="shared" si="22"/>
        <v>0.42577929156507266</v>
      </c>
      <c r="D20">
        <f t="shared" si="23"/>
        <v>0.90482705246601958</v>
      </c>
      <c r="E20">
        <f t="shared" si="24"/>
        <v>25.200000000000003</v>
      </c>
      <c r="G20" s="6">
        <f t="shared" si="25"/>
        <v>1105.1835787563996</v>
      </c>
      <c r="H20">
        <f t="shared" si="26"/>
        <v>1105</v>
      </c>
      <c r="I20" s="4">
        <f t="shared" si="27"/>
        <v>1105</v>
      </c>
      <c r="K20" s="9"/>
      <c r="L20" s="11">
        <f t="shared" si="0"/>
        <v>45.248868778280546</v>
      </c>
      <c r="M20" s="13">
        <f t="shared" si="14"/>
        <v>45</v>
      </c>
      <c r="N20" s="11">
        <f t="shared" si="1"/>
        <v>16.968325791855204</v>
      </c>
      <c r="O20" s="9">
        <f t="shared" si="15"/>
        <v>16</v>
      </c>
      <c r="P20" s="11">
        <f t="shared" si="2"/>
        <v>307.98328318104507</v>
      </c>
      <c r="Q20" s="13">
        <f t="shared" si="16"/>
        <v>307</v>
      </c>
      <c r="R20" s="11">
        <f t="shared" si="3"/>
        <v>307.98328318104512</v>
      </c>
      <c r="S20" s="12">
        <f t="shared" si="17"/>
        <v>307</v>
      </c>
      <c r="T20" s="10">
        <f t="shared" si="4"/>
        <v>162.86644951140065</v>
      </c>
      <c r="U20" s="13">
        <f t="shared" si="18"/>
        <v>162</v>
      </c>
      <c r="V20" s="11">
        <f t="shared" si="5"/>
        <v>61.074918566775246</v>
      </c>
      <c r="W20" s="12">
        <f t="shared" si="19"/>
        <v>61</v>
      </c>
    </row>
    <row r="21" spans="1:25" x14ac:dyDescent="0.35">
      <c r="A21">
        <f t="shared" si="20"/>
        <v>15</v>
      </c>
      <c r="B21">
        <f t="shared" si="21"/>
        <v>0.47123889803846891</v>
      </c>
      <c r="C21">
        <f t="shared" si="22"/>
        <v>0.45399049973954675</v>
      </c>
      <c r="D21">
        <f t="shared" si="23"/>
        <v>0.8910065241883679</v>
      </c>
      <c r="E21">
        <f t="shared" si="24"/>
        <v>27</v>
      </c>
      <c r="G21" s="6">
        <f t="shared" si="25"/>
        <v>1122.3262376343607</v>
      </c>
      <c r="H21">
        <f t="shared" si="26"/>
        <v>1122</v>
      </c>
      <c r="I21" s="4">
        <f t="shared" si="27"/>
        <v>1122</v>
      </c>
      <c r="K21" s="9"/>
      <c r="L21" s="11">
        <f t="shared" si="0"/>
        <v>44.563279857397504</v>
      </c>
      <c r="M21" s="13">
        <f t="shared" si="14"/>
        <v>44</v>
      </c>
      <c r="N21" s="11">
        <f t="shared" si="1"/>
        <v>16.711229946524064</v>
      </c>
      <c r="O21" s="9">
        <f t="shared" si="15"/>
        <v>16</v>
      </c>
      <c r="P21" s="11">
        <f t="shared" si="2"/>
        <v>303.31686979951405</v>
      </c>
      <c r="Q21" s="13">
        <f t="shared" si="16"/>
        <v>303</v>
      </c>
      <c r="R21" s="11">
        <f t="shared" si="3"/>
        <v>303.31686979951411</v>
      </c>
      <c r="S21" s="12">
        <f t="shared" si="17"/>
        <v>303</v>
      </c>
      <c r="T21" s="10">
        <f t="shared" si="4"/>
        <v>165.01650165016503</v>
      </c>
      <c r="U21" s="13">
        <f t="shared" si="18"/>
        <v>165</v>
      </c>
      <c r="V21" s="11">
        <f t="shared" si="5"/>
        <v>61.881188118811885</v>
      </c>
      <c r="W21" s="12">
        <f t="shared" si="19"/>
        <v>61</v>
      </c>
    </row>
    <row r="22" spans="1:25" x14ac:dyDescent="0.35">
      <c r="A22">
        <f t="shared" si="20"/>
        <v>16</v>
      </c>
      <c r="B22">
        <f t="shared" si="21"/>
        <v>0.50265482457436694</v>
      </c>
      <c r="C22">
        <f t="shared" si="22"/>
        <v>0.48175367410171532</v>
      </c>
      <c r="D22">
        <f t="shared" si="23"/>
        <v>0.87630668004386358</v>
      </c>
      <c r="E22">
        <f t="shared" si="24"/>
        <v>28.800000000000004</v>
      </c>
      <c r="G22" s="6">
        <f t="shared" si="25"/>
        <v>1141.1530035922412</v>
      </c>
      <c r="H22">
        <f t="shared" si="26"/>
        <v>1141</v>
      </c>
      <c r="I22" s="4">
        <f t="shared" si="27"/>
        <v>1141</v>
      </c>
      <c r="K22" s="9"/>
      <c r="L22" s="11">
        <f t="shared" si="0"/>
        <v>43.821209465381244</v>
      </c>
      <c r="M22" s="13">
        <f t="shared" si="14"/>
        <v>43</v>
      </c>
      <c r="N22" s="11">
        <f t="shared" si="1"/>
        <v>16.432953549517968</v>
      </c>
      <c r="O22" s="9">
        <f t="shared" si="15"/>
        <v>16</v>
      </c>
      <c r="P22" s="11">
        <f t="shared" si="2"/>
        <v>298.26601920688415</v>
      </c>
      <c r="Q22" s="13">
        <f t="shared" si="16"/>
        <v>298</v>
      </c>
      <c r="R22" s="11">
        <f t="shared" si="3"/>
        <v>298.26601920688421</v>
      </c>
      <c r="S22" s="12">
        <f t="shared" si="17"/>
        <v>298</v>
      </c>
      <c r="T22" s="10">
        <f t="shared" si="4"/>
        <v>167.78523489932886</v>
      </c>
      <c r="U22" s="13">
        <f t="shared" si="18"/>
        <v>167</v>
      </c>
      <c r="V22" s="11">
        <f t="shared" si="5"/>
        <v>62.919463087248324</v>
      </c>
      <c r="W22" s="12">
        <f t="shared" si="19"/>
        <v>62</v>
      </c>
    </row>
    <row r="23" spans="1:25" x14ac:dyDescent="0.35">
      <c r="A23">
        <f t="shared" si="20"/>
        <v>17</v>
      </c>
      <c r="B23">
        <f t="shared" si="21"/>
        <v>0.53407075111026492</v>
      </c>
      <c r="C23">
        <f t="shared" si="22"/>
        <v>0.50904141575037132</v>
      </c>
      <c r="D23">
        <f t="shared" si="23"/>
        <v>0.86074202700394364</v>
      </c>
      <c r="E23">
        <f t="shared" si="24"/>
        <v>30.600000000000005</v>
      </c>
      <c r="G23" s="6">
        <f t="shared" si="25"/>
        <v>1161.788281072766</v>
      </c>
      <c r="H23">
        <f t="shared" si="26"/>
        <v>1161</v>
      </c>
      <c r="I23" s="4">
        <f t="shared" si="27"/>
        <v>1162</v>
      </c>
      <c r="K23" s="9"/>
      <c r="L23" s="11">
        <f t="shared" si="0"/>
        <v>43.029259896729776</v>
      </c>
      <c r="M23" s="13">
        <f t="shared" si="14"/>
        <v>43</v>
      </c>
      <c r="N23" s="11">
        <f t="shared" si="1"/>
        <v>16.135972461273667</v>
      </c>
      <c r="O23" s="9">
        <f t="shared" si="15"/>
        <v>16</v>
      </c>
      <c r="P23" s="11">
        <f t="shared" si="2"/>
        <v>292.87566946218141</v>
      </c>
      <c r="Q23" s="13">
        <f t="shared" si="16"/>
        <v>292</v>
      </c>
      <c r="R23" s="11">
        <f t="shared" si="3"/>
        <v>292.87566946218146</v>
      </c>
      <c r="S23" s="12">
        <f t="shared" si="17"/>
        <v>292</v>
      </c>
      <c r="T23" s="10">
        <f t="shared" si="4"/>
        <v>171.23287671232876</v>
      </c>
      <c r="U23" s="13">
        <f t="shared" si="18"/>
        <v>171</v>
      </c>
      <c r="V23" s="11">
        <f t="shared" si="5"/>
        <v>64.212328767123282</v>
      </c>
      <c r="W23" s="12">
        <f t="shared" si="19"/>
        <v>64</v>
      </c>
    </row>
    <row r="24" spans="1:25" x14ac:dyDescent="0.35">
      <c r="A24">
        <f t="shared" si="20"/>
        <v>18</v>
      </c>
      <c r="B24">
        <f t="shared" si="21"/>
        <v>0.56548667764616278</v>
      </c>
      <c r="C24">
        <f t="shared" si="22"/>
        <v>0.53582679497899666</v>
      </c>
      <c r="D24">
        <f t="shared" si="23"/>
        <v>0.84432792550201508</v>
      </c>
      <c r="E24">
        <f t="shared" si="24"/>
        <v>32.400000000000006</v>
      </c>
      <c r="G24" s="6">
        <f t="shared" si="25"/>
        <v>1184.3739497369181</v>
      </c>
      <c r="H24">
        <f t="shared" si="26"/>
        <v>1184</v>
      </c>
      <c r="I24" s="4">
        <f t="shared" si="27"/>
        <v>1184</v>
      </c>
      <c r="K24" s="9"/>
      <c r="L24" s="11">
        <f t="shared" si="0"/>
        <v>42.229729729729726</v>
      </c>
      <c r="M24" s="13">
        <f t="shared" si="14"/>
        <v>42</v>
      </c>
      <c r="N24" s="11">
        <f t="shared" si="1"/>
        <v>15.836148648648649</v>
      </c>
      <c r="O24" s="9">
        <f t="shared" si="15"/>
        <v>15</v>
      </c>
      <c r="P24" s="11">
        <f t="shared" si="2"/>
        <v>287.43372290122869</v>
      </c>
      <c r="Q24" s="13">
        <f t="shared" si="16"/>
        <v>287</v>
      </c>
      <c r="R24" s="11">
        <f t="shared" si="3"/>
        <v>287.43372290122875</v>
      </c>
      <c r="S24" s="12">
        <f t="shared" si="17"/>
        <v>287</v>
      </c>
      <c r="T24" s="10">
        <f t="shared" si="4"/>
        <v>174.21602787456445</v>
      </c>
      <c r="U24" s="13">
        <f t="shared" si="18"/>
        <v>174</v>
      </c>
      <c r="V24" s="11">
        <f t="shared" si="5"/>
        <v>65.331010452961678</v>
      </c>
      <c r="W24" s="12">
        <f t="shared" si="19"/>
        <v>65</v>
      </c>
    </row>
    <row r="25" spans="1:25" x14ac:dyDescent="0.35">
      <c r="A25">
        <f t="shared" si="20"/>
        <v>19</v>
      </c>
      <c r="B25">
        <f t="shared" si="21"/>
        <v>0.59690260418206065</v>
      </c>
      <c r="C25">
        <f t="shared" si="22"/>
        <v>0.56208337785213058</v>
      </c>
      <c r="D25">
        <f t="shared" si="23"/>
        <v>0.82708057427456183</v>
      </c>
      <c r="E25">
        <f t="shared" si="24"/>
        <v>34.199999999999996</v>
      </c>
      <c r="G25" s="6">
        <f t="shared" si="25"/>
        <v>1209.0720434065411</v>
      </c>
      <c r="H25">
        <f t="shared" si="26"/>
        <v>1209</v>
      </c>
      <c r="I25" s="4">
        <f t="shared" si="27"/>
        <v>1209</v>
      </c>
      <c r="K25" s="9"/>
      <c r="L25" s="11">
        <f t="shared" si="0"/>
        <v>41.356492969396193</v>
      </c>
      <c r="M25" s="13">
        <f t="shared" si="14"/>
        <v>41</v>
      </c>
      <c r="N25" s="11">
        <f t="shared" si="1"/>
        <v>15.508684863523573</v>
      </c>
      <c r="O25" s="9">
        <f t="shared" si="15"/>
        <v>15</v>
      </c>
      <c r="P25" s="11">
        <f t="shared" si="2"/>
        <v>281.4900975310627</v>
      </c>
      <c r="Q25" s="13">
        <f t="shared" si="16"/>
        <v>281</v>
      </c>
      <c r="R25" s="11">
        <f t="shared" si="3"/>
        <v>281.49009753106276</v>
      </c>
      <c r="S25" s="12">
        <f t="shared" si="17"/>
        <v>281</v>
      </c>
      <c r="T25" s="10">
        <f t="shared" si="4"/>
        <v>177.93594306049823</v>
      </c>
      <c r="U25" s="13">
        <f t="shared" si="18"/>
        <v>177</v>
      </c>
      <c r="V25" s="11">
        <f t="shared" si="5"/>
        <v>66.72597864768683</v>
      </c>
      <c r="W25" s="12">
        <f t="shared" si="19"/>
        <v>66</v>
      </c>
    </row>
    <row r="26" spans="1:25" x14ac:dyDescent="0.35">
      <c r="A26">
        <f t="shared" si="20"/>
        <v>20</v>
      </c>
      <c r="B26">
        <f t="shared" si="21"/>
        <v>0.62831853071795862</v>
      </c>
      <c r="C26">
        <f t="shared" si="22"/>
        <v>0.58778525229247314</v>
      </c>
      <c r="D26">
        <f t="shared" si="23"/>
        <v>0.80901699437494745</v>
      </c>
      <c r="E26">
        <f t="shared" si="24"/>
        <v>36</v>
      </c>
      <c r="G26" s="6">
        <f>IF(D26&lt;&gt;"",IF($G$4/D26&gt;30000,"",$G$4/D26),"")</f>
        <v>1236.0679774997895</v>
      </c>
      <c r="H26">
        <f>IF(G26&lt;&gt;"",IF(G26&gt;30000,"",TRUNC(G26,0)),"")</f>
        <v>1236</v>
      </c>
      <c r="I26" s="4">
        <f>IF(G26&lt;&gt;"",IF(G26&gt;30000,"",ROUND(G26,0)),"")</f>
        <v>1236</v>
      </c>
    </row>
    <row r="27" spans="1:25" x14ac:dyDescent="0.35">
      <c r="A27">
        <f t="shared" si="20"/>
        <v>21</v>
      </c>
      <c r="B27">
        <f t="shared" si="21"/>
        <v>0.6597344572538566</v>
      </c>
      <c r="C27">
        <f t="shared" si="22"/>
        <v>0.61290705365297649</v>
      </c>
      <c r="D27">
        <f t="shared" si="23"/>
        <v>0.7901550123756903</v>
      </c>
      <c r="E27">
        <f t="shared" si="24"/>
        <v>37.800000000000004</v>
      </c>
      <c r="G27" s="6">
        <f t="shared" ref="G27:G58" si="28">IF(D27&lt;&gt;"",IF($G$4/D27&gt;30000,"",$G$4/D27),"")</f>
        <v>1265.5744560720902</v>
      </c>
      <c r="H27">
        <f t="shared" ref="H27:H58" si="29">IF(G27&lt;&gt;"",IF(G27&gt;30000,"",TRUNC(G27,0)),"")</f>
        <v>1265</v>
      </c>
      <c r="I27" s="4">
        <f t="shared" ref="I27:I58" si="30">IF(G27&lt;&gt;"",IF(G27&gt;30000,"",ROUND(G27,0)),"")</f>
        <v>1266</v>
      </c>
      <c r="L27" s="6">
        <f t="shared" ref="L27:Q27" si="31">SUM(L6:L25)</f>
        <v>940.28726880855118</v>
      </c>
      <c r="M27">
        <f t="shared" si="31"/>
        <v>932</v>
      </c>
      <c r="N27" s="6">
        <f t="shared" si="31"/>
        <v>352.60772580320662</v>
      </c>
      <c r="O27" s="7">
        <f t="shared" si="31"/>
        <v>342</v>
      </c>
      <c r="P27" s="7">
        <f t="shared" si="31"/>
        <v>6400.0000000000027</v>
      </c>
      <c r="Q27" s="7">
        <f t="shared" si="31"/>
        <v>6390</v>
      </c>
      <c r="R27" s="7">
        <f t="shared" ref="R27:S27" si="32">SUM(R6:R25)</f>
        <v>6400.0000000000027</v>
      </c>
      <c r="S27" s="7">
        <f t="shared" si="32"/>
        <v>6390</v>
      </c>
      <c r="T27" s="7"/>
      <c r="U27" s="7"/>
    </row>
    <row r="28" spans="1:25" x14ac:dyDescent="0.35">
      <c r="A28">
        <f t="shared" si="20"/>
        <v>22</v>
      </c>
      <c r="B28">
        <f t="shared" si="21"/>
        <v>0.69115038378975446</v>
      </c>
      <c r="C28">
        <f t="shared" si="22"/>
        <v>0.63742398974868963</v>
      </c>
      <c r="D28">
        <f t="shared" si="23"/>
        <v>0.77051324277578925</v>
      </c>
      <c r="E28">
        <f t="shared" si="24"/>
        <v>39.599999999999994</v>
      </c>
      <c r="G28" s="6">
        <f t="shared" si="28"/>
        <v>1297.836227184727</v>
      </c>
      <c r="H28">
        <f t="shared" si="29"/>
        <v>1297</v>
      </c>
      <c r="I28" s="4">
        <f t="shared" si="30"/>
        <v>1298</v>
      </c>
      <c r="L28" s="6">
        <f>L27*$G$76</f>
        <v>6.6113948588101259</v>
      </c>
      <c r="M28" s="6">
        <f>M27*$G$76</f>
        <v>6.5531250000000005</v>
      </c>
      <c r="P28" s="6">
        <f>P27*$G$76</f>
        <v>45.000000000000021</v>
      </c>
      <c r="Q28" s="6">
        <f>Q27*$G$76</f>
        <v>44.9296875</v>
      </c>
      <c r="R28" s="6">
        <f t="shared" ref="R28" si="33">R27*$G$76</f>
        <v>45.000000000000021</v>
      </c>
      <c r="S28" s="6">
        <f t="shared" ref="S28" si="34">S27*$G$76</f>
        <v>44.9296875</v>
      </c>
      <c r="T28" s="6"/>
      <c r="U28" s="6"/>
      <c r="Y28">
        <f>L5*L27/N5</f>
        <v>352.60772580320668</v>
      </c>
    </row>
    <row r="29" spans="1:25" x14ac:dyDescent="0.35">
      <c r="A29">
        <f t="shared" si="20"/>
        <v>23</v>
      </c>
      <c r="B29">
        <f t="shared" si="21"/>
        <v>0.72256631032565233</v>
      </c>
      <c r="C29">
        <f t="shared" si="22"/>
        <v>0.66131186532365183</v>
      </c>
      <c r="D29">
        <f t="shared" si="23"/>
        <v>0.75011106963045959</v>
      </c>
      <c r="E29">
        <f t="shared" si="24"/>
        <v>41.4</v>
      </c>
      <c r="G29" s="6">
        <f t="shared" si="28"/>
        <v>1333.1359054501722</v>
      </c>
      <c r="H29">
        <f t="shared" si="29"/>
        <v>1333</v>
      </c>
      <c r="I29" s="4">
        <f t="shared" si="30"/>
        <v>1333</v>
      </c>
      <c r="L29" s="6"/>
      <c r="M29" s="6"/>
      <c r="P29" s="6"/>
      <c r="Q29" s="6"/>
      <c r="R29" s="6"/>
      <c r="S29" s="6"/>
      <c r="T29" s="6"/>
      <c r="U29" s="6"/>
    </row>
    <row r="30" spans="1:25" x14ac:dyDescent="0.35">
      <c r="A30">
        <f t="shared" si="20"/>
        <v>24</v>
      </c>
      <c r="B30">
        <f t="shared" si="21"/>
        <v>0.7539822368615503</v>
      </c>
      <c r="C30">
        <f t="shared" si="22"/>
        <v>0.68454710592868862</v>
      </c>
      <c r="D30">
        <f t="shared" si="23"/>
        <v>0.72896862742141155</v>
      </c>
      <c r="E30">
        <f t="shared" si="24"/>
        <v>43.2</v>
      </c>
      <c r="G30" s="6">
        <f t="shared" si="28"/>
        <v>1371.8011480649182</v>
      </c>
      <c r="H30">
        <f t="shared" si="29"/>
        <v>1371</v>
      </c>
      <c r="I30" s="4">
        <f t="shared" si="30"/>
        <v>1372</v>
      </c>
      <c r="L30" s="6"/>
      <c r="M30" s="6"/>
      <c r="P30" s="6"/>
      <c r="Q30" s="6"/>
      <c r="R30" s="6"/>
      <c r="S30" s="6"/>
      <c r="T30" s="6"/>
      <c r="U30" s="6"/>
    </row>
    <row r="31" spans="1:25" x14ac:dyDescent="0.35">
      <c r="A31">
        <f t="shared" si="20"/>
        <v>25</v>
      </c>
      <c r="B31">
        <f t="shared" ref="B31:B57" si="35">IF(A31&lt;&gt;"",PI()*A31/(2*subslots),"")</f>
        <v>0.78539816339744828</v>
      </c>
      <c r="C31">
        <f t="shared" ref="C31:C57" si="36">IF(B31&lt;&gt;"",SIN(B31),"")</f>
        <v>0.70710678118654746</v>
      </c>
      <c r="D31">
        <f t="shared" ref="D31:D57" si="37">IF(B31&lt;&gt;"",COS(B31),"")</f>
        <v>0.70710678118654757</v>
      </c>
      <c r="E31">
        <f t="shared" ref="E31:E57" si="38">IF(B31&lt;&gt;"",180*B31/PI(),"")</f>
        <v>45</v>
      </c>
      <c r="G31" s="6">
        <f t="shared" ref="G31:G57" si="39">IF(D31&lt;&gt;"",IF($G$4/D31&gt;30000,"",$G$4/D31),"")</f>
        <v>1414.2135623730949</v>
      </c>
      <c r="H31">
        <f t="shared" ref="H31:H57" si="40">IF(G31&lt;&gt;"",IF(G31&gt;30000,"",TRUNC(G31,0)),"")</f>
        <v>1414</v>
      </c>
      <c r="I31" s="4">
        <f t="shared" ref="I31:I57" si="41">IF(G31&lt;&gt;"",IF(G31&gt;30000,"",ROUND(G31,0)),"")</f>
        <v>1414</v>
      </c>
      <c r="L31" s="6"/>
      <c r="M31" s="6"/>
      <c r="P31" s="6"/>
      <c r="Q31" s="6"/>
      <c r="R31" s="6"/>
      <c r="S31" s="6"/>
      <c r="T31" s="6"/>
      <c r="U31" s="6"/>
    </row>
    <row r="32" spans="1:25" x14ac:dyDescent="0.35">
      <c r="A32">
        <f t="shared" si="20"/>
        <v>26</v>
      </c>
      <c r="B32">
        <f t="shared" si="35"/>
        <v>0.81681408993334625</v>
      </c>
      <c r="C32">
        <f t="shared" si="36"/>
        <v>0.72896862742141155</v>
      </c>
      <c r="D32">
        <f t="shared" si="37"/>
        <v>0.68454710592868862</v>
      </c>
      <c r="E32">
        <f t="shared" si="38"/>
        <v>46.800000000000004</v>
      </c>
      <c r="G32" s="6">
        <f t="shared" si="39"/>
        <v>1460.8198491225132</v>
      </c>
      <c r="H32">
        <f t="shared" si="40"/>
        <v>1460</v>
      </c>
      <c r="I32" s="4">
        <f t="shared" si="41"/>
        <v>1461</v>
      </c>
      <c r="L32" s="6"/>
      <c r="M32" s="6"/>
      <c r="P32" s="6"/>
      <c r="Q32" s="6"/>
      <c r="R32" s="6"/>
      <c r="S32" s="6"/>
      <c r="T32" s="6"/>
      <c r="U32" s="6"/>
    </row>
    <row r="33" spans="1:21" x14ac:dyDescent="0.35">
      <c r="A33">
        <f t="shared" si="20"/>
        <v>27</v>
      </c>
      <c r="B33">
        <f t="shared" si="35"/>
        <v>0.84823001646924412</v>
      </c>
      <c r="C33">
        <f t="shared" si="36"/>
        <v>0.75011106963045948</v>
      </c>
      <c r="D33">
        <f t="shared" si="37"/>
        <v>0.66131186532365194</v>
      </c>
      <c r="E33">
        <f t="shared" si="38"/>
        <v>48.599999999999994</v>
      </c>
      <c r="G33" s="6">
        <f t="shared" si="39"/>
        <v>1512.1458610312263</v>
      </c>
      <c r="H33">
        <f t="shared" si="40"/>
        <v>1512</v>
      </c>
      <c r="I33" s="4">
        <f t="shared" si="41"/>
        <v>1512</v>
      </c>
      <c r="L33" s="6"/>
      <c r="M33" s="6"/>
      <c r="P33" s="6"/>
      <c r="Q33" s="6"/>
      <c r="R33" s="6"/>
      <c r="S33" s="6"/>
      <c r="T33" s="6"/>
      <c r="U33" s="6"/>
    </row>
    <row r="34" spans="1:21" x14ac:dyDescent="0.35">
      <c r="A34">
        <f t="shared" si="20"/>
        <v>28</v>
      </c>
      <c r="B34">
        <f t="shared" si="35"/>
        <v>0.87964594300514209</v>
      </c>
      <c r="C34">
        <f t="shared" si="36"/>
        <v>0.77051324277578925</v>
      </c>
      <c r="D34">
        <f t="shared" si="37"/>
        <v>0.63742398974868975</v>
      </c>
      <c r="E34">
        <f t="shared" si="38"/>
        <v>50.400000000000006</v>
      </c>
      <c r="G34" s="6">
        <f t="shared" si="39"/>
        <v>1568.8145035053656</v>
      </c>
      <c r="H34">
        <f t="shared" si="40"/>
        <v>1568</v>
      </c>
      <c r="I34" s="4">
        <f t="shared" si="41"/>
        <v>1569</v>
      </c>
      <c r="L34" s="6"/>
      <c r="M34" s="6"/>
      <c r="P34" s="6"/>
      <c r="Q34" s="6"/>
      <c r="R34" s="6"/>
      <c r="S34" s="6"/>
      <c r="T34" s="6"/>
      <c r="U34" s="6"/>
    </row>
    <row r="35" spans="1:21" x14ac:dyDescent="0.35">
      <c r="A35">
        <f t="shared" si="20"/>
        <v>29</v>
      </c>
      <c r="B35">
        <f t="shared" si="35"/>
        <v>0.91106186954104007</v>
      </c>
      <c r="C35">
        <f t="shared" si="36"/>
        <v>0.79015501237569041</v>
      </c>
      <c r="D35">
        <f t="shared" si="37"/>
        <v>0.61290705365297649</v>
      </c>
      <c r="E35">
        <f t="shared" si="38"/>
        <v>52.2</v>
      </c>
      <c r="G35" s="6">
        <f t="shared" si="39"/>
        <v>1631.5687575137497</v>
      </c>
      <c r="H35">
        <f t="shared" si="40"/>
        <v>1631</v>
      </c>
      <c r="I35" s="4">
        <f t="shared" si="41"/>
        <v>1632</v>
      </c>
      <c r="L35" s="6"/>
      <c r="M35" s="6"/>
      <c r="P35" s="6"/>
      <c r="Q35" s="6"/>
      <c r="R35" s="6"/>
      <c r="S35" s="6"/>
      <c r="T35" s="6"/>
      <c r="U35" s="6"/>
    </row>
    <row r="36" spans="1:21" x14ac:dyDescent="0.35">
      <c r="A36">
        <f t="shared" si="20"/>
        <v>30</v>
      </c>
      <c r="B36">
        <f t="shared" si="35"/>
        <v>0.94247779607693782</v>
      </c>
      <c r="C36">
        <f t="shared" si="36"/>
        <v>0.80901699437494734</v>
      </c>
      <c r="D36">
        <f t="shared" si="37"/>
        <v>0.58778525229247325</v>
      </c>
      <c r="E36">
        <f t="shared" si="38"/>
        <v>54</v>
      </c>
      <c r="G36" s="6">
        <f t="shared" si="39"/>
        <v>1701.3016167040796</v>
      </c>
      <c r="H36">
        <f t="shared" si="40"/>
        <v>1701</v>
      </c>
      <c r="I36" s="4">
        <f t="shared" si="41"/>
        <v>1701</v>
      </c>
      <c r="L36" s="6"/>
      <c r="M36" s="6"/>
      <c r="P36" s="6"/>
      <c r="Q36" s="6"/>
      <c r="R36" s="6"/>
      <c r="S36" s="6"/>
      <c r="T36" s="6"/>
      <c r="U36" s="6"/>
    </row>
    <row r="37" spans="1:21" x14ac:dyDescent="0.35">
      <c r="A37">
        <f t="shared" si="20"/>
        <v>31</v>
      </c>
      <c r="B37">
        <f t="shared" si="35"/>
        <v>0.9738937226128358</v>
      </c>
      <c r="C37">
        <f t="shared" si="36"/>
        <v>0.82708057427456172</v>
      </c>
      <c r="D37">
        <f t="shared" si="37"/>
        <v>0.56208337785213069</v>
      </c>
      <c r="E37">
        <f t="shared" si="38"/>
        <v>55.8</v>
      </c>
      <c r="G37" s="6">
        <f t="shared" si="39"/>
        <v>1779.095485479867</v>
      </c>
      <c r="H37">
        <f t="shared" si="40"/>
        <v>1779</v>
      </c>
      <c r="I37" s="4">
        <f t="shared" si="41"/>
        <v>1779</v>
      </c>
      <c r="L37" s="6"/>
      <c r="M37" s="6"/>
      <c r="P37" s="6"/>
      <c r="Q37" s="6"/>
      <c r="R37" s="6"/>
      <c r="S37" s="6"/>
      <c r="T37" s="6"/>
      <c r="U37" s="6"/>
    </row>
    <row r="38" spans="1:21" x14ac:dyDescent="0.35">
      <c r="A38">
        <f t="shared" si="20"/>
        <v>32</v>
      </c>
      <c r="B38">
        <f t="shared" si="35"/>
        <v>1.0053096491487339</v>
      </c>
      <c r="C38">
        <f t="shared" si="36"/>
        <v>0.84432792550201508</v>
      </c>
      <c r="D38">
        <f t="shared" si="37"/>
        <v>0.53582679497899655</v>
      </c>
      <c r="E38">
        <f t="shared" si="38"/>
        <v>57.600000000000009</v>
      </c>
      <c r="G38" s="6">
        <f t="shared" si="39"/>
        <v>1866.2747167005678</v>
      </c>
      <c r="H38">
        <f t="shared" si="40"/>
        <v>1866</v>
      </c>
      <c r="I38" s="4">
        <f t="shared" si="41"/>
        <v>1866</v>
      </c>
      <c r="L38" s="6"/>
      <c r="M38" s="6"/>
      <c r="P38" s="6"/>
      <c r="Q38" s="6"/>
      <c r="R38" s="6"/>
      <c r="S38" s="6"/>
      <c r="T38" s="6"/>
      <c r="U38" s="6"/>
    </row>
    <row r="39" spans="1:21" x14ac:dyDescent="0.35">
      <c r="A39">
        <f t="shared" si="20"/>
        <v>33</v>
      </c>
      <c r="B39">
        <f t="shared" si="35"/>
        <v>1.0367255756846319</v>
      </c>
      <c r="C39">
        <f t="shared" si="36"/>
        <v>0.86074202700394364</v>
      </c>
      <c r="D39">
        <f t="shared" si="37"/>
        <v>0.50904141575037121</v>
      </c>
      <c r="E39">
        <f t="shared" si="38"/>
        <v>59.400000000000013</v>
      </c>
      <c r="G39" s="6">
        <f t="shared" si="39"/>
        <v>1964.4766988672488</v>
      </c>
      <c r="H39">
        <f t="shared" si="40"/>
        <v>1964</v>
      </c>
      <c r="I39" s="4">
        <f t="shared" si="41"/>
        <v>1964</v>
      </c>
      <c r="L39" s="6"/>
      <c r="M39" s="6"/>
      <c r="P39" s="6"/>
      <c r="Q39" s="6"/>
      <c r="R39" s="6"/>
      <c r="S39" s="6"/>
      <c r="T39" s="6"/>
      <c r="U39" s="6"/>
    </row>
    <row r="40" spans="1:21" x14ac:dyDescent="0.35">
      <c r="A40">
        <f t="shared" si="20"/>
        <v>34</v>
      </c>
      <c r="B40">
        <f t="shared" si="35"/>
        <v>1.0681415022205298</v>
      </c>
      <c r="C40">
        <f t="shared" si="36"/>
        <v>0.87630668004386369</v>
      </c>
      <c r="D40">
        <f t="shared" si="37"/>
        <v>0.48175367410171516</v>
      </c>
      <c r="E40">
        <f t="shared" si="38"/>
        <v>61.20000000000001</v>
      </c>
      <c r="G40" s="6">
        <f t="shared" si="39"/>
        <v>2075.7496076487937</v>
      </c>
      <c r="H40">
        <f t="shared" si="40"/>
        <v>2075</v>
      </c>
      <c r="I40" s="4">
        <f t="shared" si="41"/>
        <v>2076</v>
      </c>
      <c r="L40" s="6"/>
      <c r="M40" s="6"/>
      <c r="P40" s="6"/>
      <c r="Q40" s="6"/>
      <c r="R40" s="6"/>
      <c r="S40" s="6"/>
      <c r="T40" s="6"/>
      <c r="U40" s="6"/>
    </row>
    <row r="41" spans="1:21" x14ac:dyDescent="0.35">
      <c r="A41">
        <f t="shared" si="20"/>
        <v>35</v>
      </c>
      <c r="B41">
        <f t="shared" si="35"/>
        <v>1.0995574287564276</v>
      </c>
      <c r="C41">
        <f t="shared" si="36"/>
        <v>0.89100652418836779</v>
      </c>
      <c r="D41">
        <f t="shared" si="37"/>
        <v>0.4539904997395468</v>
      </c>
      <c r="E41">
        <f t="shared" si="38"/>
        <v>63</v>
      </c>
      <c r="G41" s="6">
        <f t="shared" si="39"/>
        <v>2202.6892645852668</v>
      </c>
      <c r="H41">
        <f t="shared" si="40"/>
        <v>2202</v>
      </c>
      <c r="I41" s="4">
        <f t="shared" si="41"/>
        <v>2203</v>
      </c>
      <c r="L41" s="6"/>
      <c r="M41" s="6"/>
      <c r="P41" s="6"/>
      <c r="Q41" s="6"/>
      <c r="R41" s="6"/>
      <c r="S41" s="6"/>
      <c r="T41" s="6"/>
      <c r="U41" s="6"/>
    </row>
    <row r="42" spans="1:21" x14ac:dyDescent="0.35">
      <c r="A42">
        <f t="shared" si="20"/>
        <v>36</v>
      </c>
      <c r="B42">
        <f t="shared" si="35"/>
        <v>1.1309733552923256</v>
      </c>
      <c r="C42">
        <f t="shared" si="36"/>
        <v>0.90482705246601958</v>
      </c>
      <c r="D42">
        <f t="shared" si="37"/>
        <v>0.42577929156507266</v>
      </c>
      <c r="E42">
        <f t="shared" si="38"/>
        <v>64.800000000000011</v>
      </c>
      <c r="G42" s="6">
        <f t="shared" si="39"/>
        <v>2348.6346560543516</v>
      </c>
      <c r="H42">
        <f t="shared" si="40"/>
        <v>2348</v>
      </c>
      <c r="I42" s="4">
        <f t="shared" si="41"/>
        <v>2349</v>
      </c>
      <c r="L42" s="6"/>
      <c r="M42" s="6"/>
      <c r="P42" s="6"/>
      <c r="Q42" s="6"/>
      <c r="R42" s="6"/>
      <c r="S42" s="6"/>
      <c r="T42" s="6"/>
      <c r="U42" s="6"/>
    </row>
    <row r="43" spans="1:21" x14ac:dyDescent="0.35">
      <c r="A43">
        <f t="shared" si="20"/>
        <v>37</v>
      </c>
      <c r="B43">
        <f t="shared" si="35"/>
        <v>1.1623892818282235</v>
      </c>
      <c r="C43">
        <f t="shared" si="36"/>
        <v>0.91775462568398114</v>
      </c>
      <c r="D43">
        <f t="shared" si="37"/>
        <v>0.39714789063478056</v>
      </c>
      <c r="E43">
        <f t="shared" si="38"/>
        <v>66.600000000000009</v>
      </c>
      <c r="G43" s="6">
        <f t="shared" si="39"/>
        <v>2517.9536983103499</v>
      </c>
      <c r="H43">
        <f t="shared" si="40"/>
        <v>2517</v>
      </c>
      <c r="I43" s="4">
        <f t="shared" si="41"/>
        <v>2518</v>
      </c>
      <c r="L43" s="6"/>
      <c r="M43" s="6"/>
      <c r="P43" s="6"/>
      <c r="Q43" s="6"/>
      <c r="R43" s="6"/>
      <c r="S43" s="6"/>
      <c r="T43" s="6"/>
      <c r="U43" s="6"/>
    </row>
    <row r="44" spans="1:21" x14ac:dyDescent="0.35">
      <c r="A44">
        <f t="shared" si="20"/>
        <v>38</v>
      </c>
      <c r="B44">
        <f t="shared" si="35"/>
        <v>1.1938052083641213</v>
      </c>
      <c r="C44">
        <f t="shared" si="36"/>
        <v>0.92977648588825135</v>
      </c>
      <c r="D44">
        <f t="shared" si="37"/>
        <v>0.36812455268467809</v>
      </c>
      <c r="E44">
        <f t="shared" si="38"/>
        <v>68.399999999999991</v>
      </c>
      <c r="G44" s="6">
        <f t="shared" si="39"/>
        <v>2716.4718916658708</v>
      </c>
      <c r="H44">
        <f t="shared" si="40"/>
        <v>2716</v>
      </c>
      <c r="I44" s="4">
        <f t="shared" si="41"/>
        <v>2716</v>
      </c>
      <c r="L44" s="6"/>
      <c r="M44" s="6"/>
      <c r="P44" s="6"/>
      <c r="Q44" s="6"/>
      <c r="R44" s="6"/>
      <c r="S44" s="6"/>
      <c r="T44" s="6"/>
      <c r="U44" s="6"/>
    </row>
    <row r="45" spans="1:21" x14ac:dyDescent="0.35">
      <c r="A45">
        <f t="shared" si="20"/>
        <v>39</v>
      </c>
      <c r="B45">
        <f t="shared" si="35"/>
        <v>1.2252211349000193</v>
      </c>
      <c r="C45">
        <f t="shared" si="36"/>
        <v>0.94088076895422545</v>
      </c>
      <c r="D45">
        <f t="shared" si="37"/>
        <v>0.33873792024529148</v>
      </c>
      <c r="E45">
        <f t="shared" si="38"/>
        <v>70.2</v>
      </c>
      <c r="G45" s="6">
        <f t="shared" si="39"/>
        <v>2952.1347928093392</v>
      </c>
      <c r="H45">
        <f t="shared" si="40"/>
        <v>2952</v>
      </c>
      <c r="I45" s="4">
        <f t="shared" si="41"/>
        <v>2952</v>
      </c>
      <c r="L45" s="6"/>
      <c r="M45" s="6"/>
      <c r="P45" s="6"/>
      <c r="Q45" s="6"/>
      <c r="R45" s="6"/>
      <c r="S45" s="6"/>
      <c r="T45" s="6"/>
      <c r="U45" s="6"/>
    </row>
    <row r="46" spans="1:21" x14ac:dyDescent="0.35">
      <c r="A46">
        <f t="shared" si="20"/>
        <v>40</v>
      </c>
      <c r="B46">
        <f t="shared" si="35"/>
        <v>1.2566370614359172</v>
      </c>
      <c r="C46">
        <f t="shared" si="36"/>
        <v>0.95105651629515353</v>
      </c>
      <c r="D46">
        <f t="shared" si="37"/>
        <v>0.30901699437494745</v>
      </c>
      <c r="E46">
        <f t="shared" si="38"/>
        <v>72</v>
      </c>
      <c r="G46" s="6">
        <f t="shared" si="39"/>
        <v>3236.0679774997893</v>
      </c>
      <c r="H46">
        <f t="shared" si="40"/>
        <v>3236</v>
      </c>
      <c r="I46" s="4">
        <f t="shared" si="41"/>
        <v>3236</v>
      </c>
      <c r="L46" s="6"/>
      <c r="M46" s="6"/>
      <c r="P46" s="6"/>
      <c r="Q46" s="6"/>
      <c r="R46" s="6"/>
      <c r="S46" s="6"/>
      <c r="T46" s="6"/>
      <c r="U46" s="6"/>
    </row>
    <row r="47" spans="1:21" x14ac:dyDescent="0.35">
      <c r="A47">
        <f t="shared" si="20"/>
        <v>41</v>
      </c>
      <c r="B47">
        <f t="shared" si="35"/>
        <v>1.288052987971815</v>
      </c>
      <c r="C47">
        <f t="shared" si="36"/>
        <v>0.96029368567694295</v>
      </c>
      <c r="D47">
        <f t="shared" si="37"/>
        <v>0.2789911060392295</v>
      </c>
      <c r="E47">
        <f t="shared" si="38"/>
        <v>73.8</v>
      </c>
      <c r="G47" s="6">
        <f t="shared" si="39"/>
        <v>3584.3436523721584</v>
      </c>
      <c r="H47">
        <f t="shared" si="40"/>
        <v>3584</v>
      </c>
      <c r="I47" s="4">
        <f t="shared" si="41"/>
        <v>3584</v>
      </c>
      <c r="L47" s="6"/>
      <c r="M47" s="6"/>
      <c r="P47" s="6"/>
      <c r="Q47" s="6"/>
      <c r="R47" s="6"/>
      <c r="S47" s="6"/>
      <c r="T47" s="6"/>
      <c r="U47" s="6"/>
    </row>
    <row r="48" spans="1:21" x14ac:dyDescent="0.35">
      <c r="A48">
        <f t="shared" si="20"/>
        <v>42</v>
      </c>
      <c r="B48">
        <f t="shared" si="35"/>
        <v>1.3194689145077132</v>
      </c>
      <c r="C48">
        <f t="shared" si="36"/>
        <v>0.96858316112863108</v>
      </c>
      <c r="D48">
        <f t="shared" si="37"/>
        <v>0.24868988716485474</v>
      </c>
      <c r="E48">
        <f t="shared" si="38"/>
        <v>75.600000000000009</v>
      </c>
      <c r="G48" s="6">
        <f t="shared" si="39"/>
        <v>4021.0722333759682</v>
      </c>
      <c r="H48">
        <f t="shared" si="40"/>
        <v>4021</v>
      </c>
      <c r="I48" s="4">
        <f t="shared" si="41"/>
        <v>4021</v>
      </c>
      <c r="L48" s="6"/>
      <c r="M48" s="6"/>
      <c r="P48" s="6"/>
      <c r="Q48" s="6"/>
      <c r="R48" s="6"/>
      <c r="S48" s="6"/>
      <c r="T48" s="6"/>
      <c r="U48" s="6"/>
    </row>
    <row r="49" spans="1:25" x14ac:dyDescent="0.35">
      <c r="A49">
        <f t="shared" si="20"/>
        <v>43</v>
      </c>
      <c r="B49">
        <f t="shared" si="35"/>
        <v>1.350884841043611</v>
      </c>
      <c r="C49">
        <f t="shared" si="36"/>
        <v>0.97591676193874732</v>
      </c>
      <c r="D49">
        <f t="shared" si="37"/>
        <v>0.2181432413965427</v>
      </c>
      <c r="E49">
        <f t="shared" si="38"/>
        <v>77.399999999999991</v>
      </c>
      <c r="G49" s="6">
        <f t="shared" si="39"/>
        <v>4584.1438570273704</v>
      </c>
      <c r="H49">
        <f t="shared" si="40"/>
        <v>4584</v>
      </c>
      <c r="I49" s="4">
        <f t="shared" si="41"/>
        <v>4584</v>
      </c>
      <c r="L49" s="6"/>
      <c r="M49" s="6"/>
      <c r="P49" s="6"/>
      <c r="Q49" s="6"/>
      <c r="R49" s="6"/>
      <c r="S49" s="6"/>
      <c r="T49" s="6"/>
      <c r="U49" s="6"/>
    </row>
    <row r="50" spans="1:25" x14ac:dyDescent="0.35">
      <c r="A50">
        <f t="shared" si="20"/>
        <v>44</v>
      </c>
      <c r="B50">
        <f t="shared" si="35"/>
        <v>1.3823007675795089</v>
      </c>
      <c r="C50">
        <f t="shared" si="36"/>
        <v>0.98228725072868861</v>
      </c>
      <c r="D50">
        <f t="shared" si="37"/>
        <v>0.18738131458572474</v>
      </c>
      <c r="E50">
        <f t="shared" si="38"/>
        <v>79.199999999999989</v>
      </c>
      <c r="G50" s="6">
        <f t="shared" si="39"/>
        <v>5336.7114122924559</v>
      </c>
      <c r="H50">
        <f t="shared" si="40"/>
        <v>5336</v>
      </c>
      <c r="I50" s="4">
        <f t="shared" si="41"/>
        <v>5337</v>
      </c>
      <c r="L50" s="6"/>
      <c r="M50" s="6"/>
      <c r="P50" s="6"/>
      <c r="Q50" s="6"/>
      <c r="R50" s="6"/>
      <c r="S50" s="6"/>
      <c r="T50" s="6"/>
      <c r="U50" s="6"/>
    </row>
    <row r="51" spans="1:25" x14ac:dyDescent="0.35">
      <c r="A51">
        <f t="shared" si="20"/>
        <v>45</v>
      </c>
      <c r="B51">
        <f t="shared" si="35"/>
        <v>1.4137166941154069</v>
      </c>
      <c r="C51">
        <f t="shared" si="36"/>
        <v>0.98768834059513777</v>
      </c>
      <c r="D51">
        <f t="shared" si="37"/>
        <v>0.15643446504023092</v>
      </c>
      <c r="E51">
        <f t="shared" si="38"/>
        <v>81</v>
      </c>
      <c r="G51" s="6">
        <f t="shared" si="39"/>
        <v>6392.4532214996589</v>
      </c>
      <c r="H51">
        <f t="shared" si="40"/>
        <v>6392</v>
      </c>
      <c r="I51" s="4">
        <f t="shared" si="41"/>
        <v>6392</v>
      </c>
      <c r="L51" s="6"/>
      <c r="M51" s="6"/>
      <c r="P51" s="6"/>
      <c r="Q51" s="6"/>
      <c r="R51" s="6"/>
      <c r="S51" s="6"/>
      <c r="T51" s="6"/>
      <c r="U51" s="6"/>
    </row>
    <row r="52" spans="1:25" x14ac:dyDescent="0.35">
      <c r="A52">
        <f t="shared" si="20"/>
        <v>46</v>
      </c>
      <c r="B52">
        <f t="shared" si="35"/>
        <v>1.4451326206513047</v>
      </c>
      <c r="C52">
        <f t="shared" si="36"/>
        <v>0.99211470131447776</v>
      </c>
      <c r="D52">
        <f t="shared" si="37"/>
        <v>0.12533323356430448</v>
      </c>
      <c r="E52">
        <f t="shared" si="38"/>
        <v>82.8</v>
      </c>
      <c r="G52" s="6">
        <f t="shared" si="39"/>
        <v>7978.7297555594614</v>
      </c>
      <c r="H52">
        <f t="shared" si="40"/>
        <v>7978</v>
      </c>
      <c r="I52" s="4">
        <f t="shared" si="41"/>
        <v>7979</v>
      </c>
      <c r="L52" s="6"/>
      <c r="M52" s="6"/>
      <c r="P52" s="6"/>
      <c r="Q52" s="6"/>
      <c r="R52" s="6"/>
      <c r="S52" s="6"/>
      <c r="T52" s="6"/>
      <c r="U52" s="6"/>
    </row>
    <row r="53" spans="1:25" x14ac:dyDescent="0.35">
      <c r="A53">
        <f t="shared" si="20"/>
        <v>47</v>
      </c>
      <c r="B53">
        <f t="shared" si="35"/>
        <v>1.4765485471872029</v>
      </c>
      <c r="C53">
        <f t="shared" si="36"/>
        <v>0.99556196460308</v>
      </c>
      <c r="D53">
        <f t="shared" si="37"/>
        <v>9.4108313318514283E-2</v>
      </c>
      <c r="E53">
        <f t="shared" si="38"/>
        <v>84.6</v>
      </c>
      <c r="G53" s="6">
        <f t="shared" si="39"/>
        <v>10626.05379628312</v>
      </c>
      <c r="H53">
        <f t="shared" si="40"/>
        <v>10626</v>
      </c>
      <c r="I53" s="4">
        <f t="shared" si="41"/>
        <v>10626</v>
      </c>
      <c r="L53" s="6"/>
      <c r="M53" s="6"/>
      <c r="P53" s="6"/>
      <c r="Q53" s="6"/>
      <c r="R53" s="6"/>
      <c r="S53" s="6"/>
      <c r="T53" s="6"/>
      <c r="U53" s="6"/>
    </row>
    <row r="54" spans="1:25" x14ac:dyDescent="0.35">
      <c r="A54">
        <f t="shared" si="20"/>
        <v>48</v>
      </c>
      <c r="B54">
        <f t="shared" si="35"/>
        <v>1.5079644737231006</v>
      </c>
      <c r="C54">
        <f t="shared" si="36"/>
        <v>0.99802672842827156</v>
      </c>
      <c r="D54">
        <f t="shared" si="37"/>
        <v>6.2790519529313527E-2</v>
      </c>
      <c r="E54">
        <f t="shared" si="38"/>
        <v>86.4</v>
      </c>
      <c r="G54" s="6">
        <f t="shared" si="39"/>
        <v>15925.971109908616</v>
      </c>
      <c r="H54">
        <f>IF(G54&lt;&gt;"",IF(G54&gt;32767,"",TRUNC(G54,0)),"")</f>
        <v>15925</v>
      </c>
      <c r="I54" s="4">
        <f>IF(G54&lt;&gt;"",IF(G54&gt;32767,"",ROUND(G54,0)),"")</f>
        <v>15926</v>
      </c>
      <c r="L54" s="6"/>
      <c r="M54" s="6"/>
      <c r="P54" s="6"/>
      <c r="Q54" s="6"/>
      <c r="R54" s="6"/>
      <c r="S54" s="6"/>
      <c r="T54" s="6"/>
      <c r="U54" s="6"/>
    </row>
    <row r="55" spans="1:25" x14ac:dyDescent="0.35">
      <c r="A55">
        <f t="shared" si="20"/>
        <v>49</v>
      </c>
      <c r="B55">
        <f t="shared" si="35"/>
        <v>1.5393804002589986</v>
      </c>
      <c r="C55">
        <f t="shared" si="36"/>
        <v>0.9995065603657316</v>
      </c>
      <c r="D55">
        <f t="shared" si="37"/>
        <v>3.1410759078128396E-2</v>
      </c>
      <c r="E55">
        <f t="shared" si="38"/>
        <v>88.2</v>
      </c>
      <c r="G55" s="6">
        <f>IF(D55&lt;&gt;"",IF($G$4/D55&gt;32767,"",$G$4/D55),"")</f>
        <v>31836.22520909752</v>
      </c>
      <c r="H55">
        <f>IF(G55&lt;&gt;"",IF(G55&gt;32767,"",TRUNC(G55,0)),"")</f>
        <v>31836</v>
      </c>
      <c r="I55" s="4">
        <f>IF(G55&lt;&gt;"",IF(G55&gt;32767,"",ROUND(G55,0)),"")</f>
        <v>31836</v>
      </c>
      <c r="L55" s="6"/>
      <c r="M55" s="6"/>
      <c r="P55" s="6"/>
      <c r="Q55" s="6"/>
      <c r="R55" s="6"/>
      <c r="S55" s="6"/>
      <c r="T55" s="6"/>
      <c r="U55" s="6"/>
    </row>
    <row r="56" spans="1:25" x14ac:dyDescent="0.35">
      <c r="A56">
        <f t="shared" si="20"/>
        <v>50</v>
      </c>
      <c r="B56">
        <f t="shared" si="35"/>
        <v>1.5707963267948966</v>
      </c>
      <c r="C56">
        <f t="shared" si="36"/>
        <v>1</v>
      </c>
      <c r="D56">
        <f t="shared" si="37"/>
        <v>6.1257422745431001E-17</v>
      </c>
      <c r="E56">
        <f t="shared" si="38"/>
        <v>90</v>
      </c>
      <c r="G56" s="6" t="str">
        <f t="shared" ref="G56" si="42">IF(D56&lt;&gt;"",IF($G$4/D56&gt;30000,"",$G$4/D56),"")</f>
        <v/>
      </c>
      <c r="H56" t="str">
        <f t="shared" ref="H56" si="43">IF(G56&lt;&gt;"",IF(G56&gt;30000,"",TRUNC(G56,0)),"")</f>
        <v/>
      </c>
      <c r="I56" s="4" t="str">
        <f t="shared" ref="I56" si="44">IF(G56&lt;&gt;"",IF(G56&gt;30000,"",ROUND(G56,0)),"")</f>
        <v/>
      </c>
      <c r="L56" s="6"/>
      <c r="M56" s="6"/>
      <c r="P56" s="6"/>
      <c r="Q56" s="6"/>
      <c r="R56" s="6"/>
      <c r="S56" s="6"/>
      <c r="T56" s="6"/>
      <c r="U56" s="6"/>
    </row>
    <row r="57" spans="1:25" x14ac:dyDescent="0.35">
      <c r="A57" t="str">
        <f t="shared" si="20"/>
        <v/>
      </c>
      <c r="B57" t="str">
        <f t="shared" si="35"/>
        <v/>
      </c>
      <c r="C57" t="str">
        <f t="shared" si="36"/>
        <v/>
      </c>
      <c r="D57" t="str">
        <f t="shared" si="37"/>
        <v/>
      </c>
      <c r="E57" t="str">
        <f t="shared" si="38"/>
        <v/>
      </c>
      <c r="G57" s="6" t="str">
        <f t="shared" si="39"/>
        <v/>
      </c>
      <c r="H57" t="str">
        <f t="shared" si="40"/>
        <v/>
      </c>
      <c r="I57" s="4" t="str">
        <f t="shared" si="41"/>
        <v/>
      </c>
      <c r="L57" s="6"/>
      <c r="M57" s="6"/>
      <c r="P57" s="6"/>
      <c r="Q57" s="6"/>
      <c r="R57" s="6"/>
      <c r="S57" s="6"/>
      <c r="T57" s="6"/>
      <c r="U57" s="6"/>
    </row>
    <row r="58" spans="1:25" x14ac:dyDescent="0.35">
      <c r="A58" t="str">
        <f t="shared" si="20"/>
        <v/>
      </c>
      <c r="B58" t="str">
        <f t="shared" si="21"/>
        <v/>
      </c>
      <c r="C58" t="str">
        <f t="shared" si="22"/>
        <v/>
      </c>
      <c r="D58" t="str">
        <f t="shared" ref="D58" si="45">IF(B58&lt;&gt;"",COS(B58),"")</f>
        <v/>
      </c>
      <c r="E58" t="str">
        <f t="shared" ref="E58" si="46">IF(B58&lt;&gt;"",180*B58/PI(),"")</f>
        <v/>
      </c>
      <c r="G58" s="6" t="str">
        <f t="shared" si="28"/>
        <v/>
      </c>
      <c r="H58" t="str">
        <f t="shared" si="29"/>
        <v/>
      </c>
      <c r="I58" s="4" t="str">
        <f t="shared" si="30"/>
        <v/>
      </c>
      <c r="L58" s="6"/>
      <c r="M58" s="6"/>
      <c r="P58" s="6"/>
      <c r="Q58" s="6"/>
      <c r="R58" s="6"/>
      <c r="S58" s="6"/>
      <c r="T58" s="6"/>
      <c r="U58" s="6"/>
    </row>
    <row r="59" spans="1:25" x14ac:dyDescent="0.35">
      <c r="A59" t="str">
        <f t="shared" si="20"/>
        <v/>
      </c>
      <c r="F59" s="22" t="s">
        <v>36</v>
      </c>
      <c r="G59" s="23"/>
      <c r="H59" s="22">
        <f>SUM(H6:H25)</f>
        <v>21338</v>
      </c>
      <c r="I59" s="22">
        <f>SUM(I6:I25)</f>
        <v>21345</v>
      </c>
      <c r="L59" s="6"/>
      <c r="M59" s="6"/>
      <c r="P59" s="6"/>
      <c r="Q59" s="6"/>
      <c r="R59" s="6"/>
      <c r="S59" s="6"/>
      <c r="T59" s="6"/>
      <c r="U59" s="6"/>
    </row>
    <row r="60" spans="1:25" x14ac:dyDescent="0.35">
      <c r="C60" s="46" t="s">
        <v>40</v>
      </c>
      <c r="D60" s="46"/>
      <c r="E60" s="46"/>
      <c r="F60" s="46"/>
      <c r="L60" s="6"/>
      <c r="M60" s="6"/>
      <c r="P60" s="6"/>
      <c r="Q60" s="6"/>
      <c r="R60" s="6"/>
      <c r="S60" s="6"/>
      <c r="T60" s="6"/>
      <c r="U60" s="6"/>
      <c r="Y60" s="4"/>
    </row>
    <row r="61" spans="1:25" x14ac:dyDescent="0.35">
      <c r="A61" t="s">
        <v>31</v>
      </c>
      <c r="C61" s="46">
        <v>60</v>
      </c>
      <c r="D61" s="46"/>
      <c r="E61" s="46">
        <v>160</v>
      </c>
      <c r="F61" s="46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Y61" s="4"/>
    </row>
    <row r="62" spans="1:25" x14ac:dyDescent="0.35">
      <c r="A62">
        <v>256</v>
      </c>
      <c r="C62" s="6">
        <f t="shared" ref="C62:C70" si="47">L$27*G76</f>
        <v>6.6113948588101259</v>
      </c>
      <c r="D62" s="6">
        <f t="shared" ref="D62:D70" si="48">M$27*$G76</f>
        <v>6.5531250000000005</v>
      </c>
      <c r="E62" s="6">
        <f t="shared" ref="E62:E70" si="49">N$27*$G76</f>
        <v>2.4792730720537968</v>
      </c>
      <c r="F62" s="6">
        <f t="shared" ref="F62:F70" si="50">O$27*$G76</f>
        <v>2.4046875000000001</v>
      </c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8"/>
      <c r="Y62" s="4"/>
    </row>
    <row r="63" spans="1:25" x14ac:dyDescent="0.35">
      <c r="A63">
        <f>A62/2</f>
        <v>128</v>
      </c>
      <c r="C63" s="6">
        <f t="shared" si="47"/>
        <v>13.222789717620252</v>
      </c>
      <c r="D63" s="6">
        <f t="shared" si="48"/>
        <v>13.106250000000001</v>
      </c>
      <c r="E63" s="6">
        <f t="shared" si="49"/>
        <v>4.9585461441075935</v>
      </c>
      <c r="F63" s="6">
        <f t="shared" si="50"/>
        <v>4.8093750000000002</v>
      </c>
      <c r="L63" s="18"/>
      <c r="M63" s="18"/>
      <c r="N63" s="18"/>
      <c r="O63" s="18"/>
      <c r="P63" s="18"/>
      <c r="Q63" s="18"/>
      <c r="R63" s="18"/>
      <c r="S63" s="18"/>
      <c r="T63" s="8"/>
      <c r="U63" s="8"/>
      <c r="V63" s="8"/>
      <c r="W63" s="8"/>
      <c r="X63" s="8"/>
    </row>
    <row r="64" spans="1:25" x14ac:dyDescent="0.35">
      <c r="A64">
        <f t="shared" ref="A64:A70" si="51">A63/2</f>
        <v>64</v>
      </c>
      <c r="C64" s="6">
        <f t="shared" si="47"/>
        <v>26.445579435240504</v>
      </c>
      <c r="D64" s="6">
        <f t="shared" si="48"/>
        <v>26.212500000000002</v>
      </c>
      <c r="E64" s="6">
        <f t="shared" si="49"/>
        <v>9.9170922882151871</v>
      </c>
      <c r="F64" s="6">
        <f t="shared" si="50"/>
        <v>9.6187500000000004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8"/>
    </row>
    <row r="65" spans="1:29" x14ac:dyDescent="0.35">
      <c r="A65">
        <f t="shared" si="51"/>
        <v>32</v>
      </c>
      <c r="C65" s="6">
        <f t="shared" si="47"/>
        <v>52.891158870481007</v>
      </c>
      <c r="D65" s="6">
        <f t="shared" si="48"/>
        <v>52.425000000000004</v>
      </c>
      <c r="E65" s="6">
        <f t="shared" si="49"/>
        <v>19.834184576430374</v>
      </c>
      <c r="F65" s="6">
        <f t="shared" si="50"/>
        <v>19.237500000000001</v>
      </c>
      <c r="L65" s="11"/>
      <c r="M65" s="13"/>
      <c r="N65" s="11"/>
      <c r="O65" s="8"/>
      <c r="P65" s="11"/>
      <c r="Q65" s="13"/>
      <c r="R65" s="11"/>
      <c r="S65" s="13"/>
      <c r="T65" s="10"/>
      <c r="U65" s="13"/>
      <c r="V65" s="13"/>
      <c r="W65" s="13"/>
      <c r="X65" s="8"/>
      <c r="Z65" s="7"/>
      <c r="AA65" s="7"/>
      <c r="AB65" s="7"/>
      <c r="AC65" s="7"/>
    </row>
    <row r="66" spans="1:29" x14ac:dyDescent="0.35">
      <c r="A66">
        <f t="shared" si="51"/>
        <v>16</v>
      </c>
      <c r="C66" s="6">
        <f t="shared" si="47"/>
        <v>105.78231774096201</v>
      </c>
      <c r="D66" s="6">
        <f t="shared" si="48"/>
        <v>104.85000000000001</v>
      </c>
      <c r="E66" s="6">
        <f t="shared" si="49"/>
        <v>39.668369152860748</v>
      </c>
      <c r="F66" s="6">
        <f t="shared" si="50"/>
        <v>38.475000000000001</v>
      </c>
      <c r="L66" s="11"/>
      <c r="M66" s="13"/>
      <c r="N66" s="11"/>
      <c r="O66" s="8"/>
      <c r="P66" s="11"/>
      <c r="Q66" s="13"/>
      <c r="R66" s="11"/>
      <c r="S66" s="13"/>
      <c r="T66" s="10"/>
      <c r="U66" s="13"/>
      <c r="V66" s="13"/>
      <c r="W66" s="13"/>
      <c r="X66" s="8"/>
      <c r="Z66" s="7"/>
      <c r="AA66" s="7"/>
      <c r="AB66" s="7"/>
      <c r="AC66" s="7"/>
    </row>
    <row r="67" spans="1:29" x14ac:dyDescent="0.35">
      <c r="A67">
        <f t="shared" si="51"/>
        <v>8</v>
      </c>
      <c r="C67" s="6">
        <f t="shared" si="47"/>
        <v>211.56463548192403</v>
      </c>
      <c r="D67" s="6">
        <f t="shared" si="48"/>
        <v>209.70000000000002</v>
      </c>
      <c r="E67" s="6">
        <f t="shared" si="49"/>
        <v>79.336738305721497</v>
      </c>
      <c r="F67" s="6">
        <f t="shared" si="50"/>
        <v>76.95</v>
      </c>
      <c r="L67" s="11"/>
      <c r="M67" s="13"/>
      <c r="N67" s="11"/>
      <c r="O67" s="8"/>
      <c r="P67" s="11"/>
      <c r="Q67" s="13"/>
      <c r="R67" s="11"/>
      <c r="S67" s="13"/>
      <c r="T67" s="10"/>
      <c r="U67" s="13"/>
      <c r="V67" s="13"/>
      <c r="W67" s="13"/>
      <c r="X67" s="8"/>
      <c r="Z67" s="7"/>
      <c r="AA67" s="7"/>
      <c r="AB67" s="7"/>
      <c r="AC67" s="7"/>
    </row>
    <row r="68" spans="1:29" x14ac:dyDescent="0.35">
      <c r="A68">
        <f t="shared" si="51"/>
        <v>4</v>
      </c>
      <c r="C68" s="6">
        <f t="shared" si="47"/>
        <v>423.12927096384806</v>
      </c>
      <c r="D68" s="6">
        <f t="shared" si="48"/>
        <v>419.40000000000003</v>
      </c>
      <c r="E68" s="6">
        <f t="shared" si="49"/>
        <v>158.67347661144299</v>
      </c>
      <c r="F68" s="6">
        <f t="shared" si="50"/>
        <v>153.9</v>
      </c>
      <c r="L68" s="11"/>
      <c r="M68" s="13"/>
      <c r="N68" s="11"/>
      <c r="O68" s="8"/>
      <c r="P68" s="11"/>
      <c r="Q68" s="13"/>
      <c r="R68" s="11"/>
      <c r="S68" s="13"/>
      <c r="T68" s="10"/>
      <c r="U68" s="13"/>
      <c r="V68" s="13"/>
      <c r="W68" s="13"/>
      <c r="X68" s="8"/>
      <c r="Z68" s="7"/>
      <c r="AA68" s="7"/>
      <c r="AB68" s="7"/>
      <c r="AC68" s="7"/>
    </row>
    <row r="69" spans="1:29" x14ac:dyDescent="0.35">
      <c r="A69">
        <f t="shared" si="51"/>
        <v>2</v>
      </c>
      <c r="C69" s="6">
        <f t="shared" si="47"/>
        <v>846.25854192769611</v>
      </c>
      <c r="D69" s="6">
        <f t="shared" si="48"/>
        <v>838.80000000000007</v>
      </c>
      <c r="E69" s="6">
        <f t="shared" si="49"/>
        <v>317.34695322288599</v>
      </c>
      <c r="F69" s="6">
        <f t="shared" si="50"/>
        <v>307.8</v>
      </c>
      <c r="L69" s="11"/>
      <c r="M69" s="13"/>
      <c r="N69" s="11"/>
      <c r="O69" s="8"/>
      <c r="P69" s="11"/>
      <c r="Q69" s="13"/>
      <c r="R69" s="11"/>
      <c r="S69" s="13"/>
      <c r="T69" s="10"/>
      <c r="U69" s="13"/>
      <c r="V69" s="13"/>
      <c r="W69" s="13"/>
      <c r="X69" s="8"/>
      <c r="Z69" s="7"/>
      <c r="AA69" s="7"/>
      <c r="AB69" s="7"/>
      <c r="AC69" s="7"/>
    </row>
    <row r="70" spans="1:29" x14ac:dyDescent="0.35">
      <c r="A70">
        <f t="shared" si="51"/>
        <v>1</v>
      </c>
      <c r="C70" s="6">
        <f t="shared" si="47"/>
        <v>1692.5170838553922</v>
      </c>
      <c r="D70" s="6">
        <f t="shared" si="48"/>
        <v>1677.6000000000001</v>
      </c>
      <c r="E70" s="6">
        <f t="shared" si="49"/>
        <v>634.69390644577197</v>
      </c>
      <c r="F70" s="6">
        <f t="shared" si="50"/>
        <v>615.6</v>
      </c>
      <c r="L70" s="11"/>
      <c r="M70" s="13"/>
      <c r="N70" s="11"/>
      <c r="O70" s="8"/>
      <c r="P70" s="11"/>
      <c r="Q70" s="13"/>
      <c r="R70" s="11"/>
      <c r="S70" s="13"/>
      <c r="T70" s="10"/>
      <c r="U70" s="13"/>
      <c r="V70" s="13"/>
      <c r="W70" s="13"/>
      <c r="X70" s="8"/>
      <c r="Z70" s="7"/>
      <c r="AA70" s="7"/>
      <c r="AB70" s="7"/>
      <c r="AC70" s="7"/>
    </row>
    <row r="71" spans="1:29" x14ac:dyDescent="0.35">
      <c r="C71" s="6"/>
      <c r="D71" s="6"/>
      <c r="E71" s="6"/>
      <c r="F71" s="6"/>
      <c r="L71" s="11"/>
      <c r="M71" s="13"/>
      <c r="N71" s="11"/>
      <c r="O71" s="8"/>
      <c r="P71" s="11"/>
      <c r="Q71" s="13"/>
      <c r="R71" s="11"/>
      <c r="S71" s="13"/>
      <c r="T71" s="10"/>
      <c r="U71" s="13"/>
      <c r="V71" s="13"/>
      <c r="W71" s="13"/>
      <c r="X71" s="8"/>
      <c r="Z71" s="7"/>
      <c r="AA71" s="7"/>
      <c r="AB71" s="7"/>
      <c r="AC71" s="7"/>
    </row>
    <row r="72" spans="1:29" x14ac:dyDescent="0.35">
      <c r="B72" t="s">
        <v>24</v>
      </c>
      <c r="L72" s="11"/>
      <c r="M72" s="13"/>
      <c r="N72" s="11"/>
      <c r="O72" s="8"/>
      <c r="P72" s="11"/>
      <c r="Q72" s="13"/>
      <c r="R72" s="11"/>
      <c r="S72" s="13"/>
      <c r="T72" s="10"/>
      <c r="U72" s="13"/>
      <c r="V72" s="13"/>
      <c r="W72" s="13"/>
      <c r="X72" s="8"/>
      <c r="Z72" s="7"/>
      <c r="AA72" s="7"/>
      <c r="AB72" s="7"/>
      <c r="AC72" s="7"/>
    </row>
    <row r="73" spans="1:29" x14ac:dyDescent="0.35">
      <c r="B73" t="s">
        <v>25</v>
      </c>
      <c r="D73">
        <f>2*PI()/200</f>
        <v>3.1415926535897934E-2</v>
      </c>
      <c r="E73" t="s">
        <v>26</v>
      </c>
      <c r="L73" s="11"/>
      <c r="M73" s="13"/>
      <c r="N73" s="11"/>
      <c r="O73" s="8"/>
      <c r="P73" s="11"/>
      <c r="Q73" s="13"/>
      <c r="R73" s="11"/>
      <c r="S73" s="13"/>
      <c r="T73" s="10"/>
      <c r="U73" s="13"/>
      <c r="V73" s="13"/>
      <c r="W73" s="13"/>
      <c r="X73" s="8"/>
      <c r="Z73" s="7"/>
      <c r="AA73" s="7"/>
      <c r="AB73" s="7"/>
      <c r="AC73" s="7"/>
    </row>
    <row r="74" spans="1:29" x14ac:dyDescent="0.35">
      <c r="B74">
        <v>1.8</v>
      </c>
      <c r="C74" t="s">
        <v>32</v>
      </c>
      <c r="F74" s="47" t="s">
        <v>27</v>
      </c>
      <c r="G74" s="48" t="s">
        <v>41</v>
      </c>
      <c r="J74" s="3"/>
      <c r="K74" s="3"/>
      <c r="L74" s="11"/>
      <c r="M74" s="13"/>
      <c r="N74" s="11"/>
      <c r="O74" s="8"/>
      <c r="P74" s="11"/>
      <c r="Q74" s="13"/>
      <c r="R74" s="11"/>
      <c r="S74" s="13"/>
      <c r="T74" s="10"/>
      <c r="U74" s="13"/>
      <c r="V74" s="13"/>
      <c r="W74" s="13"/>
      <c r="X74" s="8"/>
      <c r="Z74" s="7"/>
      <c r="AA74" s="7"/>
      <c r="AB74" s="7"/>
      <c r="AC74" s="7"/>
    </row>
    <row r="75" spans="1:29" ht="17.149999999999999" customHeight="1" x14ac:dyDescent="0.35">
      <c r="B75" t="s">
        <v>31</v>
      </c>
      <c r="C75">
        <v>90</v>
      </c>
      <c r="D75">
        <v>45</v>
      </c>
      <c r="E75" t="s">
        <v>30</v>
      </c>
      <c r="F75" s="47"/>
      <c r="G75" s="48"/>
      <c r="J75" s="3"/>
      <c r="K75" s="3"/>
      <c r="L75" s="11"/>
      <c r="M75" s="13"/>
      <c r="N75" s="11"/>
      <c r="O75" s="8"/>
      <c r="P75" s="11"/>
      <c r="Q75" s="13"/>
      <c r="R75" s="11"/>
      <c r="S75" s="13"/>
      <c r="T75" s="10"/>
      <c r="U75" s="13"/>
      <c r="V75" s="13"/>
      <c r="W75" s="13"/>
      <c r="X75" s="8"/>
      <c r="Z75" s="7"/>
      <c r="AA75" s="7"/>
      <c r="AB75" s="7"/>
      <c r="AC75" s="7"/>
    </row>
    <row r="76" spans="1:29" x14ac:dyDescent="0.35">
      <c r="B76">
        <v>256</v>
      </c>
      <c r="C76">
        <f t="shared" ref="C76:C84" si="52">B76*C$75/$B$74</f>
        <v>12800</v>
      </c>
      <c r="D76">
        <f>B76*D$75/$B$74</f>
        <v>6400</v>
      </c>
      <c r="F76">
        <f t="shared" ref="F76:F84" si="53">$D$73/B76</f>
        <v>1.227184630308513E-4</v>
      </c>
      <c r="G76" s="6">
        <f>$B$74/B76</f>
        <v>7.0312500000000002E-3</v>
      </c>
      <c r="I76" s="46" t="s">
        <v>33</v>
      </c>
      <c r="J76" s="46"/>
      <c r="L76" s="11"/>
      <c r="M76" s="13"/>
      <c r="N76" s="11"/>
      <c r="O76" s="8"/>
      <c r="P76" s="11"/>
      <c r="Q76" s="13"/>
      <c r="R76" s="11"/>
      <c r="S76" s="13"/>
      <c r="T76" s="10"/>
      <c r="U76" s="13"/>
      <c r="V76" s="13"/>
      <c r="W76" s="13"/>
      <c r="X76" s="8"/>
      <c r="Z76" s="7"/>
      <c r="AA76" s="7"/>
      <c r="AB76" s="7"/>
      <c r="AC76" s="7"/>
    </row>
    <row r="77" spans="1:29" x14ac:dyDescent="0.35">
      <c r="B77">
        <f>B76/2</f>
        <v>128</v>
      </c>
      <c r="C77">
        <f t="shared" si="52"/>
        <v>6400</v>
      </c>
      <c r="D77">
        <f t="shared" ref="D77:D84" si="54">B77*D$75/$B$74</f>
        <v>3200</v>
      </c>
      <c r="F77">
        <f t="shared" si="53"/>
        <v>2.4543692606170261E-4</v>
      </c>
      <c r="G77" s="6">
        <f t="shared" ref="G77:G84" si="55">$B$74/B77</f>
        <v>1.40625E-2</v>
      </c>
      <c r="I77">
        <v>60</v>
      </c>
      <c r="J77">
        <v>160</v>
      </c>
      <c r="K77" t="s">
        <v>16</v>
      </c>
      <c r="L77" s="11"/>
      <c r="M77" s="13"/>
      <c r="N77" s="11"/>
      <c r="O77" s="8"/>
      <c r="P77" s="11"/>
      <c r="Q77" s="13"/>
      <c r="R77" s="11"/>
      <c r="S77" s="13"/>
      <c r="T77" s="10"/>
      <c r="U77" s="13"/>
      <c r="V77" s="13"/>
      <c r="W77" s="13"/>
      <c r="X77" s="8"/>
      <c r="Z77" s="7"/>
      <c r="AA77" s="7"/>
      <c r="AB77" s="7"/>
      <c r="AC77" s="7"/>
    </row>
    <row r="78" spans="1:29" x14ac:dyDescent="0.35">
      <c r="B78">
        <f t="shared" ref="B78:B84" si="56">B77/2</f>
        <v>64</v>
      </c>
      <c r="C78">
        <f t="shared" si="52"/>
        <v>3200</v>
      </c>
      <c r="D78">
        <f t="shared" si="54"/>
        <v>1600</v>
      </c>
      <c r="F78">
        <f t="shared" si="53"/>
        <v>4.9087385212340522E-4</v>
      </c>
      <c r="G78" s="6">
        <f t="shared" si="55"/>
        <v>2.8125000000000001E-2</v>
      </c>
      <c r="I78">
        <f>I77/60</f>
        <v>1</v>
      </c>
      <c r="J78">
        <f>J77/60</f>
        <v>2.6666666666666665</v>
      </c>
      <c r="K78" t="s">
        <v>42</v>
      </c>
      <c r="L78" s="11"/>
      <c r="M78" s="13"/>
      <c r="N78" s="11"/>
      <c r="O78" s="8"/>
      <c r="P78" s="11"/>
      <c r="Q78" s="13"/>
      <c r="R78" s="11"/>
      <c r="S78" s="13"/>
      <c r="T78" s="10"/>
      <c r="U78" s="13"/>
      <c r="V78" s="13"/>
      <c r="W78" s="13"/>
      <c r="X78" s="8"/>
      <c r="Z78" s="7"/>
      <c r="AA78" s="7"/>
      <c r="AB78" s="7"/>
      <c r="AC78" s="7"/>
    </row>
    <row r="79" spans="1:29" x14ac:dyDescent="0.35">
      <c r="B79">
        <f t="shared" si="56"/>
        <v>32</v>
      </c>
      <c r="C79">
        <f t="shared" si="52"/>
        <v>1600</v>
      </c>
      <c r="D79">
        <f t="shared" si="54"/>
        <v>800</v>
      </c>
      <c r="F79">
        <f t="shared" si="53"/>
        <v>9.8174770424681044E-4</v>
      </c>
      <c r="G79" s="6">
        <f t="shared" si="55"/>
        <v>5.6250000000000001E-2</v>
      </c>
      <c r="I79" s="6">
        <f>1000/(20*I78)</f>
        <v>50</v>
      </c>
      <c r="J79" s="6">
        <f>1000/(20*J78)</f>
        <v>18.75</v>
      </c>
      <c r="K79" t="s">
        <v>34</v>
      </c>
      <c r="L79" s="11"/>
      <c r="M79" s="13"/>
      <c r="N79" s="11"/>
      <c r="O79" s="8"/>
      <c r="P79" s="11"/>
      <c r="Q79" s="13"/>
      <c r="R79" s="11"/>
      <c r="S79" s="13"/>
      <c r="T79" s="10"/>
      <c r="U79" s="13"/>
      <c r="V79" s="13"/>
      <c r="W79" s="13"/>
      <c r="X79" s="8"/>
      <c r="Z79" s="7"/>
      <c r="AA79" s="7"/>
      <c r="AB79" s="7"/>
      <c r="AC79" s="7"/>
    </row>
    <row r="80" spans="1:29" x14ac:dyDescent="0.35">
      <c r="B80">
        <f t="shared" si="56"/>
        <v>16</v>
      </c>
      <c r="C80">
        <f t="shared" si="52"/>
        <v>800</v>
      </c>
      <c r="D80">
        <f t="shared" si="54"/>
        <v>400</v>
      </c>
      <c r="F80">
        <f t="shared" si="53"/>
        <v>1.9634954084936209E-3</v>
      </c>
      <c r="G80" s="6">
        <f t="shared" si="55"/>
        <v>0.1125</v>
      </c>
      <c r="L80" s="11"/>
      <c r="M80" s="13"/>
      <c r="N80" s="11"/>
      <c r="O80" s="8"/>
      <c r="P80" s="11"/>
      <c r="Q80" s="13"/>
      <c r="R80" s="11"/>
      <c r="S80" s="13"/>
      <c r="T80" s="10"/>
      <c r="U80" s="13"/>
      <c r="V80" s="13"/>
      <c r="W80" s="13"/>
      <c r="X80" s="8"/>
      <c r="Z80" s="7"/>
      <c r="AA80" s="7"/>
      <c r="AB80" s="7"/>
      <c r="AC80" s="7"/>
    </row>
    <row r="81" spans="2:29" x14ac:dyDescent="0.35">
      <c r="B81">
        <f t="shared" si="56"/>
        <v>8</v>
      </c>
      <c r="C81">
        <f t="shared" si="52"/>
        <v>400</v>
      </c>
      <c r="D81">
        <f t="shared" si="54"/>
        <v>200</v>
      </c>
      <c r="F81">
        <f t="shared" si="53"/>
        <v>3.9269908169872417E-3</v>
      </c>
      <c r="G81" s="6">
        <f t="shared" si="55"/>
        <v>0.22500000000000001</v>
      </c>
      <c r="L81" s="11"/>
      <c r="M81" s="13"/>
      <c r="N81" s="11"/>
      <c r="O81" s="8"/>
      <c r="P81" s="11"/>
      <c r="Q81" s="13"/>
      <c r="R81" s="11"/>
      <c r="S81" s="13"/>
      <c r="T81" s="10"/>
      <c r="U81" s="13"/>
      <c r="V81" s="13"/>
      <c r="W81" s="13"/>
      <c r="X81" s="8"/>
      <c r="Z81" s="7"/>
      <c r="AA81" s="7"/>
      <c r="AB81" s="7"/>
      <c r="AC81" s="7"/>
    </row>
    <row r="82" spans="2:29" x14ac:dyDescent="0.35">
      <c r="B82">
        <f t="shared" si="56"/>
        <v>4</v>
      </c>
      <c r="C82">
        <f t="shared" si="52"/>
        <v>200</v>
      </c>
      <c r="D82">
        <f t="shared" si="54"/>
        <v>100</v>
      </c>
      <c r="F82">
        <f t="shared" si="53"/>
        <v>7.8539816339744835E-3</v>
      </c>
      <c r="G82" s="6">
        <f t="shared" si="55"/>
        <v>0.45</v>
      </c>
      <c r="L82" s="11"/>
      <c r="M82" s="13"/>
      <c r="N82" s="11"/>
      <c r="O82" s="8"/>
      <c r="P82" s="11"/>
      <c r="Q82" s="13"/>
      <c r="R82" s="11"/>
      <c r="S82" s="13"/>
      <c r="T82" s="10"/>
      <c r="U82" s="13"/>
      <c r="V82" s="13"/>
      <c r="W82" s="13"/>
      <c r="X82" s="8"/>
      <c r="Z82" s="7"/>
      <c r="AA82" s="7"/>
      <c r="AB82" s="7"/>
      <c r="AC82" s="7"/>
    </row>
    <row r="83" spans="2:29" x14ac:dyDescent="0.35">
      <c r="B83">
        <f t="shared" si="56"/>
        <v>2</v>
      </c>
      <c r="C83">
        <f t="shared" si="52"/>
        <v>100</v>
      </c>
      <c r="D83">
        <f t="shared" si="54"/>
        <v>50</v>
      </c>
      <c r="F83">
        <f t="shared" si="53"/>
        <v>1.5707963267948967E-2</v>
      </c>
      <c r="G83" s="6">
        <f t="shared" si="55"/>
        <v>0.9</v>
      </c>
      <c r="L83" s="11"/>
      <c r="M83" s="13"/>
      <c r="N83" s="11"/>
      <c r="O83" s="8"/>
      <c r="P83" s="11"/>
      <c r="Q83" s="13"/>
      <c r="R83" s="11"/>
      <c r="S83" s="13"/>
      <c r="T83" s="10"/>
      <c r="U83" s="13"/>
      <c r="V83" s="13"/>
      <c r="W83" s="13"/>
      <c r="X83" s="8"/>
      <c r="Z83" s="7"/>
      <c r="AA83" s="7"/>
      <c r="AB83" s="7"/>
      <c r="AC83" s="7"/>
    </row>
    <row r="84" spans="2:29" x14ac:dyDescent="0.35">
      <c r="B84">
        <f t="shared" si="56"/>
        <v>1</v>
      </c>
      <c r="C84">
        <f t="shared" si="52"/>
        <v>50</v>
      </c>
      <c r="D84">
        <f t="shared" si="54"/>
        <v>25</v>
      </c>
      <c r="F84">
        <f t="shared" si="53"/>
        <v>3.1415926535897934E-2</v>
      </c>
      <c r="G84" s="6">
        <f t="shared" si="55"/>
        <v>1.8</v>
      </c>
      <c r="L84" s="11"/>
      <c r="M84" s="13"/>
      <c r="N84" s="11"/>
      <c r="O84" s="8"/>
      <c r="P84" s="11"/>
      <c r="Q84" s="13"/>
      <c r="R84" s="11"/>
      <c r="S84" s="13"/>
      <c r="T84" s="10"/>
      <c r="U84" s="13"/>
      <c r="V84" s="13"/>
      <c r="W84" s="13"/>
      <c r="X84" s="8"/>
      <c r="Z84" s="7"/>
      <c r="AA84" s="7"/>
      <c r="AB84" s="7"/>
      <c r="AC84" s="7"/>
    </row>
    <row r="85" spans="2:29" x14ac:dyDescent="0.35">
      <c r="L85" s="11"/>
      <c r="M85" s="8"/>
      <c r="N85" s="11"/>
      <c r="O85" s="8"/>
      <c r="P85" s="11"/>
      <c r="Q85" s="8"/>
      <c r="R85" s="8"/>
      <c r="S85" s="8"/>
      <c r="T85" s="8"/>
      <c r="U85" s="8"/>
      <c r="V85" s="8"/>
      <c r="W85" s="8"/>
      <c r="X85" s="8"/>
    </row>
    <row r="86" spans="2:29" x14ac:dyDescent="0.35">
      <c r="L86" s="11"/>
      <c r="N86" s="11"/>
      <c r="O86" s="7"/>
      <c r="P86" s="7"/>
      <c r="Q86" s="7"/>
      <c r="R86" s="7"/>
      <c r="S86" s="7"/>
      <c r="T86" s="7"/>
      <c r="U86" s="7"/>
      <c r="Z86" s="7"/>
    </row>
    <row r="87" spans="2:29" x14ac:dyDescent="0.35">
      <c r="B87" t="s">
        <v>4</v>
      </c>
      <c r="P87" s="6"/>
      <c r="Q87" s="6"/>
      <c r="R87" s="6"/>
      <c r="S87" s="6"/>
      <c r="T87" s="6"/>
      <c r="U87" s="6"/>
    </row>
    <row r="88" spans="2:29" x14ac:dyDescent="0.35">
      <c r="B88" t="s">
        <v>5</v>
      </c>
    </row>
    <row r="89" spans="2:29" x14ac:dyDescent="0.35">
      <c r="B89" t="s">
        <v>6</v>
      </c>
    </row>
    <row r="90" spans="2:29" x14ac:dyDescent="0.35">
      <c r="B90" t="s">
        <v>7</v>
      </c>
      <c r="M90">
        <v>90</v>
      </c>
      <c r="N90">
        <v>69</v>
      </c>
      <c r="O90">
        <v>6240</v>
      </c>
      <c r="Q90" t="s">
        <v>22</v>
      </c>
    </row>
    <row r="91" spans="2:29" x14ac:dyDescent="0.35">
      <c r="B91" t="s">
        <v>8</v>
      </c>
      <c r="M91">
        <v>120</v>
      </c>
      <c r="N91">
        <v>52</v>
      </c>
      <c r="O91">
        <f t="shared" ref="O91" si="57">M91*N91</f>
        <v>6240</v>
      </c>
      <c r="Q91" t="s">
        <v>29</v>
      </c>
    </row>
    <row r="92" spans="2:29" x14ac:dyDescent="0.35">
      <c r="B92" t="s">
        <v>9</v>
      </c>
      <c r="M92">
        <v>160</v>
      </c>
      <c r="N92">
        <v>39</v>
      </c>
      <c r="O92">
        <f>M92*N92</f>
        <v>6240</v>
      </c>
      <c r="Q92" t="s">
        <v>28</v>
      </c>
    </row>
    <row r="93" spans="2:29" x14ac:dyDescent="0.35">
      <c r="B93" t="s">
        <v>10</v>
      </c>
      <c r="M93" s="6">
        <f>O93/N93</f>
        <v>164.21052631578948</v>
      </c>
      <c r="N93">
        <v>38</v>
      </c>
      <c r="O93">
        <v>6240</v>
      </c>
    </row>
    <row r="94" spans="2:29" x14ac:dyDescent="0.35">
      <c r="B94" s="1">
        <f>128*80</f>
        <v>10240</v>
      </c>
      <c r="C94" t="s">
        <v>11</v>
      </c>
      <c r="N94" t="s">
        <v>18</v>
      </c>
      <c r="O94">
        <f>B81*4.5</f>
        <v>36</v>
      </c>
    </row>
    <row r="95" spans="2:29" x14ac:dyDescent="0.35">
      <c r="B95" s="1">
        <f>B94/2</f>
        <v>5120</v>
      </c>
      <c r="C95" t="s">
        <v>12</v>
      </c>
    </row>
    <row r="96" spans="2:29" x14ac:dyDescent="0.35">
      <c r="B96" t="s">
        <v>13</v>
      </c>
    </row>
    <row r="97" spans="2:13" x14ac:dyDescent="0.35">
      <c r="B97" t="s">
        <v>14</v>
      </c>
    </row>
    <row r="98" spans="2:13" x14ac:dyDescent="0.35">
      <c r="B98" t="s">
        <v>15</v>
      </c>
      <c r="M98" t="s">
        <v>19</v>
      </c>
    </row>
    <row r="101" spans="2:13" x14ac:dyDescent="0.35">
      <c r="B101" t="s">
        <v>7</v>
      </c>
    </row>
    <row r="102" spans="2:13" ht="34" customHeight="1" x14ac:dyDescent="0.35">
      <c r="B102" t="s">
        <v>20</v>
      </c>
    </row>
    <row r="103" spans="2:13" x14ac:dyDescent="0.35">
      <c r="B103" t="s">
        <v>21</v>
      </c>
    </row>
    <row r="104" spans="2:13" x14ac:dyDescent="0.35">
      <c r="B104" t="s">
        <v>23</v>
      </c>
    </row>
  </sheetData>
  <mergeCells count="22">
    <mergeCell ref="I76:J76"/>
    <mergeCell ref="L4:M4"/>
    <mergeCell ref="L5:M5"/>
    <mergeCell ref="N5:O5"/>
    <mergeCell ref="N4:O4"/>
    <mergeCell ref="J4:K4"/>
    <mergeCell ref="O1:Q1"/>
    <mergeCell ref="F74:F75"/>
    <mergeCell ref="G74:G75"/>
    <mergeCell ref="C60:F60"/>
    <mergeCell ref="C61:D61"/>
    <mergeCell ref="E61:F61"/>
    <mergeCell ref="P3:S3"/>
    <mergeCell ref="P4:Q4"/>
    <mergeCell ref="R4:S4"/>
    <mergeCell ref="P5:Q5"/>
    <mergeCell ref="R5:S5"/>
    <mergeCell ref="L2:W2"/>
    <mergeCell ref="T5:U5"/>
    <mergeCell ref="V5:W5"/>
    <mergeCell ref="T3:W3"/>
    <mergeCell ref="L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684C-BEFF-48D4-A16E-E2F6494B8952}">
  <dimension ref="A1:AG87"/>
  <sheetViews>
    <sheetView workbookViewId="0">
      <pane ySplit="2610" topLeftCell="A23" activePane="bottomLeft"/>
      <selection activeCell="M4" sqref="M4"/>
      <selection pane="bottomLeft" activeCell="AD56" sqref="M56:AD56"/>
    </sheetView>
  </sheetViews>
  <sheetFormatPr defaultRowHeight="14.5" x14ac:dyDescent="0.35"/>
  <cols>
    <col min="7" max="7" width="14.453125" customWidth="1"/>
    <col min="11" max="11" width="11.81640625" customWidth="1"/>
    <col min="12" max="12" width="2.7265625" customWidth="1"/>
    <col min="13" max="16" width="9.6328125" customWidth="1"/>
    <col min="17" max="17" width="3.1796875" customWidth="1"/>
    <col min="18" max="21" width="9.6328125" customWidth="1"/>
    <col min="22" max="22" width="2.7265625" customWidth="1"/>
    <col min="23" max="23" width="12" customWidth="1"/>
    <col min="24" max="24" width="2.90625" customWidth="1"/>
    <col min="29" max="29" width="3.7265625" customWidth="1"/>
  </cols>
  <sheetData>
    <row r="1" spans="1:33" x14ac:dyDescent="0.35">
      <c r="A1" s="25" t="s">
        <v>60</v>
      </c>
      <c r="B1">
        <v>128</v>
      </c>
      <c r="C1" t="s">
        <v>59</v>
      </c>
      <c r="I1" t="s">
        <v>16</v>
      </c>
      <c r="K1" s="4" t="s">
        <v>54</v>
      </c>
      <c r="L1" s="4"/>
      <c r="M1">
        <v>60</v>
      </c>
      <c r="N1">
        <v>40</v>
      </c>
      <c r="O1">
        <v>120</v>
      </c>
      <c r="P1">
        <v>160</v>
      </c>
      <c r="R1">
        <f>M1</f>
        <v>60</v>
      </c>
      <c r="S1">
        <f t="shared" ref="S1:U3" si="0">N1</f>
        <v>40</v>
      </c>
      <c r="T1">
        <f t="shared" si="0"/>
        <v>120</v>
      </c>
      <c r="U1">
        <f t="shared" si="0"/>
        <v>160</v>
      </c>
      <c r="Y1">
        <f>M1</f>
        <v>60</v>
      </c>
      <c r="Z1">
        <f t="shared" ref="Z1:AB3" si="1">N1</f>
        <v>40</v>
      </c>
      <c r="AA1">
        <f t="shared" si="1"/>
        <v>120</v>
      </c>
      <c r="AB1">
        <f t="shared" si="1"/>
        <v>160</v>
      </c>
      <c r="AD1">
        <f>M1</f>
        <v>60</v>
      </c>
      <c r="AE1">
        <f t="shared" ref="AE1:AG3" si="2">N1</f>
        <v>40</v>
      </c>
      <c r="AF1">
        <f t="shared" si="2"/>
        <v>120</v>
      </c>
      <c r="AG1">
        <f t="shared" si="2"/>
        <v>160</v>
      </c>
    </row>
    <row r="2" spans="1:33" x14ac:dyDescent="0.35">
      <c r="A2" s="25" t="s">
        <v>61</v>
      </c>
      <c r="B2">
        <f>subslots</f>
        <v>50</v>
      </c>
      <c r="C2" t="s">
        <v>62</v>
      </c>
      <c r="H2" t="s">
        <v>56</v>
      </c>
      <c r="K2" s="4" t="s">
        <v>55</v>
      </c>
      <c r="L2" s="4"/>
      <c r="M2" s="3">
        <f>30000/M1</f>
        <v>500</v>
      </c>
      <c r="N2" s="3">
        <f>30000/N1</f>
        <v>750</v>
      </c>
      <c r="O2" s="3">
        <f t="shared" ref="O2:P2" si="3">30000/O1</f>
        <v>250</v>
      </c>
      <c r="P2" s="3">
        <f t="shared" si="3"/>
        <v>187.5</v>
      </c>
      <c r="R2" s="3">
        <f>M2</f>
        <v>500</v>
      </c>
      <c r="S2" s="3">
        <f t="shared" si="0"/>
        <v>750</v>
      </c>
      <c r="T2" s="3">
        <f t="shared" si="0"/>
        <v>250</v>
      </c>
      <c r="U2" s="3">
        <f t="shared" si="0"/>
        <v>187.5</v>
      </c>
      <c r="Y2" s="3">
        <f t="shared" ref="Y2:Y3" si="4">M2</f>
        <v>500</v>
      </c>
      <c r="Z2" s="3">
        <f t="shared" si="1"/>
        <v>750</v>
      </c>
      <c r="AA2" s="3">
        <f t="shared" si="1"/>
        <v>250</v>
      </c>
      <c r="AB2" s="3">
        <f t="shared" si="1"/>
        <v>187.5</v>
      </c>
      <c r="AD2" s="3">
        <f t="shared" ref="AD2:AD3" si="5">M2</f>
        <v>500</v>
      </c>
      <c r="AE2" s="3">
        <f t="shared" si="2"/>
        <v>750</v>
      </c>
      <c r="AF2" s="3">
        <f t="shared" si="2"/>
        <v>250</v>
      </c>
      <c r="AG2">
        <f t="shared" si="2"/>
        <v>187.5</v>
      </c>
    </row>
    <row r="3" spans="1:33" x14ac:dyDescent="0.35">
      <c r="A3" s="25" t="s">
        <v>64</v>
      </c>
      <c r="B3">
        <v>0.58050000000000002</v>
      </c>
      <c r="K3" s="4" t="s">
        <v>50</v>
      </c>
      <c r="L3" s="4"/>
      <c r="M3">
        <v>3.2</v>
      </c>
      <c r="N3">
        <v>141</v>
      </c>
      <c r="O3">
        <v>45</v>
      </c>
      <c r="P3">
        <v>46</v>
      </c>
      <c r="R3">
        <f>M3</f>
        <v>3.2</v>
      </c>
      <c r="S3">
        <f t="shared" si="0"/>
        <v>141</v>
      </c>
      <c r="T3">
        <f t="shared" si="0"/>
        <v>45</v>
      </c>
      <c r="U3">
        <f t="shared" si="0"/>
        <v>46</v>
      </c>
      <c r="Y3">
        <f t="shared" si="4"/>
        <v>3.2</v>
      </c>
      <c r="Z3">
        <f t="shared" si="1"/>
        <v>141</v>
      </c>
      <c r="AA3">
        <f t="shared" si="1"/>
        <v>45</v>
      </c>
      <c r="AB3">
        <f t="shared" si="1"/>
        <v>46</v>
      </c>
      <c r="AD3">
        <f t="shared" si="5"/>
        <v>3.2</v>
      </c>
      <c r="AE3">
        <f t="shared" si="2"/>
        <v>141</v>
      </c>
      <c r="AF3">
        <f t="shared" si="2"/>
        <v>45</v>
      </c>
      <c r="AG3">
        <f t="shared" si="2"/>
        <v>46</v>
      </c>
    </row>
    <row r="4" spans="1:33" x14ac:dyDescent="0.35">
      <c r="B4">
        <v>0.59199999999999997</v>
      </c>
      <c r="Y4" s="3">
        <f>Y64*1.8/(2*Y6)</f>
        <v>1.6038881528774347</v>
      </c>
      <c r="Z4" s="3">
        <f>Z64*1.8/(2*Z6)</f>
        <v>70.671321736161957</v>
      </c>
      <c r="AA4" s="3">
        <f>AA64*1.8/(2*AA6)</f>
        <v>22.554677149838923</v>
      </c>
      <c r="AB4" s="3">
        <f>AB64*1.8/(2*AB6)</f>
        <v>23.055892197613115</v>
      </c>
      <c r="AC4" s="3"/>
      <c r="AD4" s="3">
        <f>AD64*1.8/(2*AD6)</f>
        <v>1.51171875</v>
      </c>
      <c r="AE4" s="3">
        <f>AE64*1.8/(2*AE6)</f>
        <v>70.59375</v>
      </c>
      <c r="AF4" s="3">
        <f>AF64*1.8/(2*AF6)</f>
        <v>22.436718750000001</v>
      </c>
      <c r="AG4" s="3">
        <f>AG64*1.8/(2*AG6)</f>
        <v>22.964062500000001</v>
      </c>
    </row>
    <row r="5" spans="1:33" x14ac:dyDescent="0.35">
      <c r="B5">
        <v>0.65600000000000003</v>
      </c>
      <c r="K5" s="4"/>
      <c r="L5" s="4"/>
    </row>
    <row r="6" spans="1:33" x14ac:dyDescent="0.35">
      <c r="B6">
        <v>0.59099999999999997</v>
      </c>
      <c r="C6" t="s">
        <v>65</v>
      </c>
      <c r="K6" s="4" t="s">
        <v>51</v>
      </c>
      <c r="L6" s="4"/>
      <c r="M6">
        <f>microsteps</f>
        <v>128</v>
      </c>
      <c r="N6">
        <f>microsteps</f>
        <v>128</v>
      </c>
      <c r="O6">
        <f>microsteps</f>
        <v>128</v>
      </c>
      <c r="P6">
        <f>microsteps</f>
        <v>128</v>
      </c>
      <c r="R6">
        <f>microsteps</f>
        <v>128</v>
      </c>
      <c r="S6">
        <f>microsteps</f>
        <v>128</v>
      </c>
      <c r="T6">
        <f>microsteps</f>
        <v>128</v>
      </c>
      <c r="U6">
        <f>microsteps</f>
        <v>128</v>
      </c>
      <c r="Y6">
        <f>M6</f>
        <v>128</v>
      </c>
      <c r="Z6">
        <f>N6</f>
        <v>128</v>
      </c>
      <c r="AA6">
        <f>O6</f>
        <v>128</v>
      </c>
      <c r="AB6">
        <f>P6</f>
        <v>128</v>
      </c>
      <c r="AD6">
        <f>M6</f>
        <v>128</v>
      </c>
      <c r="AE6">
        <f>N6</f>
        <v>128</v>
      </c>
      <c r="AF6">
        <f>O6</f>
        <v>128</v>
      </c>
      <c r="AG6">
        <f>P6</f>
        <v>128</v>
      </c>
    </row>
    <row r="7" spans="1:33" x14ac:dyDescent="0.35">
      <c r="B7">
        <v>0.58050000000000002</v>
      </c>
      <c r="K7" s="4"/>
      <c r="L7" s="4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5">
      <c r="J8" t="s">
        <v>52</v>
      </c>
      <c r="M8" s="6">
        <f>M2/subslots</f>
        <v>10</v>
      </c>
      <c r="N8" s="6">
        <f>N2/subslots</f>
        <v>15</v>
      </c>
      <c r="O8" s="6">
        <f>O2/subslots</f>
        <v>5</v>
      </c>
      <c r="P8" s="6">
        <f>P2/subslots</f>
        <v>3.75</v>
      </c>
      <c r="Q8" s="6"/>
      <c r="R8" s="6">
        <f>R2/subslots</f>
        <v>10</v>
      </c>
      <c r="S8" s="6">
        <f>S2/subslots</f>
        <v>15</v>
      </c>
      <c r="T8" s="6">
        <f>T2/subslots</f>
        <v>5</v>
      </c>
      <c r="U8" s="6">
        <f>U2/subslots</f>
        <v>3.75</v>
      </c>
      <c r="Y8" s="17">
        <f>Y2/subslots</f>
        <v>10</v>
      </c>
      <c r="Z8" s="17">
        <f>Z2/subslots</f>
        <v>15</v>
      </c>
      <c r="AA8" s="17">
        <f>AA2/subslots</f>
        <v>5</v>
      </c>
      <c r="AB8" s="17">
        <f>AB2/subslots</f>
        <v>3.75</v>
      </c>
      <c r="AC8" s="17"/>
      <c r="AD8" s="17">
        <f>AD2/subslots</f>
        <v>10</v>
      </c>
      <c r="AE8" s="17">
        <f>AE2/subslots</f>
        <v>15</v>
      </c>
      <c r="AF8" s="17">
        <f>AF2/subslots</f>
        <v>5</v>
      </c>
      <c r="AG8" s="17">
        <f>AG2/subslots</f>
        <v>3.75</v>
      </c>
    </row>
    <row r="10" spans="1:33" x14ac:dyDescent="0.35">
      <c r="B10" t="s">
        <v>0</v>
      </c>
      <c r="C10" s="4" t="s">
        <v>1</v>
      </c>
      <c r="D10" s="4" t="s">
        <v>2</v>
      </c>
      <c r="E10" s="4" t="s">
        <v>3</v>
      </c>
      <c r="K10" t="s">
        <v>49</v>
      </c>
      <c r="R10" t="s">
        <v>67</v>
      </c>
      <c r="W10" t="s">
        <v>35</v>
      </c>
      <c r="Y10" s="17"/>
      <c r="Z10" s="17"/>
      <c r="AA10" s="17"/>
      <c r="AB10" s="17"/>
      <c r="AD10" t="s">
        <v>66</v>
      </c>
      <c r="AE10" s="17"/>
      <c r="AF10" s="17"/>
      <c r="AG10" s="17"/>
    </row>
    <row r="11" spans="1:33" x14ac:dyDescent="0.35">
      <c r="A11">
        <f>Subslots!A6</f>
        <v>0</v>
      </c>
      <c r="B11">
        <f>Subslots!B6</f>
        <v>0</v>
      </c>
      <c r="C11">
        <f>Subslots!C6</f>
        <v>0</v>
      </c>
      <c r="D11">
        <f>Subslots!D6</f>
        <v>1</v>
      </c>
      <c r="E11">
        <f>Subslots!E6</f>
        <v>0</v>
      </c>
      <c r="G11" s="17">
        <f>Subslots!G6</f>
        <v>1000</v>
      </c>
      <c r="K11">
        <f>A11</f>
        <v>0</v>
      </c>
      <c r="M11" s="26">
        <f>$G11*2*xfactor*M$2/(M$3*M$6)</f>
        <v>1417.236328125</v>
      </c>
      <c r="N11" s="26">
        <f t="shared" ref="M11:P20" si="6">$G11*2*xfactor*N$2/(N$3*N$6)</f>
        <v>48.246343085106382</v>
      </c>
      <c r="O11" s="26">
        <f t="shared" si="6"/>
        <v>50.390625</v>
      </c>
      <c r="P11" s="26">
        <f t="shared" si="6"/>
        <v>36.971382472826086</v>
      </c>
      <c r="R11" s="7">
        <f t="shared" ref="R11:U30" si="7">IF($G11&lt;&gt;"",ROUND($G11*2*xfactor*R$2/(R$3*R$6),0),"")</f>
        <v>1417</v>
      </c>
      <c r="S11" s="7">
        <f t="shared" si="7"/>
        <v>48</v>
      </c>
      <c r="T11" s="7">
        <f t="shared" si="7"/>
        <v>50</v>
      </c>
      <c r="U11" s="7">
        <f t="shared" si="7"/>
        <v>37</v>
      </c>
      <c r="W11">
        <v>0</v>
      </c>
      <c r="Y11" s="26">
        <f>M$8*1000/M11</f>
        <v>7.0559862187769165</v>
      </c>
      <c r="Z11" s="26">
        <f t="shared" ref="Z11:Z20" si="8">N$8*1000/N11</f>
        <v>310.9043927648579</v>
      </c>
      <c r="AA11" s="26">
        <f t="shared" ref="AA11:AA20" si="9">O$8*1000/O11</f>
        <v>99.224806201550393</v>
      </c>
      <c r="AB11" s="26">
        <f t="shared" ref="AB11:AB20" si="10">P$8*1000/P11</f>
        <v>101.42980189491817</v>
      </c>
      <c r="AD11" s="7">
        <f t="shared" ref="AD11:AF26" si="11">ROUND(Y11,0)</f>
        <v>7</v>
      </c>
      <c r="AE11" s="7">
        <f t="shared" si="11"/>
        <v>311</v>
      </c>
      <c r="AF11" s="7">
        <f t="shared" si="11"/>
        <v>99</v>
      </c>
      <c r="AG11" s="7">
        <f>ROUND(AB11,0)</f>
        <v>101</v>
      </c>
    </row>
    <row r="12" spans="1:33" x14ac:dyDescent="0.35">
      <c r="A12">
        <f>Subslots!A7</f>
        <v>1</v>
      </c>
      <c r="B12">
        <f>Subslots!B7</f>
        <v>3.1415926535897934E-2</v>
      </c>
      <c r="C12">
        <f>Subslots!C7</f>
        <v>3.1410759078128292E-2</v>
      </c>
      <c r="D12">
        <f>Subslots!D7</f>
        <v>0.9995065603657316</v>
      </c>
      <c r="E12">
        <f>Subslots!E7</f>
        <v>1.8000000000000003</v>
      </c>
      <c r="G12" s="17">
        <f>Subslots!G7</f>
        <v>1000.4936832371444</v>
      </c>
      <c r="K12">
        <f t="shared" ref="K12:K62" si="12">A12</f>
        <v>1</v>
      </c>
      <c r="M12" s="26">
        <f t="shared" si="6"/>
        <v>1417.9359939432675</v>
      </c>
      <c r="N12" s="26">
        <f t="shared" si="6"/>
        <v>48.270161495941025</v>
      </c>
      <c r="O12" s="26">
        <f t="shared" si="6"/>
        <v>50.415502006871733</v>
      </c>
      <c r="P12" s="26">
        <f t="shared" si="6"/>
        <v>36.989634624606985</v>
      </c>
      <c r="R12" s="7">
        <f t="shared" si="7"/>
        <v>1418</v>
      </c>
      <c r="S12" s="7">
        <f t="shared" si="7"/>
        <v>48</v>
      </c>
      <c r="T12" s="7">
        <f t="shared" si="7"/>
        <v>50</v>
      </c>
      <c r="U12" s="7">
        <f t="shared" si="7"/>
        <v>37</v>
      </c>
      <c r="W12">
        <f>W11+1</f>
        <v>1</v>
      </c>
      <c r="Y12" s="26">
        <f t="shared" ref="Y12:Y20" si="13">M$8*1000/M12</f>
        <v>7.05250451551772</v>
      </c>
      <c r="Z12" s="26">
        <f t="shared" si="8"/>
        <v>310.75098021499952</v>
      </c>
      <c r="AA12" s="26">
        <f t="shared" si="9"/>
        <v>99.175844749467927</v>
      </c>
      <c r="AB12" s="26">
        <f t="shared" si="10"/>
        <v>101.37975241056721</v>
      </c>
      <c r="AD12" s="7">
        <f t="shared" si="11"/>
        <v>7</v>
      </c>
      <c r="AE12" s="7">
        <f t="shared" si="11"/>
        <v>311</v>
      </c>
      <c r="AF12" s="7">
        <f t="shared" si="11"/>
        <v>99</v>
      </c>
      <c r="AG12" s="7">
        <f t="shared" ref="AG12:AG35" si="14">ROUND(AB12,0)</f>
        <v>101</v>
      </c>
    </row>
    <row r="13" spans="1:33" x14ac:dyDescent="0.35">
      <c r="A13">
        <f>Subslots!A8</f>
        <v>2</v>
      </c>
      <c r="B13">
        <f>Subslots!B8</f>
        <v>6.2831853071795868E-2</v>
      </c>
      <c r="C13">
        <f>Subslots!C8</f>
        <v>6.2790519529313374E-2</v>
      </c>
      <c r="D13">
        <f>Subslots!D8</f>
        <v>0.99802672842827156</v>
      </c>
      <c r="E13">
        <f>Subslots!E8</f>
        <v>3.6000000000000005</v>
      </c>
      <c r="G13" s="17">
        <f>Subslots!G8</f>
        <v>1001.9771730711421</v>
      </c>
      <c r="K13">
        <f t="shared" si="12"/>
        <v>2</v>
      </c>
      <c r="M13" s="26">
        <f t="shared" si="6"/>
        <v>1420.0384496284132</v>
      </c>
      <c r="N13" s="26">
        <f t="shared" si="6"/>
        <v>48.341734455435343</v>
      </c>
      <c r="O13" s="26">
        <f t="shared" si="6"/>
        <v>50.490255986788029</v>
      </c>
      <c r="P13" s="26">
        <f t="shared" si="6"/>
        <v>37.044481294654254</v>
      </c>
      <c r="R13" s="7">
        <f t="shared" si="7"/>
        <v>1420</v>
      </c>
      <c r="S13" s="7">
        <f t="shared" si="7"/>
        <v>48</v>
      </c>
      <c r="T13" s="7">
        <f t="shared" si="7"/>
        <v>50</v>
      </c>
      <c r="U13" s="7">
        <f t="shared" si="7"/>
        <v>37</v>
      </c>
      <c r="W13">
        <f t="shared" ref="W13:W20" si="15">W12+1</f>
        <v>2</v>
      </c>
      <c r="Y13" s="26">
        <f t="shared" si="13"/>
        <v>7.0420628417608953</v>
      </c>
      <c r="Z13" s="26">
        <f t="shared" si="8"/>
        <v>310.29089396508948</v>
      </c>
      <c r="AA13" s="26">
        <f t="shared" si="9"/>
        <v>99.029008712262595</v>
      </c>
      <c r="AB13" s="26">
        <f t="shared" si="10"/>
        <v>101.22965335031289</v>
      </c>
      <c r="AD13" s="7">
        <f t="shared" si="11"/>
        <v>7</v>
      </c>
      <c r="AE13" s="7">
        <f t="shared" si="11"/>
        <v>310</v>
      </c>
      <c r="AF13" s="7">
        <f t="shared" si="11"/>
        <v>99</v>
      </c>
      <c r="AG13" s="7">
        <f t="shared" si="14"/>
        <v>101</v>
      </c>
    </row>
    <row r="14" spans="1:33" x14ac:dyDescent="0.35">
      <c r="A14">
        <f>Subslots!A9</f>
        <v>3</v>
      </c>
      <c r="B14">
        <f>Subslots!B9</f>
        <v>9.4247779607693788E-2</v>
      </c>
      <c r="C14">
        <f>Subslots!C9</f>
        <v>9.4108313318514311E-2</v>
      </c>
      <c r="D14">
        <f>Subslots!D9</f>
        <v>0.99556196460308</v>
      </c>
      <c r="E14">
        <f>Subslots!E9</f>
        <v>5.4</v>
      </c>
      <c r="G14" s="17">
        <f>Subslots!G9</f>
        <v>1004.4578193570195</v>
      </c>
      <c r="K14">
        <f t="shared" si="12"/>
        <v>3</v>
      </c>
      <c r="M14" s="26">
        <f t="shared" si="6"/>
        <v>1423.5541116619868</v>
      </c>
      <c r="N14" s="26">
        <f t="shared" si="6"/>
        <v>48.461416567216574</v>
      </c>
      <c r="O14" s="26">
        <f t="shared" si="6"/>
        <v>50.615257303537305</v>
      </c>
      <c r="P14" s="26">
        <f t="shared" si="6"/>
        <v>37.136194217269221</v>
      </c>
      <c r="R14" s="7">
        <f t="shared" si="7"/>
        <v>1424</v>
      </c>
      <c r="S14" s="7">
        <f t="shared" si="7"/>
        <v>48</v>
      </c>
      <c r="T14" s="7">
        <f t="shared" si="7"/>
        <v>51</v>
      </c>
      <c r="U14" s="7">
        <f t="shared" si="7"/>
        <v>37</v>
      </c>
      <c r="W14">
        <f t="shared" si="15"/>
        <v>3</v>
      </c>
      <c r="Y14" s="26">
        <f t="shared" si="13"/>
        <v>7.0246715021778057</v>
      </c>
      <c r="Z14" s="26">
        <f t="shared" si="8"/>
        <v>309.52458806470952</v>
      </c>
      <c r="AA14" s="26">
        <f t="shared" si="9"/>
        <v>98.784442999375386</v>
      </c>
      <c r="AB14" s="26">
        <f t="shared" si="10"/>
        <v>100.97965284380595</v>
      </c>
      <c r="AD14" s="7">
        <f t="shared" si="11"/>
        <v>7</v>
      </c>
      <c r="AE14" s="7">
        <f t="shared" si="11"/>
        <v>310</v>
      </c>
      <c r="AF14" s="7">
        <f t="shared" si="11"/>
        <v>99</v>
      </c>
      <c r="AG14" s="7">
        <f t="shared" si="14"/>
        <v>101</v>
      </c>
    </row>
    <row r="15" spans="1:33" x14ac:dyDescent="0.35">
      <c r="A15">
        <f>Subslots!A10</f>
        <v>4</v>
      </c>
      <c r="B15">
        <f>Subslots!B10</f>
        <v>0.12566370614359174</v>
      </c>
      <c r="C15">
        <f>Subslots!C10</f>
        <v>0.12533323356430426</v>
      </c>
      <c r="D15">
        <f>Subslots!D10</f>
        <v>0.99211470131447788</v>
      </c>
      <c r="E15">
        <f>Subslots!E10</f>
        <v>7.2000000000000011</v>
      </c>
      <c r="G15" s="17">
        <f>Subslots!G10</f>
        <v>1007.9479708092972</v>
      </c>
      <c r="K15">
        <f t="shared" si="12"/>
        <v>4</v>
      </c>
      <c r="M15" s="26">
        <f t="shared" si="6"/>
        <v>1428.5004810908131</v>
      </c>
      <c r="N15" s="26">
        <f t="shared" si="6"/>
        <v>48.629803611602149</v>
      </c>
      <c r="O15" s="26">
        <f t="shared" si="6"/>
        <v>50.791128216562242</v>
      </c>
      <c r="P15" s="26">
        <f t="shared" si="6"/>
        <v>37.26522994149947</v>
      </c>
      <c r="R15" s="7">
        <f t="shared" si="7"/>
        <v>1429</v>
      </c>
      <c r="S15" s="7">
        <f t="shared" si="7"/>
        <v>49</v>
      </c>
      <c r="T15" s="7">
        <f t="shared" si="7"/>
        <v>51</v>
      </c>
      <c r="U15" s="7">
        <f t="shared" si="7"/>
        <v>37</v>
      </c>
      <c r="W15">
        <f t="shared" si="15"/>
        <v>4</v>
      </c>
      <c r="Y15" s="26">
        <f t="shared" si="13"/>
        <v>7.0003476599209327</v>
      </c>
      <c r="Z15" s="26">
        <f t="shared" si="8"/>
        <v>308.4528187652661</v>
      </c>
      <c r="AA15" s="26">
        <f t="shared" si="9"/>
        <v>98.442388967638124</v>
      </c>
      <c r="AB15" s="26">
        <f t="shared" si="10"/>
        <v>100.62999761136341</v>
      </c>
      <c r="AD15" s="7">
        <f t="shared" si="11"/>
        <v>7</v>
      </c>
      <c r="AE15" s="7">
        <f t="shared" si="11"/>
        <v>308</v>
      </c>
      <c r="AF15" s="7">
        <f t="shared" si="11"/>
        <v>98</v>
      </c>
      <c r="AG15" s="7">
        <f t="shared" si="14"/>
        <v>101</v>
      </c>
    </row>
    <row r="16" spans="1:33" x14ac:dyDescent="0.35">
      <c r="A16">
        <f>Subslots!A11</f>
        <v>5</v>
      </c>
      <c r="B16">
        <f>Subslots!B11</f>
        <v>0.15707963267948966</v>
      </c>
      <c r="C16">
        <f>Subslots!C11</f>
        <v>0.15643446504023087</v>
      </c>
      <c r="D16">
        <f>Subslots!D11</f>
        <v>0.98768834059513777</v>
      </c>
      <c r="E16">
        <f>Subslots!E11</f>
        <v>9</v>
      </c>
      <c r="G16" s="17">
        <f>Subslots!G11</f>
        <v>1012.4651257880029</v>
      </c>
      <c r="K16">
        <f t="shared" si="12"/>
        <v>5</v>
      </c>
      <c r="M16" s="26">
        <f t="shared" si="6"/>
        <v>1434.9023572264055</v>
      </c>
      <c r="N16" s="26">
        <f t="shared" si="6"/>
        <v>48.847739820473379</v>
      </c>
      <c r="O16" s="26">
        <f t="shared" si="6"/>
        <v>51.018750479161092</v>
      </c>
      <c r="P16" s="26">
        <f t="shared" si="6"/>
        <v>37.432235405906233</v>
      </c>
      <c r="R16" s="7">
        <f t="shared" si="7"/>
        <v>1435</v>
      </c>
      <c r="S16" s="7">
        <f t="shared" si="7"/>
        <v>49</v>
      </c>
      <c r="T16" s="7">
        <f t="shared" si="7"/>
        <v>51</v>
      </c>
      <c r="U16" s="7">
        <f t="shared" si="7"/>
        <v>37</v>
      </c>
      <c r="W16">
        <f t="shared" si="15"/>
        <v>5</v>
      </c>
      <c r="Y16" s="26">
        <f t="shared" si="13"/>
        <v>6.9691153196859332</v>
      </c>
      <c r="Z16" s="26">
        <f t="shared" si="8"/>
        <v>307.07664377366143</v>
      </c>
      <c r="AA16" s="26">
        <f t="shared" si="9"/>
        <v>98.00318418308342</v>
      </c>
      <c r="AB16" s="26">
        <f t="shared" si="10"/>
        <v>100.18103272048528</v>
      </c>
      <c r="AD16" s="7">
        <f t="shared" si="11"/>
        <v>7</v>
      </c>
      <c r="AE16" s="7">
        <f t="shared" si="11"/>
        <v>307</v>
      </c>
      <c r="AF16" s="7">
        <f t="shared" si="11"/>
        <v>98</v>
      </c>
      <c r="AG16" s="7">
        <f t="shared" si="14"/>
        <v>100</v>
      </c>
    </row>
    <row r="17" spans="1:33" x14ac:dyDescent="0.35">
      <c r="A17">
        <f>Subslots!A12</f>
        <v>6</v>
      </c>
      <c r="B17">
        <f>Subslots!B12</f>
        <v>0.18849555921538758</v>
      </c>
      <c r="C17">
        <f>Subslots!C12</f>
        <v>0.1873813145857246</v>
      </c>
      <c r="D17">
        <f>Subslots!D12</f>
        <v>0.98228725072868872</v>
      </c>
      <c r="E17">
        <f>Subslots!E12</f>
        <v>10.8</v>
      </c>
      <c r="G17" s="17">
        <f>Subslots!G12</f>
        <v>1018.0321481910423</v>
      </c>
      <c r="K17">
        <f t="shared" si="12"/>
        <v>6</v>
      </c>
      <c r="M17" s="26">
        <f t="shared" si="6"/>
        <v>1442.7921436154786</v>
      </c>
      <c r="N17" s="26">
        <f t="shared" si="6"/>
        <v>49.116328293292895</v>
      </c>
      <c r="O17" s="26">
        <f t="shared" si="6"/>
        <v>51.299276217439242</v>
      </c>
      <c r="P17" s="26">
        <f t="shared" si="6"/>
        <v>37.638055920403794</v>
      </c>
      <c r="R17" s="7">
        <f t="shared" si="7"/>
        <v>1443</v>
      </c>
      <c r="S17" s="7">
        <f t="shared" si="7"/>
        <v>49</v>
      </c>
      <c r="T17" s="7">
        <f t="shared" si="7"/>
        <v>51</v>
      </c>
      <c r="U17" s="7">
        <f t="shared" si="7"/>
        <v>38</v>
      </c>
      <c r="W17">
        <f t="shared" si="15"/>
        <v>6</v>
      </c>
      <c r="Y17" s="26">
        <f t="shared" si="13"/>
        <v>6.9310053040218937</v>
      </c>
      <c r="Z17" s="26">
        <f t="shared" si="8"/>
        <v>305.39742120846466</v>
      </c>
      <c r="AA17" s="26">
        <f t="shared" si="9"/>
        <v>97.467262087807867</v>
      </c>
      <c r="AB17" s="26">
        <f t="shared" si="10"/>
        <v>99.633201245314709</v>
      </c>
      <c r="AD17" s="7">
        <f t="shared" si="11"/>
        <v>7</v>
      </c>
      <c r="AE17" s="7">
        <f t="shared" si="11"/>
        <v>305</v>
      </c>
      <c r="AF17" s="7">
        <f t="shared" si="11"/>
        <v>97</v>
      </c>
      <c r="AG17" s="7">
        <f t="shared" si="14"/>
        <v>100</v>
      </c>
    </row>
    <row r="18" spans="1:33" x14ac:dyDescent="0.35">
      <c r="A18">
        <f>Subslots!A13</f>
        <v>7</v>
      </c>
      <c r="B18">
        <f>Subslots!B13</f>
        <v>0.21991148575128552</v>
      </c>
      <c r="C18">
        <f>Subslots!C13</f>
        <v>0.21814324139654254</v>
      </c>
      <c r="D18">
        <f>Subslots!D13</f>
        <v>0.97591676193874743</v>
      </c>
      <c r="E18">
        <f>Subslots!E13</f>
        <v>12.600000000000001</v>
      </c>
      <c r="G18" s="17">
        <f>Subslots!G13</f>
        <v>1024.6775534559004</v>
      </c>
      <c r="K18">
        <f t="shared" si="12"/>
        <v>7</v>
      </c>
      <c r="M18" s="26">
        <f t="shared" si="6"/>
        <v>1452.2102533719483</v>
      </c>
      <c r="N18" s="26">
        <f t="shared" si="6"/>
        <v>49.436944795640798</v>
      </c>
      <c r="O18" s="26">
        <f t="shared" si="6"/>
        <v>51.634142342113719</v>
      </c>
      <c r="P18" s="26">
        <f t="shared" si="6"/>
        <v>37.88374574013779</v>
      </c>
      <c r="R18" s="7">
        <f t="shared" si="7"/>
        <v>1452</v>
      </c>
      <c r="S18" s="7">
        <f t="shared" si="7"/>
        <v>49</v>
      </c>
      <c r="T18" s="7">
        <f t="shared" si="7"/>
        <v>52</v>
      </c>
      <c r="U18" s="7">
        <f t="shared" si="7"/>
        <v>38</v>
      </c>
      <c r="W18">
        <f t="shared" si="15"/>
        <v>7</v>
      </c>
      <c r="Y18" s="26">
        <f t="shared" si="13"/>
        <v>6.8860552229131962</v>
      </c>
      <c r="Z18" s="26">
        <f t="shared" si="8"/>
        <v>303.41680825961265</v>
      </c>
      <c r="AA18" s="26">
        <f t="shared" si="9"/>
        <v>96.835151572216816</v>
      </c>
      <c r="AB18" s="26">
        <f t="shared" si="10"/>
        <v>98.987043829377171</v>
      </c>
      <c r="AD18" s="7">
        <f t="shared" si="11"/>
        <v>7</v>
      </c>
      <c r="AE18" s="7">
        <f t="shared" si="11"/>
        <v>303</v>
      </c>
      <c r="AF18" s="7">
        <f t="shared" si="11"/>
        <v>97</v>
      </c>
      <c r="AG18" s="7">
        <f t="shared" si="14"/>
        <v>99</v>
      </c>
    </row>
    <row r="19" spans="1:33" x14ac:dyDescent="0.35">
      <c r="A19">
        <f>Subslots!A14</f>
        <v>8</v>
      </c>
      <c r="B19">
        <f>Subslots!B14</f>
        <v>0.25132741228718347</v>
      </c>
      <c r="C19">
        <f>Subslots!C14</f>
        <v>0.24868988716485479</v>
      </c>
      <c r="D19">
        <f>Subslots!D14</f>
        <v>0.96858316112863108</v>
      </c>
      <c r="E19">
        <f>Subslots!E14</f>
        <v>14.400000000000002</v>
      </c>
      <c r="G19" s="17">
        <f>Subslots!G14</f>
        <v>1032.43587141734</v>
      </c>
      <c r="K19">
        <f t="shared" si="12"/>
        <v>8</v>
      </c>
      <c r="M19" s="26">
        <f t="shared" si="6"/>
        <v>1463.2056234320455</v>
      </c>
      <c r="N19" s="26">
        <f t="shared" si="6"/>
        <v>49.81125526577177</v>
      </c>
      <c r="O19" s="26">
        <f t="shared" si="6"/>
        <v>52.025088833139399</v>
      </c>
      <c r="P19" s="26">
        <f t="shared" si="6"/>
        <v>38.17058148083597</v>
      </c>
      <c r="R19" s="7">
        <f t="shared" si="7"/>
        <v>1463</v>
      </c>
      <c r="S19" s="7">
        <f t="shared" si="7"/>
        <v>50</v>
      </c>
      <c r="T19" s="7">
        <f t="shared" si="7"/>
        <v>52</v>
      </c>
      <c r="U19" s="7">
        <f t="shared" si="7"/>
        <v>38</v>
      </c>
      <c r="W19">
        <f t="shared" si="15"/>
        <v>8</v>
      </c>
      <c r="Y19" s="26">
        <f t="shared" si="13"/>
        <v>6.8343094366630019</v>
      </c>
      <c r="Z19" s="26">
        <f t="shared" si="8"/>
        <v>301.1367595529635</v>
      </c>
      <c r="AA19" s="26">
        <f t="shared" si="9"/>
        <v>96.10747645307346</v>
      </c>
      <c r="AB19" s="26">
        <f t="shared" si="10"/>
        <v>98.243198152030658</v>
      </c>
      <c r="AD19" s="7">
        <f t="shared" si="11"/>
        <v>7</v>
      </c>
      <c r="AE19" s="7">
        <f t="shared" si="11"/>
        <v>301</v>
      </c>
      <c r="AF19" s="7">
        <f t="shared" si="11"/>
        <v>96</v>
      </c>
      <c r="AG19" s="7">
        <f t="shared" si="14"/>
        <v>98</v>
      </c>
    </row>
    <row r="20" spans="1:33" x14ac:dyDescent="0.35">
      <c r="A20">
        <f>Subslots!A15</f>
        <v>9</v>
      </c>
      <c r="B20">
        <f>Subslots!B15</f>
        <v>0.28274333882308139</v>
      </c>
      <c r="C20">
        <f>Subslots!C15</f>
        <v>0.27899110603922928</v>
      </c>
      <c r="D20">
        <f>Subslots!D15</f>
        <v>0.96029368567694307</v>
      </c>
      <c r="E20">
        <f>Subslots!E15</f>
        <v>16.200000000000003</v>
      </c>
      <c r="G20" s="17">
        <f>Subslots!G15</f>
        <v>1041.3480947706812</v>
      </c>
      <c r="K20">
        <f t="shared" si="12"/>
        <v>9</v>
      </c>
      <c r="M20" s="26">
        <f t="shared" si="6"/>
        <v>1475.8363501327647</v>
      </c>
      <c r="N20" s="26">
        <f t="shared" si="6"/>
        <v>50.241237451328161</v>
      </c>
      <c r="O20" s="26">
        <f t="shared" si="6"/>
        <v>52.47418133805386</v>
      </c>
      <c r="P20" s="26">
        <f t="shared" si="6"/>
        <v>38.500078699115605</v>
      </c>
      <c r="R20" s="7">
        <f t="shared" si="7"/>
        <v>1476</v>
      </c>
      <c r="S20" s="7">
        <f t="shared" si="7"/>
        <v>50</v>
      </c>
      <c r="T20" s="7">
        <f t="shared" si="7"/>
        <v>52</v>
      </c>
      <c r="U20" s="7">
        <f t="shared" si="7"/>
        <v>39</v>
      </c>
      <c r="W20">
        <f t="shared" si="15"/>
        <v>9</v>
      </c>
      <c r="Y20" s="26">
        <f t="shared" si="13"/>
        <v>6.7758190121150026</v>
      </c>
      <c r="Z20" s="26">
        <f t="shared" si="8"/>
        <v>298.5595252213173</v>
      </c>
      <c r="AA20" s="26">
        <f t="shared" si="9"/>
        <v>95.284954857867206</v>
      </c>
      <c r="AB20" s="26">
        <f t="shared" si="10"/>
        <v>97.402398299153148</v>
      </c>
      <c r="AD20" s="7">
        <f t="shared" si="11"/>
        <v>7</v>
      </c>
      <c r="AE20" s="7">
        <f t="shared" si="11"/>
        <v>299</v>
      </c>
      <c r="AF20" s="7">
        <f t="shared" si="11"/>
        <v>95</v>
      </c>
      <c r="AG20" s="7">
        <f t="shared" si="14"/>
        <v>97</v>
      </c>
    </row>
    <row r="21" spans="1:33" x14ac:dyDescent="0.35">
      <c r="A21">
        <f>Subslots!A16</f>
        <v>10</v>
      </c>
      <c r="B21">
        <f>Subslots!B16</f>
        <v>0.31415926535897931</v>
      </c>
      <c r="C21">
        <f>Subslots!C16</f>
        <v>0.3090169943749474</v>
      </c>
      <c r="D21">
        <f>Subslots!D16</f>
        <v>0.95105651629515353</v>
      </c>
      <c r="E21">
        <f>Subslots!E16</f>
        <v>18</v>
      </c>
      <c r="G21" s="17">
        <f>Subslots!G16</f>
        <v>1051.4622242382673</v>
      </c>
      <c r="K21">
        <f t="shared" si="12"/>
        <v>10</v>
      </c>
      <c r="M21" s="26">
        <f t="shared" ref="M21:P40" si="16">IF($G21&lt;&gt;"",$G21*2*xfactor*M$2/(M$3*M$6),"")</f>
        <v>1490.1704618415874</v>
      </c>
      <c r="N21" s="26">
        <f t="shared" si="16"/>
        <v>50.729207211628506</v>
      </c>
      <c r="O21" s="26">
        <f t="shared" si="16"/>
        <v>52.983838643256441</v>
      </c>
      <c r="P21" s="26">
        <f t="shared" si="16"/>
        <v>38.874012048041408</v>
      </c>
      <c r="R21" s="7">
        <f t="shared" si="7"/>
        <v>1490</v>
      </c>
      <c r="S21" s="7">
        <f t="shared" si="7"/>
        <v>51</v>
      </c>
      <c r="T21" s="7">
        <f t="shared" si="7"/>
        <v>53</v>
      </c>
      <c r="U21" s="7">
        <f t="shared" si="7"/>
        <v>39</v>
      </c>
      <c r="W21">
        <f>A21</f>
        <v>10</v>
      </c>
      <c r="Y21" s="26">
        <f>IF(M$8&lt;&gt;"",M$8*1000/M21,"")</f>
        <v>6.7106416722565863</v>
      </c>
      <c r="Z21" s="26">
        <f t="shared" ref="Z21:AB21" si="17">IF(N$8&lt;&gt;"",N$8*1000/N21,"")</f>
        <v>295.68764868380583</v>
      </c>
      <c r="AA21" s="26">
        <f t="shared" si="17"/>
        <v>94.368398516108243</v>
      </c>
      <c r="AB21" s="26">
        <f t="shared" si="17"/>
        <v>96.465474038688441</v>
      </c>
      <c r="AD21" s="7">
        <f t="shared" si="11"/>
        <v>7</v>
      </c>
      <c r="AE21" s="7">
        <f t="shared" si="11"/>
        <v>296</v>
      </c>
      <c r="AF21" s="7">
        <f t="shared" si="11"/>
        <v>94</v>
      </c>
      <c r="AG21" s="7">
        <f t="shared" si="14"/>
        <v>96</v>
      </c>
    </row>
    <row r="22" spans="1:33" x14ac:dyDescent="0.35">
      <c r="A22">
        <f>Subslots!A17</f>
        <v>11</v>
      </c>
      <c r="B22">
        <f>Subslots!B17</f>
        <v>0.34557519189487723</v>
      </c>
      <c r="C22">
        <f>Subslots!C17</f>
        <v>0.33873792024529137</v>
      </c>
      <c r="D22">
        <f>Subslots!D17</f>
        <v>0.94088076895422545</v>
      </c>
      <c r="E22">
        <f>Subslots!E17</f>
        <v>19.799999999999997</v>
      </c>
      <c r="G22" s="17">
        <f>Subslots!G17</f>
        <v>1062.833924336114</v>
      </c>
      <c r="K22">
        <f t="shared" si="12"/>
        <v>11</v>
      </c>
      <c r="M22" s="26">
        <f t="shared" si="16"/>
        <v>1506.2868483327982</v>
      </c>
      <c r="N22" s="26">
        <f t="shared" si="16"/>
        <v>51.27785015601016</v>
      </c>
      <c r="O22" s="26">
        <f t="shared" si="16"/>
        <v>53.556865718499495</v>
      </c>
      <c r="P22" s="26">
        <f t="shared" si="16"/>
        <v>39.294439521725174</v>
      </c>
      <c r="R22" s="7">
        <f t="shared" si="7"/>
        <v>1506</v>
      </c>
      <c r="S22" s="7">
        <f t="shared" si="7"/>
        <v>51</v>
      </c>
      <c r="T22" s="7">
        <f t="shared" si="7"/>
        <v>54</v>
      </c>
      <c r="U22" s="7">
        <f t="shared" si="7"/>
        <v>39</v>
      </c>
      <c r="W22">
        <f t="shared" ref="W22:W62" si="18">A22</f>
        <v>11</v>
      </c>
      <c r="Y22" s="26">
        <f t="shared" ref="Y22:Y32" si="19">IF(M$8&lt;&gt;"",M$8*1000/M22,"")</f>
        <v>6.6388417392532428</v>
      </c>
      <c r="Z22" s="26">
        <f t="shared" ref="Z22:Z32" si="20">IF(N$8&lt;&gt;"",N$8*1000/N22,"")</f>
        <v>292.52396413584597</v>
      </c>
      <c r="AA22" s="26">
        <f t="shared" ref="AA22:AA32" si="21">IF(O$8&lt;&gt;"",O$8*1000/O22,"")</f>
        <v>93.358711958248719</v>
      </c>
      <c r="AB22" s="26">
        <f t="shared" ref="AB22:AB32" si="22">IF(P$8&lt;&gt;"",P$8*1000/P22,"")</f>
        <v>95.433350001765362</v>
      </c>
      <c r="AD22" s="7">
        <f t="shared" si="11"/>
        <v>7</v>
      </c>
      <c r="AE22" s="7">
        <f t="shared" si="11"/>
        <v>293</v>
      </c>
      <c r="AF22" s="7">
        <f t="shared" si="11"/>
        <v>93</v>
      </c>
      <c r="AG22" s="7">
        <f t="shared" si="14"/>
        <v>95</v>
      </c>
    </row>
    <row r="23" spans="1:33" x14ac:dyDescent="0.35">
      <c r="A23">
        <f>Subslots!A18</f>
        <v>12</v>
      </c>
      <c r="B23">
        <f>Subslots!B18</f>
        <v>0.37699111843077515</v>
      </c>
      <c r="C23">
        <f>Subslots!C18</f>
        <v>0.36812455268467792</v>
      </c>
      <c r="D23">
        <f>Subslots!D18</f>
        <v>0.92977648588825146</v>
      </c>
      <c r="E23">
        <f>Subslots!E18</f>
        <v>21.6</v>
      </c>
      <c r="G23" s="17">
        <f>Subslots!G18</f>
        <v>1075.5273070222477</v>
      </c>
      <c r="K23">
        <f t="shared" si="12"/>
        <v>12</v>
      </c>
      <c r="M23" s="26">
        <f t="shared" si="16"/>
        <v>1524.2763714023799</v>
      </c>
      <c r="N23" s="26">
        <f t="shared" si="16"/>
        <v>51.89025945199591</v>
      </c>
      <c r="O23" s="26">
        <f t="shared" si="16"/>
        <v>54.196493205417958</v>
      </c>
      <c r="P23" s="26">
        <f t="shared" si="16"/>
        <v>39.763731427888168</v>
      </c>
      <c r="R23" s="7">
        <f t="shared" si="7"/>
        <v>1524</v>
      </c>
      <c r="S23" s="7">
        <f t="shared" si="7"/>
        <v>52</v>
      </c>
      <c r="T23" s="7">
        <f t="shared" si="7"/>
        <v>54</v>
      </c>
      <c r="U23" s="7">
        <f t="shared" si="7"/>
        <v>40</v>
      </c>
      <c r="W23">
        <f t="shared" si="18"/>
        <v>12</v>
      </c>
      <c r="Y23" s="26">
        <f t="shared" si="19"/>
        <v>6.5604900709703324</v>
      </c>
      <c r="Z23" s="26">
        <f t="shared" si="20"/>
        <v>289.0715937521303</v>
      </c>
      <c r="AA23" s="26">
        <f t="shared" si="21"/>
        <v>92.256891623020294</v>
      </c>
      <c r="AB23" s="26">
        <f t="shared" si="22"/>
        <v>94.30704477019853</v>
      </c>
      <c r="AD23" s="7">
        <f t="shared" si="11"/>
        <v>7</v>
      </c>
      <c r="AE23" s="7">
        <f t="shared" si="11"/>
        <v>289</v>
      </c>
      <c r="AF23" s="7">
        <f t="shared" si="11"/>
        <v>92</v>
      </c>
      <c r="AG23" s="7">
        <f t="shared" si="14"/>
        <v>94</v>
      </c>
    </row>
    <row r="24" spans="1:33" x14ac:dyDescent="0.35">
      <c r="A24">
        <f>Subslots!A19</f>
        <v>13</v>
      </c>
      <c r="B24">
        <f>Subslots!B19</f>
        <v>0.40840704496667313</v>
      </c>
      <c r="C24">
        <f>Subslots!C19</f>
        <v>0.39714789063478062</v>
      </c>
      <c r="D24">
        <f>Subslots!D19</f>
        <v>0.91775462568398114</v>
      </c>
      <c r="E24">
        <f>Subslots!E19</f>
        <v>23.400000000000002</v>
      </c>
      <c r="G24" s="17">
        <f>Subslots!G19</f>
        <v>1089.6158646487054</v>
      </c>
      <c r="K24">
        <f t="shared" si="12"/>
        <v>13</v>
      </c>
      <c r="M24" s="26">
        <f t="shared" si="16"/>
        <v>1544.2431870814783</v>
      </c>
      <c r="N24" s="26">
        <f t="shared" si="16"/>
        <v>52.569980836816278</v>
      </c>
      <c r="O24" s="26">
        <f t="shared" si="16"/>
        <v>54.906424429563678</v>
      </c>
      <c r="P24" s="26">
        <f t="shared" si="16"/>
        <v>40.284604880386389</v>
      </c>
      <c r="R24" s="7">
        <f t="shared" si="7"/>
        <v>1544</v>
      </c>
      <c r="S24" s="7">
        <f t="shared" si="7"/>
        <v>53</v>
      </c>
      <c r="T24" s="7">
        <f t="shared" si="7"/>
        <v>55</v>
      </c>
      <c r="U24" s="7">
        <f t="shared" si="7"/>
        <v>40</v>
      </c>
      <c r="W24">
        <f t="shared" si="18"/>
        <v>13</v>
      </c>
      <c r="Y24" s="26">
        <f t="shared" si="19"/>
        <v>6.4756639910449376</v>
      </c>
      <c r="Z24" s="26">
        <f t="shared" si="20"/>
        <v>285.33394460541757</v>
      </c>
      <c r="AA24" s="26">
        <f t="shared" si="21"/>
        <v>91.064024874069432</v>
      </c>
      <c r="AB24" s="26">
        <f t="shared" si="22"/>
        <v>93.087669871270975</v>
      </c>
      <c r="AD24" s="7">
        <f t="shared" si="11"/>
        <v>6</v>
      </c>
      <c r="AE24" s="7">
        <f t="shared" si="11"/>
        <v>285</v>
      </c>
      <c r="AF24" s="7">
        <f t="shared" si="11"/>
        <v>91</v>
      </c>
      <c r="AG24" s="7">
        <f t="shared" si="14"/>
        <v>93</v>
      </c>
    </row>
    <row r="25" spans="1:33" x14ac:dyDescent="0.35">
      <c r="A25">
        <f>Subslots!A20</f>
        <v>14</v>
      </c>
      <c r="B25">
        <f>Subslots!B20</f>
        <v>0.43982297150257105</v>
      </c>
      <c r="C25">
        <f>Subslots!C20</f>
        <v>0.42577929156507266</v>
      </c>
      <c r="D25">
        <f>Subslots!D20</f>
        <v>0.90482705246601958</v>
      </c>
      <c r="E25">
        <f>Subslots!E20</f>
        <v>25.200000000000003</v>
      </c>
      <c r="G25" s="17">
        <f>Subslots!G20</f>
        <v>1105.1835787563996</v>
      </c>
      <c r="K25">
        <f t="shared" si="12"/>
        <v>14</v>
      </c>
      <c r="M25" s="26">
        <f t="shared" si="16"/>
        <v>1566.3063170607666</v>
      </c>
      <c r="N25" s="26">
        <f t="shared" si="16"/>
        <v>53.321066112706944</v>
      </c>
      <c r="O25" s="26">
        <f t="shared" si="16"/>
        <v>55.690891273271703</v>
      </c>
      <c r="P25" s="26">
        <f t="shared" si="16"/>
        <v>40.860164792889563</v>
      </c>
      <c r="R25" s="7">
        <f t="shared" si="7"/>
        <v>1566</v>
      </c>
      <c r="S25" s="7">
        <f t="shared" si="7"/>
        <v>53</v>
      </c>
      <c r="T25" s="7">
        <f t="shared" si="7"/>
        <v>56</v>
      </c>
      <c r="U25" s="7">
        <f t="shared" si="7"/>
        <v>41</v>
      </c>
      <c r="W25">
        <f t="shared" si="18"/>
        <v>14</v>
      </c>
      <c r="Y25" s="26">
        <f t="shared" si="19"/>
        <v>6.3844472125767719</v>
      </c>
      <c r="Z25" s="26">
        <f t="shared" si="20"/>
        <v>281.31470530416402</v>
      </c>
      <c r="AA25" s="26">
        <f t="shared" si="21"/>
        <v>89.781288926860839</v>
      </c>
      <c r="AB25" s="26">
        <f t="shared" si="22"/>
        <v>91.776428680791085</v>
      </c>
      <c r="AD25" s="7">
        <f t="shared" si="11"/>
        <v>6</v>
      </c>
      <c r="AE25" s="7">
        <f t="shared" si="11"/>
        <v>281</v>
      </c>
      <c r="AF25" s="7">
        <f t="shared" si="11"/>
        <v>90</v>
      </c>
      <c r="AG25" s="7">
        <f t="shared" si="14"/>
        <v>92</v>
      </c>
    </row>
    <row r="26" spans="1:33" x14ac:dyDescent="0.35">
      <c r="A26">
        <f>Subslots!A21</f>
        <v>15</v>
      </c>
      <c r="B26">
        <f>Subslots!B21</f>
        <v>0.47123889803846891</v>
      </c>
      <c r="C26">
        <f>Subslots!C21</f>
        <v>0.45399049973954675</v>
      </c>
      <c r="D26">
        <f>Subslots!D21</f>
        <v>0.8910065241883679</v>
      </c>
      <c r="E26">
        <f>Subslots!E21</f>
        <v>27</v>
      </c>
      <c r="G26" s="17">
        <f>Subslots!G21</f>
        <v>1122.3262376343607</v>
      </c>
      <c r="K26">
        <f t="shared" si="12"/>
        <v>15</v>
      </c>
      <c r="M26" s="26">
        <f t="shared" si="16"/>
        <v>1590.6015159832675</v>
      </c>
      <c r="N26" s="26">
        <f t="shared" si="16"/>
        <v>54.148136714324004</v>
      </c>
      <c r="O26" s="26">
        <f t="shared" si="16"/>
        <v>56.554720568293959</v>
      </c>
      <c r="P26" s="26">
        <f t="shared" si="16"/>
        <v>41.493952590867849</v>
      </c>
      <c r="R26" s="7">
        <f t="shared" si="7"/>
        <v>1591</v>
      </c>
      <c r="S26" s="7">
        <f t="shared" si="7"/>
        <v>54</v>
      </c>
      <c r="T26" s="7">
        <f t="shared" si="7"/>
        <v>57</v>
      </c>
      <c r="U26" s="7">
        <f t="shared" si="7"/>
        <v>41</v>
      </c>
      <c r="W26">
        <f t="shared" si="18"/>
        <v>15</v>
      </c>
      <c r="Y26" s="26">
        <f t="shared" si="19"/>
        <v>6.2869297555134454</v>
      </c>
      <c r="Z26" s="26">
        <f t="shared" si="20"/>
        <v>277.01784235231116</v>
      </c>
      <c r="AA26" s="26">
        <f t="shared" si="21"/>
        <v>88.409949686907822</v>
      </c>
      <c r="AB26" s="26">
        <f t="shared" si="22"/>
        <v>90.374615235505786</v>
      </c>
      <c r="AD26" s="7">
        <f t="shared" si="11"/>
        <v>6</v>
      </c>
      <c r="AE26" s="7">
        <f t="shared" si="11"/>
        <v>277</v>
      </c>
      <c r="AF26" s="7">
        <f t="shared" si="11"/>
        <v>88</v>
      </c>
      <c r="AG26" s="7">
        <f t="shared" si="14"/>
        <v>90</v>
      </c>
    </row>
    <row r="27" spans="1:33" x14ac:dyDescent="0.35">
      <c r="A27">
        <f>Subslots!A22</f>
        <v>16</v>
      </c>
      <c r="B27">
        <f>Subslots!B22</f>
        <v>0.50265482457436694</v>
      </c>
      <c r="C27">
        <f>Subslots!C22</f>
        <v>0.48175367410171532</v>
      </c>
      <c r="D27">
        <f>Subslots!D22</f>
        <v>0.87630668004386358</v>
      </c>
      <c r="E27">
        <f>Subslots!E22</f>
        <v>28.800000000000004</v>
      </c>
      <c r="G27" s="17">
        <f>Subslots!G22</f>
        <v>1141.1530035922412</v>
      </c>
      <c r="K27">
        <f t="shared" si="12"/>
        <v>16</v>
      </c>
      <c r="M27" s="26">
        <f t="shared" si="16"/>
        <v>1617.2834926398828</v>
      </c>
      <c r="N27" s="26">
        <f t="shared" si="16"/>
        <v>55.056459323910914</v>
      </c>
      <c r="O27" s="26">
        <f t="shared" si="16"/>
        <v>57.503413071640281</v>
      </c>
      <c r="P27" s="26">
        <f t="shared" si="16"/>
        <v>42.190004155823033</v>
      </c>
      <c r="R27" s="7">
        <f t="shared" si="7"/>
        <v>1617</v>
      </c>
      <c r="S27" s="7">
        <f t="shared" si="7"/>
        <v>55</v>
      </c>
      <c r="T27" s="7">
        <f t="shared" si="7"/>
        <v>58</v>
      </c>
      <c r="U27" s="7">
        <f t="shared" si="7"/>
        <v>42</v>
      </c>
      <c r="W27">
        <f t="shared" si="18"/>
        <v>16</v>
      </c>
      <c r="Y27" s="26">
        <f t="shared" si="19"/>
        <v>6.1832078578116541</v>
      </c>
      <c r="Z27" s="26">
        <f t="shared" si="20"/>
        <v>272.44759623482594</v>
      </c>
      <c r="AA27" s="26">
        <f t="shared" si="21"/>
        <v>86.951360500476383</v>
      </c>
      <c r="AB27" s="26">
        <f t="shared" si="22"/>
        <v>88.883612956042526</v>
      </c>
      <c r="AD27" s="7">
        <f t="shared" ref="AD27:AD35" si="23">ROUND(Y27,0)</f>
        <v>6</v>
      </c>
      <c r="AE27" s="7">
        <f t="shared" ref="AE27:AE35" si="24">ROUND(Z27,0)</f>
        <v>272</v>
      </c>
      <c r="AF27" s="7">
        <f t="shared" ref="AF27:AF35" si="25">ROUND(AA27,0)</f>
        <v>87</v>
      </c>
      <c r="AG27" s="7">
        <f t="shared" si="14"/>
        <v>89</v>
      </c>
    </row>
    <row r="28" spans="1:33" x14ac:dyDescent="0.35">
      <c r="A28">
        <f>Subslots!A23</f>
        <v>17</v>
      </c>
      <c r="B28">
        <f>Subslots!B23</f>
        <v>0.53407075111026492</v>
      </c>
      <c r="C28">
        <f>Subslots!C23</f>
        <v>0.50904141575037132</v>
      </c>
      <c r="D28">
        <f>Subslots!D23</f>
        <v>0.86074202700394364</v>
      </c>
      <c r="E28">
        <f>Subslots!E23</f>
        <v>30.600000000000005</v>
      </c>
      <c r="G28" s="17">
        <f>Subslots!G23</f>
        <v>1161.788281072766</v>
      </c>
      <c r="K28">
        <f t="shared" si="12"/>
        <v>17</v>
      </c>
      <c r="M28" s="26">
        <f t="shared" si="16"/>
        <v>1646.5285575262221</v>
      </c>
      <c r="N28" s="26">
        <f t="shared" si="16"/>
        <v>56.05203600089267</v>
      </c>
      <c r="O28" s="26">
        <f t="shared" si="16"/>
        <v>58.543237600932351</v>
      </c>
      <c r="P28" s="26">
        <f t="shared" si="16"/>
        <v>42.952918891988404</v>
      </c>
      <c r="R28" s="7">
        <f t="shared" si="7"/>
        <v>1647</v>
      </c>
      <c r="S28" s="7">
        <f t="shared" si="7"/>
        <v>56</v>
      </c>
      <c r="T28" s="7">
        <f t="shared" si="7"/>
        <v>59</v>
      </c>
      <c r="U28" s="7">
        <f t="shared" si="7"/>
        <v>43</v>
      </c>
      <c r="W28">
        <f t="shared" si="18"/>
        <v>17</v>
      </c>
      <c r="Y28" s="26">
        <f t="shared" si="19"/>
        <v>6.0733838804619351</v>
      </c>
      <c r="Z28" s="26">
        <f t="shared" si="20"/>
        <v>267.608477232854</v>
      </c>
      <c r="AA28" s="26">
        <f t="shared" si="21"/>
        <v>85.406960818995955</v>
      </c>
      <c r="AB28" s="26">
        <f t="shared" si="22"/>
        <v>87.304893281640318</v>
      </c>
      <c r="AD28" s="7">
        <f t="shared" si="23"/>
        <v>6</v>
      </c>
      <c r="AE28" s="7">
        <f t="shared" si="24"/>
        <v>268</v>
      </c>
      <c r="AF28" s="7">
        <f t="shared" si="25"/>
        <v>85</v>
      </c>
      <c r="AG28" s="7">
        <f t="shared" si="14"/>
        <v>87</v>
      </c>
    </row>
    <row r="29" spans="1:33" x14ac:dyDescent="0.35">
      <c r="A29">
        <f>Subslots!A24</f>
        <v>18</v>
      </c>
      <c r="B29">
        <f>Subslots!B24</f>
        <v>0.56548667764616278</v>
      </c>
      <c r="C29">
        <f>Subslots!C24</f>
        <v>0.53582679497899666</v>
      </c>
      <c r="D29">
        <f>Subslots!D24</f>
        <v>0.84432792550201508</v>
      </c>
      <c r="E29">
        <f>Subslots!E24</f>
        <v>32.400000000000006</v>
      </c>
      <c r="G29" s="17">
        <f>Subslots!G24</f>
        <v>1184.3739497369181</v>
      </c>
      <c r="K29">
        <f t="shared" si="12"/>
        <v>18</v>
      </c>
      <c r="M29" s="26">
        <f t="shared" si="16"/>
        <v>1678.5377876520533</v>
      </c>
      <c r="N29" s="26">
        <f t="shared" si="16"/>
        <v>57.141711920069902</v>
      </c>
      <c r="O29" s="26">
        <f t="shared" si="16"/>
        <v>59.681343560961899</v>
      </c>
      <c r="P29" s="26">
        <f t="shared" si="16"/>
        <v>43.787942286575301</v>
      </c>
      <c r="R29" s="7">
        <f t="shared" si="7"/>
        <v>1679</v>
      </c>
      <c r="S29" s="7">
        <f t="shared" si="7"/>
        <v>57</v>
      </c>
      <c r="T29" s="7">
        <f t="shared" si="7"/>
        <v>60</v>
      </c>
      <c r="U29" s="7">
        <f t="shared" si="7"/>
        <v>44</v>
      </c>
      <c r="W29">
        <f t="shared" si="18"/>
        <v>18</v>
      </c>
      <c r="Y29" s="26">
        <f t="shared" si="19"/>
        <v>5.9575662064707213</v>
      </c>
      <c r="Z29" s="26">
        <f t="shared" si="20"/>
        <v>262.50526097261616</v>
      </c>
      <c r="AA29" s="26">
        <f t="shared" si="21"/>
        <v>83.778274778494506</v>
      </c>
      <c r="AB29" s="26">
        <f t="shared" si="22"/>
        <v>85.640014218016617</v>
      </c>
      <c r="AD29" s="7">
        <f t="shared" si="23"/>
        <v>6</v>
      </c>
      <c r="AE29" s="7">
        <f t="shared" si="24"/>
        <v>263</v>
      </c>
      <c r="AF29" s="7">
        <f t="shared" si="25"/>
        <v>84</v>
      </c>
      <c r="AG29" s="7">
        <f t="shared" si="14"/>
        <v>86</v>
      </c>
    </row>
    <row r="30" spans="1:33" x14ac:dyDescent="0.35">
      <c r="A30">
        <f>Subslots!A25</f>
        <v>19</v>
      </c>
      <c r="B30">
        <f>Subslots!B25</f>
        <v>0.59690260418206065</v>
      </c>
      <c r="C30">
        <f>Subslots!C25</f>
        <v>0.56208337785213058</v>
      </c>
      <c r="D30">
        <f>Subslots!D25</f>
        <v>0.82708057427456183</v>
      </c>
      <c r="E30">
        <f>Subslots!E25</f>
        <v>34.199999999999996</v>
      </c>
      <c r="G30" s="17">
        <f>Subslots!G25</f>
        <v>1209.0720434065411</v>
      </c>
      <c r="K30">
        <f t="shared" si="12"/>
        <v>19</v>
      </c>
      <c r="M30" s="26">
        <f t="shared" si="16"/>
        <v>1713.5408232360767</v>
      </c>
      <c r="N30" s="26">
        <f t="shared" si="16"/>
        <v>58.333304620802615</v>
      </c>
      <c r="O30" s="26">
        <f t="shared" si="16"/>
        <v>60.925895937282732</v>
      </c>
      <c r="P30" s="26">
        <f t="shared" si="16"/>
        <v>44.701064953984613</v>
      </c>
      <c r="R30" s="7">
        <f t="shared" si="7"/>
        <v>1714</v>
      </c>
      <c r="S30" s="7">
        <f t="shared" si="7"/>
        <v>58</v>
      </c>
      <c r="T30" s="7">
        <f t="shared" si="7"/>
        <v>61</v>
      </c>
      <c r="U30" s="7">
        <f t="shared" si="7"/>
        <v>45</v>
      </c>
      <c r="W30">
        <f t="shared" si="18"/>
        <v>19</v>
      </c>
      <c r="Y30" s="26">
        <f t="shared" si="19"/>
        <v>5.8358691338994069</v>
      </c>
      <c r="Z30" s="26">
        <f t="shared" si="20"/>
        <v>257.14298371244263</v>
      </c>
      <c r="AA30" s="26">
        <f t="shared" si="21"/>
        <v>82.06690969546041</v>
      </c>
      <c r="AB30" s="26">
        <f t="shared" si="22"/>
        <v>83.890618799803974</v>
      </c>
      <c r="AD30" s="7">
        <f t="shared" si="23"/>
        <v>6</v>
      </c>
      <c r="AE30" s="7">
        <f t="shared" si="24"/>
        <v>257</v>
      </c>
      <c r="AF30" s="7">
        <f t="shared" si="25"/>
        <v>82</v>
      </c>
      <c r="AG30" s="7">
        <f t="shared" si="14"/>
        <v>84</v>
      </c>
    </row>
    <row r="31" spans="1:33" x14ac:dyDescent="0.35">
      <c r="A31">
        <f>Subslots!A26</f>
        <v>20</v>
      </c>
      <c r="B31">
        <f>Subslots!B26</f>
        <v>0.62831853071795862</v>
      </c>
      <c r="C31">
        <f>Subslots!C26</f>
        <v>0.58778525229247314</v>
      </c>
      <c r="D31">
        <f>Subslots!D26</f>
        <v>0.80901699437494745</v>
      </c>
      <c r="E31">
        <f>Subslots!E26</f>
        <v>36</v>
      </c>
      <c r="G31" s="17">
        <f>Subslots!G26</f>
        <v>1236.0679774997895</v>
      </c>
      <c r="K31">
        <f t="shared" si="12"/>
        <v>20</v>
      </c>
      <c r="M31" s="26">
        <f t="shared" si="16"/>
        <v>1751.8004417446969</v>
      </c>
      <c r="N31" s="26">
        <f t="shared" si="16"/>
        <v>59.635759718968401</v>
      </c>
      <c r="O31" s="26">
        <f t="shared" si="16"/>
        <v>62.286237928700331</v>
      </c>
      <c r="P31" s="26">
        <f t="shared" si="16"/>
        <v>45.699141958557313</v>
      </c>
      <c r="R31" s="7">
        <f t="shared" ref="R31:U50" si="26">IF($G31&lt;&gt;"",ROUND($G31*2*xfactor*R$2/(R$3*R$6),0),"")</f>
        <v>1752</v>
      </c>
      <c r="S31" s="7">
        <f t="shared" si="26"/>
        <v>60</v>
      </c>
      <c r="T31" s="7">
        <f t="shared" si="26"/>
        <v>62</v>
      </c>
      <c r="U31" s="7">
        <f t="shared" si="26"/>
        <v>46</v>
      </c>
      <c r="W31">
        <f t="shared" si="18"/>
        <v>20</v>
      </c>
      <c r="Y31" s="26">
        <f t="shared" si="19"/>
        <v>5.7084127630659518</v>
      </c>
      <c r="Z31" s="26">
        <f t="shared" si="20"/>
        <v>251.52693737259352</v>
      </c>
      <c r="AA31" s="26">
        <f t="shared" si="21"/>
        <v>80.274554480614952</v>
      </c>
      <c r="AB31" s="26">
        <f t="shared" si="22"/>
        <v>82.058433469073051</v>
      </c>
      <c r="AD31" s="7">
        <f t="shared" si="23"/>
        <v>6</v>
      </c>
      <c r="AE31" s="7">
        <f t="shared" si="24"/>
        <v>252</v>
      </c>
      <c r="AF31" s="7">
        <f t="shared" si="25"/>
        <v>80</v>
      </c>
      <c r="AG31" s="7">
        <f t="shared" si="14"/>
        <v>82</v>
      </c>
    </row>
    <row r="32" spans="1:33" x14ac:dyDescent="0.35">
      <c r="A32">
        <f>Subslots!A27</f>
        <v>21</v>
      </c>
      <c r="B32">
        <f>Subslots!B27</f>
        <v>0.6597344572538566</v>
      </c>
      <c r="C32">
        <f>Subslots!C27</f>
        <v>0.61290705365297649</v>
      </c>
      <c r="D32">
        <f>Subslots!D27</f>
        <v>0.7901550123756903</v>
      </c>
      <c r="E32">
        <f>Subslots!E27</f>
        <v>37.800000000000004</v>
      </c>
      <c r="G32" s="17">
        <f>Subslots!G27</f>
        <v>1265.5744560720902</v>
      </c>
      <c r="K32">
        <f t="shared" si="12"/>
        <v>21</v>
      </c>
      <c r="M32" s="26">
        <f t="shared" si="16"/>
        <v>1793.6180950924031</v>
      </c>
      <c r="N32" s="26">
        <f t="shared" si="16"/>
        <v>61.059339407400962</v>
      </c>
      <c r="O32" s="26">
        <f t="shared" si="16"/>
        <v>63.773087825507666</v>
      </c>
      <c r="P32" s="26">
        <f t="shared" si="16"/>
        <v>46.790037263280084</v>
      </c>
      <c r="R32" s="7">
        <f t="shared" si="26"/>
        <v>1794</v>
      </c>
      <c r="S32" s="7">
        <f t="shared" si="26"/>
        <v>61</v>
      </c>
      <c r="T32" s="7">
        <f t="shared" si="26"/>
        <v>64</v>
      </c>
      <c r="U32" s="7">
        <f t="shared" si="26"/>
        <v>47</v>
      </c>
      <c r="W32">
        <f t="shared" si="18"/>
        <v>21</v>
      </c>
      <c r="Y32" s="26">
        <f t="shared" si="19"/>
        <v>5.5753228780203754</v>
      </c>
      <c r="Z32" s="26">
        <f t="shared" si="20"/>
        <v>245.66266431277276</v>
      </c>
      <c r="AA32" s="26">
        <f t="shared" si="21"/>
        <v>78.402977972161523</v>
      </c>
      <c r="AB32" s="26">
        <f t="shared" si="22"/>
        <v>80.145266371542888</v>
      </c>
      <c r="AD32" s="7">
        <f t="shared" si="23"/>
        <v>6</v>
      </c>
      <c r="AE32" s="7">
        <f t="shared" si="24"/>
        <v>246</v>
      </c>
      <c r="AF32" s="7">
        <f t="shared" si="25"/>
        <v>78</v>
      </c>
      <c r="AG32" s="7">
        <f t="shared" si="14"/>
        <v>80</v>
      </c>
    </row>
    <row r="33" spans="1:33" x14ac:dyDescent="0.35">
      <c r="A33">
        <f>Subslots!A28</f>
        <v>22</v>
      </c>
      <c r="B33">
        <f>Subslots!B28</f>
        <v>0.69115038378975446</v>
      </c>
      <c r="C33">
        <f>Subslots!C28</f>
        <v>0.63742398974868963</v>
      </c>
      <c r="D33">
        <f>Subslots!D28</f>
        <v>0.77051324277578925</v>
      </c>
      <c r="E33">
        <f>Subslots!E28</f>
        <v>39.599999999999994</v>
      </c>
      <c r="G33" s="17">
        <f>Subslots!G28</f>
        <v>1297.836227184727</v>
      </c>
      <c r="K33">
        <f t="shared" si="12"/>
        <v>22</v>
      </c>
      <c r="M33" s="26">
        <f t="shared" si="16"/>
        <v>1839.3406491228859</v>
      </c>
      <c r="N33" s="26">
        <f t="shared" si="16"/>
        <v>62.615851885034417</v>
      </c>
      <c r="O33" s="26">
        <f t="shared" si="16"/>
        <v>65.398778635480383</v>
      </c>
      <c r="P33" s="26">
        <f t="shared" si="16"/>
        <v>47.982799542336153</v>
      </c>
      <c r="R33" s="7">
        <f t="shared" si="26"/>
        <v>1839</v>
      </c>
      <c r="S33" s="7">
        <f t="shared" si="26"/>
        <v>63</v>
      </c>
      <c r="T33" s="7">
        <f t="shared" si="26"/>
        <v>65</v>
      </c>
      <c r="U33" s="7">
        <f t="shared" si="26"/>
        <v>48</v>
      </c>
      <c r="W33">
        <f t="shared" si="18"/>
        <v>22</v>
      </c>
      <c r="Y33" s="26">
        <f t="shared" ref="Y33" si="27">IF(M33&lt;&gt;"",IF(M$8&lt;&gt;"",M$8*1000/M33,""),"")</f>
        <v>5.4367308224110813</v>
      </c>
      <c r="Z33" s="26">
        <f t="shared" ref="Z33" si="28">IF(N33&lt;&gt;"",IF(N$8&lt;&gt;"",N$8*1000/N33,""),"")</f>
        <v>239.55595186248826</v>
      </c>
      <c r="AA33" s="26">
        <f t="shared" ref="AA33" si="29">IF(O33&lt;&gt;"",IF(O$8&lt;&gt;"",O$8*1000/O33,""),"")</f>
        <v>76.454027190155841</v>
      </c>
      <c r="AB33" s="26">
        <f t="shared" ref="AB33" si="30">IF(P33&lt;&gt;"",IF(P$8&lt;&gt;"",P$8*1000/P33,""),"")</f>
        <v>78.153005572159302</v>
      </c>
      <c r="AD33" s="7">
        <f t="shared" si="23"/>
        <v>5</v>
      </c>
      <c r="AE33" s="7">
        <f t="shared" si="24"/>
        <v>240</v>
      </c>
      <c r="AF33" s="7">
        <f t="shared" si="25"/>
        <v>76</v>
      </c>
      <c r="AG33" s="7">
        <f t="shared" si="14"/>
        <v>78</v>
      </c>
    </row>
    <row r="34" spans="1:33" x14ac:dyDescent="0.35">
      <c r="A34">
        <f>Subslots!A29</f>
        <v>23</v>
      </c>
      <c r="B34">
        <f>Subslots!B29</f>
        <v>0.72256631032565233</v>
      </c>
      <c r="C34">
        <f>Subslots!C29</f>
        <v>0.66131186532365183</v>
      </c>
      <c r="D34">
        <f>Subslots!D29</f>
        <v>0.75011106963045959</v>
      </c>
      <c r="E34">
        <f>Subslots!E29</f>
        <v>41.4</v>
      </c>
      <c r="G34" s="17">
        <f>Subslots!G29</f>
        <v>1333.1359054501722</v>
      </c>
      <c r="K34">
        <f t="shared" si="12"/>
        <v>23</v>
      </c>
      <c r="M34" s="26">
        <f t="shared" si="16"/>
        <v>1889.3686355317993</v>
      </c>
      <c r="N34" s="26">
        <f t="shared" si="16"/>
        <v>64.318932273422959</v>
      </c>
      <c r="O34" s="26">
        <f t="shared" si="16"/>
        <v>67.177551485575094</v>
      </c>
      <c r="P34" s="26">
        <f t="shared" si="16"/>
        <v>49.287877448655635</v>
      </c>
      <c r="R34" s="7">
        <f t="shared" si="26"/>
        <v>1889</v>
      </c>
      <c r="S34" s="7">
        <f t="shared" si="26"/>
        <v>64</v>
      </c>
      <c r="T34" s="7">
        <f t="shared" si="26"/>
        <v>67</v>
      </c>
      <c r="U34" s="7">
        <f t="shared" si="26"/>
        <v>49</v>
      </c>
      <c r="W34">
        <f t="shared" si="18"/>
        <v>23</v>
      </c>
      <c r="Y34" s="26">
        <f t="shared" ref="Y34:Y62" si="31">IF(M34&lt;&gt;"",IF(M$8&lt;&gt;"",M$8*1000/M34,""),"")</f>
        <v>5.2927733698645349</v>
      </c>
      <c r="Z34" s="26">
        <f t="shared" ref="Z34:Z62" si="32">IF(N34&lt;&gt;"",IF(N$8&lt;&gt;"",N$8*1000/N34,""),"")</f>
        <v>233.21282660965608</v>
      </c>
      <c r="AA34" s="26">
        <f t="shared" ref="AA34:AA62" si="33">IF(O34&lt;&gt;"",IF(O$8&lt;&gt;"",O$8*1000/O34,""),"")</f>
        <v>74.429625513720012</v>
      </c>
      <c r="AB34" s="26">
        <f t="shared" ref="AB34:AB62" si="34">IF(P34&lt;&gt;"",IF(P$8&lt;&gt;"",P$8*1000/P34,""),"")</f>
        <v>76.083617191802688</v>
      </c>
      <c r="AD34" s="7">
        <f t="shared" si="23"/>
        <v>5</v>
      </c>
      <c r="AE34" s="7">
        <f t="shared" si="24"/>
        <v>233</v>
      </c>
      <c r="AF34" s="7">
        <f t="shared" si="25"/>
        <v>74</v>
      </c>
      <c r="AG34" s="7">
        <f t="shared" si="14"/>
        <v>76</v>
      </c>
    </row>
    <row r="35" spans="1:33" x14ac:dyDescent="0.35">
      <c r="A35">
        <f>Subslots!A30</f>
        <v>24</v>
      </c>
      <c r="B35">
        <f>Subslots!B30</f>
        <v>0.7539822368615503</v>
      </c>
      <c r="C35">
        <f>Subslots!C30</f>
        <v>0.68454710592868862</v>
      </c>
      <c r="D35">
        <f>Subslots!D30</f>
        <v>0.72896862742141155</v>
      </c>
      <c r="E35">
        <f>Subslots!E30</f>
        <v>43.2</v>
      </c>
      <c r="G35" s="17">
        <f>Subslots!G30</f>
        <v>1371.8011480649182</v>
      </c>
      <c r="K35">
        <f t="shared" si="12"/>
        <v>24</v>
      </c>
      <c r="M35" s="26">
        <f t="shared" si="16"/>
        <v>1944.1664220011842</v>
      </c>
      <c r="N35" s="26">
        <f t="shared" si="16"/>
        <v>66.184388834082867</v>
      </c>
      <c r="O35" s="26">
        <f t="shared" si="16"/>
        <v>69.125917226708765</v>
      </c>
      <c r="P35" s="26">
        <f t="shared" si="16"/>
        <v>50.717384921770019</v>
      </c>
      <c r="R35" s="7">
        <f t="shared" si="26"/>
        <v>1944</v>
      </c>
      <c r="S35" s="7">
        <f t="shared" si="26"/>
        <v>66</v>
      </c>
      <c r="T35" s="7">
        <f t="shared" si="26"/>
        <v>69</v>
      </c>
      <c r="U35" s="7">
        <f t="shared" si="26"/>
        <v>51</v>
      </c>
      <c r="W35">
        <f t="shared" si="18"/>
        <v>24</v>
      </c>
      <c r="Y35" s="26">
        <f t="shared" si="31"/>
        <v>5.1435925890062046</v>
      </c>
      <c r="Z35" s="26">
        <f t="shared" si="32"/>
        <v>226.63954845308589</v>
      </c>
      <c r="AA35" s="26">
        <f t="shared" si="33"/>
        <v>72.331770782899753</v>
      </c>
      <c r="AB35" s="26">
        <f>IF(P35&lt;&gt;"",IF(P$8&lt;&gt;"",P$8*1000/P35,""),"")</f>
        <v>73.939143466964197</v>
      </c>
      <c r="AD35" s="7">
        <f t="shared" si="23"/>
        <v>5</v>
      </c>
      <c r="AE35" s="7">
        <f t="shared" si="24"/>
        <v>227</v>
      </c>
      <c r="AF35" s="7">
        <f t="shared" si="25"/>
        <v>72</v>
      </c>
      <c r="AG35" s="7">
        <f t="shared" si="14"/>
        <v>74</v>
      </c>
    </row>
    <row r="36" spans="1:33" x14ac:dyDescent="0.35">
      <c r="A36">
        <f>Subslots!A31</f>
        <v>25</v>
      </c>
      <c r="B36">
        <f>Subslots!B31</f>
        <v>0.78539816339744828</v>
      </c>
      <c r="C36">
        <f>Subslots!C31</f>
        <v>0.70710678118654746</v>
      </c>
      <c r="D36">
        <f>Subslots!D31</f>
        <v>0.70710678118654757</v>
      </c>
      <c r="E36">
        <f>Subslots!E31</f>
        <v>45</v>
      </c>
      <c r="G36" s="17">
        <f>Subslots!G31</f>
        <v>1414.2135623730949</v>
      </c>
      <c r="K36">
        <f t="shared" si="12"/>
        <v>25</v>
      </c>
      <c r="M36" s="26">
        <f t="shared" si="16"/>
        <v>2004.2748363222206</v>
      </c>
      <c r="N36" s="26">
        <f t="shared" si="16"/>
        <v>68.230632725862833</v>
      </c>
      <c r="O36" s="26">
        <f t="shared" si="16"/>
        <v>71.263105291456739</v>
      </c>
      <c r="P36" s="26">
        <f t="shared" si="16"/>
        <v>52.285430512753585</v>
      </c>
      <c r="R36" s="7">
        <f t="shared" si="26"/>
        <v>2004</v>
      </c>
      <c r="S36" s="7">
        <f t="shared" si="26"/>
        <v>68</v>
      </c>
      <c r="T36" s="7">
        <f t="shared" si="26"/>
        <v>71</v>
      </c>
      <c r="U36" s="7">
        <f t="shared" si="26"/>
        <v>52</v>
      </c>
      <c r="W36">
        <f t="shared" si="18"/>
        <v>25</v>
      </c>
      <c r="Y36" s="26">
        <f t="shared" si="31"/>
        <v>4.9893357032559846</v>
      </c>
      <c r="Z36" s="26">
        <f t="shared" si="32"/>
        <v>219.8426044247168</v>
      </c>
      <c r="AA36" s="26">
        <f t="shared" si="33"/>
        <v>70.162533327037281</v>
      </c>
      <c r="AB36" s="26">
        <f t="shared" si="34"/>
        <v>71.721700734304775</v>
      </c>
      <c r="AD36" s="7">
        <f t="shared" ref="AD36:AD62" si="35">IF(R36&lt;&gt;"",TRUNC(R$8*1000/R36,0),"")</f>
        <v>4</v>
      </c>
      <c r="AE36" s="7">
        <f t="shared" ref="AE36:AE62" si="36">IF(S36&lt;&gt;"",TRUNC(S$8*1000/S36,0),"")</f>
        <v>220</v>
      </c>
      <c r="AF36" s="7">
        <f t="shared" ref="AF36:AF62" si="37">IF(T36&lt;&gt;"",TRUNC(T$8*1000/T36,0),"")</f>
        <v>70</v>
      </c>
      <c r="AG36" s="7">
        <f t="shared" ref="AG36:AG62" si="38">IF(U36&lt;&gt;"",TRUNC(U$8*1000/U36,0),"")</f>
        <v>72</v>
      </c>
    </row>
    <row r="37" spans="1:33" x14ac:dyDescent="0.35">
      <c r="A37">
        <f>Subslots!A32</f>
        <v>26</v>
      </c>
      <c r="B37">
        <f>Subslots!B32</f>
        <v>0.81681408993334625</v>
      </c>
      <c r="C37">
        <f>Subslots!C32</f>
        <v>0.72896862742141155</v>
      </c>
      <c r="D37">
        <f>Subslots!D32</f>
        <v>0.68454710592868862</v>
      </c>
      <c r="E37">
        <f>Subslots!E32</f>
        <v>46.800000000000004</v>
      </c>
      <c r="G37" s="17">
        <f>Subslots!G32</f>
        <v>1460.8198491225132</v>
      </c>
      <c r="K37">
        <f t="shared" si="12"/>
        <v>26</v>
      </c>
      <c r="M37" s="26">
        <f t="shared" si="16"/>
        <v>2070.3269590225073</v>
      </c>
      <c r="N37" s="26">
        <f t="shared" si="16"/>
        <v>70.479215626298114</v>
      </c>
      <c r="O37" s="26">
        <f t="shared" si="16"/>
        <v>73.611625209689151</v>
      </c>
      <c r="P37" s="26">
        <f t="shared" si="16"/>
        <v>54.008529365804534</v>
      </c>
      <c r="R37" s="7">
        <f t="shared" si="26"/>
        <v>2070</v>
      </c>
      <c r="S37" s="7">
        <f t="shared" si="26"/>
        <v>70</v>
      </c>
      <c r="T37" s="7">
        <f t="shared" si="26"/>
        <v>74</v>
      </c>
      <c r="U37" s="7">
        <f t="shared" si="26"/>
        <v>54</v>
      </c>
      <c r="W37">
        <f t="shared" si="18"/>
        <v>26</v>
      </c>
      <c r="Y37" s="26">
        <f t="shared" si="31"/>
        <v>4.8301549455364485</v>
      </c>
      <c r="Z37" s="26">
        <f t="shared" si="32"/>
        <v>212.8287022876998</v>
      </c>
      <c r="AA37" s="26">
        <f t="shared" si="33"/>
        <v>67.924053921606301</v>
      </c>
      <c r="AB37" s="26">
        <f t="shared" si="34"/>
        <v>69.433477342086448</v>
      </c>
      <c r="AD37" s="7">
        <f t="shared" si="35"/>
        <v>4</v>
      </c>
      <c r="AE37" s="7">
        <f t="shared" si="36"/>
        <v>214</v>
      </c>
      <c r="AF37" s="7">
        <f t="shared" si="37"/>
        <v>67</v>
      </c>
      <c r="AG37" s="7">
        <f t="shared" si="38"/>
        <v>69</v>
      </c>
    </row>
    <row r="38" spans="1:33" x14ac:dyDescent="0.35">
      <c r="A38">
        <f>Subslots!A33</f>
        <v>27</v>
      </c>
      <c r="B38">
        <f>Subslots!B33</f>
        <v>0.84823001646924412</v>
      </c>
      <c r="C38">
        <f>Subslots!C33</f>
        <v>0.75011106963045948</v>
      </c>
      <c r="D38">
        <f>Subslots!D33</f>
        <v>0.66131186532365194</v>
      </c>
      <c r="E38">
        <f>Subslots!E33</f>
        <v>48.599999999999994</v>
      </c>
      <c r="G38" s="17">
        <f>Subslots!G33</f>
        <v>1512.1458610312263</v>
      </c>
      <c r="K38">
        <f t="shared" si="12"/>
        <v>27</v>
      </c>
      <c r="M38" s="26">
        <f t="shared" si="16"/>
        <v>2143.0680476773114</v>
      </c>
      <c r="N38" s="26">
        <f t="shared" si="16"/>
        <v>72.955508006036141</v>
      </c>
      <c r="O38" s="26">
        <f t="shared" si="16"/>
        <v>76.197975028526642</v>
      </c>
      <c r="P38" s="26">
        <f t="shared" si="16"/>
        <v>55.906122982886394</v>
      </c>
      <c r="R38" s="7">
        <f t="shared" si="26"/>
        <v>2143</v>
      </c>
      <c r="S38" s="7">
        <f t="shared" si="26"/>
        <v>73</v>
      </c>
      <c r="T38" s="7">
        <f t="shared" si="26"/>
        <v>76</v>
      </c>
      <c r="U38" s="7">
        <f t="shared" si="26"/>
        <v>56</v>
      </c>
      <c r="W38">
        <f t="shared" si="18"/>
        <v>27</v>
      </c>
      <c r="Y38" s="26">
        <f t="shared" si="31"/>
        <v>4.6662074080373452</v>
      </c>
      <c r="Z38" s="26">
        <f t="shared" si="32"/>
        <v>205.60476391664548</v>
      </c>
      <c r="AA38" s="26">
        <f t="shared" si="33"/>
        <v>65.618541675525151</v>
      </c>
      <c r="AB38" s="26">
        <f t="shared" si="34"/>
        <v>67.076731490536815</v>
      </c>
      <c r="AD38" s="7">
        <f t="shared" si="35"/>
        <v>4</v>
      </c>
      <c r="AE38" s="7">
        <f t="shared" si="36"/>
        <v>205</v>
      </c>
      <c r="AF38" s="7">
        <f t="shared" si="37"/>
        <v>65</v>
      </c>
      <c r="AG38" s="7">
        <f t="shared" si="38"/>
        <v>66</v>
      </c>
    </row>
    <row r="39" spans="1:33" x14ac:dyDescent="0.35">
      <c r="A39">
        <f>Subslots!A34</f>
        <v>28</v>
      </c>
      <c r="B39">
        <f>Subslots!B34</f>
        <v>0.87964594300514209</v>
      </c>
      <c r="C39">
        <f>Subslots!C34</f>
        <v>0.77051324277578925</v>
      </c>
      <c r="D39">
        <f>Subslots!D34</f>
        <v>0.63742398974868975</v>
      </c>
      <c r="E39">
        <f>Subslots!E34</f>
        <v>50.400000000000006</v>
      </c>
      <c r="G39" s="17">
        <f>Subslots!G34</f>
        <v>1568.8145035053656</v>
      </c>
      <c r="K39">
        <f t="shared" si="12"/>
        <v>28</v>
      </c>
      <c r="M39" s="26">
        <f t="shared" si="16"/>
        <v>2223.3809064571892</v>
      </c>
      <c r="N39" s="26">
        <f t="shared" si="16"/>
        <v>75.689562773010692</v>
      </c>
      <c r="O39" s="26">
        <f t="shared" si="16"/>
        <v>79.053543340700074</v>
      </c>
      <c r="P39" s="26">
        <f t="shared" si="16"/>
        <v>58.001241038013632</v>
      </c>
      <c r="R39" s="7">
        <f t="shared" si="26"/>
        <v>2223</v>
      </c>
      <c r="S39" s="7">
        <f t="shared" si="26"/>
        <v>76</v>
      </c>
      <c r="T39" s="7">
        <f t="shared" si="26"/>
        <v>79</v>
      </c>
      <c r="U39" s="7">
        <f t="shared" si="26"/>
        <v>58</v>
      </c>
      <c r="W39">
        <f t="shared" si="18"/>
        <v>28</v>
      </c>
      <c r="Y39" s="26">
        <f t="shared" si="31"/>
        <v>4.4976548871845541</v>
      </c>
      <c r="Z39" s="26">
        <f t="shared" si="32"/>
        <v>198.17791846656939</v>
      </c>
      <c r="AA39" s="26">
        <f t="shared" si="33"/>
        <v>63.248271851032776</v>
      </c>
      <c r="AB39" s="26">
        <f t="shared" si="34"/>
        <v>64.653789003277964</v>
      </c>
      <c r="AD39" s="7">
        <f t="shared" si="35"/>
        <v>4</v>
      </c>
      <c r="AE39" s="7">
        <f t="shared" si="36"/>
        <v>197</v>
      </c>
      <c r="AF39" s="7">
        <f t="shared" si="37"/>
        <v>63</v>
      </c>
      <c r="AG39" s="7">
        <f t="shared" si="38"/>
        <v>64</v>
      </c>
    </row>
    <row r="40" spans="1:33" x14ac:dyDescent="0.35">
      <c r="A40">
        <f>Subslots!A35</f>
        <v>29</v>
      </c>
      <c r="B40">
        <f>Subslots!B35</f>
        <v>0.91106186954104007</v>
      </c>
      <c r="C40">
        <f>Subslots!C35</f>
        <v>0.79015501237569041</v>
      </c>
      <c r="D40">
        <f>Subslots!D35</f>
        <v>0.61290705365297649</v>
      </c>
      <c r="E40">
        <f>Subslots!E35</f>
        <v>52.2</v>
      </c>
      <c r="G40" s="17">
        <f>Subslots!G35</f>
        <v>1631.5687575137497</v>
      </c>
      <c r="K40">
        <f t="shared" si="12"/>
        <v>29</v>
      </c>
      <c r="M40" s="26">
        <f t="shared" si="16"/>
        <v>2312.3185149822548</v>
      </c>
      <c r="N40" s="26">
        <f t="shared" si="16"/>
        <v>78.717226041949104</v>
      </c>
      <c r="O40" s="26">
        <f t="shared" si="16"/>
        <v>82.21576942159129</v>
      </c>
      <c r="P40" s="26">
        <f t="shared" si="16"/>
        <v>60.321352564754477</v>
      </c>
      <c r="R40" s="7">
        <f t="shared" si="26"/>
        <v>2312</v>
      </c>
      <c r="S40" s="7">
        <f t="shared" si="26"/>
        <v>79</v>
      </c>
      <c r="T40" s="7">
        <f t="shared" si="26"/>
        <v>82</v>
      </c>
      <c r="U40" s="7">
        <f t="shared" si="26"/>
        <v>60</v>
      </c>
      <c r="W40">
        <f t="shared" si="18"/>
        <v>29</v>
      </c>
      <c r="Y40" s="26">
        <f t="shared" si="31"/>
        <v>4.3246637239665668</v>
      </c>
      <c r="Z40" s="26">
        <f t="shared" si="32"/>
        <v>190.55549533727685</v>
      </c>
      <c r="AA40" s="26">
        <f t="shared" si="33"/>
        <v>60.815583618279845</v>
      </c>
      <c r="AB40" s="26">
        <f t="shared" si="34"/>
        <v>62.167041032019398</v>
      </c>
      <c r="AD40" s="7">
        <f t="shared" si="35"/>
        <v>4</v>
      </c>
      <c r="AE40" s="7">
        <f t="shared" si="36"/>
        <v>189</v>
      </c>
      <c r="AF40" s="7">
        <f t="shared" si="37"/>
        <v>60</v>
      </c>
      <c r="AG40" s="7">
        <f t="shared" si="38"/>
        <v>62</v>
      </c>
    </row>
    <row r="41" spans="1:33" x14ac:dyDescent="0.35">
      <c r="A41">
        <f>Subslots!A36</f>
        <v>30</v>
      </c>
      <c r="B41">
        <f>Subslots!B36</f>
        <v>0.94247779607693782</v>
      </c>
      <c r="C41">
        <f>Subslots!C36</f>
        <v>0.80901699437494734</v>
      </c>
      <c r="D41">
        <f>Subslots!D36</f>
        <v>0.58778525229247325</v>
      </c>
      <c r="E41">
        <f>Subslots!E36</f>
        <v>54</v>
      </c>
      <c r="G41" s="17">
        <f>Subslots!G36</f>
        <v>1701.3016167040796</v>
      </c>
      <c r="K41">
        <f t="shared" si="12"/>
        <v>30</v>
      </c>
      <c r="M41" s="26">
        <f t="shared" ref="M41:P62" si="39">IF($G41&lt;&gt;"",$G41*2*xfactor*M$2/(M$3*M$6),"")</f>
        <v>2411.1464562908159</v>
      </c>
      <c r="N41" s="26">
        <f t="shared" si="39"/>
        <v>82.081581490751191</v>
      </c>
      <c r="O41" s="26">
        <f t="shared" si="39"/>
        <v>85.729651779229016</v>
      </c>
      <c r="P41" s="26">
        <f t="shared" si="39"/>
        <v>62.899472772803897</v>
      </c>
      <c r="R41" s="7">
        <f t="shared" si="26"/>
        <v>2411</v>
      </c>
      <c r="S41" s="7">
        <f t="shared" si="26"/>
        <v>82</v>
      </c>
      <c r="T41" s="7">
        <f t="shared" si="26"/>
        <v>86</v>
      </c>
      <c r="U41" s="7">
        <f t="shared" si="26"/>
        <v>63</v>
      </c>
      <c r="W41">
        <f t="shared" si="18"/>
        <v>30</v>
      </c>
      <c r="Y41" s="26">
        <f t="shared" si="31"/>
        <v>4.1474046397760045</v>
      </c>
      <c r="Z41" s="26">
        <f t="shared" si="32"/>
        <v>182.74501694013014</v>
      </c>
      <c r="AA41" s="26">
        <f t="shared" si="33"/>
        <v>58.322877746850054</v>
      </c>
      <c r="AB41" s="26">
        <f t="shared" si="34"/>
        <v>59.618941696780055</v>
      </c>
      <c r="AD41" s="7">
        <f t="shared" si="35"/>
        <v>4</v>
      </c>
      <c r="AE41" s="7">
        <f t="shared" si="36"/>
        <v>182</v>
      </c>
      <c r="AF41" s="7">
        <f t="shared" si="37"/>
        <v>58</v>
      </c>
      <c r="AG41" s="7">
        <f t="shared" si="38"/>
        <v>59</v>
      </c>
    </row>
    <row r="42" spans="1:33" x14ac:dyDescent="0.35">
      <c r="A42">
        <f>Subslots!A37</f>
        <v>31</v>
      </c>
      <c r="B42">
        <f>Subslots!B37</f>
        <v>0.9738937226128358</v>
      </c>
      <c r="C42">
        <f>Subslots!C37</f>
        <v>0.82708057427456172</v>
      </c>
      <c r="D42">
        <f>Subslots!D37</f>
        <v>0.56208337785213069</v>
      </c>
      <c r="E42">
        <f>Subslots!E37</f>
        <v>55.8</v>
      </c>
      <c r="G42" s="17">
        <f>Subslots!G37</f>
        <v>1779.095485479867</v>
      </c>
      <c r="K42">
        <f t="shared" si="12"/>
        <v>31</v>
      </c>
      <c r="M42" s="26">
        <f t="shared" si="39"/>
        <v>2521.3987532252509</v>
      </c>
      <c r="N42" s="26">
        <f t="shared" si="39"/>
        <v>85.834851173625566</v>
      </c>
      <c r="O42" s="26">
        <f t="shared" si="39"/>
        <v>89.649733448008917</v>
      </c>
      <c r="P42" s="26">
        <f t="shared" si="39"/>
        <v>65.775619649354368</v>
      </c>
      <c r="R42" s="7">
        <f t="shared" si="26"/>
        <v>2521</v>
      </c>
      <c r="S42" s="7">
        <f t="shared" si="26"/>
        <v>86</v>
      </c>
      <c r="T42" s="7">
        <f t="shared" si="26"/>
        <v>90</v>
      </c>
      <c r="U42" s="7">
        <f t="shared" si="26"/>
        <v>66</v>
      </c>
      <c r="W42">
        <f t="shared" si="18"/>
        <v>31</v>
      </c>
      <c r="Y42" s="26">
        <f t="shared" si="31"/>
        <v>3.9660525679282128</v>
      </c>
      <c r="Z42" s="26">
        <f t="shared" si="32"/>
        <v>174.75419127433688</v>
      </c>
      <c r="AA42" s="26">
        <f t="shared" si="33"/>
        <v>55.77261423649049</v>
      </c>
      <c r="AB42" s="26">
        <f t="shared" si="34"/>
        <v>57.012005663968061</v>
      </c>
      <c r="AD42" s="7">
        <f t="shared" si="35"/>
        <v>3</v>
      </c>
      <c r="AE42" s="7">
        <f t="shared" si="36"/>
        <v>174</v>
      </c>
      <c r="AF42" s="7">
        <f t="shared" si="37"/>
        <v>55</v>
      </c>
      <c r="AG42" s="7">
        <f t="shared" si="38"/>
        <v>56</v>
      </c>
    </row>
    <row r="43" spans="1:33" x14ac:dyDescent="0.35">
      <c r="A43">
        <f>Subslots!A38</f>
        <v>32</v>
      </c>
      <c r="B43">
        <f>Subslots!B38</f>
        <v>1.0053096491487339</v>
      </c>
      <c r="C43">
        <f>Subslots!C38</f>
        <v>0.84432792550201508</v>
      </c>
      <c r="D43">
        <f>Subslots!D38</f>
        <v>0.53582679497899655</v>
      </c>
      <c r="E43">
        <f>Subslots!E38</f>
        <v>57.600000000000009</v>
      </c>
      <c r="G43" s="17">
        <f>Subslots!G38</f>
        <v>1866.2747167005678</v>
      </c>
      <c r="K43">
        <f t="shared" si="12"/>
        <v>32</v>
      </c>
      <c r="M43" s="26">
        <f t="shared" si="39"/>
        <v>2644.9523267692371</v>
      </c>
      <c r="N43" s="26">
        <f t="shared" si="39"/>
        <v>90.040930272995311</v>
      </c>
      <c r="O43" s="26">
        <f t="shared" si="39"/>
        <v>94.042749396239543</v>
      </c>
      <c r="P43" s="26">
        <f t="shared" si="39"/>
        <v>68.998756350501836</v>
      </c>
      <c r="R43" s="7">
        <f t="shared" si="26"/>
        <v>2645</v>
      </c>
      <c r="S43" s="7">
        <f t="shared" si="26"/>
        <v>90</v>
      </c>
      <c r="T43" s="7">
        <f t="shared" si="26"/>
        <v>94</v>
      </c>
      <c r="U43" s="7">
        <f t="shared" si="26"/>
        <v>69</v>
      </c>
      <c r="W43">
        <f t="shared" si="18"/>
        <v>32</v>
      </c>
      <c r="Y43" s="26">
        <f t="shared" si="31"/>
        <v>3.7807864810232044</v>
      </c>
      <c r="Z43" s="26">
        <f t="shared" si="32"/>
        <v>166.59090432008492</v>
      </c>
      <c r="AA43" s="26">
        <f t="shared" si="33"/>
        <v>53.167309889388811</v>
      </c>
      <c r="AB43" s="26">
        <f t="shared" si="34"/>
        <v>54.348805664708564</v>
      </c>
      <c r="AD43" s="7">
        <f t="shared" si="35"/>
        <v>3</v>
      </c>
      <c r="AE43" s="7">
        <f t="shared" si="36"/>
        <v>166</v>
      </c>
      <c r="AF43" s="7">
        <f t="shared" si="37"/>
        <v>53</v>
      </c>
      <c r="AG43" s="7">
        <f t="shared" si="38"/>
        <v>54</v>
      </c>
    </row>
    <row r="44" spans="1:33" x14ac:dyDescent="0.35">
      <c r="A44">
        <f>Subslots!A39</f>
        <v>33</v>
      </c>
      <c r="B44">
        <f>Subslots!B39</f>
        <v>1.0367255756846319</v>
      </c>
      <c r="C44">
        <f>Subslots!C39</f>
        <v>0.86074202700394364</v>
      </c>
      <c r="D44">
        <f>Subslots!D39</f>
        <v>0.50904141575037121</v>
      </c>
      <c r="E44">
        <f>Subslots!E39</f>
        <v>59.400000000000013</v>
      </c>
      <c r="G44" s="17">
        <f>Subslots!G39</f>
        <v>1964.4766988672488</v>
      </c>
      <c r="K44">
        <f t="shared" si="12"/>
        <v>33</v>
      </c>
      <c r="M44" s="26">
        <f t="shared" si="39"/>
        <v>2784.1277433897408</v>
      </c>
      <c r="N44" s="26">
        <f t="shared" si="39"/>
        <v>94.778816796246502</v>
      </c>
      <c r="O44" s="26">
        <f t="shared" si="39"/>
        <v>98.991208653857456</v>
      </c>
      <c r="P44" s="26">
        <f t="shared" si="39"/>
        <v>72.629419392775858</v>
      </c>
      <c r="R44" s="7">
        <f t="shared" si="26"/>
        <v>2784</v>
      </c>
      <c r="S44" s="7">
        <f t="shared" si="26"/>
        <v>95</v>
      </c>
      <c r="T44" s="7">
        <f t="shared" si="26"/>
        <v>99</v>
      </c>
      <c r="U44" s="7">
        <f t="shared" si="26"/>
        <v>73</v>
      </c>
      <c r="W44">
        <f t="shared" si="18"/>
        <v>33</v>
      </c>
      <c r="Y44" s="26">
        <f t="shared" si="31"/>
        <v>3.5917892143213104</v>
      </c>
      <c r="Z44" s="26">
        <f t="shared" si="32"/>
        <v>158.26321225603272</v>
      </c>
      <c r="AA44" s="26">
        <f t="shared" si="33"/>
        <v>50.509535826393424</v>
      </c>
      <c r="AB44" s="26">
        <f t="shared" si="34"/>
        <v>51.631969955868826</v>
      </c>
      <c r="AD44" s="7">
        <f t="shared" si="35"/>
        <v>3</v>
      </c>
      <c r="AE44" s="7">
        <f t="shared" si="36"/>
        <v>157</v>
      </c>
      <c r="AF44" s="7">
        <f t="shared" si="37"/>
        <v>50</v>
      </c>
      <c r="AG44" s="7">
        <f t="shared" si="38"/>
        <v>51</v>
      </c>
    </row>
    <row r="45" spans="1:33" x14ac:dyDescent="0.35">
      <c r="A45">
        <f>Subslots!A40</f>
        <v>34</v>
      </c>
      <c r="B45">
        <f>Subslots!B40</f>
        <v>1.0681415022205298</v>
      </c>
      <c r="C45">
        <f>Subslots!C40</f>
        <v>0.87630668004386369</v>
      </c>
      <c r="D45">
        <f>Subslots!D40</f>
        <v>0.48175367410171516</v>
      </c>
      <c r="E45">
        <f>Subslots!E40</f>
        <v>61.20000000000001</v>
      </c>
      <c r="G45" s="17">
        <f>Subslots!G40</f>
        <v>2075.7496076487937</v>
      </c>
      <c r="K45">
        <f t="shared" si="12"/>
        <v>34</v>
      </c>
      <c r="M45" s="26">
        <f t="shared" si="39"/>
        <v>2941.827752051086</v>
      </c>
      <c r="N45" s="26">
        <f t="shared" si="39"/>
        <v>100.14732772939867</v>
      </c>
      <c r="O45" s="26">
        <f t="shared" si="39"/>
        <v>104.59832007292751</v>
      </c>
      <c r="P45" s="26">
        <f t="shared" si="39"/>
        <v>76.743332662202235</v>
      </c>
      <c r="R45" s="7">
        <f t="shared" si="26"/>
        <v>2942</v>
      </c>
      <c r="S45" s="7">
        <f t="shared" si="26"/>
        <v>100</v>
      </c>
      <c r="T45" s="7">
        <f t="shared" si="26"/>
        <v>105</v>
      </c>
      <c r="U45" s="7">
        <f t="shared" si="26"/>
        <v>77</v>
      </c>
      <c r="W45">
        <f t="shared" si="18"/>
        <v>34</v>
      </c>
      <c r="Y45" s="26">
        <f t="shared" si="31"/>
        <v>3.3992472853068474</v>
      </c>
      <c r="Z45" s="26">
        <f t="shared" si="32"/>
        <v>149.77933350883299</v>
      </c>
      <c r="AA45" s="26">
        <f t="shared" si="33"/>
        <v>47.801914949627545</v>
      </c>
      <c r="AB45" s="26">
        <f t="shared" si="34"/>
        <v>48.86417972628594</v>
      </c>
      <c r="AD45" s="7">
        <f t="shared" si="35"/>
        <v>3</v>
      </c>
      <c r="AE45" s="7">
        <f t="shared" si="36"/>
        <v>150</v>
      </c>
      <c r="AF45" s="7">
        <f t="shared" si="37"/>
        <v>47</v>
      </c>
      <c r="AG45" s="7">
        <f t="shared" si="38"/>
        <v>48</v>
      </c>
    </row>
    <row r="46" spans="1:33" x14ac:dyDescent="0.35">
      <c r="A46">
        <f>Subslots!A41</f>
        <v>35</v>
      </c>
      <c r="B46">
        <f>Subslots!B41</f>
        <v>1.0995574287564276</v>
      </c>
      <c r="C46">
        <f>Subslots!C41</f>
        <v>0.89100652418836779</v>
      </c>
      <c r="D46">
        <f>Subslots!D41</f>
        <v>0.4539904997395468</v>
      </c>
      <c r="E46">
        <f>Subslots!E41</f>
        <v>63</v>
      </c>
      <c r="G46" s="17">
        <f>Subslots!G41</f>
        <v>2202.6892645852668</v>
      </c>
      <c r="K46">
        <f t="shared" si="12"/>
        <v>35</v>
      </c>
      <c r="M46" s="26">
        <f t="shared" si="39"/>
        <v>3121.7312453411801</v>
      </c>
      <c r="N46" s="26">
        <f t="shared" si="39"/>
        <v>106.27170196906144</v>
      </c>
      <c r="O46" s="26">
        <f t="shared" si="39"/>
        <v>110.99488872324196</v>
      </c>
      <c r="P46" s="26">
        <f t="shared" si="39"/>
        <v>81.436467269769906</v>
      </c>
      <c r="R46" s="7">
        <f t="shared" si="26"/>
        <v>3122</v>
      </c>
      <c r="S46" s="7">
        <f t="shared" si="26"/>
        <v>106</v>
      </c>
      <c r="T46" s="7">
        <f t="shared" si="26"/>
        <v>111</v>
      </c>
      <c r="U46" s="7">
        <f t="shared" si="26"/>
        <v>81</v>
      </c>
      <c r="W46">
        <f t="shared" si="18"/>
        <v>35</v>
      </c>
      <c r="Y46" s="26">
        <f t="shared" si="31"/>
        <v>3.203350709617887</v>
      </c>
      <c r="Z46" s="26">
        <f t="shared" si="32"/>
        <v>141.14764064253816</v>
      </c>
      <c r="AA46" s="26">
        <f t="shared" si="33"/>
        <v>45.047119354001538</v>
      </c>
      <c r="AB46" s="26">
        <f t="shared" si="34"/>
        <v>46.048166450757137</v>
      </c>
      <c r="AD46" s="7">
        <f t="shared" si="35"/>
        <v>3</v>
      </c>
      <c r="AE46" s="7">
        <f t="shared" si="36"/>
        <v>141</v>
      </c>
      <c r="AF46" s="7">
        <f t="shared" si="37"/>
        <v>45</v>
      </c>
      <c r="AG46" s="7">
        <f t="shared" si="38"/>
        <v>46</v>
      </c>
    </row>
    <row r="47" spans="1:33" x14ac:dyDescent="0.35">
      <c r="A47">
        <f>Subslots!A42</f>
        <v>36</v>
      </c>
      <c r="B47">
        <f>Subslots!B42</f>
        <v>1.1309733552923256</v>
      </c>
      <c r="C47">
        <f>Subslots!C42</f>
        <v>0.90482705246601958</v>
      </c>
      <c r="D47">
        <f>Subslots!D42</f>
        <v>0.42577929156507266</v>
      </c>
      <c r="E47">
        <f>Subslots!E42</f>
        <v>64.800000000000011</v>
      </c>
      <c r="G47" s="17">
        <f>Subslots!G42</f>
        <v>2348.6346560543516</v>
      </c>
      <c r="K47">
        <f t="shared" si="12"/>
        <v>36</v>
      </c>
      <c r="M47" s="26">
        <f t="shared" si="39"/>
        <v>3328.5703560535912</v>
      </c>
      <c r="N47" s="26">
        <f t="shared" si="39"/>
        <v>113.31303339756909</v>
      </c>
      <c r="O47" s="26">
        <f t="shared" si="39"/>
        <v>118.34916821523881</v>
      </c>
      <c r="P47" s="26">
        <f t="shared" si="39"/>
        <v>86.83227015791978</v>
      </c>
      <c r="R47" s="7">
        <f t="shared" si="26"/>
        <v>3329</v>
      </c>
      <c r="S47" s="7">
        <f t="shared" si="26"/>
        <v>113</v>
      </c>
      <c r="T47" s="7">
        <f t="shared" si="26"/>
        <v>118</v>
      </c>
      <c r="U47" s="7">
        <f t="shared" si="26"/>
        <v>87</v>
      </c>
      <c r="W47">
        <f t="shared" si="18"/>
        <v>36</v>
      </c>
      <c r="Y47" s="26">
        <f t="shared" si="31"/>
        <v>3.0042928135237519</v>
      </c>
      <c r="Z47" s="26">
        <f t="shared" si="32"/>
        <v>132.37665209589028</v>
      </c>
      <c r="AA47" s="26">
        <f t="shared" si="33"/>
        <v>42.247867690177756</v>
      </c>
      <c r="AB47" s="26">
        <f t="shared" si="34"/>
        <v>43.186709194403932</v>
      </c>
      <c r="AD47" s="7">
        <f t="shared" si="35"/>
        <v>3</v>
      </c>
      <c r="AE47" s="7">
        <f t="shared" si="36"/>
        <v>132</v>
      </c>
      <c r="AF47" s="7">
        <f t="shared" si="37"/>
        <v>42</v>
      </c>
      <c r="AG47" s="7">
        <f t="shared" si="38"/>
        <v>43</v>
      </c>
    </row>
    <row r="48" spans="1:33" x14ac:dyDescent="0.35">
      <c r="A48">
        <f>Subslots!A43</f>
        <v>37</v>
      </c>
      <c r="B48">
        <f>Subslots!B43</f>
        <v>1.1623892818282235</v>
      </c>
      <c r="C48">
        <f>Subslots!C43</f>
        <v>0.91775462568398114</v>
      </c>
      <c r="D48">
        <f>Subslots!D43</f>
        <v>0.39714789063478056</v>
      </c>
      <c r="E48">
        <f>Subslots!E43</f>
        <v>66.600000000000009</v>
      </c>
      <c r="G48" s="17">
        <f>Subslots!G43</f>
        <v>2517.9536983103499</v>
      </c>
      <c r="K48">
        <f t="shared" si="12"/>
        <v>37</v>
      </c>
      <c r="M48" s="26">
        <f t="shared" si="39"/>
        <v>3568.5354537821245</v>
      </c>
      <c r="N48" s="26">
        <f t="shared" si="39"/>
        <v>121.48205800109361</v>
      </c>
      <c r="O48" s="26">
        <f t="shared" si="39"/>
        <v>126.88126057891999</v>
      </c>
      <c r="P48" s="26">
        <f t="shared" si="39"/>
        <v>93.092229229098905</v>
      </c>
      <c r="R48" s="7">
        <f t="shared" si="26"/>
        <v>3569</v>
      </c>
      <c r="S48" s="7">
        <f t="shared" si="26"/>
        <v>121</v>
      </c>
      <c r="T48" s="7">
        <f t="shared" si="26"/>
        <v>127</v>
      </c>
      <c r="U48" s="7">
        <f t="shared" si="26"/>
        <v>93</v>
      </c>
      <c r="W48">
        <f t="shared" si="18"/>
        <v>37</v>
      </c>
      <c r="Y48" s="26">
        <f t="shared" si="31"/>
        <v>2.8022700431353331</v>
      </c>
      <c r="Z48" s="26">
        <f t="shared" si="32"/>
        <v>123.47502377565061</v>
      </c>
      <c r="AA48" s="26">
        <f t="shared" si="33"/>
        <v>39.40692248159062</v>
      </c>
      <c r="AB48" s="26">
        <f t="shared" si="34"/>
        <v>40.282631870070411</v>
      </c>
      <c r="AD48" s="7">
        <f t="shared" si="35"/>
        <v>2</v>
      </c>
      <c r="AE48" s="7">
        <f t="shared" si="36"/>
        <v>123</v>
      </c>
      <c r="AF48" s="7">
        <f t="shared" si="37"/>
        <v>39</v>
      </c>
      <c r="AG48" s="7">
        <f t="shared" si="38"/>
        <v>40</v>
      </c>
    </row>
    <row r="49" spans="1:33" x14ac:dyDescent="0.35">
      <c r="A49">
        <f>Subslots!A44</f>
        <v>38</v>
      </c>
      <c r="B49">
        <f>Subslots!B44</f>
        <v>1.1938052083641213</v>
      </c>
      <c r="C49">
        <f>Subslots!C44</f>
        <v>0.92977648588825135</v>
      </c>
      <c r="D49">
        <f>Subslots!D44</f>
        <v>0.36812455268467809</v>
      </c>
      <c r="E49">
        <f>Subslots!E44</f>
        <v>68.399999999999991</v>
      </c>
      <c r="G49" s="17">
        <f>Subslots!G44</f>
        <v>2716.4718916658708</v>
      </c>
      <c r="K49">
        <f t="shared" si="12"/>
        <v>38</v>
      </c>
      <c r="M49" s="26">
        <f t="shared" si="39"/>
        <v>3849.8826491993113</v>
      </c>
      <c r="N49" s="26">
        <f t="shared" si="39"/>
        <v>131.05983486635955</v>
      </c>
      <c r="O49" s="26">
        <f t="shared" si="39"/>
        <v>136.88471641597553</v>
      </c>
      <c r="P49" s="26">
        <f t="shared" si="39"/>
        <v>100.43172128346031</v>
      </c>
      <c r="R49" s="7">
        <f t="shared" si="26"/>
        <v>3850</v>
      </c>
      <c r="S49" s="7">
        <f t="shared" si="26"/>
        <v>131</v>
      </c>
      <c r="T49" s="7">
        <f t="shared" si="26"/>
        <v>137</v>
      </c>
      <c r="U49" s="7">
        <f t="shared" si="26"/>
        <v>100</v>
      </c>
      <c r="W49">
        <f t="shared" si="18"/>
        <v>38</v>
      </c>
      <c r="Y49" s="26">
        <f t="shared" si="31"/>
        <v>2.5974817705365054</v>
      </c>
      <c r="Z49" s="26">
        <f t="shared" si="32"/>
        <v>114.45154051426476</v>
      </c>
      <c r="AA49" s="26">
        <f t="shared" si="33"/>
        <v>36.527087398169606</v>
      </c>
      <c r="AB49" s="26">
        <f t="shared" si="34"/>
        <v>37.338800451462262</v>
      </c>
      <c r="AD49" s="7">
        <f t="shared" si="35"/>
        <v>2</v>
      </c>
      <c r="AE49" s="7">
        <f t="shared" si="36"/>
        <v>114</v>
      </c>
      <c r="AF49" s="7">
        <f t="shared" si="37"/>
        <v>36</v>
      </c>
      <c r="AG49" s="7">
        <f t="shared" si="38"/>
        <v>37</v>
      </c>
    </row>
    <row r="50" spans="1:33" x14ac:dyDescent="0.35">
      <c r="A50">
        <f>Subslots!A45</f>
        <v>39</v>
      </c>
      <c r="B50">
        <f>Subslots!B45</f>
        <v>1.2252211349000193</v>
      </c>
      <c r="C50">
        <f>Subslots!C45</f>
        <v>0.94088076895422545</v>
      </c>
      <c r="D50">
        <f>Subslots!D45</f>
        <v>0.33873792024529148</v>
      </c>
      <c r="E50">
        <f>Subslots!E45</f>
        <v>70.2</v>
      </c>
      <c r="G50" s="17">
        <f>Subslots!G45</f>
        <v>2952.1347928093392</v>
      </c>
      <c r="K50">
        <f t="shared" si="12"/>
        <v>39</v>
      </c>
      <c r="M50" s="26">
        <f t="shared" si="39"/>
        <v>4183.8726738911655</v>
      </c>
      <c r="N50" s="26">
        <f t="shared" si="39"/>
        <v>142.42970804735884</v>
      </c>
      <c r="O50" s="26">
        <f t="shared" si="39"/>
        <v>148.7599172939081</v>
      </c>
      <c r="P50" s="26">
        <f t="shared" si="39"/>
        <v>109.14450453629129</v>
      </c>
      <c r="R50" s="7">
        <f t="shared" si="26"/>
        <v>4184</v>
      </c>
      <c r="S50" s="7">
        <f t="shared" si="26"/>
        <v>142</v>
      </c>
      <c r="T50" s="7">
        <f t="shared" si="26"/>
        <v>149</v>
      </c>
      <c r="U50" s="7">
        <f t="shared" si="26"/>
        <v>109</v>
      </c>
      <c r="W50">
        <f t="shared" si="18"/>
        <v>39</v>
      </c>
      <c r="Y50" s="26">
        <f t="shared" si="31"/>
        <v>2.3901300970279307</v>
      </c>
      <c r="Z50" s="26">
        <f t="shared" si="32"/>
        <v>105.31510740029319</v>
      </c>
      <c r="AA50" s="26">
        <f t="shared" si="33"/>
        <v>33.611204489455275</v>
      </c>
      <c r="AB50" s="26">
        <f t="shared" si="34"/>
        <v>34.3581201447765</v>
      </c>
      <c r="AD50" s="7">
        <f t="shared" si="35"/>
        <v>2</v>
      </c>
      <c r="AE50" s="7">
        <f t="shared" si="36"/>
        <v>105</v>
      </c>
      <c r="AF50" s="7">
        <f t="shared" si="37"/>
        <v>33</v>
      </c>
      <c r="AG50" s="7">
        <f t="shared" si="38"/>
        <v>34</v>
      </c>
    </row>
    <row r="51" spans="1:33" x14ac:dyDescent="0.35">
      <c r="A51">
        <f>Subslots!A46</f>
        <v>40</v>
      </c>
      <c r="B51">
        <f>Subslots!B46</f>
        <v>1.2566370614359172</v>
      </c>
      <c r="C51">
        <f>Subslots!C46</f>
        <v>0.95105651629515353</v>
      </c>
      <c r="D51">
        <f>Subslots!D46</f>
        <v>0.30901699437494745</v>
      </c>
      <c r="E51">
        <f>Subslots!E46</f>
        <v>72</v>
      </c>
      <c r="G51" s="17">
        <f>Subslots!G46</f>
        <v>3236.0679774997893</v>
      </c>
      <c r="K51">
        <f t="shared" si="12"/>
        <v>40</v>
      </c>
      <c r="M51" s="26">
        <f t="shared" si="39"/>
        <v>4586.2730979946964</v>
      </c>
      <c r="N51" s="26">
        <f t="shared" si="39"/>
        <v>156.12844588918114</v>
      </c>
      <c r="O51" s="26">
        <f t="shared" si="39"/>
        <v>163.0674879287003</v>
      </c>
      <c r="P51" s="26">
        <f t="shared" si="39"/>
        <v>119.64190690420946</v>
      </c>
      <c r="R51" s="7">
        <f t="shared" ref="R51:U62" si="40">IF($G51&lt;&gt;"",ROUND($G51*2*xfactor*R$2/(R$3*R$6),0),"")</f>
        <v>4586</v>
      </c>
      <c r="S51" s="7">
        <f t="shared" si="40"/>
        <v>156</v>
      </c>
      <c r="T51" s="7">
        <f t="shared" si="40"/>
        <v>163</v>
      </c>
      <c r="U51" s="7">
        <f t="shared" si="40"/>
        <v>120</v>
      </c>
      <c r="W51">
        <f t="shared" si="18"/>
        <v>40</v>
      </c>
      <c r="Y51" s="26">
        <f t="shared" si="31"/>
        <v>2.1804196536774931</v>
      </c>
      <c r="Z51" s="26">
        <f t="shared" si="32"/>
        <v>96.074740990164557</v>
      </c>
      <c r="AA51" s="26">
        <f t="shared" si="33"/>
        <v>30.662151379839752</v>
      </c>
      <c r="AB51" s="26">
        <f t="shared" si="34"/>
        <v>31.343532521613966</v>
      </c>
      <c r="AD51" s="7">
        <f t="shared" si="35"/>
        <v>2</v>
      </c>
      <c r="AE51" s="7">
        <f t="shared" si="36"/>
        <v>96</v>
      </c>
      <c r="AF51" s="7">
        <f t="shared" si="37"/>
        <v>30</v>
      </c>
      <c r="AG51" s="7">
        <f t="shared" si="38"/>
        <v>31</v>
      </c>
    </row>
    <row r="52" spans="1:33" x14ac:dyDescent="0.35">
      <c r="A52">
        <f>Subslots!A47</f>
        <v>41</v>
      </c>
      <c r="B52">
        <f>Subslots!B47</f>
        <v>1.288052987971815</v>
      </c>
      <c r="C52">
        <f>Subslots!C47</f>
        <v>0.96029368567694295</v>
      </c>
      <c r="D52">
        <f>Subslots!D47</f>
        <v>0.2789911060392295</v>
      </c>
      <c r="E52">
        <f>Subslots!E47</f>
        <v>73.8</v>
      </c>
      <c r="G52" s="17">
        <f>Subslots!G47</f>
        <v>3584.3436523721584</v>
      </c>
      <c r="K52">
        <f t="shared" si="12"/>
        <v>41</v>
      </c>
      <c r="M52" s="26">
        <f t="shared" si="39"/>
        <v>5079.8620366260693</v>
      </c>
      <c r="N52" s="26">
        <f t="shared" si="39"/>
        <v>172.93147358727043</v>
      </c>
      <c r="O52" s="26">
        <f t="shared" si="39"/>
        <v>180.61731685781581</v>
      </c>
      <c r="P52" s="26">
        <f t="shared" si="39"/>
        <v>132.51814008589744</v>
      </c>
      <c r="R52" s="7">
        <f t="shared" si="40"/>
        <v>5080</v>
      </c>
      <c r="S52" s="7">
        <f t="shared" si="40"/>
        <v>173</v>
      </c>
      <c r="T52" s="7">
        <f t="shared" si="40"/>
        <v>181</v>
      </c>
      <c r="U52" s="7">
        <f t="shared" si="40"/>
        <v>133</v>
      </c>
      <c r="W52">
        <f t="shared" si="18"/>
        <v>41</v>
      </c>
      <c r="Y52" s="26">
        <f t="shared" si="31"/>
        <v>1.9685573993741325</v>
      </c>
      <c r="Z52" s="26">
        <f t="shared" si="32"/>
        <v>86.739560409922731</v>
      </c>
      <c r="AA52" s="26">
        <f t="shared" si="33"/>
        <v>27.682838428698737</v>
      </c>
      <c r="AB52" s="26">
        <f t="shared" si="34"/>
        <v>28.29801261600316</v>
      </c>
      <c r="AD52" s="7">
        <f t="shared" si="35"/>
        <v>1</v>
      </c>
      <c r="AE52" s="7">
        <f t="shared" si="36"/>
        <v>86</v>
      </c>
      <c r="AF52" s="7">
        <f t="shared" si="37"/>
        <v>27</v>
      </c>
      <c r="AG52" s="7">
        <f t="shared" si="38"/>
        <v>28</v>
      </c>
    </row>
    <row r="53" spans="1:33" x14ac:dyDescent="0.35">
      <c r="A53">
        <f>Subslots!A48</f>
        <v>42</v>
      </c>
      <c r="B53">
        <f>Subslots!B48</f>
        <v>1.3194689145077132</v>
      </c>
      <c r="C53">
        <f>Subslots!C48</f>
        <v>0.96858316112863108</v>
      </c>
      <c r="D53">
        <f>Subslots!D48</f>
        <v>0.24868988716485474</v>
      </c>
      <c r="E53">
        <f>Subslots!E48</f>
        <v>75.600000000000009</v>
      </c>
      <c r="G53" s="17">
        <f>Subslots!G48</f>
        <v>4021.0722333759682</v>
      </c>
      <c r="K53">
        <f t="shared" si="12"/>
        <v>42</v>
      </c>
      <c r="M53" s="26">
        <f t="shared" si="39"/>
        <v>5698.8096471551507</v>
      </c>
      <c r="N53" s="26">
        <f t="shared" si="39"/>
        <v>194.00203054145192</v>
      </c>
      <c r="O53" s="26">
        <f t="shared" si="39"/>
        <v>202.62434300996094</v>
      </c>
      <c r="P53" s="26">
        <f t="shared" si="39"/>
        <v>148.66459949100391</v>
      </c>
      <c r="R53" s="7">
        <f t="shared" si="40"/>
        <v>5699</v>
      </c>
      <c r="S53" s="7">
        <f t="shared" si="40"/>
        <v>194</v>
      </c>
      <c r="T53" s="7">
        <f t="shared" si="40"/>
        <v>203</v>
      </c>
      <c r="U53" s="7">
        <f t="shared" si="40"/>
        <v>149</v>
      </c>
      <c r="W53">
        <f t="shared" si="18"/>
        <v>42</v>
      </c>
      <c r="Y53" s="26">
        <f t="shared" si="31"/>
        <v>1.7547524165844013</v>
      </c>
      <c r="Z53" s="26">
        <f t="shared" si="32"/>
        <v>77.318778355750197</v>
      </c>
      <c r="AA53" s="26">
        <f t="shared" si="33"/>
        <v>24.67620585821814</v>
      </c>
      <c r="AB53" s="26">
        <f t="shared" si="34"/>
        <v>25.224565988400773</v>
      </c>
      <c r="AD53" s="7">
        <f t="shared" si="35"/>
        <v>1</v>
      </c>
      <c r="AE53" s="7">
        <f t="shared" si="36"/>
        <v>77</v>
      </c>
      <c r="AF53" s="7">
        <f t="shared" si="37"/>
        <v>24</v>
      </c>
      <c r="AG53" s="7">
        <f t="shared" si="38"/>
        <v>25</v>
      </c>
    </row>
    <row r="54" spans="1:33" x14ac:dyDescent="0.35">
      <c r="A54">
        <f>Subslots!A49</f>
        <v>43</v>
      </c>
      <c r="B54">
        <f>Subslots!B49</f>
        <v>1.350884841043611</v>
      </c>
      <c r="C54">
        <f>Subslots!C49</f>
        <v>0.97591676193874732</v>
      </c>
      <c r="D54">
        <f>Subslots!D49</f>
        <v>0.2181432413965427</v>
      </c>
      <c r="E54">
        <f>Subslots!E49</f>
        <v>77.399999999999991</v>
      </c>
      <c r="G54" s="17">
        <f>Subslots!G49</f>
        <v>4584.1438570273704</v>
      </c>
      <c r="K54">
        <f t="shared" ref="K54:K59" si="41">A54</f>
        <v>43</v>
      </c>
      <c r="M54" s="26">
        <f t="shared" si="39"/>
        <v>6496.8152075302451</v>
      </c>
      <c r="N54" s="26">
        <f t="shared" si="39"/>
        <v>221.16817727762538</v>
      </c>
      <c r="O54" s="26">
        <f t="shared" si="39"/>
        <v>230.99787404551984</v>
      </c>
      <c r="P54" s="26">
        <f t="shared" si="39"/>
        <v>169.48213584861512</v>
      </c>
      <c r="R54" s="7">
        <f t="shared" si="40"/>
        <v>6497</v>
      </c>
      <c r="S54" s="7">
        <f t="shared" si="40"/>
        <v>221</v>
      </c>
      <c r="T54" s="7">
        <f t="shared" si="40"/>
        <v>231</v>
      </c>
      <c r="U54" s="7">
        <f t="shared" si="40"/>
        <v>169</v>
      </c>
      <c r="W54">
        <f t="shared" ref="W54:W59" si="42">A54</f>
        <v>43</v>
      </c>
      <c r="Y54" s="26">
        <f t="shared" ref="Y54:Y59" si="43">IF(M54&lt;&gt;"",IF(M$8&lt;&gt;"",M$8*1000/M54,""),"")</f>
        <v>1.5392157050133315</v>
      </c>
      <c r="Z54" s="26">
        <f t="shared" ref="Z54:Z59" si="44">IF(N54&lt;&gt;"",IF(N$8&lt;&gt;"",N$8*1000/N54,""),"")</f>
        <v>67.821692002149916</v>
      </c>
      <c r="AA54" s="26">
        <f t="shared" ref="AA54:AA59" si="45">IF(O54&lt;&gt;"",IF(O$8&lt;&gt;"",O$8*1000/O54,""),"")</f>
        <v>21.645220851749972</v>
      </c>
      <c r="AB54" s="26">
        <f t="shared" ref="AB54:AB59" si="46">IF(P54&lt;&gt;"",IF(P$8&lt;&gt;"",P$8*1000/P54,""),"")</f>
        <v>22.126225759566637</v>
      </c>
      <c r="AD54" s="7">
        <f t="shared" ref="AD54:AD59" si="47">IF(R54&lt;&gt;"",TRUNC(R$8*1000/R54,0),"")</f>
        <v>1</v>
      </c>
      <c r="AE54" s="7">
        <f t="shared" ref="AE54:AE59" si="48">IF(S54&lt;&gt;"",TRUNC(S$8*1000/S54,0),"")</f>
        <v>67</v>
      </c>
      <c r="AF54" s="7">
        <f t="shared" ref="AF54:AF59" si="49">IF(T54&lt;&gt;"",TRUNC(T$8*1000/T54,0),"")</f>
        <v>21</v>
      </c>
      <c r="AG54" s="7">
        <f t="shared" ref="AG54:AG59" si="50">IF(U54&lt;&gt;"",TRUNC(U$8*1000/U54,0),"")</f>
        <v>22</v>
      </c>
    </row>
    <row r="55" spans="1:33" x14ac:dyDescent="0.35">
      <c r="A55">
        <f>Subslots!A50</f>
        <v>44</v>
      </c>
      <c r="B55">
        <f>Subslots!B50</f>
        <v>1.3823007675795089</v>
      </c>
      <c r="C55">
        <f>Subslots!C50</f>
        <v>0.98228725072868861</v>
      </c>
      <c r="D55">
        <f>Subslots!D50</f>
        <v>0.18738131458572474</v>
      </c>
      <c r="E55">
        <f>Subslots!E50</f>
        <v>79.199999999999989</v>
      </c>
      <c r="G55" s="17">
        <f>Subslots!G50</f>
        <v>5336.7114122924559</v>
      </c>
      <c r="K55">
        <f t="shared" si="41"/>
        <v>44</v>
      </c>
      <c r="M55" s="26">
        <f t="shared" si="39"/>
        <v>7563.381286220143</v>
      </c>
      <c r="N55" s="26">
        <f t="shared" si="39"/>
        <v>257.47680974366449</v>
      </c>
      <c r="O55" s="26">
        <f t="shared" si="39"/>
        <v>268.92022351004954</v>
      </c>
      <c r="P55" s="26">
        <f t="shared" si="39"/>
        <v>197.30559877096027</v>
      </c>
      <c r="R55" s="7">
        <f t="shared" si="40"/>
        <v>7563</v>
      </c>
      <c r="S55" s="7">
        <f t="shared" si="40"/>
        <v>257</v>
      </c>
      <c r="T55" s="7">
        <f t="shared" si="40"/>
        <v>269</v>
      </c>
      <c r="U55" s="7">
        <f t="shared" si="40"/>
        <v>197</v>
      </c>
      <c r="W55">
        <f t="shared" si="42"/>
        <v>44</v>
      </c>
      <c r="Y55" s="26">
        <f t="shared" si="43"/>
        <v>1.3221599733731757</v>
      </c>
      <c r="Z55" s="26">
        <f t="shared" si="44"/>
        <v>58.257673826755543</v>
      </c>
      <c r="AA55" s="26">
        <f t="shared" si="45"/>
        <v>18.592874625560285</v>
      </c>
      <c r="AB55" s="26">
        <f t="shared" si="46"/>
        <v>19.006049617239398</v>
      </c>
      <c r="AD55" s="7">
        <f t="shared" si="47"/>
        <v>1</v>
      </c>
      <c r="AE55" s="7">
        <f t="shared" si="48"/>
        <v>58</v>
      </c>
      <c r="AF55" s="7">
        <f t="shared" si="49"/>
        <v>18</v>
      </c>
      <c r="AG55" s="7">
        <f t="shared" si="50"/>
        <v>19</v>
      </c>
    </row>
    <row r="56" spans="1:33" x14ac:dyDescent="0.35">
      <c r="A56">
        <f>Subslots!A51</f>
        <v>45</v>
      </c>
      <c r="B56">
        <f>Subslots!B51</f>
        <v>1.4137166941154069</v>
      </c>
      <c r="C56">
        <f>Subslots!C51</f>
        <v>0.98768834059513777</v>
      </c>
      <c r="D56">
        <f>Subslots!D51</f>
        <v>0.15643446504023092</v>
      </c>
      <c r="E56">
        <f>Subslots!E51</f>
        <v>81</v>
      </c>
      <c r="G56" s="17">
        <f>Subslots!G51</f>
        <v>6392.4532214996589</v>
      </c>
      <c r="K56">
        <f t="shared" si="41"/>
        <v>45</v>
      </c>
      <c r="M56" s="26">
        <f t="shared" si="39"/>
        <v>9059.6169313490045</v>
      </c>
      <c r="N56" s="26">
        <f t="shared" si="39"/>
        <v>308.4124912799661</v>
      </c>
      <c r="O56" s="26">
        <f t="shared" si="39"/>
        <v>322.11971311463128</v>
      </c>
      <c r="P56" s="26">
        <f t="shared" si="39"/>
        <v>236.33783299171316</v>
      </c>
      <c r="R56" s="7">
        <f t="shared" si="40"/>
        <v>9060</v>
      </c>
      <c r="S56" s="7">
        <f t="shared" si="40"/>
        <v>308</v>
      </c>
      <c r="T56" s="7">
        <f t="shared" si="40"/>
        <v>322</v>
      </c>
      <c r="U56" s="7">
        <f t="shared" si="40"/>
        <v>236</v>
      </c>
      <c r="W56">
        <f t="shared" si="42"/>
        <v>45</v>
      </c>
      <c r="Y56" s="26">
        <f t="shared" si="43"/>
        <v>1.1037994294656086</v>
      </c>
      <c r="Z56" s="26">
        <f t="shared" si="44"/>
        <v>48.636162360828386</v>
      </c>
      <c r="AA56" s="26">
        <f t="shared" si="45"/>
        <v>15.522179476860122</v>
      </c>
      <c r="AB56" s="26">
        <f t="shared" si="46"/>
        <v>15.867116798568125</v>
      </c>
      <c r="AD56" s="7">
        <f t="shared" si="47"/>
        <v>1</v>
      </c>
      <c r="AE56" s="7">
        <f t="shared" si="48"/>
        <v>48</v>
      </c>
      <c r="AF56" s="7">
        <f t="shared" si="49"/>
        <v>15</v>
      </c>
      <c r="AG56" s="7">
        <f t="shared" si="50"/>
        <v>15</v>
      </c>
    </row>
    <row r="57" spans="1:33" x14ac:dyDescent="0.35">
      <c r="A57">
        <f>Subslots!A52</f>
        <v>46</v>
      </c>
      <c r="B57">
        <f>Subslots!B52</f>
        <v>1.4451326206513047</v>
      </c>
      <c r="C57">
        <f>Subslots!C52</f>
        <v>0.99211470131447776</v>
      </c>
      <c r="D57">
        <f>Subslots!D52</f>
        <v>0.12533323356430448</v>
      </c>
      <c r="E57">
        <f>Subslots!E52</f>
        <v>82.8</v>
      </c>
      <c r="G57" s="17">
        <f>Subslots!G52</f>
        <v>7978.7297555594614</v>
      </c>
      <c r="K57">
        <f t="shared" si="41"/>
        <v>46</v>
      </c>
      <c r="M57" s="26">
        <f t="shared" si="39"/>
        <v>11307.745661870769</v>
      </c>
      <c r="N57" s="26">
        <f t="shared" si="39"/>
        <v>384.94453317006872</v>
      </c>
      <c r="O57" s="26">
        <f t="shared" si="39"/>
        <v>402.05317908873849</v>
      </c>
      <c r="P57" s="26">
        <f t="shared" si="39"/>
        <v>294.98466944010704</v>
      </c>
      <c r="R57" s="7">
        <f t="shared" si="40"/>
        <v>11308</v>
      </c>
      <c r="S57" s="7">
        <f t="shared" si="40"/>
        <v>385</v>
      </c>
      <c r="T57" s="7">
        <f t="shared" si="40"/>
        <v>402</v>
      </c>
      <c r="U57" s="7">
        <f t="shared" si="40"/>
        <v>295</v>
      </c>
      <c r="W57">
        <f t="shared" si="42"/>
        <v>46</v>
      </c>
      <c r="Y57" s="26">
        <f t="shared" si="43"/>
        <v>0.88434956878448101</v>
      </c>
      <c r="Z57" s="26">
        <f t="shared" si="44"/>
        <v>38.966652874566194</v>
      </c>
      <c r="AA57" s="26">
        <f t="shared" si="45"/>
        <v>12.436165811031763</v>
      </c>
      <c r="AB57" s="26">
        <f t="shared" si="46"/>
        <v>12.712525051276913</v>
      </c>
      <c r="AD57" s="7">
        <f t="shared" si="47"/>
        <v>0</v>
      </c>
      <c r="AE57" s="7">
        <f t="shared" si="48"/>
        <v>38</v>
      </c>
      <c r="AF57" s="7">
        <f t="shared" si="49"/>
        <v>12</v>
      </c>
      <c r="AG57" s="7">
        <f t="shared" si="50"/>
        <v>12</v>
      </c>
    </row>
    <row r="58" spans="1:33" x14ac:dyDescent="0.35">
      <c r="A58">
        <f>Subslots!A53</f>
        <v>47</v>
      </c>
      <c r="B58">
        <f>Subslots!B53</f>
        <v>1.4765485471872029</v>
      </c>
      <c r="C58">
        <f>Subslots!C53</f>
        <v>0.99556196460308</v>
      </c>
      <c r="D58">
        <f>Subslots!D53</f>
        <v>9.4108313318514283E-2</v>
      </c>
      <c r="E58">
        <f>Subslots!E53</f>
        <v>84.6</v>
      </c>
      <c r="G58" s="17">
        <f>Subslots!G53</f>
        <v>10626.05379628312</v>
      </c>
      <c r="K58">
        <f t="shared" si="41"/>
        <v>47</v>
      </c>
      <c r="M58" s="26">
        <f t="shared" si="39"/>
        <v>15059.629464703004</v>
      </c>
      <c r="N58" s="26">
        <f t="shared" si="39"/>
        <v>512.66823709627249</v>
      </c>
      <c r="O58" s="26">
        <f t="shared" si="39"/>
        <v>535.45349207832908</v>
      </c>
      <c r="P58" s="26">
        <f t="shared" si="39"/>
        <v>392.85989907920884</v>
      </c>
      <c r="R58" s="7">
        <f t="shared" si="40"/>
        <v>15060</v>
      </c>
      <c r="S58" s="7">
        <f t="shared" si="40"/>
        <v>513</v>
      </c>
      <c r="T58" s="7">
        <f t="shared" si="40"/>
        <v>535</v>
      </c>
      <c r="U58" s="7">
        <f t="shared" si="40"/>
        <v>393</v>
      </c>
      <c r="W58">
        <f t="shared" si="42"/>
        <v>47</v>
      </c>
      <c r="Y58" s="26">
        <f t="shared" si="43"/>
        <v>0.66402696184777699</v>
      </c>
      <c r="Z58" s="26">
        <f t="shared" si="44"/>
        <v>29.258688006417675</v>
      </c>
      <c r="AA58" s="26">
        <f t="shared" si="45"/>
        <v>9.3378791509843637</v>
      </c>
      <c r="AB58" s="26">
        <f t="shared" si="46"/>
        <v>9.5453875765617937</v>
      </c>
      <c r="AD58" s="7">
        <f t="shared" si="47"/>
        <v>0</v>
      </c>
      <c r="AE58" s="7">
        <f t="shared" si="48"/>
        <v>29</v>
      </c>
      <c r="AF58" s="7">
        <f t="shared" si="49"/>
        <v>9</v>
      </c>
      <c r="AG58" s="7">
        <f t="shared" si="50"/>
        <v>9</v>
      </c>
    </row>
    <row r="59" spans="1:33" x14ac:dyDescent="0.35">
      <c r="A59">
        <f>Subslots!A54</f>
        <v>48</v>
      </c>
      <c r="B59">
        <f>Subslots!B54</f>
        <v>1.5079644737231006</v>
      </c>
      <c r="C59">
        <f>Subslots!C54</f>
        <v>0.99802672842827156</v>
      </c>
      <c r="D59">
        <f>Subslots!D54</f>
        <v>6.2790519529313527E-2</v>
      </c>
      <c r="E59">
        <f>Subslots!E54</f>
        <v>86.4</v>
      </c>
      <c r="G59" s="17">
        <f>Subslots!G54</f>
        <v>15925.971109908616</v>
      </c>
      <c r="K59">
        <f t="shared" si="41"/>
        <v>48</v>
      </c>
      <c r="M59" s="26">
        <f t="shared" si="39"/>
        <v>22570.864817631718</v>
      </c>
      <c r="N59" s="26">
        <f t="shared" si="39"/>
        <v>768.36986613214356</v>
      </c>
      <c r="O59" s="26">
        <f t="shared" si="39"/>
        <v>802.51963796023892</v>
      </c>
      <c r="P59" s="26">
        <f t="shared" si="39"/>
        <v>588.80516915561009</v>
      </c>
      <c r="R59" s="7">
        <f t="shared" si="40"/>
        <v>22571</v>
      </c>
      <c r="S59" s="7">
        <f t="shared" si="40"/>
        <v>768</v>
      </c>
      <c r="T59" s="7">
        <f t="shared" si="40"/>
        <v>803</v>
      </c>
      <c r="U59" s="7">
        <f t="shared" si="40"/>
        <v>589</v>
      </c>
      <c r="W59">
        <f t="shared" si="42"/>
        <v>48</v>
      </c>
      <c r="Y59" s="26">
        <f t="shared" si="43"/>
        <v>0.4430490404686791</v>
      </c>
      <c r="Z59" s="26">
        <f t="shared" si="44"/>
        <v>19.521848345651172</v>
      </c>
      <c r="AA59" s="26">
        <f t="shared" si="45"/>
        <v>6.2303771315907994</v>
      </c>
      <c r="AB59" s="26">
        <f t="shared" si="46"/>
        <v>6.3688299567372617</v>
      </c>
      <c r="AD59" s="7">
        <f t="shared" si="47"/>
        <v>0</v>
      </c>
      <c r="AE59" s="7">
        <f t="shared" si="48"/>
        <v>19</v>
      </c>
      <c r="AF59" s="7">
        <f t="shared" si="49"/>
        <v>6</v>
      </c>
      <c r="AG59" s="7">
        <f t="shared" si="50"/>
        <v>6</v>
      </c>
    </row>
    <row r="60" spans="1:33" x14ac:dyDescent="0.35">
      <c r="A60">
        <f>Subslots!A55</f>
        <v>49</v>
      </c>
      <c r="B60">
        <f>Subslots!B55</f>
        <v>1.5393804002589986</v>
      </c>
      <c r="C60">
        <f>Subslots!C55</f>
        <v>0.9995065603657316</v>
      </c>
      <c r="D60">
        <f>Subslots!D55</f>
        <v>3.1410759078128396E-2</v>
      </c>
      <c r="E60">
        <f>Subslots!E55</f>
        <v>88.2</v>
      </c>
      <c r="G60" s="17">
        <f>Subslots!G55</f>
        <v>31836.22520909752</v>
      </c>
      <c r="K60">
        <f t="shared" si="12"/>
        <v>49</v>
      </c>
      <c r="M60" s="26">
        <f t="shared" si="39"/>
        <v>45119.454916701929</v>
      </c>
      <c r="N60" s="26">
        <f t="shared" si="39"/>
        <v>1535.9814439728316</v>
      </c>
      <c r="O60" s="26">
        <f t="shared" si="39"/>
        <v>1604.24728592718</v>
      </c>
      <c r="P60" s="26">
        <f t="shared" si="39"/>
        <v>1177.029258696572</v>
      </c>
      <c r="R60" s="7">
        <f t="shared" si="40"/>
        <v>45119</v>
      </c>
      <c r="S60" s="7">
        <f t="shared" si="40"/>
        <v>1536</v>
      </c>
      <c r="T60" s="7">
        <f t="shared" si="40"/>
        <v>1604</v>
      </c>
      <c r="U60" s="7">
        <f t="shared" si="40"/>
        <v>1177</v>
      </c>
      <c r="W60">
        <f t="shared" ref="W60:W61" si="51">A60</f>
        <v>49</v>
      </c>
      <c r="Y60" s="26">
        <f t="shared" ref="Y60:Y61" si="52">IF(M60&lt;&gt;"",IF(M$8&lt;&gt;"",M$8*1000/M60,""),"")</f>
        <v>0.22163388317659588</v>
      </c>
      <c r="Z60" s="26">
        <f t="shared" ref="Z60:Z61" si="53">IF(N60&lt;&gt;"",IF(N$8&lt;&gt;"",N$8*1000/N60,""),"")</f>
        <v>9.7657429774687561</v>
      </c>
      <c r="AA60" s="26">
        <f t="shared" ref="AA60:AA61" si="54">IF(O60&lt;&gt;"",IF(O$8&lt;&gt;"",O$8*1000/O60,""),"")</f>
        <v>3.1167264821708791</v>
      </c>
      <c r="AB60" s="26">
        <f t="shared" ref="AB60:AB61" si="55">IF(P60&lt;&gt;"",IF(P$8&lt;&gt;"",P$8*1000/P60,""),"")</f>
        <v>3.185987070663566</v>
      </c>
      <c r="AD60" s="7">
        <f t="shared" ref="AD60:AD61" si="56">IF(R60&lt;&gt;"",TRUNC(R$8*1000/R60,0),"")</f>
        <v>0</v>
      </c>
      <c r="AE60" s="7">
        <f t="shared" ref="AE60:AE61" si="57">IF(S60&lt;&gt;"",TRUNC(S$8*1000/S60,0),"")</f>
        <v>9</v>
      </c>
      <c r="AF60" s="7">
        <f t="shared" ref="AF60:AF61" si="58">IF(T60&lt;&gt;"",TRUNC(T$8*1000/T60,0),"")</f>
        <v>3</v>
      </c>
      <c r="AG60" s="7">
        <f t="shared" ref="AG60:AG61" si="59">IF(U60&lt;&gt;"",TRUNC(U$8*1000/U60,0),"")</f>
        <v>3</v>
      </c>
    </row>
    <row r="61" spans="1:33" x14ac:dyDescent="0.35">
      <c r="A61">
        <f>Subslots!A56</f>
        <v>50</v>
      </c>
      <c r="B61">
        <f>Subslots!B56</f>
        <v>1.5707963267948966</v>
      </c>
      <c r="C61">
        <f>Subslots!C56</f>
        <v>1</v>
      </c>
      <c r="D61">
        <f>Subslots!D56</f>
        <v>6.1257422745431001E-17</v>
      </c>
      <c r="E61">
        <f>Subslots!E56</f>
        <v>90</v>
      </c>
      <c r="G61" s="17" t="str">
        <f>Subslots!G56</f>
        <v/>
      </c>
      <c r="K61">
        <f t="shared" si="12"/>
        <v>50</v>
      </c>
      <c r="M61" s="26" t="str">
        <f t="shared" si="39"/>
        <v/>
      </c>
      <c r="N61" s="26" t="str">
        <f t="shared" si="39"/>
        <v/>
      </c>
      <c r="O61" s="26" t="str">
        <f t="shared" si="39"/>
        <v/>
      </c>
      <c r="P61" s="26" t="str">
        <f t="shared" si="39"/>
        <v/>
      </c>
      <c r="R61" s="7" t="str">
        <f t="shared" si="40"/>
        <v/>
      </c>
      <c r="S61" s="7" t="str">
        <f t="shared" si="40"/>
        <v/>
      </c>
      <c r="T61" s="7" t="str">
        <f t="shared" si="40"/>
        <v/>
      </c>
      <c r="U61" s="7" t="str">
        <f t="shared" si="40"/>
        <v/>
      </c>
      <c r="W61">
        <f t="shared" si="51"/>
        <v>50</v>
      </c>
      <c r="Y61" s="26" t="str">
        <f t="shared" si="52"/>
        <v/>
      </c>
      <c r="Z61" s="26" t="str">
        <f t="shared" si="53"/>
        <v/>
      </c>
      <c r="AA61" s="26" t="str">
        <f t="shared" si="54"/>
        <v/>
      </c>
      <c r="AB61" s="26" t="str">
        <f t="shared" si="55"/>
        <v/>
      </c>
      <c r="AD61" s="7" t="str">
        <f t="shared" si="56"/>
        <v/>
      </c>
      <c r="AE61" s="7" t="str">
        <f t="shared" si="57"/>
        <v/>
      </c>
      <c r="AF61" s="7" t="str">
        <f t="shared" si="58"/>
        <v/>
      </c>
      <c r="AG61" s="7" t="str">
        <f t="shared" si="59"/>
        <v/>
      </c>
    </row>
    <row r="62" spans="1:33" x14ac:dyDescent="0.35">
      <c r="A62" t="str">
        <f>Subslots!A58</f>
        <v/>
      </c>
      <c r="B62" t="str">
        <f>Subslots!B58</f>
        <v/>
      </c>
      <c r="C62" t="str">
        <f>Subslots!C58</f>
        <v/>
      </c>
      <c r="D62" t="str">
        <f>Subslots!D58</f>
        <v/>
      </c>
      <c r="E62" t="str">
        <f>Subslots!E58</f>
        <v/>
      </c>
      <c r="G62" s="17" t="str">
        <f>Subslots!G58</f>
        <v/>
      </c>
      <c r="K62" t="str">
        <f t="shared" si="12"/>
        <v/>
      </c>
      <c r="M62" s="26" t="str">
        <f t="shared" si="39"/>
        <v/>
      </c>
      <c r="N62" s="26" t="str">
        <f t="shared" si="39"/>
        <v/>
      </c>
      <c r="O62" s="26" t="str">
        <f t="shared" si="39"/>
        <v/>
      </c>
      <c r="P62" s="26" t="str">
        <f t="shared" si="39"/>
        <v/>
      </c>
      <c r="R62" s="3" t="str">
        <f t="shared" si="40"/>
        <v/>
      </c>
      <c r="S62" s="3" t="str">
        <f t="shared" si="40"/>
        <v/>
      </c>
      <c r="T62" s="3" t="str">
        <f t="shared" si="40"/>
        <v/>
      </c>
      <c r="U62" s="3" t="str">
        <f t="shared" si="40"/>
        <v/>
      </c>
      <c r="W62" t="str">
        <f t="shared" si="18"/>
        <v/>
      </c>
      <c r="Y62" s="26" t="str">
        <f t="shared" si="31"/>
        <v/>
      </c>
      <c r="Z62" s="26" t="str">
        <f t="shared" si="32"/>
        <v/>
      </c>
      <c r="AA62" s="26" t="str">
        <f t="shared" si="33"/>
        <v/>
      </c>
      <c r="AB62" s="26" t="str">
        <f t="shared" si="34"/>
        <v/>
      </c>
      <c r="AD62" s="3" t="str">
        <f t="shared" si="35"/>
        <v/>
      </c>
      <c r="AE62" s="3" t="str">
        <f t="shared" si="36"/>
        <v/>
      </c>
      <c r="AF62" s="3" t="str">
        <f t="shared" si="37"/>
        <v/>
      </c>
      <c r="AG62" s="3" t="str">
        <f t="shared" si="38"/>
        <v/>
      </c>
    </row>
    <row r="63" spans="1:33" x14ac:dyDescent="0.35">
      <c r="G63" s="17"/>
      <c r="M63" s="26"/>
      <c r="N63" s="26"/>
      <c r="O63" s="26"/>
      <c r="P63" s="26"/>
      <c r="R63" s="3"/>
      <c r="S63" s="3"/>
      <c r="T63" s="3"/>
      <c r="U63" s="3"/>
    </row>
    <row r="64" spans="1:33" x14ac:dyDescent="0.35">
      <c r="K64" s="4"/>
      <c r="M64" s="3"/>
      <c r="W64" s="4" t="s">
        <v>53</v>
      </c>
      <c r="Y64" s="3">
        <f>SUM(Y11:Y62)</f>
        <v>228.10853729812405</v>
      </c>
      <c r="Z64" s="3">
        <f>SUM(Z11:Z63)</f>
        <v>10051.032424698589</v>
      </c>
      <c r="AA64" s="3">
        <f>SUM(AA11:AA63)</f>
        <v>3207.7763057548691</v>
      </c>
      <c r="AB64" s="3">
        <f>SUM(AB11:AB63)</f>
        <v>3279.0602236605318</v>
      </c>
      <c r="AC64" s="3"/>
      <c r="AD64" s="3">
        <f>SUM(AD11:AD63)</f>
        <v>215</v>
      </c>
      <c r="AE64" s="3">
        <f>SUM(AE11:AE63)</f>
        <v>10040</v>
      </c>
      <c r="AF64" s="3">
        <f>SUM(AF11:AF63)</f>
        <v>3191</v>
      </c>
      <c r="AG64" s="3">
        <f>SUM(AG11:AG63)</f>
        <v>3266</v>
      </c>
    </row>
    <row r="65" spans="11:33" x14ac:dyDescent="0.35">
      <c r="K65" s="4"/>
      <c r="M65" s="3"/>
      <c r="V65" s="7"/>
      <c r="W65" s="4" t="s">
        <v>63</v>
      </c>
      <c r="Y65" s="3">
        <f>Y64*1.8/Y6</f>
        <v>3.2077763057548694</v>
      </c>
      <c r="Z65" s="3">
        <f>Z64*1.8/Z6</f>
        <v>141.34264347232391</v>
      </c>
      <c r="AA65" s="3">
        <f>AA64*1.8/AA6</f>
        <v>45.109354299677847</v>
      </c>
      <c r="AB65" s="3">
        <f>AB64*1.8/AB6</f>
        <v>46.111784395226231</v>
      </c>
      <c r="AC65" s="3"/>
      <c r="AD65" s="3">
        <f>AD64*1.8/AD6</f>
        <v>3.0234375</v>
      </c>
      <c r="AE65" s="3">
        <f>AE64*1.8/AE6</f>
        <v>141.1875</v>
      </c>
      <c r="AF65" s="3">
        <f>AF64*1.8/AF6</f>
        <v>44.873437500000001</v>
      </c>
      <c r="AG65" s="3">
        <f>AG64*1.8/AG6</f>
        <v>45.928125000000001</v>
      </c>
    </row>
    <row r="66" spans="11:33" x14ac:dyDescent="0.35">
      <c r="V66" s="7"/>
      <c r="W66" s="4" t="s">
        <v>68</v>
      </c>
      <c r="Y66">
        <f>Y3</f>
        <v>3.2</v>
      </c>
      <c r="Z66">
        <f t="shared" ref="Z66:AG66" si="60">Z3</f>
        <v>141</v>
      </c>
      <c r="AA66">
        <f t="shared" si="60"/>
        <v>45</v>
      </c>
      <c r="AB66">
        <f t="shared" si="60"/>
        <v>46</v>
      </c>
      <c r="AD66">
        <f t="shared" si="60"/>
        <v>3.2</v>
      </c>
      <c r="AE66">
        <f t="shared" si="60"/>
        <v>141</v>
      </c>
      <c r="AF66">
        <f t="shared" si="60"/>
        <v>45</v>
      </c>
      <c r="AG66">
        <f t="shared" si="60"/>
        <v>46</v>
      </c>
    </row>
    <row r="67" spans="11:33" x14ac:dyDescent="0.35">
      <c r="V67" s="7"/>
    </row>
    <row r="68" spans="11:33" x14ac:dyDescent="0.35">
      <c r="V68" s="7"/>
    </row>
    <row r="69" spans="11:33" x14ac:dyDescent="0.35">
      <c r="V69" s="7"/>
    </row>
    <row r="70" spans="11:33" x14ac:dyDescent="0.35">
      <c r="V70" s="7"/>
    </row>
    <row r="71" spans="11:33" x14ac:dyDescent="0.35">
      <c r="V71" s="7"/>
    </row>
    <row r="72" spans="11:33" x14ac:dyDescent="0.35">
      <c r="V72" s="7"/>
    </row>
    <row r="73" spans="11:33" x14ac:dyDescent="0.35">
      <c r="V73" s="7"/>
    </row>
    <row r="74" spans="11:33" x14ac:dyDescent="0.35">
      <c r="V74" s="7"/>
    </row>
    <row r="75" spans="11:33" x14ac:dyDescent="0.35">
      <c r="V75" s="7"/>
    </row>
    <row r="76" spans="11:33" x14ac:dyDescent="0.35">
      <c r="V76" s="7"/>
    </row>
    <row r="77" spans="11:33" x14ac:dyDescent="0.35">
      <c r="V77" s="7"/>
    </row>
    <row r="78" spans="11:33" x14ac:dyDescent="0.35">
      <c r="V78" s="7"/>
    </row>
    <row r="79" spans="11:33" x14ac:dyDescent="0.35">
      <c r="V79" s="7"/>
    </row>
    <row r="80" spans="11:33" x14ac:dyDescent="0.35">
      <c r="V80" s="7"/>
    </row>
    <row r="81" spans="18:22" x14ac:dyDescent="0.35">
      <c r="V81" s="7"/>
    </row>
    <row r="82" spans="18:22" x14ac:dyDescent="0.35">
      <c r="V82" s="7"/>
    </row>
    <row r="83" spans="18:22" x14ac:dyDescent="0.35">
      <c r="V83" s="7"/>
    </row>
    <row r="84" spans="18:22" x14ac:dyDescent="0.35">
      <c r="V84" s="7"/>
    </row>
    <row r="87" spans="18:22" x14ac:dyDescent="0.35">
      <c r="R87" s="7"/>
      <c r="S87" s="7"/>
      <c r="T87" s="7"/>
      <c r="U8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6F5D-9222-4402-A728-EDDE1AAE8A89}">
  <dimension ref="A1:R518"/>
  <sheetViews>
    <sheetView tabSelected="1" topLeftCell="A13" workbookViewId="0">
      <pane ySplit="3610" topLeftCell="A6" activePane="bottomLeft"/>
      <selection activeCell="C12" sqref="C12"/>
      <selection pane="bottomLeft" activeCell="S431" sqref="S431"/>
    </sheetView>
  </sheetViews>
  <sheetFormatPr defaultRowHeight="14.5" x14ac:dyDescent="0.35"/>
  <cols>
    <col min="1" max="1" width="12.7265625" customWidth="1"/>
    <col min="2" max="2" width="12.36328125" customWidth="1"/>
    <col min="3" max="3" width="11.453125" customWidth="1"/>
    <col min="4" max="4" width="14.26953125" customWidth="1"/>
    <col min="5" max="5" width="13.81640625" customWidth="1"/>
    <col min="6" max="6" width="4.81640625" customWidth="1"/>
    <col min="7" max="7" width="13.6328125" customWidth="1"/>
    <col min="8" max="8" width="13.81640625" customWidth="1"/>
    <col min="9" max="9" width="11.54296875" customWidth="1"/>
    <col min="10" max="10" width="12.36328125" customWidth="1"/>
    <col min="11" max="11" width="11.90625" customWidth="1"/>
    <col min="12" max="12" width="10.26953125" customWidth="1"/>
    <col min="14" max="14" width="10.90625" customWidth="1"/>
  </cols>
  <sheetData>
    <row r="1" spans="1:12" x14ac:dyDescent="0.35">
      <c r="A1" s="21">
        <v>44030</v>
      </c>
      <c r="B1" s="21"/>
      <c r="C1" s="16" t="s">
        <v>73</v>
      </c>
    </row>
    <row r="2" spans="1:12" ht="19" customHeight="1" x14ac:dyDescent="0.35">
      <c r="A2" t="s">
        <v>69</v>
      </c>
    </row>
    <row r="3" spans="1:12" x14ac:dyDescent="0.35">
      <c r="A3" t="s">
        <v>85</v>
      </c>
    </row>
    <row r="4" spans="1:12" x14ac:dyDescent="0.35">
      <c r="A4" t="s">
        <v>86</v>
      </c>
    </row>
    <row r="5" spans="1:12" x14ac:dyDescent="0.35">
      <c r="A5" t="s">
        <v>87</v>
      </c>
    </row>
    <row r="6" spans="1:12" ht="47.5" customHeight="1" x14ac:dyDescent="0.35">
      <c r="A6" s="24" t="s">
        <v>58</v>
      </c>
      <c r="B6" s="24"/>
      <c r="C6">
        <f>subslots</f>
        <v>50</v>
      </c>
    </row>
    <row r="7" spans="1:12" ht="23.5" customHeight="1" x14ac:dyDescent="0.35">
      <c r="A7" s="29" t="s">
        <v>71</v>
      </c>
      <c r="B7" s="29"/>
      <c r="C7">
        <v>45</v>
      </c>
    </row>
    <row r="8" spans="1:12" ht="15.5" x14ac:dyDescent="0.35">
      <c r="A8" s="29" t="s">
        <v>72</v>
      </c>
      <c r="B8" s="29"/>
      <c r="C8">
        <v>45</v>
      </c>
      <c r="J8">
        <v>7902</v>
      </c>
      <c r="K8">
        <f>10000/J8</f>
        <v>1.2655024044545684</v>
      </c>
      <c r="L8">
        <f>10000-J8</f>
        <v>2098</v>
      </c>
    </row>
    <row r="9" spans="1:12" ht="15.5" x14ac:dyDescent="0.35">
      <c r="A9" s="29" t="s">
        <v>80</v>
      </c>
      <c r="B9" s="29"/>
      <c r="C9">
        <v>45</v>
      </c>
    </row>
    <row r="10" spans="1:12" ht="15.5" x14ac:dyDescent="0.35">
      <c r="A10" s="29" t="s">
        <v>81</v>
      </c>
      <c r="B10" s="29"/>
      <c r="C10">
        <v>30</v>
      </c>
    </row>
    <row r="11" spans="1:12" ht="15.5" x14ac:dyDescent="0.35">
      <c r="A11" s="29" t="s">
        <v>82</v>
      </c>
      <c r="B11" s="29"/>
      <c r="C11">
        <v>20</v>
      </c>
    </row>
    <row r="12" spans="1:12" ht="15.5" x14ac:dyDescent="0.35">
      <c r="A12" s="29" t="s">
        <v>83</v>
      </c>
      <c r="B12" s="29"/>
      <c r="C12">
        <v>0</v>
      </c>
    </row>
    <row r="13" spans="1:12" ht="15.5" x14ac:dyDescent="0.35">
      <c r="A13" s="29" t="s">
        <v>84</v>
      </c>
      <c r="B13" s="29"/>
      <c r="C13">
        <v>0</v>
      </c>
    </row>
    <row r="14" spans="1:12" ht="22.5" customHeight="1" x14ac:dyDescent="0.35">
      <c r="A14" t="s">
        <v>16</v>
      </c>
      <c r="C14">
        <v>60</v>
      </c>
    </row>
    <row r="15" spans="1:12" ht="22.5" customHeight="1" x14ac:dyDescent="0.35">
      <c r="A15" s="29" t="s">
        <v>92</v>
      </c>
      <c r="C15">
        <f>beats_per_min/60*1000</f>
        <v>1000</v>
      </c>
      <c r="D15" t="s">
        <v>34</v>
      </c>
    </row>
    <row r="16" spans="1:12" ht="15.5" x14ac:dyDescent="0.35">
      <c r="A16" t="s">
        <v>31</v>
      </c>
      <c r="C16">
        <f>microsteps</f>
        <v>128</v>
      </c>
      <c r="E16" s="29"/>
      <c r="F16" s="29"/>
    </row>
    <row r="17" spans="1:16" ht="15.5" x14ac:dyDescent="0.35">
      <c r="A17" t="s">
        <v>77</v>
      </c>
      <c r="C17" s="6">
        <f>30000/(subslots*beats_per_min)</f>
        <v>10</v>
      </c>
      <c r="D17" t="s">
        <v>34</v>
      </c>
      <c r="E17" s="29"/>
      <c r="F17" s="29"/>
      <c r="H17" t="s">
        <v>76</v>
      </c>
    </row>
    <row r="18" spans="1:16" ht="29" x14ac:dyDescent="0.35">
      <c r="A18" s="4" t="s">
        <v>91</v>
      </c>
      <c r="B18" t="s">
        <v>74</v>
      </c>
      <c r="G18" t="s">
        <v>70</v>
      </c>
      <c r="H18" s="4" t="s">
        <v>75</v>
      </c>
      <c r="I18" s="31" t="s">
        <v>198</v>
      </c>
      <c r="J18" t="s">
        <v>78</v>
      </c>
      <c r="K18" s="27" t="s">
        <v>79</v>
      </c>
      <c r="L18" s="31" t="s">
        <v>88</v>
      </c>
      <c r="M18" s="32" t="s">
        <v>89</v>
      </c>
      <c r="N18" s="31" t="s">
        <v>90</v>
      </c>
      <c r="P18" s="31"/>
    </row>
    <row r="19" spans="1:16" x14ac:dyDescent="0.35">
      <c r="A19">
        <f t="shared" ref="A19" si="0">E19</f>
        <v>49</v>
      </c>
      <c r="B19" s="28">
        <f t="shared" ref="B19:B50" si="1" xml:space="preserve"> 1/COS(PI()*A19/(2 * subslots))</f>
        <v>31.83622520909752</v>
      </c>
      <c r="C19" s="41">
        <f t="shared" ref="C19:C33" si="2">1000*B19</f>
        <v>31836.22520909752</v>
      </c>
      <c r="D19" s="17">
        <f t="shared" ref="D19:D82" si="3">1 - COS(PI()*A19/(2 * subslots))</f>
        <v>0.9685892409218716</v>
      </c>
      <c r="E19">
        <f>49</f>
        <v>49</v>
      </c>
      <c r="F19">
        <v>0</v>
      </c>
      <c r="G19" s="17">
        <f>A_1</f>
        <v>45</v>
      </c>
      <c r="H19" s="28">
        <f t="shared" ref="H19:H82" si="4">1000*B19*2*xfactor*(30000 / beats_per_min)/(G19 * microsteps)</f>
        <v>3208.4945718543599</v>
      </c>
      <c r="I19" s="7">
        <f>ROUND(H19,0)</f>
        <v>3208</v>
      </c>
      <c r="J19" s="17">
        <f t="shared" ref="J19:J82" si="5">30000000/(subslots*beats_per_min*H19)</f>
        <v>3.1167264821708791</v>
      </c>
      <c r="K19" s="17">
        <f>A_1</f>
        <v>45</v>
      </c>
      <c r="L19" s="7">
        <f>ROUND(J19,0)</f>
        <v>3</v>
      </c>
      <c r="M19">
        <v>-1</v>
      </c>
      <c r="N19">
        <v>0</v>
      </c>
      <c r="O19">
        <f>ABS(50 - F19)</f>
        <v>50</v>
      </c>
      <c r="P19" s="22"/>
    </row>
    <row r="20" spans="1:16" x14ac:dyDescent="0.35">
      <c r="A20">
        <f>A19-1</f>
        <v>48</v>
      </c>
      <c r="B20" s="28">
        <f t="shared" si="1"/>
        <v>15.925971109908616</v>
      </c>
      <c r="C20" s="28">
        <f t="shared" si="2"/>
        <v>15925.971109908616</v>
      </c>
      <c r="D20" s="17">
        <f t="shared" si="3"/>
        <v>0.93720948047068653</v>
      </c>
      <c r="E20">
        <f>E19-1</f>
        <v>48</v>
      </c>
      <c r="F20">
        <f t="shared" ref="F20:F34" si="6">F19+1</f>
        <v>1</v>
      </c>
      <c r="G20" s="17">
        <f t="shared" ref="G20:G51" si="7">A_1 * (2 * subslots -F20)/(2 * subslots) + A_2 * F20 / (2 * subslots)</f>
        <v>45</v>
      </c>
      <c r="H20" s="28">
        <f t="shared" si="4"/>
        <v>1605.0392759204778</v>
      </c>
      <c r="I20" s="7">
        <f t="shared" ref="I20:I83" si="8">ROUND(H20,0)</f>
        <v>1605</v>
      </c>
      <c r="J20" s="17">
        <f t="shared" si="5"/>
        <v>6.2303771315907994</v>
      </c>
      <c r="K20" s="17">
        <f t="shared" ref="K20:K51" si="9">K19 - ROUND(J20,0)*1.8/microsteps</f>
        <v>44.915624999999999</v>
      </c>
      <c r="L20" s="7">
        <f t="shared" ref="L20:L83" si="10">ROUND(J20,0)</f>
        <v>6</v>
      </c>
      <c r="M20">
        <v>-1</v>
      </c>
      <c r="N20">
        <f>N19 + (M20*L20)</f>
        <v>-6</v>
      </c>
      <c r="O20">
        <f t="shared" ref="O20:O83" si="11">ABS(50 - F20)</f>
        <v>49</v>
      </c>
    </row>
    <row r="21" spans="1:16" x14ac:dyDescent="0.35">
      <c r="A21">
        <f t="shared" ref="A21:A68" si="12">A20-1</f>
        <v>47</v>
      </c>
      <c r="B21" s="28">
        <f t="shared" si="1"/>
        <v>10.62605379628312</v>
      </c>
      <c r="C21" s="28">
        <f t="shared" si="2"/>
        <v>10626.05379628312</v>
      </c>
      <c r="D21" s="17">
        <f t="shared" si="3"/>
        <v>0.90589168668148567</v>
      </c>
      <c r="E21">
        <f>E20-1</f>
        <v>47</v>
      </c>
      <c r="F21">
        <f t="shared" si="6"/>
        <v>2</v>
      </c>
      <c r="G21" s="17">
        <f t="shared" si="7"/>
        <v>45</v>
      </c>
      <c r="H21" s="28">
        <f t="shared" si="4"/>
        <v>1070.9069841566582</v>
      </c>
      <c r="I21" s="7">
        <f t="shared" si="8"/>
        <v>1071</v>
      </c>
      <c r="J21" s="17">
        <f t="shared" si="5"/>
        <v>9.3378791509843637</v>
      </c>
      <c r="K21" s="17">
        <f t="shared" si="9"/>
        <v>44.7890625</v>
      </c>
      <c r="L21" s="7">
        <f t="shared" si="10"/>
        <v>9</v>
      </c>
      <c r="M21">
        <v>-1</v>
      </c>
      <c r="N21">
        <f t="shared" ref="N21:N84" si="13">N20 + (M21*L21)</f>
        <v>-15</v>
      </c>
      <c r="O21">
        <f t="shared" si="11"/>
        <v>48</v>
      </c>
    </row>
    <row r="22" spans="1:16" x14ac:dyDescent="0.35">
      <c r="A22">
        <f t="shared" si="12"/>
        <v>46</v>
      </c>
      <c r="B22" s="28">
        <f t="shared" si="1"/>
        <v>7.9787297555594616</v>
      </c>
      <c r="C22" s="28">
        <f t="shared" si="2"/>
        <v>7978.7297555594614</v>
      </c>
      <c r="D22" s="17">
        <f t="shared" si="3"/>
        <v>0.87466676643569552</v>
      </c>
      <c r="E22">
        <f t="shared" ref="E22:E68" si="14">E21-1</f>
        <v>46</v>
      </c>
      <c r="F22">
        <f t="shared" si="6"/>
        <v>3</v>
      </c>
      <c r="G22" s="17">
        <f t="shared" si="7"/>
        <v>45</v>
      </c>
      <c r="H22" s="28">
        <f t="shared" si="4"/>
        <v>804.10635817747698</v>
      </c>
      <c r="I22" s="7">
        <f t="shared" si="8"/>
        <v>804</v>
      </c>
      <c r="J22" s="17">
        <f t="shared" si="5"/>
        <v>12.436165811031762</v>
      </c>
      <c r="K22" s="17">
        <f t="shared" si="9"/>
        <v>44.620312499999997</v>
      </c>
      <c r="L22" s="7">
        <f t="shared" si="10"/>
        <v>12</v>
      </c>
      <c r="M22">
        <v>-1</v>
      </c>
      <c r="N22">
        <f t="shared" si="13"/>
        <v>-27</v>
      </c>
      <c r="O22">
        <f t="shared" si="11"/>
        <v>47</v>
      </c>
    </row>
    <row r="23" spans="1:16" s="34" customFormat="1" x14ac:dyDescent="0.35">
      <c r="A23" s="34">
        <f t="shared" si="12"/>
        <v>45</v>
      </c>
      <c r="B23" s="35">
        <f t="shared" si="1"/>
        <v>6.3924532214996592</v>
      </c>
      <c r="C23" s="35">
        <f t="shared" si="2"/>
        <v>6392.4532214996589</v>
      </c>
      <c r="D23" s="36">
        <f t="shared" si="3"/>
        <v>0.84356553495976905</v>
      </c>
      <c r="E23" s="34">
        <f t="shared" si="14"/>
        <v>45</v>
      </c>
      <c r="F23" s="34">
        <f t="shared" si="6"/>
        <v>4</v>
      </c>
      <c r="G23" s="36">
        <f t="shared" si="7"/>
        <v>45</v>
      </c>
      <c r="H23" s="35">
        <f t="shared" si="4"/>
        <v>644.23942622926256</v>
      </c>
      <c r="I23" s="7">
        <f t="shared" si="8"/>
        <v>644</v>
      </c>
      <c r="J23" s="36">
        <f t="shared" si="5"/>
        <v>15.522179476860122</v>
      </c>
      <c r="K23" s="36">
        <f t="shared" si="9"/>
        <v>44.395312499999996</v>
      </c>
      <c r="L23" s="37">
        <f t="shared" si="10"/>
        <v>16</v>
      </c>
      <c r="M23" s="34">
        <v>-1</v>
      </c>
      <c r="N23" s="34">
        <f t="shared" si="13"/>
        <v>-43</v>
      </c>
      <c r="O23" s="34">
        <f t="shared" si="11"/>
        <v>46</v>
      </c>
    </row>
    <row r="24" spans="1:16" x14ac:dyDescent="0.35">
      <c r="A24">
        <f t="shared" si="12"/>
        <v>44</v>
      </c>
      <c r="B24" s="28">
        <f t="shared" si="1"/>
        <v>5.3367114122924555</v>
      </c>
      <c r="C24" s="28">
        <f t="shared" si="2"/>
        <v>5336.7114122924559</v>
      </c>
      <c r="D24" s="17">
        <f t="shared" si="3"/>
        <v>0.81261868541427529</v>
      </c>
      <c r="E24">
        <f t="shared" si="14"/>
        <v>44</v>
      </c>
      <c r="F24">
        <f t="shared" si="6"/>
        <v>5</v>
      </c>
      <c r="G24" s="17">
        <f t="shared" si="7"/>
        <v>45</v>
      </c>
      <c r="H24" s="28">
        <f t="shared" si="4"/>
        <v>537.84044702009908</v>
      </c>
      <c r="I24" s="7">
        <f t="shared" si="8"/>
        <v>538</v>
      </c>
      <c r="J24" s="17">
        <f t="shared" si="5"/>
        <v>18.592874625560281</v>
      </c>
      <c r="K24" s="17">
        <f t="shared" si="9"/>
        <v>44.128124999999997</v>
      </c>
      <c r="L24" s="7">
        <f t="shared" si="10"/>
        <v>19</v>
      </c>
      <c r="M24">
        <v>-1</v>
      </c>
      <c r="N24">
        <f t="shared" si="13"/>
        <v>-62</v>
      </c>
      <c r="O24">
        <f t="shared" si="11"/>
        <v>45</v>
      </c>
    </row>
    <row r="25" spans="1:16" x14ac:dyDescent="0.35">
      <c r="A25">
        <f t="shared" si="12"/>
        <v>43</v>
      </c>
      <c r="B25" s="28">
        <f t="shared" si="1"/>
        <v>4.58414385702737</v>
      </c>
      <c r="C25" s="28">
        <f t="shared" si="2"/>
        <v>4584.1438570273704</v>
      </c>
      <c r="D25" s="17">
        <f t="shared" si="3"/>
        <v>0.78185675860345727</v>
      </c>
      <c r="E25">
        <f t="shared" si="14"/>
        <v>43</v>
      </c>
      <c r="F25">
        <f t="shared" si="6"/>
        <v>6</v>
      </c>
      <c r="G25" s="17">
        <f t="shared" si="7"/>
        <v>45</v>
      </c>
      <c r="H25" s="28">
        <f t="shared" si="4"/>
        <v>461.99574809103967</v>
      </c>
      <c r="I25" s="7">
        <f t="shared" si="8"/>
        <v>462</v>
      </c>
      <c r="J25" s="17">
        <f t="shared" si="5"/>
        <v>21.645220851749976</v>
      </c>
      <c r="K25" s="17">
        <f t="shared" si="9"/>
        <v>43.818749999999994</v>
      </c>
      <c r="L25" s="7">
        <f t="shared" si="10"/>
        <v>22</v>
      </c>
      <c r="M25">
        <v>-1</v>
      </c>
      <c r="N25">
        <f t="shared" si="13"/>
        <v>-84</v>
      </c>
      <c r="O25">
        <f t="shared" si="11"/>
        <v>44</v>
      </c>
    </row>
    <row r="26" spans="1:16" x14ac:dyDescent="0.35">
      <c r="A26">
        <f t="shared" si="12"/>
        <v>42</v>
      </c>
      <c r="B26" s="28">
        <f t="shared" si="1"/>
        <v>4.0210722333759685</v>
      </c>
      <c r="C26" s="28">
        <f t="shared" si="2"/>
        <v>4021.0722333759686</v>
      </c>
      <c r="D26" s="17">
        <f t="shared" si="3"/>
        <v>0.75131011283514526</v>
      </c>
      <c r="E26">
        <f t="shared" si="14"/>
        <v>42</v>
      </c>
      <c r="F26">
        <f t="shared" si="6"/>
        <v>7</v>
      </c>
      <c r="G26" s="17">
        <f t="shared" si="7"/>
        <v>45</v>
      </c>
      <c r="H26" s="28">
        <f t="shared" si="4"/>
        <v>405.24868601992188</v>
      </c>
      <c r="I26" s="7">
        <f t="shared" si="8"/>
        <v>405</v>
      </c>
      <c r="J26" s="17">
        <f t="shared" si="5"/>
        <v>24.67620585821814</v>
      </c>
      <c r="K26" s="17">
        <f t="shared" si="9"/>
        <v>43.467187499999994</v>
      </c>
      <c r="L26" s="7">
        <f t="shared" si="10"/>
        <v>25</v>
      </c>
      <c r="M26">
        <v>-1</v>
      </c>
      <c r="N26">
        <f t="shared" si="13"/>
        <v>-109</v>
      </c>
      <c r="O26">
        <f t="shared" si="11"/>
        <v>43</v>
      </c>
    </row>
    <row r="27" spans="1:16" x14ac:dyDescent="0.35">
      <c r="A27">
        <f t="shared" si="12"/>
        <v>41</v>
      </c>
      <c r="B27" s="28">
        <f t="shared" si="1"/>
        <v>3.5843436523721586</v>
      </c>
      <c r="C27" s="28">
        <f t="shared" si="2"/>
        <v>3584.3436523721584</v>
      </c>
      <c r="D27" s="17">
        <f t="shared" si="3"/>
        <v>0.7210088939607705</v>
      </c>
      <c r="E27">
        <f t="shared" si="14"/>
        <v>41</v>
      </c>
      <c r="F27">
        <f t="shared" si="6"/>
        <v>8</v>
      </c>
      <c r="G27" s="17">
        <f t="shared" si="7"/>
        <v>45</v>
      </c>
      <c r="H27" s="28">
        <f t="shared" si="4"/>
        <v>361.23463371563162</v>
      </c>
      <c r="I27" s="7">
        <f t="shared" si="8"/>
        <v>361</v>
      </c>
      <c r="J27" s="17">
        <f t="shared" si="5"/>
        <v>27.682838428698741</v>
      </c>
      <c r="K27" s="17">
        <f t="shared" si="9"/>
        <v>43.073437499999997</v>
      </c>
      <c r="L27" s="7">
        <f t="shared" si="10"/>
        <v>28</v>
      </c>
      <c r="M27">
        <v>-1</v>
      </c>
      <c r="N27">
        <f t="shared" si="13"/>
        <v>-137</v>
      </c>
      <c r="O27">
        <f t="shared" si="11"/>
        <v>42</v>
      </c>
    </row>
    <row r="28" spans="1:16" x14ac:dyDescent="0.35">
      <c r="A28">
        <f t="shared" si="12"/>
        <v>40</v>
      </c>
      <c r="B28" s="28">
        <f t="shared" si="1"/>
        <v>3.2360679774997894</v>
      </c>
      <c r="C28" s="28">
        <f t="shared" si="2"/>
        <v>3236.0679774997893</v>
      </c>
      <c r="D28" s="17">
        <f t="shared" si="3"/>
        <v>0.69098300562505255</v>
      </c>
      <c r="E28">
        <f t="shared" si="14"/>
        <v>40</v>
      </c>
      <c r="F28">
        <f t="shared" si="6"/>
        <v>9</v>
      </c>
      <c r="G28" s="17">
        <f t="shared" si="7"/>
        <v>45</v>
      </c>
      <c r="H28" s="28">
        <f t="shared" si="4"/>
        <v>326.1349758574006</v>
      </c>
      <c r="I28" s="7">
        <f t="shared" si="8"/>
        <v>326</v>
      </c>
      <c r="J28" s="17">
        <f t="shared" si="5"/>
        <v>30.662151379839752</v>
      </c>
      <c r="K28" s="17">
        <f t="shared" si="9"/>
        <v>42.637499999999996</v>
      </c>
      <c r="L28" s="7">
        <f t="shared" si="10"/>
        <v>31</v>
      </c>
      <c r="M28">
        <v>-1</v>
      </c>
      <c r="N28">
        <f t="shared" si="13"/>
        <v>-168</v>
      </c>
      <c r="O28">
        <f t="shared" si="11"/>
        <v>41</v>
      </c>
    </row>
    <row r="29" spans="1:16" x14ac:dyDescent="0.35">
      <c r="A29">
        <f t="shared" si="12"/>
        <v>39</v>
      </c>
      <c r="B29" s="28">
        <f t="shared" si="1"/>
        <v>2.9521347928093391</v>
      </c>
      <c r="C29" s="28">
        <f t="shared" si="2"/>
        <v>2952.1347928093392</v>
      </c>
      <c r="D29" s="17">
        <f t="shared" si="3"/>
        <v>0.66126207975470852</v>
      </c>
      <c r="E29">
        <f t="shared" si="14"/>
        <v>39</v>
      </c>
      <c r="F29">
        <f t="shared" si="6"/>
        <v>10</v>
      </c>
      <c r="G29" s="17">
        <f t="shared" si="7"/>
        <v>45</v>
      </c>
      <c r="H29" s="28">
        <f t="shared" si="4"/>
        <v>297.51983458781621</v>
      </c>
      <c r="I29" s="7">
        <f t="shared" si="8"/>
        <v>298</v>
      </c>
      <c r="J29" s="17">
        <f t="shared" si="5"/>
        <v>33.611204489455282</v>
      </c>
      <c r="K29" s="17">
        <f t="shared" si="9"/>
        <v>42.159374999999997</v>
      </c>
      <c r="L29" s="7">
        <f t="shared" si="10"/>
        <v>34</v>
      </c>
      <c r="M29">
        <v>-1</v>
      </c>
      <c r="N29">
        <f t="shared" si="13"/>
        <v>-202</v>
      </c>
      <c r="O29">
        <f t="shared" si="11"/>
        <v>40</v>
      </c>
      <c r="P29">
        <f t="shared" ref="P29:P43" si="15">subslot_dur_ms * 1000 / H29</f>
        <v>33.611204489455275</v>
      </c>
    </row>
    <row r="30" spans="1:16" x14ac:dyDescent="0.35">
      <c r="A30">
        <f t="shared" si="12"/>
        <v>38</v>
      </c>
      <c r="B30" s="28">
        <f t="shared" si="1"/>
        <v>2.7164718916658708</v>
      </c>
      <c r="C30" s="28">
        <f t="shared" si="2"/>
        <v>2716.4718916658708</v>
      </c>
      <c r="D30" s="17">
        <f t="shared" si="3"/>
        <v>0.63187544731532186</v>
      </c>
      <c r="E30">
        <f t="shared" si="14"/>
        <v>38</v>
      </c>
      <c r="F30">
        <f t="shared" si="6"/>
        <v>11</v>
      </c>
      <c r="G30" s="17">
        <f t="shared" si="7"/>
        <v>45</v>
      </c>
      <c r="H30" s="28">
        <f t="shared" si="4"/>
        <v>273.76943283195106</v>
      </c>
      <c r="I30" s="7">
        <f t="shared" si="8"/>
        <v>274</v>
      </c>
      <c r="J30" s="17">
        <f t="shared" si="5"/>
        <v>36.527087398169606</v>
      </c>
      <c r="K30" s="17">
        <f t="shared" si="9"/>
        <v>41.639062499999994</v>
      </c>
      <c r="L30" s="7">
        <f t="shared" si="10"/>
        <v>37</v>
      </c>
      <c r="M30">
        <v>-1</v>
      </c>
      <c r="N30">
        <f t="shared" si="13"/>
        <v>-239</v>
      </c>
      <c r="O30">
        <f t="shared" si="11"/>
        <v>39</v>
      </c>
      <c r="P30">
        <f t="shared" si="15"/>
        <v>36.527087398169606</v>
      </c>
    </row>
    <row r="31" spans="1:16" x14ac:dyDescent="0.35">
      <c r="A31">
        <f t="shared" si="12"/>
        <v>37</v>
      </c>
      <c r="B31" s="28">
        <f t="shared" si="1"/>
        <v>2.5179536983103494</v>
      </c>
      <c r="C31" s="28">
        <f t="shared" si="2"/>
        <v>2517.9536983103494</v>
      </c>
      <c r="D31" s="17">
        <f t="shared" si="3"/>
        <v>0.60285210936521949</v>
      </c>
      <c r="E31">
        <f t="shared" si="14"/>
        <v>37</v>
      </c>
      <c r="F31">
        <f t="shared" si="6"/>
        <v>12</v>
      </c>
      <c r="G31" s="17">
        <f t="shared" si="7"/>
        <v>45</v>
      </c>
      <c r="H31" s="28">
        <f t="shared" si="4"/>
        <v>253.7625211578399</v>
      </c>
      <c r="I31" s="7">
        <f t="shared" si="8"/>
        <v>254</v>
      </c>
      <c r="J31" s="17">
        <f t="shared" si="5"/>
        <v>39.406922481590634</v>
      </c>
      <c r="K31" s="17">
        <f t="shared" si="9"/>
        <v>41.090624999999996</v>
      </c>
      <c r="L31" s="7">
        <f t="shared" si="10"/>
        <v>39</v>
      </c>
      <c r="M31">
        <v>-1</v>
      </c>
      <c r="N31">
        <f t="shared" si="13"/>
        <v>-278</v>
      </c>
      <c r="O31">
        <f t="shared" si="11"/>
        <v>38</v>
      </c>
      <c r="P31">
        <f t="shared" si="15"/>
        <v>39.406922481590634</v>
      </c>
    </row>
    <row r="32" spans="1:16" x14ac:dyDescent="0.35">
      <c r="A32">
        <f t="shared" si="12"/>
        <v>36</v>
      </c>
      <c r="B32" s="28">
        <f t="shared" si="1"/>
        <v>2.3486346560543518</v>
      </c>
      <c r="C32" s="28">
        <f t="shared" si="2"/>
        <v>2348.634656054352</v>
      </c>
      <c r="D32" s="17">
        <f t="shared" si="3"/>
        <v>0.57422070843492734</v>
      </c>
      <c r="E32">
        <f t="shared" si="14"/>
        <v>36</v>
      </c>
      <c r="F32">
        <f t="shared" si="6"/>
        <v>13</v>
      </c>
      <c r="G32" s="17">
        <f t="shared" si="7"/>
        <v>45</v>
      </c>
      <c r="H32" s="28">
        <f t="shared" si="4"/>
        <v>236.69833643047767</v>
      </c>
      <c r="I32" s="7">
        <f t="shared" si="8"/>
        <v>237</v>
      </c>
      <c r="J32" s="17">
        <f t="shared" si="5"/>
        <v>42.247867690177749</v>
      </c>
      <c r="K32" s="17">
        <f t="shared" si="9"/>
        <v>40.499999999999993</v>
      </c>
      <c r="L32" s="7">
        <f t="shared" si="10"/>
        <v>42</v>
      </c>
      <c r="M32">
        <v>-1</v>
      </c>
      <c r="N32">
        <f t="shared" si="13"/>
        <v>-320</v>
      </c>
      <c r="O32">
        <f t="shared" si="11"/>
        <v>37</v>
      </c>
      <c r="P32">
        <f t="shared" si="15"/>
        <v>42.247867690177749</v>
      </c>
    </row>
    <row r="33" spans="1:16" x14ac:dyDescent="0.35">
      <c r="A33">
        <f t="shared" si="12"/>
        <v>35</v>
      </c>
      <c r="B33" s="28">
        <f t="shared" si="1"/>
        <v>2.2026892645852665</v>
      </c>
      <c r="C33" s="28">
        <f t="shared" si="2"/>
        <v>2202.6892645852663</v>
      </c>
      <c r="D33" s="17">
        <f t="shared" si="3"/>
        <v>0.54600950026045325</v>
      </c>
      <c r="E33">
        <f t="shared" si="14"/>
        <v>35</v>
      </c>
      <c r="F33">
        <f t="shared" si="6"/>
        <v>14</v>
      </c>
      <c r="G33" s="17">
        <f t="shared" si="7"/>
        <v>45</v>
      </c>
      <c r="H33" s="28">
        <f t="shared" si="4"/>
        <v>221.98977744648388</v>
      </c>
      <c r="I33" s="7">
        <f t="shared" si="8"/>
        <v>222</v>
      </c>
      <c r="J33" s="17">
        <f t="shared" si="5"/>
        <v>45.047119354001545</v>
      </c>
      <c r="K33" s="17">
        <f t="shared" si="9"/>
        <v>39.867187499999993</v>
      </c>
      <c r="L33" s="7">
        <f t="shared" si="10"/>
        <v>45</v>
      </c>
      <c r="M33">
        <v>-1</v>
      </c>
      <c r="N33">
        <f t="shared" si="13"/>
        <v>-365</v>
      </c>
      <c r="O33">
        <f t="shared" si="11"/>
        <v>36</v>
      </c>
      <c r="P33">
        <f t="shared" si="15"/>
        <v>45.047119354001545</v>
      </c>
    </row>
    <row r="34" spans="1:16" x14ac:dyDescent="0.35">
      <c r="A34">
        <f t="shared" si="12"/>
        <v>34</v>
      </c>
      <c r="B34" s="28">
        <f t="shared" si="1"/>
        <v>2.0757496076487936</v>
      </c>
      <c r="C34" s="28">
        <f t="shared" ref="C34:C68" si="16">1000*B34</f>
        <v>2075.7496076487937</v>
      </c>
      <c r="D34" s="17">
        <f t="shared" si="3"/>
        <v>0.51824632589828479</v>
      </c>
      <c r="E34">
        <f t="shared" si="14"/>
        <v>34</v>
      </c>
      <c r="F34">
        <f t="shared" si="6"/>
        <v>15</v>
      </c>
      <c r="G34" s="17">
        <f t="shared" si="7"/>
        <v>45</v>
      </c>
      <c r="H34" s="28">
        <f t="shared" si="4"/>
        <v>209.19664014585501</v>
      </c>
      <c r="I34" s="7">
        <f t="shared" si="8"/>
        <v>209</v>
      </c>
      <c r="J34" s="17">
        <f t="shared" si="5"/>
        <v>47.801914949627538</v>
      </c>
      <c r="K34" s="17">
        <f t="shared" si="9"/>
        <v>39.192187499999996</v>
      </c>
      <c r="L34" s="7">
        <f t="shared" si="10"/>
        <v>48</v>
      </c>
      <c r="M34">
        <v>-1</v>
      </c>
      <c r="N34">
        <f t="shared" si="13"/>
        <v>-413</v>
      </c>
      <c r="O34">
        <f t="shared" si="11"/>
        <v>35</v>
      </c>
      <c r="P34">
        <f t="shared" si="15"/>
        <v>47.801914949627545</v>
      </c>
    </row>
    <row r="35" spans="1:16" x14ac:dyDescent="0.35">
      <c r="A35">
        <f t="shared" si="12"/>
        <v>33</v>
      </c>
      <c r="B35" s="28">
        <f t="shared" si="1"/>
        <v>1.9644766988672488</v>
      </c>
      <c r="C35" s="28">
        <f t="shared" si="16"/>
        <v>1964.4766988672488</v>
      </c>
      <c r="D35" s="17">
        <f t="shared" si="3"/>
        <v>0.49095858424962879</v>
      </c>
      <c r="E35">
        <f t="shared" si="14"/>
        <v>33</v>
      </c>
      <c r="F35">
        <f t="shared" ref="F35:F69" si="17">F34+1</f>
        <v>16</v>
      </c>
      <c r="G35" s="17">
        <f t="shared" si="7"/>
        <v>45</v>
      </c>
      <c r="H35" s="28">
        <f t="shared" si="4"/>
        <v>197.98241730771491</v>
      </c>
      <c r="I35" s="7">
        <f t="shared" si="8"/>
        <v>198</v>
      </c>
      <c r="J35" s="17">
        <f t="shared" si="5"/>
        <v>50.509535826393432</v>
      </c>
      <c r="K35" s="17">
        <f t="shared" si="9"/>
        <v>38.474999999999994</v>
      </c>
      <c r="L35" s="7">
        <f t="shared" si="10"/>
        <v>51</v>
      </c>
      <c r="M35">
        <v>-1</v>
      </c>
      <c r="N35">
        <f t="shared" si="13"/>
        <v>-464</v>
      </c>
      <c r="O35">
        <f t="shared" si="11"/>
        <v>34</v>
      </c>
      <c r="P35">
        <f t="shared" si="15"/>
        <v>50.509535826393424</v>
      </c>
    </row>
    <row r="36" spans="1:16" x14ac:dyDescent="0.35">
      <c r="A36">
        <f t="shared" si="12"/>
        <v>32</v>
      </c>
      <c r="B36" s="28">
        <f t="shared" si="1"/>
        <v>1.8662747167005678</v>
      </c>
      <c r="C36" s="28">
        <f t="shared" si="16"/>
        <v>1866.2747167005678</v>
      </c>
      <c r="D36" s="17">
        <f t="shared" si="3"/>
        <v>0.46417320502100345</v>
      </c>
      <c r="E36">
        <f t="shared" si="14"/>
        <v>32</v>
      </c>
      <c r="F36">
        <f t="shared" si="17"/>
        <v>17</v>
      </c>
      <c r="G36" s="17">
        <f t="shared" si="7"/>
        <v>45</v>
      </c>
      <c r="H36" s="28">
        <f t="shared" si="4"/>
        <v>188.08549879247909</v>
      </c>
      <c r="I36" s="7">
        <f t="shared" si="8"/>
        <v>188</v>
      </c>
      <c r="J36" s="17">
        <f t="shared" si="5"/>
        <v>53.167309889388811</v>
      </c>
      <c r="K36" s="17">
        <f t="shared" si="9"/>
        <v>37.729687499999997</v>
      </c>
      <c r="L36" s="7">
        <f t="shared" si="10"/>
        <v>53</v>
      </c>
      <c r="M36">
        <v>-1</v>
      </c>
      <c r="N36">
        <f t="shared" si="13"/>
        <v>-517</v>
      </c>
      <c r="O36">
        <f t="shared" si="11"/>
        <v>33</v>
      </c>
      <c r="P36">
        <f t="shared" si="15"/>
        <v>53.167309889388811</v>
      </c>
    </row>
    <row r="37" spans="1:16" x14ac:dyDescent="0.35">
      <c r="A37">
        <f t="shared" si="12"/>
        <v>31</v>
      </c>
      <c r="B37" s="28">
        <f t="shared" si="1"/>
        <v>1.7790954854798671</v>
      </c>
      <c r="C37" s="28">
        <f t="shared" si="16"/>
        <v>1779.095485479867</v>
      </c>
      <c r="D37" s="17">
        <f t="shared" si="3"/>
        <v>0.43791662214786931</v>
      </c>
      <c r="E37">
        <f t="shared" si="14"/>
        <v>31</v>
      </c>
      <c r="F37">
        <f t="shared" si="17"/>
        <v>18</v>
      </c>
      <c r="G37" s="17">
        <f t="shared" si="7"/>
        <v>45</v>
      </c>
      <c r="H37" s="28">
        <f t="shared" si="4"/>
        <v>179.29946689601783</v>
      </c>
      <c r="I37" s="7">
        <f t="shared" si="8"/>
        <v>179</v>
      </c>
      <c r="J37" s="17">
        <f t="shared" si="5"/>
        <v>55.772614236490497</v>
      </c>
      <c r="K37" s="17">
        <f t="shared" si="9"/>
        <v>36.942187499999996</v>
      </c>
      <c r="L37" s="7">
        <f t="shared" si="10"/>
        <v>56</v>
      </c>
      <c r="M37">
        <v>-1</v>
      </c>
      <c r="N37">
        <f t="shared" si="13"/>
        <v>-573</v>
      </c>
      <c r="O37">
        <f t="shared" si="11"/>
        <v>32</v>
      </c>
      <c r="P37">
        <f t="shared" si="15"/>
        <v>55.77261423649049</v>
      </c>
    </row>
    <row r="38" spans="1:16" x14ac:dyDescent="0.35">
      <c r="A38">
        <f t="shared" si="12"/>
        <v>30</v>
      </c>
      <c r="B38" s="28">
        <f t="shared" si="1"/>
        <v>1.7013016167040795</v>
      </c>
      <c r="C38" s="28">
        <f t="shared" si="16"/>
        <v>1701.3016167040796</v>
      </c>
      <c r="D38" s="17">
        <f t="shared" si="3"/>
        <v>0.41221474770752675</v>
      </c>
      <c r="E38">
        <f t="shared" si="14"/>
        <v>30</v>
      </c>
      <c r="F38">
        <f t="shared" si="17"/>
        <v>19</v>
      </c>
      <c r="G38" s="17">
        <f t="shared" si="7"/>
        <v>45</v>
      </c>
      <c r="H38" s="28">
        <f t="shared" si="4"/>
        <v>171.45930355845803</v>
      </c>
      <c r="I38" s="7">
        <f t="shared" si="8"/>
        <v>171</v>
      </c>
      <c r="J38" s="17">
        <f t="shared" si="5"/>
        <v>58.322877746850054</v>
      </c>
      <c r="K38" s="17">
        <f t="shared" si="9"/>
        <v>36.126562499999999</v>
      </c>
      <c r="L38" s="7">
        <f t="shared" si="10"/>
        <v>58</v>
      </c>
      <c r="M38">
        <v>-1</v>
      </c>
      <c r="N38">
        <f t="shared" si="13"/>
        <v>-631</v>
      </c>
      <c r="O38">
        <f t="shared" si="11"/>
        <v>31</v>
      </c>
      <c r="P38">
        <f t="shared" si="15"/>
        <v>58.322877746850054</v>
      </c>
    </row>
    <row r="39" spans="1:16" x14ac:dyDescent="0.35">
      <c r="A39">
        <f t="shared" si="12"/>
        <v>29</v>
      </c>
      <c r="B39" s="28">
        <f t="shared" si="1"/>
        <v>1.6315687575137499</v>
      </c>
      <c r="C39" s="28">
        <f t="shared" si="16"/>
        <v>1631.5687575137499</v>
      </c>
      <c r="D39" s="17">
        <f t="shared" si="3"/>
        <v>0.38709294634702351</v>
      </c>
      <c r="E39">
        <f t="shared" si="14"/>
        <v>29</v>
      </c>
      <c r="F39">
        <f t="shared" si="17"/>
        <v>20</v>
      </c>
      <c r="G39" s="17">
        <f t="shared" si="7"/>
        <v>45</v>
      </c>
      <c r="H39" s="28">
        <f t="shared" si="4"/>
        <v>164.43153884318261</v>
      </c>
      <c r="I39" s="7">
        <f t="shared" si="8"/>
        <v>164</v>
      </c>
      <c r="J39" s="17">
        <f t="shared" si="5"/>
        <v>60.815583618279831</v>
      </c>
      <c r="K39" s="17">
        <f t="shared" si="9"/>
        <v>35.268749999999997</v>
      </c>
      <c r="L39" s="7">
        <f t="shared" si="10"/>
        <v>61</v>
      </c>
      <c r="M39">
        <v>-1</v>
      </c>
      <c r="N39">
        <f t="shared" si="13"/>
        <v>-692</v>
      </c>
      <c r="O39">
        <f t="shared" si="11"/>
        <v>30</v>
      </c>
      <c r="P39">
        <f t="shared" si="15"/>
        <v>60.815583618279831</v>
      </c>
    </row>
    <row r="40" spans="1:16" x14ac:dyDescent="0.35">
      <c r="A40">
        <f t="shared" si="12"/>
        <v>28</v>
      </c>
      <c r="B40" s="28">
        <f t="shared" si="1"/>
        <v>1.5688145035053658</v>
      </c>
      <c r="C40" s="28">
        <f t="shared" si="16"/>
        <v>1568.8145035053658</v>
      </c>
      <c r="D40" s="17">
        <f t="shared" si="3"/>
        <v>0.36257601025131025</v>
      </c>
      <c r="E40">
        <f t="shared" si="14"/>
        <v>28</v>
      </c>
      <c r="F40">
        <f t="shared" si="17"/>
        <v>21</v>
      </c>
      <c r="G40" s="17">
        <f t="shared" si="7"/>
        <v>45</v>
      </c>
      <c r="H40" s="28">
        <f t="shared" si="4"/>
        <v>158.10708668140018</v>
      </c>
      <c r="I40" s="7">
        <f t="shared" si="8"/>
        <v>158</v>
      </c>
      <c r="J40" s="17">
        <f t="shared" si="5"/>
        <v>63.248271851032769</v>
      </c>
      <c r="K40" s="17">
        <f t="shared" si="9"/>
        <v>34.3828125</v>
      </c>
      <c r="L40" s="7">
        <f t="shared" si="10"/>
        <v>63</v>
      </c>
      <c r="M40">
        <v>-1</v>
      </c>
      <c r="N40">
        <f t="shared" si="13"/>
        <v>-755</v>
      </c>
      <c r="O40">
        <f t="shared" si="11"/>
        <v>29</v>
      </c>
      <c r="P40">
        <f t="shared" si="15"/>
        <v>63.248271851032762</v>
      </c>
    </row>
    <row r="41" spans="1:16" x14ac:dyDescent="0.35">
      <c r="A41">
        <f t="shared" si="12"/>
        <v>27</v>
      </c>
      <c r="B41" s="28">
        <f t="shared" si="1"/>
        <v>1.5121458610312262</v>
      </c>
      <c r="C41" s="28">
        <f t="shared" si="16"/>
        <v>1512.1458610312261</v>
      </c>
      <c r="D41" s="17">
        <f t="shared" si="3"/>
        <v>0.33868813467634806</v>
      </c>
      <c r="E41">
        <f t="shared" si="14"/>
        <v>27</v>
      </c>
      <c r="F41">
        <f t="shared" si="17"/>
        <v>22</v>
      </c>
      <c r="G41" s="17">
        <f t="shared" si="7"/>
        <v>45</v>
      </c>
      <c r="H41" s="28">
        <f t="shared" si="4"/>
        <v>152.39595005705326</v>
      </c>
      <c r="I41" s="7">
        <f t="shared" si="8"/>
        <v>152</v>
      </c>
      <c r="J41" s="17">
        <f t="shared" si="5"/>
        <v>65.618541675525165</v>
      </c>
      <c r="K41" s="17">
        <f t="shared" si="9"/>
        <v>33.454687499999999</v>
      </c>
      <c r="L41" s="7">
        <f t="shared" si="10"/>
        <v>66</v>
      </c>
      <c r="M41">
        <v>-1</v>
      </c>
      <c r="N41">
        <f t="shared" si="13"/>
        <v>-821</v>
      </c>
      <c r="O41">
        <f t="shared" si="11"/>
        <v>28</v>
      </c>
      <c r="P41">
        <f t="shared" si="15"/>
        <v>65.618541675525165</v>
      </c>
    </row>
    <row r="42" spans="1:16" x14ac:dyDescent="0.35">
      <c r="A42">
        <f t="shared" si="12"/>
        <v>26</v>
      </c>
      <c r="B42" s="28">
        <f t="shared" si="1"/>
        <v>1.4608198491225133</v>
      </c>
      <c r="C42" s="28">
        <f t="shared" si="16"/>
        <v>1460.8198491225132</v>
      </c>
      <c r="D42" s="17">
        <f t="shared" si="3"/>
        <v>0.31545289407131138</v>
      </c>
      <c r="E42">
        <f t="shared" si="14"/>
        <v>26</v>
      </c>
      <c r="F42">
        <f t="shared" si="17"/>
        <v>23</v>
      </c>
      <c r="G42" s="17">
        <f t="shared" si="7"/>
        <v>45</v>
      </c>
      <c r="H42" s="28">
        <f t="shared" si="4"/>
        <v>147.2232504193783</v>
      </c>
      <c r="I42" s="7">
        <f t="shared" si="8"/>
        <v>147</v>
      </c>
      <c r="J42" s="17">
        <f t="shared" si="5"/>
        <v>67.924053921606301</v>
      </c>
      <c r="K42" s="17">
        <f t="shared" si="9"/>
        <v>32.498437500000001</v>
      </c>
      <c r="L42" s="7">
        <f t="shared" si="10"/>
        <v>68</v>
      </c>
      <c r="M42">
        <v>-1</v>
      </c>
      <c r="N42">
        <f t="shared" si="13"/>
        <v>-889</v>
      </c>
      <c r="O42">
        <f t="shared" si="11"/>
        <v>27</v>
      </c>
      <c r="P42">
        <f t="shared" si="15"/>
        <v>67.924053921606301</v>
      </c>
    </row>
    <row r="43" spans="1:16" x14ac:dyDescent="0.35">
      <c r="A43">
        <f t="shared" si="12"/>
        <v>25</v>
      </c>
      <c r="B43" s="28">
        <f t="shared" si="1"/>
        <v>1.4142135623730949</v>
      </c>
      <c r="C43" s="28">
        <f t="shared" si="16"/>
        <v>1414.2135623730949</v>
      </c>
      <c r="D43" s="17">
        <f t="shared" si="3"/>
        <v>0.29289321881345243</v>
      </c>
      <c r="E43">
        <f t="shared" si="14"/>
        <v>25</v>
      </c>
      <c r="F43">
        <f t="shared" si="17"/>
        <v>24</v>
      </c>
      <c r="G43" s="17">
        <f t="shared" si="7"/>
        <v>45</v>
      </c>
      <c r="H43" s="28">
        <f t="shared" si="4"/>
        <v>142.52621058291348</v>
      </c>
      <c r="I43" s="7">
        <f t="shared" si="8"/>
        <v>143</v>
      </c>
      <c r="J43" s="17">
        <f t="shared" si="5"/>
        <v>70.162533327037281</v>
      </c>
      <c r="K43" s="17">
        <f t="shared" si="9"/>
        <v>31.514062500000001</v>
      </c>
      <c r="L43" s="7">
        <f t="shared" si="10"/>
        <v>70</v>
      </c>
      <c r="M43">
        <v>-1</v>
      </c>
      <c r="N43">
        <f t="shared" si="13"/>
        <v>-959</v>
      </c>
      <c r="O43">
        <f t="shared" si="11"/>
        <v>26</v>
      </c>
      <c r="P43">
        <f t="shared" si="15"/>
        <v>70.162533327037281</v>
      </c>
    </row>
    <row r="44" spans="1:16" x14ac:dyDescent="0.35">
      <c r="A44">
        <f t="shared" si="12"/>
        <v>24</v>
      </c>
      <c r="B44" s="28">
        <f t="shared" si="1"/>
        <v>1.3718011480649182</v>
      </c>
      <c r="C44" s="28">
        <f t="shared" si="16"/>
        <v>1371.8011480649182</v>
      </c>
      <c r="D44" s="17">
        <f t="shared" si="3"/>
        <v>0.27103137257858845</v>
      </c>
      <c r="E44">
        <f t="shared" si="14"/>
        <v>24</v>
      </c>
      <c r="F44">
        <f t="shared" si="17"/>
        <v>25</v>
      </c>
      <c r="G44" s="17">
        <f t="shared" si="7"/>
        <v>45</v>
      </c>
      <c r="H44" s="28">
        <f t="shared" si="4"/>
        <v>138.25183445341753</v>
      </c>
      <c r="I44" s="7">
        <f t="shared" si="8"/>
        <v>138</v>
      </c>
      <c r="J44" s="17">
        <f t="shared" si="5"/>
        <v>72.331770782899753</v>
      </c>
      <c r="K44" s="17">
        <f t="shared" si="9"/>
        <v>30.501562500000002</v>
      </c>
      <c r="L44" s="7">
        <f t="shared" si="10"/>
        <v>72</v>
      </c>
      <c r="M44">
        <v>-1</v>
      </c>
      <c r="N44">
        <f t="shared" si="13"/>
        <v>-1031</v>
      </c>
      <c r="O44">
        <f t="shared" si="11"/>
        <v>25</v>
      </c>
    </row>
    <row r="45" spans="1:16" x14ac:dyDescent="0.35">
      <c r="A45">
        <f t="shared" si="12"/>
        <v>23</v>
      </c>
      <c r="B45" s="28">
        <f t="shared" si="1"/>
        <v>1.3331359054501724</v>
      </c>
      <c r="C45" s="28">
        <f t="shared" si="16"/>
        <v>1333.1359054501725</v>
      </c>
      <c r="D45" s="17">
        <f t="shared" si="3"/>
        <v>0.24988893036954041</v>
      </c>
      <c r="E45">
        <f t="shared" si="14"/>
        <v>23</v>
      </c>
      <c r="F45">
        <f t="shared" si="17"/>
        <v>26</v>
      </c>
      <c r="G45" s="17">
        <f t="shared" si="7"/>
        <v>45</v>
      </c>
      <c r="H45" s="28">
        <f t="shared" si="4"/>
        <v>134.35510297115019</v>
      </c>
      <c r="I45" s="7">
        <f t="shared" si="8"/>
        <v>134</v>
      </c>
      <c r="J45" s="17">
        <f t="shared" si="5"/>
        <v>74.429625513720012</v>
      </c>
      <c r="K45" s="17">
        <f t="shared" si="9"/>
        <v>29.460937500000004</v>
      </c>
      <c r="L45" s="7">
        <f t="shared" si="10"/>
        <v>74</v>
      </c>
      <c r="M45">
        <v>-1</v>
      </c>
      <c r="N45">
        <f t="shared" si="13"/>
        <v>-1105</v>
      </c>
      <c r="O45">
        <f t="shared" si="11"/>
        <v>24</v>
      </c>
    </row>
    <row r="46" spans="1:16" x14ac:dyDescent="0.35">
      <c r="A46">
        <f t="shared" si="12"/>
        <v>22</v>
      </c>
      <c r="B46" s="28">
        <f t="shared" si="1"/>
        <v>1.297836227184727</v>
      </c>
      <c r="C46" s="28">
        <f t="shared" si="16"/>
        <v>1297.836227184727</v>
      </c>
      <c r="D46" s="17">
        <f t="shared" si="3"/>
        <v>0.22948675722421075</v>
      </c>
      <c r="E46">
        <f t="shared" si="14"/>
        <v>22</v>
      </c>
      <c r="F46">
        <f t="shared" si="17"/>
        <v>27</v>
      </c>
      <c r="G46" s="17">
        <f t="shared" si="7"/>
        <v>45</v>
      </c>
      <c r="H46" s="28">
        <f t="shared" si="4"/>
        <v>130.79755727096077</v>
      </c>
      <c r="I46" s="7">
        <f t="shared" si="8"/>
        <v>131</v>
      </c>
      <c r="J46" s="17">
        <f t="shared" si="5"/>
        <v>76.454027190155841</v>
      </c>
      <c r="K46" s="17">
        <f t="shared" si="9"/>
        <v>28.392187500000002</v>
      </c>
      <c r="L46" s="7">
        <f t="shared" si="10"/>
        <v>76</v>
      </c>
      <c r="M46">
        <v>-1</v>
      </c>
      <c r="N46">
        <f t="shared" si="13"/>
        <v>-1181</v>
      </c>
      <c r="O46">
        <f t="shared" si="11"/>
        <v>23</v>
      </c>
    </row>
    <row r="47" spans="1:16" x14ac:dyDescent="0.35">
      <c r="A47">
        <f t="shared" si="12"/>
        <v>21</v>
      </c>
      <c r="B47" s="28">
        <f t="shared" si="1"/>
        <v>1.2655744560720903</v>
      </c>
      <c r="C47" s="28">
        <f t="shared" si="16"/>
        <v>1265.5744560720902</v>
      </c>
      <c r="D47" s="17">
        <f t="shared" si="3"/>
        <v>0.2098449876243097</v>
      </c>
      <c r="E47">
        <f t="shared" si="14"/>
        <v>21</v>
      </c>
      <c r="F47">
        <f t="shared" si="17"/>
        <v>28</v>
      </c>
      <c r="G47" s="17">
        <f t="shared" si="7"/>
        <v>45</v>
      </c>
      <c r="H47" s="28">
        <f t="shared" si="4"/>
        <v>127.54617565101533</v>
      </c>
      <c r="I47" s="7">
        <f t="shared" si="8"/>
        <v>128</v>
      </c>
      <c r="J47" s="17">
        <f t="shared" si="5"/>
        <v>78.402977972161537</v>
      </c>
      <c r="K47" s="17">
        <f t="shared" si="9"/>
        <v>27.295312500000001</v>
      </c>
      <c r="L47" s="7">
        <f t="shared" si="10"/>
        <v>78</v>
      </c>
      <c r="M47">
        <v>-1</v>
      </c>
      <c r="N47">
        <f t="shared" si="13"/>
        <v>-1259</v>
      </c>
      <c r="O47">
        <f t="shared" si="11"/>
        <v>22</v>
      </c>
    </row>
    <row r="48" spans="1:16" x14ac:dyDescent="0.35">
      <c r="A48">
        <f t="shared" si="12"/>
        <v>20</v>
      </c>
      <c r="B48" s="28">
        <f t="shared" si="1"/>
        <v>1.2360679774997896</v>
      </c>
      <c r="C48" s="28">
        <f t="shared" si="16"/>
        <v>1236.0679774997895</v>
      </c>
      <c r="D48" s="17">
        <f t="shared" si="3"/>
        <v>0.19098300562505255</v>
      </c>
      <c r="E48">
        <f t="shared" si="14"/>
        <v>20</v>
      </c>
      <c r="F48">
        <f t="shared" si="17"/>
        <v>29</v>
      </c>
      <c r="G48" s="17">
        <f t="shared" si="7"/>
        <v>45</v>
      </c>
      <c r="H48" s="28">
        <f t="shared" si="4"/>
        <v>124.57247585740066</v>
      </c>
      <c r="I48" s="7">
        <f t="shared" si="8"/>
        <v>125</v>
      </c>
      <c r="J48" s="17">
        <f t="shared" si="5"/>
        <v>80.274554480614952</v>
      </c>
      <c r="K48" s="17">
        <f t="shared" si="9"/>
        <v>26.170312500000001</v>
      </c>
      <c r="L48" s="7">
        <f t="shared" si="10"/>
        <v>80</v>
      </c>
      <c r="M48">
        <v>-1</v>
      </c>
      <c r="N48">
        <f t="shared" si="13"/>
        <v>-1339</v>
      </c>
      <c r="O48">
        <f t="shared" si="11"/>
        <v>21</v>
      </c>
    </row>
    <row r="49" spans="1:15" x14ac:dyDescent="0.35">
      <c r="A49">
        <f t="shared" si="12"/>
        <v>19</v>
      </c>
      <c r="B49" s="28">
        <f t="shared" si="1"/>
        <v>1.2090720434065412</v>
      </c>
      <c r="C49" s="28">
        <f t="shared" si="16"/>
        <v>1209.0720434065411</v>
      </c>
      <c r="D49" s="17">
        <f t="shared" si="3"/>
        <v>0.17291942572543817</v>
      </c>
      <c r="E49">
        <f t="shared" si="14"/>
        <v>19</v>
      </c>
      <c r="F49">
        <f t="shared" si="17"/>
        <v>30</v>
      </c>
      <c r="G49" s="17">
        <f t="shared" si="7"/>
        <v>45</v>
      </c>
      <c r="H49" s="28">
        <f t="shared" si="4"/>
        <v>121.85179187456546</v>
      </c>
      <c r="I49" s="7">
        <f t="shared" si="8"/>
        <v>122</v>
      </c>
      <c r="J49" s="17">
        <f t="shared" si="5"/>
        <v>82.06690969546041</v>
      </c>
      <c r="K49" s="17">
        <f t="shared" si="9"/>
        <v>25.017187500000002</v>
      </c>
      <c r="L49" s="7">
        <f t="shared" si="10"/>
        <v>82</v>
      </c>
      <c r="M49">
        <v>-1</v>
      </c>
      <c r="N49">
        <f t="shared" si="13"/>
        <v>-1421</v>
      </c>
      <c r="O49">
        <f t="shared" si="11"/>
        <v>20</v>
      </c>
    </row>
    <row r="50" spans="1:15" x14ac:dyDescent="0.35">
      <c r="A50">
        <f t="shared" si="12"/>
        <v>18</v>
      </c>
      <c r="B50" s="28">
        <f t="shared" si="1"/>
        <v>1.1843739497369181</v>
      </c>
      <c r="C50" s="28">
        <f t="shared" si="16"/>
        <v>1184.3739497369181</v>
      </c>
      <c r="D50" s="17">
        <f t="shared" si="3"/>
        <v>0.15567207449798492</v>
      </c>
      <c r="E50">
        <f t="shared" si="14"/>
        <v>18</v>
      </c>
      <c r="F50">
        <f t="shared" si="17"/>
        <v>31</v>
      </c>
      <c r="G50" s="17">
        <f t="shared" si="7"/>
        <v>45</v>
      </c>
      <c r="H50" s="28">
        <f t="shared" si="4"/>
        <v>119.3626871219238</v>
      </c>
      <c r="I50" s="7">
        <f t="shared" si="8"/>
        <v>119</v>
      </c>
      <c r="J50" s="17">
        <f t="shared" si="5"/>
        <v>83.778274778494506</v>
      </c>
      <c r="K50" s="17">
        <f t="shared" si="9"/>
        <v>23.835937500000004</v>
      </c>
      <c r="L50" s="7">
        <f t="shared" si="10"/>
        <v>84</v>
      </c>
      <c r="M50">
        <v>-1</v>
      </c>
      <c r="N50">
        <f t="shared" si="13"/>
        <v>-1505</v>
      </c>
      <c r="O50">
        <f t="shared" si="11"/>
        <v>19</v>
      </c>
    </row>
    <row r="51" spans="1:15" x14ac:dyDescent="0.35">
      <c r="A51">
        <f t="shared" si="12"/>
        <v>17</v>
      </c>
      <c r="B51" s="28">
        <f t="shared" ref="B51:B82" si="18" xml:space="preserve"> 1/COS(PI()*A51/(2 * subslots))</f>
        <v>1.161788281072766</v>
      </c>
      <c r="C51" s="28">
        <f t="shared" si="16"/>
        <v>1161.788281072766</v>
      </c>
      <c r="D51" s="17">
        <f t="shared" si="3"/>
        <v>0.13925797299605636</v>
      </c>
      <c r="E51">
        <f t="shared" si="14"/>
        <v>17</v>
      </c>
      <c r="F51">
        <f t="shared" si="17"/>
        <v>32</v>
      </c>
      <c r="G51" s="17">
        <f t="shared" si="7"/>
        <v>45</v>
      </c>
      <c r="H51" s="28">
        <f t="shared" si="4"/>
        <v>117.0864752018647</v>
      </c>
      <c r="I51" s="7">
        <f t="shared" si="8"/>
        <v>117</v>
      </c>
      <c r="J51" s="17">
        <f t="shared" si="5"/>
        <v>85.406960818995955</v>
      </c>
      <c r="K51" s="17">
        <f t="shared" si="9"/>
        <v>22.640625000000004</v>
      </c>
      <c r="L51" s="7">
        <f t="shared" si="10"/>
        <v>85</v>
      </c>
      <c r="M51">
        <v>-1</v>
      </c>
      <c r="N51">
        <f t="shared" si="13"/>
        <v>-1590</v>
      </c>
      <c r="O51">
        <f t="shared" si="11"/>
        <v>18</v>
      </c>
    </row>
    <row r="52" spans="1:15" x14ac:dyDescent="0.35">
      <c r="A52">
        <f t="shared" si="12"/>
        <v>16</v>
      </c>
      <c r="B52" s="28">
        <f t="shared" si="18"/>
        <v>1.1411530035922413</v>
      </c>
      <c r="C52" s="28">
        <f t="shared" si="16"/>
        <v>1141.1530035922412</v>
      </c>
      <c r="D52" s="17">
        <f t="shared" si="3"/>
        <v>0.12369331995613642</v>
      </c>
      <c r="E52">
        <f t="shared" si="14"/>
        <v>16</v>
      </c>
      <c r="F52">
        <f t="shared" si="17"/>
        <v>33</v>
      </c>
      <c r="G52" s="17">
        <f t="shared" ref="G52:G83" si="19">A_1 * (2 * subslots -F52)/(2 * subslots) + A_2 * F52 / (2 * subslots)</f>
        <v>45</v>
      </c>
      <c r="H52" s="28">
        <f t="shared" si="4"/>
        <v>115.00682614328056</v>
      </c>
      <c r="I52" s="7">
        <f t="shared" si="8"/>
        <v>115</v>
      </c>
      <c r="J52" s="17">
        <f t="shared" si="5"/>
        <v>86.951360500476383</v>
      </c>
      <c r="K52" s="17">
        <f t="shared" ref="K52:K83" si="20">K51 - ROUND(J52,0)*1.8/microsteps</f>
        <v>21.417187500000004</v>
      </c>
      <c r="L52" s="7">
        <f t="shared" si="10"/>
        <v>87</v>
      </c>
      <c r="M52">
        <v>-1</v>
      </c>
      <c r="N52">
        <f t="shared" si="13"/>
        <v>-1677</v>
      </c>
      <c r="O52">
        <f t="shared" si="11"/>
        <v>17</v>
      </c>
    </row>
    <row r="53" spans="1:15" x14ac:dyDescent="0.35">
      <c r="A53">
        <f t="shared" si="12"/>
        <v>15</v>
      </c>
      <c r="B53" s="28">
        <f t="shared" si="18"/>
        <v>1.1223262376343608</v>
      </c>
      <c r="C53" s="28">
        <f t="shared" si="16"/>
        <v>1122.3262376343607</v>
      </c>
      <c r="D53" s="17">
        <f t="shared" si="3"/>
        <v>0.1089934758116321</v>
      </c>
      <c r="E53">
        <f t="shared" si="14"/>
        <v>15</v>
      </c>
      <c r="F53">
        <f t="shared" si="17"/>
        <v>34</v>
      </c>
      <c r="G53" s="17">
        <f t="shared" si="19"/>
        <v>45</v>
      </c>
      <c r="H53" s="28">
        <f t="shared" si="4"/>
        <v>113.10944113658792</v>
      </c>
      <c r="I53" s="7">
        <f t="shared" si="8"/>
        <v>113</v>
      </c>
      <c r="J53" s="17">
        <f t="shared" si="5"/>
        <v>88.409949686907822</v>
      </c>
      <c r="K53" s="17">
        <f t="shared" si="20"/>
        <v>20.179687500000004</v>
      </c>
      <c r="L53" s="7">
        <f t="shared" si="10"/>
        <v>88</v>
      </c>
      <c r="M53">
        <v>-1</v>
      </c>
      <c r="N53">
        <f t="shared" si="13"/>
        <v>-1765</v>
      </c>
      <c r="O53">
        <f t="shared" si="11"/>
        <v>16</v>
      </c>
    </row>
    <row r="54" spans="1:15" x14ac:dyDescent="0.35">
      <c r="A54">
        <f t="shared" si="12"/>
        <v>14</v>
      </c>
      <c r="B54" s="28">
        <f t="shared" si="18"/>
        <v>1.1051835787563995</v>
      </c>
      <c r="C54" s="28">
        <f t="shared" si="16"/>
        <v>1105.1835787563996</v>
      </c>
      <c r="D54" s="17">
        <f t="shared" si="3"/>
        <v>9.5172947533980423E-2</v>
      </c>
      <c r="E54">
        <f t="shared" si="14"/>
        <v>14</v>
      </c>
      <c r="F54">
        <f t="shared" si="17"/>
        <v>35</v>
      </c>
      <c r="G54" s="17">
        <f t="shared" si="19"/>
        <v>45</v>
      </c>
      <c r="H54" s="28">
        <f t="shared" si="4"/>
        <v>111.38178254654341</v>
      </c>
      <c r="I54" s="7">
        <f t="shared" si="8"/>
        <v>111</v>
      </c>
      <c r="J54" s="17">
        <f t="shared" si="5"/>
        <v>89.781288926860853</v>
      </c>
      <c r="K54" s="17">
        <f t="shared" si="20"/>
        <v>18.914062500000004</v>
      </c>
      <c r="L54" s="7">
        <f t="shared" si="10"/>
        <v>90</v>
      </c>
      <c r="M54">
        <v>-1</v>
      </c>
      <c r="N54">
        <f t="shared" si="13"/>
        <v>-1855</v>
      </c>
      <c r="O54">
        <f t="shared" si="11"/>
        <v>15</v>
      </c>
    </row>
    <row r="55" spans="1:15" x14ac:dyDescent="0.35">
      <c r="A55">
        <f t="shared" si="12"/>
        <v>13</v>
      </c>
      <c r="B55" s="28">
        <f t="shared" si="18"/>
        <v>1.0896158646487053</v>
      </c>
      <c r="C55" s="28">
        <f t="shared" si="16"/>
        <v>1089.6158646487054</v>
      </c>
      <c r="D55" s="17">
        <f t="shared" si="3"/>
        <v>8.224537431601886E-2</v>
      </c>
      <c r="E55">
        <f t="shared" si="14"/>
        <v>13</v>
      </c>
      <c r="F55">
        <f t="shared" si="17"/>
        <v>36</v>
      </c>
      <c r="G55" s="17">
        <f t="shared" si="19"/>
        <v>45</v>
      </c>
      <c r="H55" s="28">
        <f t="shared" si="4"/>
        <v>109.81284885912736</v>
      </c>
      <c r="I55" s="7">
        <f t="shared" si="8"/>
        <v>110</v>
      </c>
      <c r="J55" s="17">
        <f t="shared" si="5"/>
        <v>91.064024874069418</v>
      </c>
      <c r="K55" s="17">
        <f t="shared" si="20"/>
        <v>17.634375000000002</v>
      </c>
      <c r="L55" s="7">
        <f t="shared" si="10"/>
        <v>91</v>
      </c>
      <c r="M55">
        <v>-1</v>
      </c>
      <c r="N55">
        <f t="shared" si="13"/>
        <v>-1946</v>
      </c>
      <c r="O55">
        <f t="shared" si="11"/>
        <v>14</v>
      </c>
    </row>
    <row r="56" spans="1:15" x14ac:dyDescent="0.35">
      <c r="A56">
        <f t="shared" si="12"/>
        <v>12</v>
      </c>
      <c r="B56" s="28">
        <f t="shared" si="18"/>
        <v>1.0755273070222477</v>
      </c>
      <c r="C56" s="28">
        <f t="shared" si="16"/>
        <v>1075.5273070222477</v>
      </c>
      <c r="D56" s="17">
        <f t="shared" si="3"/>
        <v>7.0223514111748542E-2</v>
      </c>
      <c r="E56">
        <f t="shared" si="14"/>
        <v>12</v>
      </c>
      <c r="F56">
        <f t="shared" si="17"/>
        <v>37</v>
      </c>
      <c r="G56" s="17">
        <f t="shared" si="19"/>
        <v>45</v>
      </c>
      <c r="H56" s="28">
        <f t="shared" si="4"/>
        <v>108.39298641083592</v>
      </c>
      <c r="I56" s="7">
        <f t="shared" si="8"/>
        <v>108</v>
      </c>
      <c r="J56" s="17">
        <f t="shared" si="5"/>
        <v>92.256891623020294</v>
      </c>
      <c r="K56" s="17">
        <f t="shared" si="20"/>
        <v>16.340625000000003</v>
      </c>
      <c r="L56" s="7">
        <f t="shared" si="10"/>
        <v>92</v>
      </c>
      <c r="M56">
        <v>-1</v>
      </c>
      <c r="N56">
        <f t="shared" si="13"/>
        <v>-2038</v>
      </c>
      <c r="O56">
        <f t="shared" si="11"/>
        <v>13</v>
      </c>
    </row>
    <row r="57" spans="1:15" x14ac:dyDescent="0.35">
      <c r="A57">
        <f t="shared" si="12"/>
        <v>11</v>
      </c>
      <c r="B57" s="28">
        <f t="shared" si="18"/>
        <v>1.062833924336114</v>
      </c>
      <c r="C57" s="28">
        <f t="shared" si="16"/>
        <v>1062.833924336114</v>
      </c>
      <c r="D57" s="17">
        <f t="shared" si="3"/>
        <v>5.9119231045774545E-2</v>
      </c>
      <c r="E57">
        <f t="shared" si="14"/>
        <v>11</v>
      </c>
      <c r="F57">
        <f t="shared" si="17"/>
        <v>38</v>
      </c>
      <c r="G57" s="17">
        <f t="shared" si="19"/>
        <v>45</v>
      </c>
      <c r="H57" s="28">
        <f t="shared" si="4"/>
        <v>107.11373143699899</v>
      </c>
      <c r="I57" s="7">
        <f t="shared" si="8"/>
        <v>107</v>
      </c>
      <c r="J57" s="17">
        <f t="shared" si="5"/>
        <v>93.358711958248719</v>
      </c>
      <c r="K57" s="17">
        <f t="shared" si="20"/>
        <v>15.032812500000002</v>
      </c>
      <c r="L57" s="7">
        <f t="shared" si="10"/>
        <v>93</v>
      </c>
      <c r="M57">
        <v>-1</v>
      </c>
      <c r="N57">
        <f t="shared" si="13"/>
        <v>-2131</v>
      </c>
      <c r="O57">
        <f t="shared" si="11"/>
        <v>12</v>
      </c>
    </row>
    <row r="58" spans="1:15" x14ac:dyDescent="0.35">
      <c r="A58">
        <f t="shared" si="12"/>
        <v>10</v>
      </c>
      <c r="B58" s="28">
        <f t="shared" si="18"/>
        <v>1.0514622242382672</v>
      </c>
      <c r="C58" s="28">
        <f t="shared" si="16"/>
        <v>1051.4622242382673</v>
      </c>
      <c r="D58" s="17">
        <f t="shared" si="3"/>
        <v>4.8943483704846469E-2</v>
      </c>
      <c r="E58">
        <f t="shared" si="14"/>
        <v>10</v>
      </c>
      <c r="F58">
        <f t="shared" si="17"/>
        <v>39</v>
      </c>
      <c r="G58" s="17">
        <f t="shared" si="19"/>
        <v>45</v>
      </c>
      <c r="H58" s="28">
        <f t="shared" si="4"/>
        <v>105.96767728651288</v>
      </c>
      <c r="I58" s="7">
        <f t="shared" si="8"/>
        <v>106</v>
      </c>
      <c r="J58" s="17">
        <f t="shared" si="5"/>
        <v>94.368398516108257</v>
      </c>
      <c r="K58" s="17">
        <f t="shared" si="20"/>
        <v>13.710937500000002</v>
      </c>
      <c r="L58" s="7">
        <f t="shared" si="10"/>
        <v>94</v>
      </c>
      <c r="M58">
        <v>-1</v>
      </c>
      <c r="N58">
        <f t="shared" si="13"/>
        <v>-2225</v>
      </c>
      <c r="O58">
        <f t="shared" si="11"/>
        <v>11</v>
      </c>
    </row>
    <row r="59" spans="1:15" x14ac:dyDescent="0.35">
      <c r="A59">
        <f t="shared" si="12"/>
        <v>9</v>
      </c>
      <c r="B59" s="28">
        <f t="shared" si="18"/>
        <v>1.0413480947706812</v>
      </c>
      <c r="C59" s="28">
        <f t="shared" si="16"/>
        <v>1041.3480947706812</v>
      </c>
      <c r="D59" s="17">
        <f t="shared" si="3"/>
        <v>3.9706314323056935E-2</v>
      </c>
      <c r="E59">
        <f t="shared" si="14"/>
        <v>9</v>
      </c>
      <c r="F59">
        <f t="shared" si="17"/>
        <v>40</v>
      </c>
      <c r="G59" s="17">
        <f t="shared" si="19"/>
        <v>45</v>
      </c>
      <c r="H59" s="28">
        <f t="shared" si="4"/>
        <v>104.94836267610772</v>
      </c>
      <c r="I59" s="7">
        <f t="shared" si="8"/>
        <v>105</v>
      </c>
      <c r="J59" s="17">
        <f t="shared" si="5"/>
        <v>95.28495485786722</v>
      </c>
      <c r="K59" s="17">
        <f t="shared" si="20"/>
        <v>12.375000000000002</v>
      </c>
      <c r="L59" s="7">
        <f t="shared" si="10"/>
        <v>95</v>
      </c>
      <c r="M59">
        <v>-1</v>
      </c>
      <c r="N59">
        <f t="shared" si="13"/>
        <v>-2320</v>
      </c>
      <c r="O59">
        <f t="shared" si="11"/>
        <v>10</v>
      </c>
    </row>
    <row r="60" spans="1:15" x14ac:dyDescent="0.35">
      <c r="A60">
        <f t="shared" si="12"/>
        <v>8</v>
      </c>
      <c r="B60" s="28">
        <f t="shared" si="18"/>
        <v>1.0324358714173398</v>
      </c>
      <c r="C60" s="28">
        <f t="shared" si="16"/>
        <v>1032.4358714173397</v>
      </c>
      <c r="D60" s="17">
        <f t="shared" si="3"/>
        <v>3.1416838871368924E-2</v>
      </c>
      <c r="E60">
        <f t="shared" si="14"/>
        <v>8</v>
      </c>
      <c r="F60">
        <f t="shared" si="17"/>
        <v>41</v>
      </c>
      <c r="G60" s="17">
        <f t="shared" si="19"/>
        <v>45</v>
      </c>
      <c r="H60" s="28">
        <f t="shared" si="4"/>
        <v>104.05017766627877</v>
      </c>
      <c r="I60" s="7">
        <f t="shared" si="8"/>
        <v>104</v>
      </c>
      <c r="J60" s="17">
        <f t="shared" si="5"/>
        <v>96.107476453073488</v>
      </c>
      <c r="K60" s="17">
        <f t="shared" si="20"/>
        <v>11.025000000000002</v>
      </c>
      <c r="L60" s="7">
        <f t="shared" si="10"/>
        <v>96</v>
      </c>
      <c r="M60">
        <v>-1</v>
      </c>
      <c r="N60">
        <f t="shared" si="13"/>
        <v>-2416</v>
      </c>
      <c r="O60">
        <f t="shared" si="11"/>
        <v>9</v>
      </c>
    </row>
    <row r="61" spans="1:15" x14ac:dyDescent="0.35">
      <c r="A61">
        <f t="shared" si="12"/>
        <v>7</v>
      </c>
      <c r="B61" s="28">
        <f t="shared" si="18"/>
        <v>1.0246775534559003</v>
      </c>
      <c r="C61" s="28">
        <f t="shared" si="16"/>
        <v>1024.6775534559004</v>
      </c>
      <c r="D61" s="17">
        <f t="shared" si="3"/>
        <v>2.4083238061252565E-2</v>
      </c>
      <c r="E61">
        <f t="shared" si="14"/>
        <v>7</v>
      </c>
      <c r="F61">
        <f t="shared" si="17"/>
        <v>42</v>
      </c>
      <c r="G61" s="17">
        <f t="shared" si="19"/>
        <v>45</v>
      </c>
      <c r="H61" s="28">
        <f t="shared" si="4"/>
        <v>103.26828468422744</v>
      </c>
      <c r="I61" s="7">
        <f t="shared" si="8"/>
        <v>103</v>
      </c>
      <c r="J61" s="17">
        <f t="shared" si="5"/>
        <v>96.835151572216816</v>
      </c>
      <c r="K61" s="17">
        <f t="shared" si="20"/>
        <v>9.6609375000000028</v>
      </c>
      <c r="L61" s="7">
        <f t="shared" si="10"/>
        <v>97</v>
      </c>
      <c r="M61">
        <v>-1</v>
      </c>
      <c r="N61">
        <f t="shared" si="13"/>
        <v>-2513</v>
      </c>
      <c r="O61">
        <f t="shared" si="11"/>
        <v>8</v>
      </c>
    </row>
    <row r="62" spans="1:15" x14ac:dyDescent="0.35">
      <c r="A62">
        <f t="shared" si="12"/>
        <v>6</v>
      </c>
      <c r="B62" s="28">
        <f t="shared" si="18"/>
        <v>1.0180321481910424</v>
      </c>
      <c r="C62" s="28">
        <f t="shared" si="16"/>
        <v>1018.0321481910423</v>
      </c>
      <c r="D62" s="17">
        <f t="shared" si="3"/>
        <v>1.7712749271311279E-2</v>
      </c>
      <c r="E62">
        <f t="shared" si="14"/>
        <v>6</v>
      </c>
      <c r="F62">
        <f t="shared" si="17"/>
        <v>43</v>
      </c>
      <c r="G62" s="17">
        <f t="shared" si="19"/>
        <v>45</v>
      </c>
      <c r="H62" s="28">
        <f t="shared" si="4"/>
        <v>102.59855243487848</v>
      </c>
      <c r="I62" s="7">
        <f t="shared" si="8"/>
        <v>103</v>
      </c>
      <c r="J62" s="17">
        <f t="shared" si="5"/>
        <v>97.467262087807882</v>
      </c>
      <c r="K62" s="17">
        <f t="shared" si="20"/>
        <v>8.2968750000000036</v>
      </c>
      <c r="L62" s="7">
        <f t="shared" si="10"/>
        <v>97</v>
      </c>
      <c r="M62">
        <v>-1</v>
      </c>
      <c r="N62">
        <f t="shared" si="13"/>
        <v>-2610</v>
      </c>
      <c r="O62">
        <f t="shared" si="11"/>
        <v>7</v>
      </c>
    </row>
    <row r="63" spans="1:15" x14ac:dyDescent="0.35">
      <c r="A63">
        <f t="shared" si="12"/>
        <v>5</v>
      </c>
      <c r="B63" s="28">
        <f t="shared" si="18"/>
        <v>1.0124651257880029</v>
      </c>
      <c r="C63" s="28">
        <f t="shared" si="16"/>
        <v>1012.4651257880029</v>
      </c>
      <c r="D63" s="17">
        <f t="shared" si="3"/>
        <v>1.231165940486223E-2</v>
      </c>
      <c r="E63">
        <f t="shared" si="14"/>
        <v>5</v>
      </c>
      <c r="F63">
        <f t="shared" si="17"/>
        <v>44</v>
      </c>
      <c r="G63" s="17">
        <f t="shared" si="19"/>
        <v>45</v>
      </c>
      <c r="H63" s="28">
        <f t="shared" si="4"/>
        <v>102.03750095832218</v>
      </c>
      <c r="I63" s="7">
        <f t="shared" si="8"/>
        <v>102</v>
      </c>
      <c r="J63" s="17">
        <f t="shared" si="5"/>
        <v>98.00318418308342</v>
      </c>
      <c r="K63" s="17">
        <f t="shared" si="20"/>
        <v>6.9187500000000037</v>
      </c>
      <c r="L63" s="7">
        <f t="shared" si="10"/>
        <v>98</v>
      </c>
      <c r="M63">
        <v>-1</v>
      </c>
      <c r="N63">
        <f t="shared" si="13"/>
        <v>-2708</v>
      </c>
      <c r="O63">
        <f t="shared" si="11"/>
        <v>6</v>
      </c>
    </row>
    <row r="64" spans="1:15" x14ac:dyDescent="0.35">
      <c r="A64">
        <f t="shared" si="12"/>
        <v>4</v>
      </c>
      <c r="B64" s="28">
        <f t="shared" si="18"/>
        <v>1.0079479708092973</v>
      </c>
      <c r="C64" s="28">
        <f t="shared" si="16"/>
        <v>1007.9479708092973</v>
      </c>
      <c r="D64" s="17">
        <f t="shared" si="3"/>
        <v>7.8852986855221241E-3</v>
      </c>
      <c r="E64">
        <f t="shared" si="14"/>
        <v>4</v>
      </c>
      <c r="F64">
        <f t="shared" si="17"/>
        <v>45</v>
      </c>
      <c r="G64" s="17">
        <f t="shared" si="19"/>
        <v>45</v>
      </c>
      <c r="H64" s="28">
        <f t="shared" si="4"/>
        <v>101.58225643312451</v>
      </c>
      <c r="I64" s="7">
        <f t="shared" si="8"/>
        <v>102</v>
      </c>
      <c r="J64" s="17">
        <f t="shared" si="5"/>
        <v>98.442388967638081</v>
      </c>
      <c r="K64" s="17">
        <f t="shared" si="20"/>
        <v>5.5406250000000039</v>
      </c>
      <c r="L64" s="7">
        <f t="shared" si="10"/>
        <v>98</v>
      </c>
      <c r="M64">
        <v>-1</v>
      </c>
      <c r="N64">
        <f t="shared" si="13"/>
        <v>-2806</v>
      </c>
      <c r="O64">
        <f t="shared" si="11"/>
        <v>5</v>
      </c>
    </row>
    <row r="65" spans="1:15" x14ac:dyDescent="0.35">
      <c r="A65">
        <f t="shared" si="12"/>
        <v>3</v>
      </c>
      <c r="B65" s="28">
        <f t="shared" si="18"/>
        <v>1.0044578193570195</v>
      </c>
      <c r="C65" s="28">
        <f t="shared" si="16"/>
        <v>1004.4578193570195</v>
      </c>
      <c r="D65" s="17">
        <f t="shared" si="3"/>
        <v>4.4380353969200037E-3</v>
      </c>
      <c r="E65">
        <f t="shared" si="14"/>
        <v>3</v>
      </c>
      <c r="F65">
        <f t="shared" si="17"/>
        <v>46</v>
      </c>
      <c r="G65" s="17">
        <f t="shared" si="19"/>
        <v>45</v>
      </c>
      <c r="H65" s="28">
        <f t="shared" si="4"/>
        <v>101.23051460707461</v>
      </c>
      <c r="I65" s="7">
        <f t="shared" si="8"/>
        <v>101</v>
      </c>
      <c r="J65" s="17">
        <f t="shared" si="5"/>
        <v>98.784442999375386</v>
      </c>
      <c r="K65" s="17">
        <f t="shared" si="20"/>
        <v>4.1484375000000036</v>
      </c>
      <c r="L65" s="7">
        <f t="shared" si="10"/>
        <v>99</v>
      </c>
      <c r="M65">
        <v>-1</v>
      </c>
      <c r="N65">
        <f t="shared" si="13"/>
        <v>-2905</v>
      </c>
      <c r="O65">
        <f t="shared" si="11"/>
        <v>4</v>
      </c>
    </row>
    <row r="66" spans="1:15" x14ac:dyDescent="0.35">
      <c r="A66">
        <f t="shared" si="12"/>
        <v>2</v>
      </c>
      <c r="B66" s="28">
        <f t="shared" si="18"/>
        <v>1.0019771730711422</v>
      </c>
      <c r="C66" s="28">
        <f t="shared" si="16"/>
        <v>1001.9771730711421</v>
      </c>
      <c r="D66" s="17">
        <f t="shared" si="3"/>
        <v>1.973271571728441E-3</v>
      </c>
      <c r="E66">
        <f t="shared" si="14"/>
        <v>2</v>
      </c>
      <c r="F66">
        <f t="shared" si="17"/>
        <v>47</v>
      </c>
      <c r="G66" s="17">
        <f t="shared" si="19"/>
        <v>45</v>
      </c>
      <c r="H66" s="28">
        <f t="shared" si="4"/>
        <v>100.98051197357606</v>
      </c>
      <c r="I66" s="7">
        <f t="shared" si="8"/>
        <v>101</v>
      </c>
      <c r="J66" s="17">
        <f t="shared" si="5"/>
        <v>99.029008712262595</v>
      </c>
      <c r="K66" s="17">
        <f t="shared" si="20"/>
        <v>2.7562500000000032</v>
      </c>
      <c r="L66" s="7">
        <f t="shared" si="10"/>
        <v>99</v>
      </c>
      <c r="M66">
        <v>-1</v>
      </c>
      <c r="N66">
        <f t="shared" si="13"/>
        <v>-3004</v>
      </c>
      <c r="O66">
        <f t="shared" si="11"/>
        <v>3</v>
      </c>
    </row>
    <row r="67" spans="1:15" x14ac:dyDescent="0.35">
      <c r="A67">
        <f>A66-1</f>
        <v>1</v>
      </c>
      <c r="B67" s="28">
        <f t="shared" si="18"/>
        <v>1.0004936832371443</v>
      </c>
      <c r="C67" s="28">
        <f t="shared" si="16"/>
        <v>1000.4936832371443</v>
      </c>
      <c r="D67" s="17">
        <f t="shared" si="3"/>
        <v>4.9343963426839998E-4</v>
      </c>
      <c r="E67">
        <f t="shared" si="14"/>
        <v>1</v>
      </c>
      <c r="F67">
        <f t="shared" si="17"/>
        <v>48</v>
      </c>
      <c r="G67" s="17">
        <f t="shared" si="19"/>
        <v>45</v>
      </c>
      <c r="H67" s="28">
        <f t="shared" si="4"/>
        <v>100.83100401374344</v>
      </c>
      <c r="I67" s="7">
        <f t="shared" si="8"/>
        <v>101</v>
      </c>
      <c r="J67" s="17">
        <f t="shared" si="5"/>
        <v>99.175844749467956</v>
      </c>
      <c r="K67" s="17">
        <f t="shared" si="20"/>
        <v>1.3640625000000031</v>
      </c>
      <c r="L67" s="7">
        <f t="shared" si="10"/>
        <v>99</v>
      </c>
      <c r="M67">
        <v>-1</v>
      </c>
      <c r="N67">
        <f t="shared" si="13"/>
        <v>-3103</v>
      </c>
      <c r="O67">
        <f t="shared" si="11"/>
        <v>2</v>
      </c>
    </row>
    <row r="68" spans="1:15" x14ac:dyDescent="0.35">
      <c r="A68">
        <f t="shared" si="12"/>
        <v>0</v>
      </c>
      <c r="B68" s="28">
        <f t="shared" si="18"/>
        <v>1</v>
      </c>
      <c r="C68" s="28">
        <f t="shared" si="16"/>
        <v>1000</v>
      </c>
      <c r="D68" s="17">
        <f t="shared" si="3"/>
        <v>0</v>
      </c>
      <c r="E68">
        <f t="shared" si="14"/>
        <v>0</v>
      </c>
      <c r="F68">
        <f t="shared" si="17"/>
        <v>49</v>
      </c>
      <c r="G68" s="17">
        <f t="shared" si="19"/>
        <v>45</v>
      </c>
      <c r="H68" s="28">
        <f t="shared" si="4"/>
        <v>100.78125</v>
      </c>
      <c r="I68" s="7">
        <f t="shared" si="8"/>
        <v>101</v>
      </c>
      <c r="J68" s="17">
        <f t="shared" si="5"/>
        <v>99.224806201550393</v>
      </c>
      <c r="K68" s="17">
        <f t="shared" si="20"/>
        <v>-2.8124999999997069E-2</v>
      </c>
      <c r="L68" s="7">
        <f t="shared" si="10"/>
        <v>99</v>
      </c>
      <c r="M68">
        <v>-1</v>
      </c>
      <c r="N68">
        <f t="shared" si="13"/>
        <v>-3202</v>
      </c>
      <c r="O68">
        <f t="shared" si="11"/>
        <v>1</v>
      </c>
    </row>
    <row r="69" spans="1:15" ht="18" customHeight="1" x14ac:dyDescent="0.35">
      <c r="A69">
        <f>E69</f>
        <v>0</v>
      </c>
      <c r="B69" s="28">
        <v>1</v>
      </c>
      <c r="C69" s="28">
        <f>1000*B69</f>
        <v>1000</v>
      </c>
      <c r="D69" s="17">
        <f t="shared" si="3"/>
        <v>0</v>
      </c>
      <c r="E69">
        <v>0</v>
      </c>
      <c r="F69">
        <f t="shared" si="17"/>
        <v>50</v>
      </c>
      <c r="G69" s="17">
        <f t="shared" si="19"/>
        <v>45</v>
      </c>
      <c r="H69" s="28">
        <f t="shared" si="4"/>
        <v>100.78125</v>
      </c>
      <c r="I69" s="7">
        <f t="shared" si="8"/>
        <v>101</v>
      </c>
      <c r="J69" s="17">
        <f t="shared" si="5"/>
        <v>99.224806201550393</v>
      </c>
      <c r="K69" s="17">
        <f t="shared" si="20"/>
        <v>-1.4203124999999972</v>
      </c>
      <c r="L69" s="7">
        <f t="shared" si="10"/>
        <v>99</v>
      </c>
      <c r="M69">
        <v>-1</v>
      </c>
      <c r="N69">
        <f t="shared" si="13"/>
        <v>-3301</v>
      </c>
      <c r="O69">
        <f t="shared" si="11"/>
        <v>0</v>
      </c>
    </row>
    <row r="70" spans="1:15" x14ac:dyDescent="0.35">
      <c r="A70">
        <f t="shared" ref="A70:A109" si="21">E70</f>
        <v>1</v>
      </c>
      <c r="B70" s="28">
        <f t="shared" ref="B70:B101" si="22" xml:space="preserve"> 1/COS(PI()*A70/(2 * subslots))</f>
        <v>1.0004936832371443</v>
      </c>
      <c r="C70" s="28">
        <f t="shared" ref="C70:C133" si="23">1000*B70</f>
        <v>1000.4936832371443</v>
      </c>
      <c r="D70" s="17">
        <f t="shared" si="3"/>
        <v>4.9343963426839998E-4</v>
      </c>
      <c r="E70">
        <f t="shared" ref="E70:E78" si="24">IF(E69+1&lt;=subslots, E69+1,"")</f>
        <v>1</v>
      </c>
      <c r="F70">
        <f>F69+1</f>
        <v>51</v>
      </c>
      <c r="G70" s="17">
        <f t="shared" si="19"/>
        <v>45</v>
      </c>
      <c r="H70" s="28">
        <f t="shared" si="4"/>
        <v>100.83100401374344</v>
      </c>
      <c r="I70" s="7">
        <f t="shared" si="8"/>
        <v>101</v>
      </c>
      <c r="J70" s="17">
        <f t="shared" si="5"/>
        <v>99.175844749467956</v>
      </c>
      <c r="K70" s="17">
        <f t="shared" si="20"/>
        <v>-2.8124999999999973</v>
      </c>
      <c r="L70" s="7">
        <f t="shared" si="10"/>
        <v>99</v>
      </c>
      <c r="M70">
        <v>-1</v>
      </c>
      <c r="N70">
        <f t="shared" si="13"/>
        <v>-3400</v>
      </c>
      <c r="O70">
        <f t="shared" si="11"/>
        <v>1</v>
      </c>
    </row>
    <row r="71" spans="1:15" x14ac:dyDescent="0.35">
      <c r="A71">
        <f t="shared" si="21"/>
        <v>2</v>
      </c>
      <c r="B71" s="28">
        <f t="shared" si="22"/>
        <v>1.0019771730711422</v>
      </c>
      <c r="C71" s="28">
        <f t="shared" si="23"/>
        <v>1001.9771730711421</v>
      </c>
      <c r="D71" s="17">
        <f t="shared" si="3"/>
        <v>1.973271571728441E-3</v>
      </c>
      <c r="E71">
        <f t="shared" si="24"/>
        <v>2</v>
      </c>
      <c r="F71">
        <f t="shared" ref="F71:F118" si="25">F70+1</f>
        <v>52</v>
      </c>
      <c r="G71" s="17">
        <f t="shared" si="19"/>
        <v>45</v>
      </c>
      <c r="H71" s="28">
        <f t="shared" si="4"/>
        <v>100.98051197357606</v>
      </c>
      <c r="I71" s="7">
        <f t="shared" si="8"/>
        <v>101</v>
      </c>
      <c r="J71" s="17">
        <f t="shared" si="5"/>
        <v>99.029008712262595</v>
      </c>
      <c r="K71" s="17">
        <f t="shared" si="20"/>
        <v>-4.2046874999999977</v>
      </c>
      <c r="L71" s="7">
        <f t="shared" si="10"/>
        <v>99</v>
      </c>
      <c r="M71">
        <v>-1</v>
      </c>
      <c r="N71">
        <f t="shared" si="13"/>
        <v>-3499</v>
      </c>
      <c r="O71">
        <f t="shared" si="11"/>
        <v>2</v>
      </c>
    </row>
    <row r="72" spans="1:15" x14ac:dyDescent="0.35">
      <c r="A72">
        <f t="shared" si="21"/>
        <v>3</v>
      </c>
      <c r="B72" s="28">
        <f t="shared" si="22"/>
        <v>1.0044578193570195</v>
      </c>
      <c r="C72" s="28">
        <f t="shared" si="23"/>
        <v>1004.4578193570195</v>
      </c>
      <c r="D72" s="17">
        <f t="shared" si="3"/>
        <v>4.4380353969200037E-3</v>
      </c>
      <c r="E72">
        <f t="shared" si="24"/>
        <v>3</v>
      </c>
      <c r="F72">
        <f t="shared" si="25"/>
        <v>53</v>
      </c>
      <c r="G72" s="17">
        <f t="shared" si="19"/>
        <v>45</v>
      </c>
      <c r="H72" s="28">
        <f t="shared" si="4"/>
        <v>101.23051460707461</v>
      </c>
      <c r="I72" s="7">
        <f t="shared" si="8"/>
        <v>101</v>
      </c>
      <c r="J72" s="17">
        <f t="shared" si="5"/>
        <v>98.784442999375386</v>
      </c>
      <c r="K72" s="17">
        <f t="shared" si="20"/>
        <v>-5.596874999999998</v>
      </c>
      <c r="L72" s="7">
        <f t="shared" si="10"/>
        <v>99</v>
      </c>
      <c r="M72">
        <v>-1</v>
      </c>
      <c r="N72">
        <f t="shared" si="13"/>
        <v>-3598</v>
      </c>
      <c r="O72">
        <f t="shared" si="11"/>
        <v>3</v>
      </c>
    </row>
    <row r="73" spans="1:15" x14ac:dyDescent="0.35">
      <c r="A73">
        <f t="shared" si="21"/>
        <v>4</v>
      </c>
      <c r="B73" s="28">
        <f t="shared" si="22"/>
        <v>1.0079479708092973</v>
      </c>
      <c r="C73" s="28">
        <f t="shared" si="23"/>
        <v>1007.9479708092973</v>
      </c>
      <c r="D73" s="17">
        <f t="shared" si="3"/>
        <v>7.8852986855221241E-3</v>
      </c>
      <c r="E73">
        <f t="shared" si="24"/>
        <v>4</v>
      </c>
      <c r="F73">
        <f t="shared" si="25"/>
        <v>54</v>
      </c>
      <c r="G73" s="17">
        <f t="shared" si="19"/>
        <v>45</v>
      </c>
      <c r="H73" s="28">
        <f t="shared" si="4"/>
        <v>101.58225643312451</v>
      </c>
      <c r="I73" s="7">
        <f t="shared" si="8"/>
        <v>102</v>
      </c>
      <c r="J73" s="17">
        <f t="shared" si="5"/>
        <v>98.442388967638081</v>
      </c>
      <c r="K73" s="17">
        <f t="shared" si="20"/>
        <v>-6.9749999999999979</v>
      </c>
      <c r="L73" s="7">
        <f t="shared" si="10"/>
        <v>98</v>
      </c>
      <c r="M73">
        <v>-1</v>
      </c>
      <c r="N73">
        <f t="shared" si="13"/>
        <v>-3696</v>
      </c>
      <c r="O73">
        <f t="shared" si="11"/>
        <v>4</v>
      </c>
    </row>
    <row r="74" spans="1:15" x14ac:dyDescent="0.35">
      <c r="A74">
        <f t="shared" si="21"/>
        <v>5</v>
      </c>
      <c r="B74" s="28">
        <f t="shared" si="22"/>
        <v>1.0124651257880029</v>
      </c>
      <c r="C74" s="28">
        <f t="shared" si="23"/>
        <v>1012.4651257880029</v>
      </c>
      <c r="D74" s="17">
        <f t="shared" si="3"/>
        <v>1.231165940486223E-2</v>
      </c>
      <c r="E74">
        <f t="shared" si="24"/>
        <v>5</v>
      </c>
      <c r="F74">
        <f t="shared" si="25"/>
        <v>55</v>
      </c>
      <c r="G74" s="17">
        <f t="shared" si="19"/>
        <v>45</v>
      </c>
      <c r="H74" s="28">
        <f t="shared" si="4"/>
        <v>102.03750095832218</v>
      </c>
      <c r="I74" s="7">
        <f t="shared" si="8"/>
        <v>102</v>
      </c>
      <c r="J74" s="17">
        <f t="shared" si="5"/>
        <v>98.00318418308342</v>
      </c>
      <c r="K74" s="17">
        <f t="shared" si="20"/>
        <v>-8.3531249999999986</v>
      </c>
      <c r="L74" s="7">
        <f t="shared" si="10"/>
        <v>98</v>
      </c>
      <c r="M74">
        <v>-1</v>
      </c>
      <c r="N74">
        <f t="shared" si="13"/>
        <v>-3794</v>
      </c>
      <c r="O74">
        <f t="shared" si="11"/>
        <v>5</v>
      </c>
    </row>
    <row r="75" spans="1:15" x14ac:dyDescent="0.35">
      <c r="A75">
        <f t="shared" si="21"/>
        <v>6</v>
      </c>
      <c r="B75" s="28">
        <f t="shared" si="22"/>
        <v>1.0180321481910424</v>
      </c>
      <c r="C75" s="28">
        <f t="shared" si="23"/>
        <v>1018.0321481910423</v>
      </c>
      <c r="D75" s="17">
        <f t="shared" si="3"/>
        <v>1.7712749271311279E-2</v>
      </c>
      <c r="E75">
        <f t="shared" si="24"/>
        <v>6</v>
      </c>
      <c r="F75">
        <f t="shared" si="25"/>
        <v>56</v>
      </c>
      <c r="G75" s="17">
        <f t="shared" si="19"/>
        <v>45</v>
      </c>
      <c r="H75" s="28">
        <f t="shared" si="4"/>
        <v>102.59855243487848</v>
      </c>
      <c r="I75" s="7">
        <f t="shared" si="8"/>
        <v>103</v>
      </c>
      <c r="J75" s="17">
        <f t="shared" si="5"/>
        <v>97.467262087807882</v>
      </c>
      <c r="K75" s="17">
        <f t="shared" si="20"/>
        <v>-9.7171874999999979</v>
      </c>
      <c r="L75" s="7">
        <f t="shared" si="10"/>
        <v>97</v>
      </c>
      <c r="M75">
        <v>-1</v>
      </c>
      <c r="N75">
        <f t="shared" si="13"/>
        <v>-3891</v>
      </c>
      <c r="O75">
        <f t="shared" si="11"/>
        <v>6</v>
      </c>
    </row>
    <row r="76" spans="1:15" x14ac:dyDescent="0.35">
      <c r="A76">
        <f t="shared" si="21"/>
        <v>7</v>
      </c>
      <c r="B76" s="28">
        <f t="shared" si="22"/>
        <v>1.0246775534559003</v>
      </c>
      <c r="C76" s="28">
        <f t="shared" si="23"/>
        <v>1024.6775534559004</v>
      </c>
      <c r="D76" s="17">
        <f t="shared" si="3"/>
        <v>2.4083238061252565E-2</v>
      </c>
      <c r="E76">
        <f t="shared" si="24"/>
        <v>7</v>
      </c>
      <c r="F76">
        <f t="shared" si="25"/>
        <v>57</v>
      </c>
      <c r="G76" s="17">
        <f t="shared" si="19"/>
        <v>45</v>
      </c>
      <c r="H76" s="28">
        <f t="shared" si="4"/>
        <v>103.26828468422744</v>
      </c>
      <c r="I76" s="7">
        <f t="shared" si="8"/>
        <v>103</v>
      </c>
      <c r="J76" s="17">
        <f t="shared" si="5"/>
        <v>96.835151572216816</v>
      </c>
      <c r="K76" s="17">
        <f t="shared" si="20"/>
        <v>-11.081249999999997</v>
      </c>
      <c r="L76" s="7">
        <f t="shared" si="10"/>
        <v>97</v>
      </c>
      <c r="M76">
        <v>-1</v>
      </c>
      <c r="N76">
        <f t="shared" si="13"/>
        <v>-3988</v>
      </c>
      <c r="O76">
        <f t="shared" si="11"/>
        <v>7</v>
      </c>
    </row>
    <row r="77" spans="1:15" x14ac:dyDescent="0.35">
      <c r="A77">
        <f t="shared" si="21"/>
        <v>8</v>
      </c>
      <c r="B77" s="28">
        <f t="shared" si="22"/>
        <v>1.0324358714173398</v>
      </c>
      <c r="C77" s="28">
        <f t="shared" si="23"/>
        <v>1032.4358714173397</v>
      </c>
      <c r="D77" s="17">
        <f t="shared" si="3"/>
        <v>3.1416838871368924E-2</v>
      </c>
      <c r="E77">
        <f t="shared" si="24"/>
        <v>8</v>
      </c>
      <c r="F77">
        <f t="shared" si="25"/>
        <v>58</v>
      </c>
      <c r="G77" s="17">
        <f t="shared" si="19"/>
        <v>45</v>
      </c>
      <c r="H77" s="28">
        <f t="shared" si="4"/>
        <v>104.05017766627877</v>
      </c>
      <c r="I77" s="7">
        <f t="shared" si="8"/>
        <v>104</v>
      </c>
      <c r="J77" s="17">
        <f t="shared" si="5"/>
        <v>96.107476453073488</v>
      </c>
      <c r="K77" s="17">
        <f t="shared" si="20"/>
        <v>-12.431249999999997</v>
      </c>
      <c r="L77" s="7">
        <f t="shared" si="10"/>
        <v>96</v>
      </c>
      <c r="M77">
        <v>-1</v>
      </c>
      <c r="N77">
        <f t="shared" si="13"/>
        <v>-4084</v>
      </c>
      <c r="O77">
        <f t="shared" si="11"/>
        <v>8</v>
      </c>
    </row>
    <row r="78" spans="1:15" x14ac:dyDescent="0.35">
      <c r="A78">
        <f t="shared" si="21"/>
        <v>9</v>
      </c>
      <c r="B78" s="28">
        <f t="shared" si="22"/>
        <v>1.0413480947706812</v>
      </c>
      <c r="C78" s="28">
        <f t="shared" si="23"/>
        <v>1041.3480947706812</v>
      </c>
      <c r="D78" s="17">
        <f t="shared" si="3"/>
        <v>3.9706314323056935E-2</v>
      </c>
      <c r="E78">
        <f t="shared" si="24"/>
        <v>9</v>
      </c>
      <c r="F78">
        <f t="shared" si="25"/>
        <v>59</v>
      </c>
      <c r="G78" s="17">
        <f t="shared" si="19"/>
        <v>45</v>
      </c>
      <c r="H78" s="28">
        <f t="shared" si="4"/>
        <v>104.94836267610772</v>
      </c>
      <c r="I78" s="7">
        <f t="shared" si="8"/>
        <v>105</v>
      </c>
      <c r="J78" s="17">
        <f t="shared" si="5"/>
        <v>95.28495485786722</v>
      </c>
      <c r="K78" s="17">
        <f t="shared" si="20"/>
        <v>-13.767187499999997</v>
      </c>
      <c r="L78" s="7">
        <f t="shared" si="10"/>
        <v>95</v>
      </c>
      <c r="M78">
        <v>-1</v>
      </c>
      <c r="N78">
        <f t="shared" si="13"/>
        <v>-4179</v>
      </c>
      <c r="O78">
        <f t="shared" si="11"/>
        <v>9</v>
      </c>
    </row>
    <row r="79" spans="1:15" x14ac:dyDescent="0.35">
      <c r="A79">
        <f t="shared" si="21"/>
        <v>10</v>
      </c>
      <c r="B79" s="28">
        <f t="shared" si="22"/>
        <v>1.0514622242382672</v>
      </c>
      <c r="C79" s="28">
        <f t="shared" si="23"/>
        <v>1051.4622242382673</v>
      </c>
      <c r="D79" s="17">
        <f t="shared" si="3"/>
        <v>4.8943483704846469E-2</v>
      </c>
      <c r="E79">
        <f t="shared" ref="E79:E118" si="26">IF(E78="","", IF(E78+1&lt;=subslots, E78+1,""))</f>
        <v>10</v>
      </c>
      <c r="F79">
        <f t="shared" si="25"/>
        <v>60</v>
      </c>
      <c r="G79" s="17">
        <f t="shared" si="19"/>
        <v>45</v>
      </c>
      <c r="H79" s="28">
        <f t="shared" si="4"/>
        <v>105.96767728651288</v>
      </c>
      <c r="I79" s="7">
        <f t="shared" si="8"/>
        <v>106</v>
      </c>
      <c r="J79" s="17">
        <f t="shared" si="5"/>
        <v>94.368398516108257</v>
      </c>
      <c r="K79" s="17">
        <f t="shared" si="20"/>
        <v>-15.089062499999997</v>
      </c>
      <c r="L79" s="7">
        <f t="shared" si="10"/>
        <v>94</v>
      </c>
      <c r="M79">
        <v>-1</v>
      </c>
      <c r="N79">
        <f t="shared" si="13"/>
        <v>-4273</v>
      </c>
      <c r="O79">
        <f t="shared" si="11"/>
        <v>10</v>
      </c>
    </row>
    <row r="80" spans="1:15" x14ac:dyDescent="0.35">
      <c r="A80">
        <f t="shared" si="21"/>
        <v>11</v>
      </c>
      <c r="B80" s="28">
        <f t="shared" si="22"/>
        <v>1.062833924336114</v>
      </c>
      <c r="C80" s="28">
        <f t="shared" si="23"/>
        <v>1062.833924336114</v>
      </c>
      <c r="D80" s="17">
        <f t="shared" si="3"/>
        <v>5.9119231045774545E-2</v>
      </c>
      <c r="E80">
        <f t="shared" si="26"/>
        <v>11</v>
      </c>
      <c r="F80">
        <f t="shared" si="25"/>
        <v>61</v>
      </c>
      <c r="G80" s="17">
        <f t="shared" si="19"/>
        <v>45</v>
      </c>
      <c r="H80" s="28">
        <f t="shared" si="4"/>
        <v>107.11373143699899</v>
      </c>
      <c r="I80" s="7">
        <f t="shared" si="8"/>
        <v>107</v>
      </c>
      <c r="J80" s="17">
        <f t="shared" si="5"/>
        <v>93.358711958248719</v>
      </c>
      <c r="K80" s="17">
        <f t="shared" si="20"/>
        <v>-16.396874999999998</v>
      </c>
      <c r="L80" s="7">
        <f t="shared" si="10"/>
        <v>93</v>
      </c>
      <c r="M80">
        <v>-1</v>
      </c>
      <c r="N80">
        <f t="shared" si="13"/>
        <v>-4366</v>
      </c>
      <c r="O80">
        <f t="shared" si="11"/>
        <v>11</v>
      </c>
    </row>
    <row r="81" spans="1:15" x14ac:dyDescent="0.35">
      <c r="A81">
        <f t="shared" si="21"/>
        <v>12</v>
      </c>
      <c r="B81" s="28">
        <f t="shared" si="22"/>
        <v>1.0755273070222477</v>
      </c>
      <c r="C81" s="28">
        <f t="shared" si="23"/>
        <v>1075.5273070222477</v>
      </c>
      <c r="D81" s="17">
        <f t="shared" si="3"/>
        <v>7.0223514111748542E-2</v>
      </c>
      <c r="E81">
        <f t="shared" si="26"/>
        <v>12</v>
      </c>
      <c r="F81">
        <f t="shared" si="25"/>
        <v>62</v>
      </c>
      <c r="G81" s="17">
        <f t="shared" si="19"/>
        <v>45</v>
      </c>
      <c r="H81" s="28">
        <f t="shared" si="4"/>
        <v>108.39298641083592</v>
      </c>
      <c r="I81" s="7">
        <f t="shared" si="8"/>
        <v>108</v>
      </c>
      <c r="J81" s="17">
        <f t="shared" si="5"/>
        <v>92.256891623020294</v>
      </c>
      <c r="K81" s="17">
        <f t="shared" si="20"/>
        <v>-17.690624999999997</v>
      </c>
      <c r="L81" s="7">
        <f t="shared" si="10"/>
        <v>92</v>
      </c>
      <c r="M81">
        <v>-1</v>
      </c>
      <c r="N81">
        <f t="shared" si="13"/>
        <v>-4458</v>
      </c>
      <c r="O81">
        <f t="shared" si="11"/>
        <v>12</v>
      </c>
    </row>
    <row r="82" spans="1:15" x14ac:dyDescent="0.35">
      <c r="A82">
        <f t="shared" si="21"/>
        <v>13</v>
      </c>
      <c r="B82" s="28">
        <f t="shared" si="22"/>
        <v>1.0896158646487053</v>
      </c>
      <c r="C82" s="28">
        <f t="shared" si="23"/>
        <v>1089.6158646487054</v>
      </c>
      <c r="D82" s="17">
        <f t="shared" si="3"/>
        <v>8.224537431601886E-2</v>
      </c>
      <c r="E82">
        <f t="shared" si="26"/>
        <v>13</v>
      </c>
      <c r="F82">
        <f t="shared" si="25"/>
        <v>63</v>
      </c>
      <c r="G82" s="17">
        <f t="shared" si="19"/>
        <v>45</v>
      </c>
      <c r="H82" s="28">
        <f t="shared" si="4"/>
        <v>109.81284885912736</v>
      </c>
      <c r="I82" s="7">
        <f t="shared" si="8"/>
        <v>110</v>
      </c>
      <c r="J82" s="17">
        <f t="shared" si="5"/>
        <v>91.064024874069418</v>
      </c>
      <c r="K82" s="17">
        <f t="shared" si="20"/>
        <v>-18.970312499999999</v>
      </c>
      <c r="L82" s="7">
        <f t="shared" si="10"/>
        <v>91</v>
      </c>
      <c r="M82">
        <v>-1</v>
      </c>
      <c r="N82">
        <f t="shared" si="13"/>
        <v>-4549</v>
      </c>
      <c r="O82">
        <f t="shared" si="11"/>
        <v>13</v>
      </c>
    </row>
    <row r="83" spans="1:15" x14ac:dyDescent="0.35">
      <c r="A83">
        <f t="shared" si="21"/>
        <v>14</v>
      </c>
      <c r="B83" s="28">
        <f t="shared" si="22"/>
        <v>1.1051835787563995</v>
      </c>
      <c r="C83" s="28">
        <f t="shared" si="23"/>
        <v>1105.1835787563996</v>
      </c>
      <c r="D83" s="17">
        <f t="shared" ref="D83:D146" si="27">1 - COS(PI()*A83/(2 * subslots))</f>
        <v>9.5172947533980423E-2</v>
      </c>
      <c r="E83">
        <f t="shared" si="26"/>
        <v>14</v>
      </c>
      <c r="F83">
        <f t="shared" si="25"/>
        <v>64</v>
      </c>
      <c r="G83" s="17">
        <f t="shared" si="19"/>
        <v>45</v>
      </c>
      <c r="H83" s="28">
        <f t="shared" ref="H83:H146" si="28">1000*B83*2*xfactor*(30000 / beats_per_min)/(G83 * microsteps)</f>
        <v>111.38178254654341</v>
      </c>
      <c r="I83" s="7">
        <f t="shared" si="8"/>
        <v>111</v>
      </c>
      <c r="J83" s="17">
        <f t="shared" ref="J83:J146" si="29">30000000/(subslots*beats_per_min*H83)</f>
        <v>89.781288926860853</v>
      </c>
      <c r="K83" s="17">
        <f t="shared" si="20"/>
        <v>-20.235937499999999</v>
      </c>
      <c r="L83" s="7">
        <f t="shared" si="10"/>
        <v>90</v>
      </c>
      <c r="M83">
        <v>-1</v>
      </c>
      <c r="N83">
        <f t="shared" si="13"/>
        <v>-4639</v>
      </c>
      <c r="O83">
        <f t="shared" si="11"/>
        <v>14</v>
      </c>
    </row>
    <row r="84" spans="1:15" x14ac:dyDescent="0.35">
      <c r="A84">
        <f t="shared" si="21"/>
        <v>15</v>
      </c>
      <c r="B84" s="28">
        <f t="shared" si="22"/>
        <v>1.1223262376343608</v>
      </c>
      <c r="C84" s="28">
        <f t="shared" si="23"/>
        <v>1122.3262376343607</v>
      </c>
      <c r="D84" s="17">
        <f t="shared" si="27"/>
        <v>0.1089934758116321</v>
      </c>
      <c r="E84">
        <f t="shared" si="26"/>
        <v>15</v>
      </c>
      <c r="F84">
        <f t="shared" si="25"/>
        <v>65</v>
      </c>
      <c r="G84" s="17">
        <f t="shared" ref="G84:G115" si="30">A_1 * (2 * subslots -F84)/(2 * subslots) + A_2 * F84 / (2 * subslots)</f>
        <v>45</v>
      </c>
      <c r="H84" s="28">
        <f t="shared" si="28"/>
        <v>113.10944113658792</v>
      </c>
      <c r="I84" s="7">
        <f t="shared" ref="I84:I147" si="31">ROUND(H84,0)</f>
        <v>113</v>
      </c>
      <c r="J84" s="17">
        <f t="shared" si="29"/>
        <v>88.409949686907822</v>
      </c>
      <c r="K84" s="17">
        <f t="shared" ref="K84:K115" si="32">K83 - ROUND(J84,0)*1.8/microsteps</f>
        <v>-21.473437499999999</v>
      </c>
      <c r="L84" s="7">
        <f t="shared" ref="L84:L147" si="33">ROUND(J84,0)</f>
        <v>88</v>
      </c>
      <c r="M84">
        <v>-1</v>
      </c>
      <c r="N84">
        <f t="shared" si="13"/>
        <v>-4727</v>
      </c>
      <c r="O84">
        <f t="shared" ref="O84:O118" si="34">ABS(50 - F84)</f>
        <v>15</v>
      </c>
    </row>
    <row r="85" spans="1:15" x14ac:dyDescent="0.35">
      <c r="A85">
        <f t="shared" si="21"/>
        <v>16</v>
      </c>
      <c r="B85" s="28">
        <f t="shared" si="22"/>
        <v>1.1411530035922413</v>
      </c>
      <c r="C85" s="28">
        <f t="shared" si="23"/>
        <v>1141.1530035922412</v>
      </c>
      <c r="D85" s="17">
        <f t="shared" si="27"/>
        <v>0.12369331995613642</v>
      </c>
      <c r="E85">
        <f t="shared" si="26"/>
        <v>16</v>
      </c>
      <c r="F85">
        <f t="shared" si="25"/>
        <v>66</v>
      </c>
      <c r="G85" s="17">
        <f t="shared" si="30"/>
        <v>45</v>
      </c>
      <c r="H85" s="28">
        <f t="shared" si="28"/>
        <v>115.00682614328056</v>
      </c>
      <c r="I85" s="7">
        <f t="shared" si="31"/>
        <v>115</v>
      </c>
      <c r="J85" s="17">
        <f t="shared" si="29"/>
        <v>86.951360500476383</v>
      </c>
      <c r="K85" s="17">
        <f t="shared" si="32"/>
        <v>-22.696874999999999</v>
      </c>
      <c r="L85" s="7">
        <f t="shared" si="33"/>
        <v>87</v>
      </c>
      <c r="M85">
        <v>-1</v>
      </c>
      <c r="N85">
        <f t="shared" ref="N85:N148" si="35">N84 + (M85*L85)</f>
        <v>-4814</v>
      </c>
      <c r="O85">
        <f t="shared" si="34"/>
        <v>16</v>
      </c>
    </row>
    <row r="86" spans="1:15" x14ac:dyDescent="0.35">
      <c r="A86">
        <f t="shared" si="21"/>
        <v>17</v>
      </c>
      <c r="B86" s="28">
        <f t="shared" si="22"/>
        <v>1.161788281072766</v>
      </c>
      <c r="C86" s="28">
        <f t="shared" si="23"/>
        <v>1161.788281072766</v>
      </c>
      <c r="D86" s="17">
        <f t="shared" si="27"/>
        <v>0.13925797299605636</v>
      </c>
      <c r="E86">
        <f t="shared" si="26"/>
        <v>17</v>
      </c>
      <c r="F86">
        <f t="shared" si="25"/>
        <v>67</v>
      </c>
      <c r="G86" s="17">
        <f t="shared" si="30"/>
        <v>45</v>
      </c>
      <c r="H86" s="28">
        <f t="shared" si="28"/>
        <v>117.0864752018647</v>
      </c>
      <c r="I86" s="7">
        <f t="shared" si="31"/>
        <v>117</v>
      </c>
      <c r="J86" s="17">
        <f t="shared" si="29"/>
        <v>85.406960818995955</v>
      </c>
      <c r="K86" s="17">
        <f t="shared" si="32"/>
        <v>-23.892187499999999</v>
      </c>
      <c r="L86" s="7">
        <f t="shared" si="33"/>
        <v>85</v>
      </c>
      <c r="M86">
        <v>-1</v>
      </c>
      <c r="N86">
        <f t="shared" si="35"/>
        <v>-4899</v>
      </c>
      <c r="O86">
        <f t="shared" si="34"/>
        <v>17</v>
      </c>
    </row>
    <row r="87" spans="1:15" x14ac:dyDescent="0.35">
      <c r="A87">
        <f t="shared" si="21"/>
        <v>18</v>
      </c>
      <c r="B87" s="28">
        <f t="shared" si="22"/>
        <v>1.1843739497369181</v>
      </c>
      <c r="C87" s="28">
        <f t="shared" si="23"/>
        <v>1184.3739497369181</v>
      </c>
      <c r="D87" s="17">
        <f t="shared" si="27"/>
        <v>0.15567207449798492</v>
      </c>
      <c r="E87">
        <f t="shared" si="26"/>
        <v>18</v>
      </c>
      <c r="F87">
        <f t="shared" si="25"/>
        <v>68</v>
      </c>
      <c r="G87" s="17">
        <f t="shared" si="30"/>
        <v>45</v>
      </c>
      <c r="H87" s="28">
        <f t="shared" si="28"/>
        <v>119.3626871219238</v>
      </c>
      <c r="I87" s="7">
        <f t="shared" si="31"/>
        <v>119</v>
      </c>
      <c r="J87" s="17">
        <f t="shared" si="29"/>
        <v>83.778274778494506</v>
      </c>
      <c r="K87" s="17">
        <f t="shared" si="32"/>
        <v>-25.073437499999997</v>
      </c>
      <c r="L87" s="7">
        <f t="shared" si="33"/>
        <v>84</v>
      </c>
      <c r="M87">
        <v>-1</v>
      </c>
      <c r="N87">
        <f t="shared" si="35"/>
        <v>-4983</v>
      </c>
      <c r="O87">
        <f t="shared" si="34"/>
        <v>18</v>
      </c>
    </row>
    <row r="88" spans="1:15" x14ac:dyDescent="0.35">
      <c r="A88">
        <f t="shared" si="21"/>
        <v>19</v>
      </c>
      <c r="B88" s="28">
        <f t="shared" si="22"/>
        <v>1.2090720434065412</v>
      </c>
      <c r="C88" s="28">
        <f t="shared" si="23"/>
        <v>1209.0720434065411</v>
      </c>
      <c r="D88" s="17">
        <f t="shared" si="27"/>
        <v>0.17291942572543817</v>
      </c>
      <c r="E88">
        <f t="shared" si="26"/>
        <v>19</v>
      </c>
      <c r="F88">
        <f t="shared" si="25"/>
        <v>69</v>
      </c>
      <c r="G88" s="17">
        <f t="shared" si="30"/>
        <v>45</v>
      </c>
      <c r="H88" s="28">
        <f t="shared" si="28"/>
        <v>121.85179187456546</v>
      </c>
      <c r="I88" s="7">
        <f t="shared" si="31"/>
        <v>122</v>
      </c>
      <c r="J88" s="17">
        <f t="shared" si="29"/>
        <v>82.06690969546041</v>
      </c>
      <c r="K88" s="17">
        <f t="shared" si="32"/>
        <v>-26.226562499999996</v>
      </c>
      <c r="L88" s="7">
        <f t="shared" si="33"/>
        <v>82</v>
      </c>
      <c r="M88">
        <v>-1</v>
      </c>
      <c r="N88">
        <f t="shared" si="35"/>
        <v>-5065</v>
      </c>
      <c r="O88">
        <f t="shared" si="34"/>
        <v>19</v>
      </c>
    </row>
    <row r="89" spans="1:15" x14ac:dyDescent="0.35">
      <c r="A89">
        <f t="shared" si="21"/>
        <v>20</v>
      </c>
      <c r="B89" s="28">
        <f t="shared" si="22"/>
        <v>1.2360679774997896</v>
      </c>
      <c r="C89" s="28">
        <f t="shared" si="23"/>
        <v>1236.0679774997895</v>
      </c>
      <c r="D89" s="17">
        <f t="shared" si="27"/>
        <v>0.19098300562505255</v>
      </c>
      <c r="E89">
        <f t="shared" si="26"/>
        <v>20</v>
      </c>
      <c r="F89">
        <f t="shared" si="25"/>
        <v>70</v>
      </c>
      <c r="G89" s="17">
        <f t="shared" si="30"/>
        <v>45</v>
      </c>
      <c r="H89" s="28">
        <f t="shared" si="28"/>
        <v>124.57247585740066</v>
      </c>
      <c r="I89" s="7">
        <f t="shared" si="31"/>
        <v>125</v>
      </c>
      <c r="J89" s="17">
        <f t="shared" si="29"/>
        <v>80.274554480614952</v>
      </c>
      <c r="K89" s="17">
        <f t="shared" si="32"/>
        <v>-27.351562499999996</v>
      </c>
      <c r="L89" s="7">
        <f t="shared" si="33"/>
        <v>80</v>
      </c>
      <c r="M89">
        <v>-1</v>
      </c>
      <c r="N89">
        <f t="shared" si="35"/>
        <v>-5145</v>
      </c>
      <c r="O89">
        <f t="shared" si="34"/>
        <v>20</v>
      </c>
    </row>
    <row r="90" spans="1:15" x14ac:dyDescent="0.35">
      <c r="A90">
        <f t="shared" si="21"/>
        <v>21</v>
      </c>
      <c r="B90" s="28">
        <f t="shared" si="22"/>
        <v>1.2655744560720903</v>
      </c>
      <c r="C90" s="28">
        <f t="shared" si="23"/>
        <v>1265.5744560720902</v>
      </c>
      <c r="D90" s="17">
        <f t="shared" si="27"/>
        <v>0.2098449876243097</v>
      </c>
      <c r="E90">
        <f t="shared" si="26"/>
        <v>21</v>
      </c>
      <c r="F90">
        <f t="shared" si="25"/>
        <v>71</v>
      </c>
      <c r="G90" s="17">
        <f t="shared" si="30"/>
        <v>45</v>
      </c>
      <c r="H90" s="28">
        <f t="shared" si="28"/>
        <v>127.54617565101533</v>
      </c>
      <c r="I90" s="7">
        <f t="shared" si="31"/>
        <v>128</v>
      </c>
      <c r="J90" s="17">
        <f t="shared" si="29"/>
        <v>78.402977972161537</v>
      </c>
      <c r="K90" s="17">
        <f t="shared" si="32"/>
        <v>-28.448437499999997</v>
      </c>
      <c r="L90" s="7">
        <f t="shared" si="33"/>
        <v>78</v>
      </c>
      <c r="M90">
        <v>-1</v>
      </c>
      <c r="N90">
        <f t="shared" si="35"/>
        <v>-5223</v>
      </c>
      <c r="O90">
        <f t="shared" si="34"/>
        <v>21</v>
      </c>
    </row>
    <row r="91" spans="1:15" x14ac:dyDescent="0.35">
      <c r="A91">
        <f t="shared" si="21"/>
        <v>22</v>
      </c>
      <c r="B91" s="28">
        <f t="shared" si="22"/>
        <v>1.297836227184727</v>
      </c>
      <c r="C91" s="28">
        <f t="shared" si="23"/>
        <v>1297.836227184727</v>
      </c>
      <c r="D91" s="17">
        <f t="shared" si="27"/>
        <v>0.22948675722421075</v>
      </c>
      <c r="E91">
        <f t="shared" si="26"/>
        <v>22</v>
      </c>
      <c r="F91">
        <f t="shared" si="25"/>
        <v>72</v>
      </c>
      <c r="G91" s="17">
        <f t="shared" si="30"/>
        <v>45</v>
      </c>
      <c r="H91" s="28">
        <f t="shared" si="28"/>
        <v>130.79755727096077</v>
      </c>
      <c r="I91" s="7">
        <f t="shared" si="31"/>
        <v>131</v>
      </c>
      <c r="J91" s="17">
        <f t="shared" si="29"/>
        <v>76.454027190155841</v>
      </c>
      <c r="K91" s="17">
        <f t="shared" si="32"/>
        <v>-29.517187499999999</v>
      </c>
      <c r="L91" s="7">
        <f t="shared" si="33"/>
        <v>76</v>
      </c>
      <c r="M91">
        <v>-1</v>
      </c>
      <c r="N91">
        <f t="shared" si="35"/>
        <v>-5299</v>
      </c>
      <c r="O91">
        <f t="shared" si="34"/>
        <v>22</v>
      </c>
    </row>
    <row r="92" spans="1:15" x14ac:dyDescent="0.35">
      <c r="A92">
        <f t="shared" si="21"/>
        <v>23</v>
      </c>
      <c r="B92" s="28">
        <f t="shared" si="22"/>
        <v>1.3331359054501724</v>
      </c>
      <c r="C92" s="28">
        <f t="shared" si="23"/>
        <v>1333.1359054501725</v>
      </c>
      <c r="D92" s="17">
        <f t="shared" si="27"/>
        <v>0.24988893036954041</v>
      </c>
      <c r="E92">
        <f t="shared" si="26"/>
        <v>23</v>
      </c>
      <c r="F92">
        <f t="shared" si="25"/>
        <v>73</v>
      </c>
      <c r="G92" s="17">
        <f t="shared" si="30"/>
        <v>45</v>
      </c>
      <c r="H92" s="28">
        <f t="shared" si="28"/>
        <v>134.35510297115019</v>
      </c>
      <c r="I92" s="7">
        <f t="shared" si="31"/>
        <v>134</v>
      </c>
      <c r="J92" s="17">
        <f t="shared" si="29"/>
        <v>74.429625513720012</v>
      </c>
      <c r="K92" s="17">
        <f t="shared" si="32"/>
        <v>-30.557812499999997</v>
      </c>
      <c r="L92" s="7">
        <f t="shared" si="33"/>
        <v>74</v>
      </c>
      <c r="M92">
        <v>-1</v>
      </c>
      <c r="N92">
        <f t="shared" si="35"/>
        <v>-5373</v>
      </c>
      <c r="O92">
        <f t="shared" si="34"/>
        <v>23</v>
      </c>
    </row>
    <row r="93" spans="1:15" x14ac:dyDescent="0.35">
      <c r="A93">
        <f t="shared" si="21"/>
        <v>24</v>
      </c>
      <c r="B93" s="28">
        <f t="shared" si="22"/>
        <v>1.3718011480649182</v>
      </c>
      <c r="C93" s="28">
        <f t="shared" si="23"/>
        <v>1371.8011480649182</v>
      </c>
      <c r="D93" s="17">
        <f t="shared" si="27"/>
        <v>0.27103137257858845</v>
      </c>
      <c r="E93">
        <f t="shared" si="26"/>
        <v>24</v>
      </c>
      <c r="F93">
        <f t="shared" si="25"/>
        <v>74</v>
      </c>
      <c r="G93" s="17">
        <f t="shared" si="30"/>
        <v>45</v>
      </c>
      <c r="H93" s="28">
        <f t="shared" si="28"/>
        <v>138.25183445341753</v>
      </c>
      <c r="I93" s="7">
        <f t="shared" si="31"/>
        <v>138</v>
      </c>
      <c r="J93" s="17">
        <f t="shared" si="29"/>
        <v>72.331770782899753</v>
      </c>
      <c r="K93" s="17">
        <f t="shared" si="32"/>
        <v>-31.570312499999996</v>
      </c>
      <c r="L93" s="7">
        <f t="shared" si="33"/>
        <v>72</v>
      </c>
      <c r="M93">
        <v>-1</v>
      </c>
      <c r="N93">
        <f t="shared" si="35"/>
        <v>-5445</v>
      </c>
      <c r="O93">
        <f t="shared" si="34"/>
        <v>24</v>
      </c>
    </row>
    <row r="94" spans="1:15" x14ac:dyDescent="0.35">
      <c r="A94">
        <f t="shared" si="21"/>
        <v>25</v>
      </c>
      <c r="B94" s="28">
        <f t="shared" si="22"/>
        <v>1.4142135623730949</v>
      </c>
      <c r="C94" s="28">
        <f t="shared" si="23"/>
        <v>1414.2135623730949</v>
      </c>
      <c r="D94" s="17">
        <f t="shared" si="27"/>
        <v>0.29289321881345243</v>
      </c>
      <c r="E94">
        <f t="shared" si="26"/>
        <v>25</v>
      </c>
      <c r="F94">
        <f t="shared" si="25"/>
        <v>75</v>
      </c>
      <c r="G94" s="17">
        <f t="shared" si="30"/>
        <v>45</v>
      </c>
      <c r="H94" s="28">
        <f t="shared" si="28"/>
        <v>142.52621058291348</v>
      </c>
      <c r="I94" s="7">
        <f t="shared" si="31"/>
        <v>143</v>
      </c>
      <c r="J94" s="17">
        <f t="shared" si="29"/>
        <v>70.162533327037281</v>
      </c>
      <c r="K94" s="17">
        <f t="shared" si="32"/>
        <v>-32.5546875</v>
      </c>
      <c r="L94" s="7">
        <f t="shared" si="33"/>
        <v>70</v>
      </c>
      <c r="M94">
        <v>-1</v>
      </c>
      <c r="N94">
        <f t="shared" si="35"/>
        <v>-5515</v>
      </c>
      <c r="O94">
        <f t="shared" si="34"/>
        <v>25</v>
      </c>
    </row>
    <row r="95" spans="1:15" x14ac:dyDescent="0.35">
      <c r="A95">
        <f t="shared" si="21"/>
        <v>26</v>
      </c>
      <c r="B95" s="28">
        <f t="shared" si="22"/>
        <v>1.4608198491225133</v>
      </c>
      <c r="C95" s="28">
        <f t="shared" si="23"/>
        <v>1460.8198491225132</v>
      </c>
      <c r="D95" s="17">
        <f t="shared" si="27"/>
        <v>0.31545289407131138</v>
      </c>
      <c r="E95">
        <f t="shared" si="26"/>
        <v>26</v>
      </c>
      <c r="F95">
        <f t="shared" si="25"/>
        <v>76</v>
      </c>
      <c r="G95" s="17">
        <f t="shared" si="30"/>
        <v>45</v>
      </c>
      <c r="H95" s="28">
        <f t="shared" si="28"/>
        <v>147.2232504193783</v>
      </c>
      <c r="I95" s="7">
        <f t="shared" si="31"/>
        <v>147</v>
      </c>
      <c r="J95" s="17">
        <f t="shared" si="29"/>
        <v>67.924053921606301</v>
      </c>
      <c r="K95" s="17">
        <f t="shared" si="32"/>
        <v>-33.510937499999997</v>
      </c>
      <c r="L95" s="7">
        <f t="shared" si="33"/>
        <v>68</v>
      </c>
      <c r="M95">
        <v>-1</v>
      </c>
      <c r="N95">
        <f t="shared" si="35"/>
        <v>-5583</v>
      </c>
      <c r="O95">
        <f t="shared" si="34"/>
        <v>26</v>
      </c>
    </row>
    <row r="96" spans="1:15" x14ac:dyDescent="0.35">
      <c r="A96">
        <f t="shared" si="21"/>
        <v>27</v>
      </c>
      <c r="B96" s="28">
        <f t="shared" si="22"/>
        <v>1.5121458610312262</v>
      </c>
      <c r="C96" s="28">
        <f t="shared" si="23"/>
        <v>1512.1458610312261</v>
      </c>
      <c r="D96" s="17">
        <f t="shared" si="27"/>
        <v>0.33868813467634806</v>
      </c>
      <c r="E96">
        <f t="shared" si="26"/>
        <v>27</v>
      </c>
      <c r="F96">
        <f t="shared" si="25"/>
        <v>77</v>
      </c>
      <c r="G96" s="17">
        <f t="shared" si="30"/>
        <v>45</v>
      </c>
      <c r="H96" s="28">
        <f t="shared" si="28"/>
        <v>152.39595005705326</v>
      </c>
      <c r="I96" s="7">
        <f t="shared" si="31"/>
        <v>152</v>
      </c>
      <c r="J96" s="17">
        <f t="shared" si="29"/>
        <v>65.618541675525165</v>
      </c>
      <c r="K96" s="17">
        <f t="shared" si="32"/>
        <v>-34.439062499999999</v>
      </c>
      <c r="L96" s="7">
        <f t="shared" si="33"/>
        <v>66</v>
      </c>
      <c r="M96">
        <v>-1</v>
      </c>
      <c r="N96">
        <f t="shared" si="35"/>
        <v>-5649</v>
      </c>
      <c r="O96">
        <f t="shared" si="34"/>
        <v>27</v>
      </c>
    </row>
    <row r="97" spans="1:15" x14ac:dyDescent="0.35">
      <c r="A97">
        <f t="shared" si="21"/>
        <v>28</v>
      </c>
      <c r="B97" s="28">
        <f t="shared" si="22"/>
        <v>1.5688145035053658</v>
      </c>
      <c r="C97" s="28">
        <f t="shared" si="23"/>
        <v>1568.8145035053658</v>
      </c>
      <c r="D97" s="17">
        <f t="shared" si="27"/>
        <v>0.36257601025131025</v>
      </c>
      <c r="E97">
        <f t="shared" si="26"/>
        <v>28</v>
      </c>
      <c r="F97">
        <f t="shared" si="25"/>
        <v>78</v>
      </c>
      <c r="G97" s="17">
        <f t="shared" si="30"/>
        <v>45</v>
      </c>
      <c r="H97" s="28">
        <f t="shared" si="28"/>
        <v>158.10708668140018</v>
      </c>
      <c r="I97" s="7">
        <f t="shared" si="31"/>
        <v>158</v>
      </c>
      <c r="J97" s="17">
        <f t="shared" si="29"/>
        <v>63.248271851032769</v>
      </c>
      <c r="K97" s="17">
        <f t="shared" si="32"/>
        <v>-35.324999999999996</v>
      </c>
      <c r="L97" s="7">
        <f t="shared" si="33"/>
        <v>63</v>
      </c>
      <c r="M97">
        <v>-1</v>
      </c>
      <c r="N97">
        <f t="shared" si="35"/>
        <v>-5712</v>
      </c>
      <c r="O97">
        <f t="shared" si="34"/>
        <v>28</v>
      </c>
    </row>
    <row r="98" spans="1:15" x14ac:dyDescent="0.35">
      <c r="A98">
        <f t="shared" si="21"/>
        <v>29</v>
      </c>
      <c r="B98" s="28">
        <f t="shared" si="22"/>
        <v>1.6315687575137499</v>
      </c>
      <c r="C98" s="28">
        <f t="shared" si="23"/>
        <v>1631.5687575137499</v>
      </c>
      <c r="D98" s="17">
        <f t="shared" si="27"/>
        <v>0.38709294634702351</v>
      </c>
      <c r="E98">
        <f t="shared" si="26"/>
        <v>29</v>
      </c>
      <c r="F98">
        <f t="shared" si="25"/>
        <v>79</v>
      </c>
      <c r="G98" s="17">
        <f t="shared" si="30"/>
        <v>45</v>
      </c>
      <c r="H98" s="28">
        <f t="shared" si="28"/>
        <v>164.43153884318261</v>
      </c>
      <c r="I98" s="7">
        <f t="shared" si="31"/>
        <v>164</v>
      </c>
      <c r="J98" s="17">
        <f t="shared" si="29"/>
        <v>60.815583618279831</v>
      </c>
      <c r="K98" s="17">
        <f t="shared" si="32"/>
        <v>-36.182812499999997</v>
      </c>
      <c r="L98" s="7">
        <f t="shared" si="33"/>
        <v>61</v>
      </c>
      <c r="M98">
        <v>-1</v>
      </c>
      <c r="N98">
        <f t="shared" si="35"/>
        <v>-5773</v>
      </c>
      <c r="O98">
        <f t="shared" si="34"/>
        <v>29</v>
      </c>
    </row>
    <row r="99" spans="1:15" x14ac:dyDescent="0.35">
      <c r="A99">
        <f t="shared" si="21"/>
        <v>30</v>
      </c>
      <c r="B99" s="28">
        <f t="shared" si="22"/>
        <v>1.7013016167040795</v>
      </c>
      <c r="C99" s="28">
        <f t="shared" si="23"/>
        <v>1701.3016167040796</v>
      </c>
      <c r="D99" s="17">
        <f t="shared" si="27"/>
        <v>0.41221474770752675</v>
      </c>
      <c r="E99">
        <f t="shared" si="26"/>
        <v>30</v>
      </c>
      <c r="F99">
        <f t="shared" si="25"/>
        <v>80</v>
      </c>
      <c r="G99" s="17">
        <f t="shared" si="30"/>
        <v>45</v>
      </c>
      <c r="H99" s="28">
        <f t="shared" si="28"/>
        <v>171.45930355845803</v>
      </c>
      <c r="I99" s="7">
        <f t="shared" si="31"/>
        <v>171</v>
      </c>
      <c r="J99" s="17">
        <f t="shared" si="29"/>
        <v>58.322877746850054</v>
      </c>
      <c r="K99" s="17">
        <f t="shared" si="32"/>
        <v>-36.998437499999994</v>
      </c>
      <c r="L99" s="7">
        <f t="shared" si="33"/>
        <v>58</v>
      </c>
      <c r="M99">
        <v>-1</v>
      </c>
      <c r="N99">
        <f t="shared" si="35"/>
        <v>-5831</v>
      </c>
      <c r="O99">
        <f t="shared" si="34"/>
        <v>30</v>
      </c>
    </row>
    <row r="100" spans="1:15" x14ac:dyDescent="0.35">
      <c r="A100">
        <f t="shared" si="21"/>
        <v>31</v>
      </c>
      <c r="B100" s="28">
        <f t="shared" si="22"/>
        <v>1.7790954854798671</v>
      </c>
      <c r="C100" s="28">
        <f t="shared" si="23"/>
        <v>1779.095485479867</v>
      </c>
      <c r="D100" s="17">
        <f t="shared" si="27"/>
        <v>0.43791662214786931</v>
      </c>
      <c r="E100">
        <f t="shared" si="26"/>
        <v>31</v>
      </c>
      <c r="F100">
        <f t="shared" si="25"/>
        <v>81</v>
      </c>
      <c r="G100" s="17">
        <f t="shared" si="30"/>
        <v>45</v>
      </c>
      <c r="H100" s="28">
        <f t="shared" si="28"/>
        <v>179.29946689601783</v>
      </c>
      <c r="I100" s="7">
        <f t="shared" si="31"/>
        <v>179</v>
      </c>
      <c r="J100" s="17">
        <f t="shared" si="29"/>
        <v>55.772614236490497</v>
      </c>
      <c r="K100" s="17">
        <f t="shared" si="32"/>
        <v>-37.785937499999996</v>
      </c>
      <c r="L100" s="7">
        <f t="shared" si="33"/>
        <v>56</v>
      </c>
      <c r="M100">
        <v>-1</v>
      </c>
      <c r="N100">
        <f t="shared" si="35"/>
        <v>-5887</v>
      </c>
      <c r="O100">
        <f t="shared" si="34"/>
        <v>31</v>
      </c>
    </row>
    <row r="101" spans="1:15" x14ac:dyDescent="0.35">
      <c r="A101">
        <f t="shared" si="21"/>
        <v>32</v>
      </c>
      <c r="B101" s="28">
        <f t="shared" si="22"/>
        <v>1.8662747167005678</v>
      </c>
      <c r="C101" s="28">
        <f t="shared" si="23"/>
        <v>1866.2747167005678</v>
      </c>
      <c r="D101" s="17">
        <f t="shared" si="27"/>
        <v>0.46417320502100345</v>
      </c>
      <c r="E101">
        <f t="shared" si="26"/>
        <v>32</v>
      </c>
      <c r="F101">
        <f t="shared" si="25"/>
        <v>82</v>
      </c>
      <c r="G101" s="17">
        <f t="shared" si="30"/>
        <v>45</v>
      </c>
      <c r="H101" s="28">
        <f t="shared" si="28"/>
        <v>188.08549879247909</v>
      </c>
      <c r="I101" s="7">
        <f t="shared" si="31"/>
        <v>188</v>
      </c>
      <c r="J101" s="17">
        <f t="shared" si="29"/>
        <v>53.167309889388811</v>
      </c>
      <c r="K101" s="17">
        <f t="shared" si="32"/>
        <v>-38.531249999999993</v>
      </c>
      <c r="L101" s="7">
        <f t="shared" si="33"/>
        <v>53</v>
      </c>
      <c r="M101">
        <v>-1</v>
      </c>
      <c r="N101">
        <f t="shared" si="35"/>
        <v>-5940</v>
      </c>
      <c r="O101">
        <f t="shared" si="34"/>
        <v>32</v>
      </c>
    </row>
    <row r="102" spans="1:15" x14ac:dyDescent="0.35">
      <c r="A102">
        <f t="shared" si="21"/>
        <v>33</v>
      </c>
      <c r="B102" s="28">
        <f t="shared" ref="B102:B133" si="36" xml:space="preserve"> 1/COS(PI()*A102/(2 * subslots))</f>
        <v>1.9644766988672488</v>
      </c>
      <c r="C102" s="28">
        <f t="shared" si="23"/>
        <v>1964.4766988672488</v>
      </c>
      <c r="D102" s="17">
        <f t="shared" si="27"/>
        <v>0.49095858424962879</v>
      </c>
      <c r="E102">
        <f t="shared" si="26"/>
        <v>33</v>
      </c>
      <c r="F102">
        <f t="shared" si="25"/>
        <v>83</v>
      </c>
      <c r="G102" s="17">
        <f t="shared" si="30"/>
        <v>45</v>
      </c>
      <c r="H102" s="28">
        <f t="shared" si="28"/>
        <v>197.98241730771491</v>
      </c>
      <c r="I102" s="7">
        <f t="shared" si="31"/>
        <v>198</v>
      </c>
      <c r="J102" s="17">
        <f t="shared" si="29"/>
        <v>50.509535826393432</v>
      </c>
      <c r="K102" s="17">
        <f t="shared" si="32"/>
        <v>-39.248437499999994</v>
      </c>
      <c r="L102" s="7">
        <f t="shared" si="33"/>
        <v>51</v>
      </c>
      <c r="M102">
        <v>-1</v>
      </c>
      <c r="N102">
        <f t="shared" si="35"/>
        <v>-5991</v>
      </c>
      <c r="O102">
        <f t="shared" si="34"/>
        <v>33</v>
      </c>
    </row>
    <row r="103" spans="1:15" x14ac:dyDescent="0.35">
      <c r="A103">
        <f t="shared" si="21"/>
        <v>34</v>
      </c>
      <c r="B103" s="28">
        <f t="shared" si="36"/>
        <v>2.0757496076487936</v>
      </c>
      <c r="C103" s="28">
        <f t="shared" si="23"/>
        <v>2075.7496076487937</v>
      </c>
      <c r="D103" s="17">
        <f t="shared" si="27"/>
        <v>0.51824632589828479</v>
      </c>
      <c r="E103">
        <f t="shared" si="26"/>
        <v>34</v>
      </c>
      <c r="F103">
        <f t="shared" si="25"/>
        <v>84</v>
      </c>
      <c r="G103" s="17">
        <f t="shared" si="30"/>
        <v>45</v>
      </c>
      <c r="H103" s="28">
        <f t="shared" si="28"/>
        <v>209.19664014585501</v>
      </c>
      <c r="I103" s="7">
        <f t="shared" si="31"/>
        <v>209</v>
      </c>
      <c r="J103" s="17">
        <f t="shared" si="29"/>
        <v>47.801914949627538</v>
      </c>
      <c r="K103" s="17">
        <f t="shared" si="32"/>
        <v>-39.923437499999991</v>
      </c>
      <c r="L103" s="7">
        <f t="shared" si="33"/>
        <v>48</v>
      </c>
      <c r="M103">
        <v>-1</v>
      </c>
      <c r="N103">
        <f t="shared" si="35"/>
        <v>-6039</v>
      </c>
      <c r="O103">
        <f t="shared" si="34"/>
        <v>34</v>
      </c>
    </row>
    <row r="104" spans="1:15" x14ac:dyDescent="0.35">
      <c r="A104">
        <f t="shared" si="21"/>
        <v>35</v>
      </c>
      <c r="B104" s="28">
        <f t="shared" si="36"/>
        <v>2.2026892645852665</v>
      </c>
      <c r="C104" s="28">
        <f t="shared" si="23"/>
        <v>2202.6892645852663</v>
      </c>
      <c r="D104" s="17">
        <f t="shared" si="27"/>
        <v>0.54600950026045325</v>
      </c>
      <c r="E104">
        <f t="shared" si="26"/>
        <v>35</v>
      </c>
      <c r="F104">
        <f t="shared" si="25"/>
        <v>85</v>
      </c>
      <c r="G104" s="17">
        <f t="shared" si="30"/>
        <v>45</v>
      </c>
      <c r="H104" s="28">
        <f t="shared" si="28"/>
        <v>221.98977744648388</v>
      </c>
      <c r="I104" s="7">
        <f t="shared" si="31"/>
        <v>222</v>
      </c>
      <c r="J104" s="17">
        <f t="shared" si="29"/>
        <v>45.047119354001545</v>
      </c>
      <c r="K104" s="17">
        <f t="shared" si="32"/>
        <v>-40.556249999999991</v>
      </c>
      <c r="L104" s="7">
        <f t="shared" si="33"/>
        <v>45</v>
      </c>
      <c r="M104">
        <v>-1</v>
      </c>
      <c r="N104">
        <f t="shared" si="35"/>
        <v>-6084</v>
      </c>
      <c r="O104">
        <f t="shared" si="34"/>
        <v>35</v>
      </c>
    </row>
    <row r="105" spans="1:15" x14ac:dyDescent="0.35">
      <c r="A105">
        <f t="shared" si="21"/>
        <v>36</v>
      </c>
      <c r="B105" s="28">
        <f t="shared" si="36"/>
        <v>2.3486346560543518</v>
      </c>
      <c r="C105" s="28">
        <f t="shared" si="23"/>
        <v>2348.634656054352</v>
      </c>
      <c r="D105" s="17">
        <f t="shared" si="27"/>
        <v>0.57422070843492734</v>
      </c>
      <c r="E105">
        <f t="shared" si="26"/>
        <v>36</v>
      </c>
      <c r="F105">
        <f t="shared" si="25"/>
        <v>86</v>
      </c>
      <c r="G105" s="17">
        <f t="shared" si="30"/>
        <v>45</v>
      </c>
      <c r="H105" s="28">
        <f t="shared" si="28"/>
        <v>236.69833643047767</v>
      </c>
      <c r="I105" s="7">
        <f t="shared" si="31"/>
        <v>237</v>
      </c>
      <c r="J105" s="17">
        <f t="shared" si="29"/>
        <v>42.247867690177749</v>
      </c>
      <c r="K105" s="17">
        <f t="shared" si="32"/>
        <v>-41.146874999999994</v>
      </c>
      <c r="L105" s="7">
        <f t="shared" si="33"/>
        <v>42</v>
      </c>
      <c r="M105">
        <v>-1</v>
      </c>
      <c r="N105">
        <f t="shared" si="35"/>
        <v>-6126</v>
      </c>
      <c r="O105">
        <f t="shared" si="34"/>
        <v>36</v>
      </c>
    </row>
    <row r="106" spans="1:15" x14ac:dyDescent="0.35">
      <c r="A106">
        <f t="shared" si="21"/>
        <v>37</v>
      </c>
      <c r="B106" s="28">
        <f t="shared" si="36"/>
        <v>2.5179536983103494</v>
      </c>
      <c r="C106" s="28">
        <f t="shared" si="23"/>
        <v>2517.9536983103494</v>
      </c>
      <c r="D106" s="17">
        <f t="shared" si="27"/>
        <v>0.60285210936521949</v>
      </c>
      <c r="E106">
        <f t="shared" si="26"/>
        <v>37</v>
      </c>
      <c r="F106">
        <f t="shared" si="25"/>
        <v>87</v>
      </c>
      <c r="G106" s="17">
        <f t="shared" si="30"/>
        <v>45</v>
      </c>
      <c r="H106" s="28">
        <f t="shared" si="28"/>
        <v>253.7625211578399</v>
      </c>
      <c r="I106" s="7">
        <f t="shared" si="31"/>
        <v>254</v>
      </c>
      <c r="J106" s="17">
        <f t="shared" si="29"/>
        <v>39.406922481590634</v>
      </c>
      <c r="K106" s="17">
        <f t="shared" si="32"/>
        <v>-41.695312499999993</v>
      </c>
      <c r="L106" s="7">
        <f t="shared" si="33"/>
        <v>39</v>
      </c>
      <c r="M106">
        <v>-1</v>
      </c>
      <c r="N106">
        <f t="shared" si="35"/>
        <v>-6165</v>
      </c>
      <c r="O106">
        <f t="shared" si="34"/>
        <v>37</v>
      </c>
    </row>
    <row r="107" spans="1:15" x14ac:dyDescent="0.35">
      <c r="A107">
        <f t="shared" si="21"/>
        <v>38</v>
      </c>
      <c r="B107" s="28">
        <f t="shared" si="36"/>
        <v>2.7164718916658708</v>
      </c>
      <c r="C107" s="28">
        <f t="shared" si="23"/>
        <v>2716.4718916658708</v>
      </c>
      <c r="D107" s="17">
        <f t="shared" si="27"/>
        <v>0.63187544731532186</v>
      </c>
      <c r="E107">
        <f t="shared" si="26"/>
        <v>38</v>
      </c>
      <c r="F107">
        <f t="shared" si="25"/>
        <v>88</v>
      </c>
      <c r="G107" s="17">
        <f t="shared" si="30"/>
        <v>45</v>
      </c>
      <c r="H107" s="28">
        <f t="shared" si="28"/>
        <v>273.76943283195106</v>
      </c>
      <c r="I107" s="7">
        <f t="shared" si="31"/>
        <v>274</v>
      </c>
      <c r="J107" s="17">
        <f t="shared" si="29"/>
        <v>36.527087398169606</v>
      </c>
      <c r="K107" s="17">
        <f t="shared" si="32"/>
        <v>-42.215624999999996</v>
      </c>
      <c r="L107" s="7">
        <f t="shared" si="33"/>
        <v>37</v>
      </c>
      <c r="M107">
        <v>-1</v>
      </c>
      <c r="N107">
        <f t="shared" si="35"/>
        <v>-6202</v>
      </c>
      <c r="O107">
        <f t="shared" si="34"/>
        <v>38</v>
      </c>
    </row>
    <row r="108" spans="1:15" x14ac:dyDescent="0.35">
      <c r="A108">
        <f t="shared" si="21"/>
        <v>39</v>
      </c>
      <c r="B108" s="28">
        <f t="shared" si="36"/>
        <v>2.9521347928093391</v>
      </c>
      <c r="C108" s="28">
        <f t="shared" si="23"/>
        <v>2952.1347928093392</v>
      </c>
      <c r="D108" s="17">
        <f t="shared" si="27"/>
        <v>0.66126207975470852</v>
      </c>
      <c r="E108">
        <f t="shared" si="26"/>
        <v>39</v>
      </c>
      <c r="F108">
        <f t="shared" si="25"/>
        <v>89</v>
      </c>
      <c r="G108" s="17">
        <f t="shared" si="30"/>
        <v>45</v>
      </c>
      <c r="H108" s="28">
        <f t="shared" si="28"/>
        <v>297.51983458781621</v>
      </c>
      <c r="I108" s="7">
        <f t="shared" si="31"/>
        <v>298</v>
      </c>
      <c r="J108" s="17">
        <f t="shared" si="29"/>
        <v>33.611204489455282</v>
      </c>
      <c r="K108" s="17">
        <f t="shared" si="32"/>
        <v>-42.693749999999994</v>
      </c>
      <c r="L108" s="7">
        <f t="shared" si="33"/>
        <v>34</v>
      </c>
      <c r="M108">
        <v>-1</v>
      </c>
      <c r="N108">
        <f t="shared" si="35"/>
        <v>-6236</v>
      </c>
      <c r="O108">
        <f t="shared" si="34"/>
        <v>39</v>
      </c>
    </row>
    <row r="109" spans="1:15" x14ac:dyDescent="0.35">
      <c r="A109">
        <f t="shared" si="21"/>
        <v>40</v>
      </c>
      <c r="B109" s="28">
        <f t="shared" si="36"/>
        <v>3.2360679774997894</v>
      </c>
      <c r="C109" s="28">
        <f t="shared" si="23"/>
        <v>3236.0679774997893</v>
      </c>
      <c r="D109" s="17">
        <f t="shared" si="27"/>
        <v>0.69098300562505255</v>
      </c>
      <c r="E109">
        <f t="shared" si="26"/>
        <v>40</v>
      </c>
      <c r="F109">
        <f t="shared" si="25"/>
        <v>90</v>
      </c>
      <c r="G109" s="17">
        <f t="shared" si="30"/>
        <v>45</v>
      </c>
      <c r="H109" s="28">
        <f t="shared" si="28"/>
        <v>326.1349758574006</v>
      </c>
      <c r="I109" s="7">
        <f t="shared" si="31"/>
        <v>326</v>
      </c>
      <c r="J109" s="17">
        <f t="shared" si="29"/>
        <v>30.662151379839752</v>
      </c>
      <c r="K109" s="17">
        <f t="shared" si="32"/>
        <v>-43.129687499999996</v>
      </c>
      <c r="L109" s="7">
        <f t="shared" si="33"/>
        <v>31</v>
      </c>
      <c r="M109">
        <v>-1</v>
      </c>
      <c r="N109">
        <f t="shared" si="35"/>
        <v>-6267</v>
      </c>
      <c r="O109">
        <f t="shared" si="34"/>
        <v>40</v>
      </c>
    </row>
    <row r="110" spans="1:15" x14ac:dyDescent="0.35">
      <c r="A110">
        <f>E110</f>
        <v>41</v>
      </c>
      <c r="B110" s="28">
        <f t="shared" si="36"/>
        <v>3.5843436523721586</v>
      </c>
      <c r="C110" s="28">
        <f t="shared" si="23"/>
        <v>3584.3436523721584</v>
      </c>
      <c r="D110" s="17">
        <f t="shared" si="27"/>
        <v>0.7210088939607705</v>
      </c>
      <c r="E110">
        <f t="shared" si="26"/>
        <v>41</v>
      </c>
      <c r="F110" s="22">
        <f t="shared" si="25"/>
        <v>91</v>
      </c>
      <c r="G110" s="38">
        <f t="shared" si="30"/>
        <v>45</v>
      </c>
      <c r="H110" s="39">
        <f t="shared" si="28"/>
        <v>361.23463371563162</v>
      </c>
      <c r="I110" s="7">
        <f t="shared" si="31"/>
        <v>361</v>
      </c>
      <c r="J110" s="17">
        <f t="shared" si="29"/>
        <v>27.682838428698741</v>
      </c>
      <c r="K110" s="17">
        <f t="shared" si="32"/>
        <v>-43.523437499999993</v>
      </c>
      <c r="L110" s="7">
        <f t="shared" si="33"/>
        <v>28</v>
      </c>
      <c r="M110">
        <v>-1</v>
      </c>
      <c r="N110">
        <f t="shared" si="35"/>
        <v>-6295</v>
      </c>
      <c r="O110">
        <f t="shared" si="34"/>
        <v>41</v>
      </c>
    </row>
    <row r="111" spans="1:15" x14ac:dyDescent="0.35">
      <c r="A111">
        <f t="shared" ref="A111:A119" si="37">E111</f>
        <v>42</v>
      </c>
      <c r="B111" s="28">
        <f t="shared" si="36"/>
        <v>4.0210722333759685</v>
      </c>
      <c r="C111" s="28">
        <f t="shared" si="23"/>
        <v>4021.0722333759686</v>
      </c>
      <c r="D111" s="17">
        <f t="shared" si="27"/>
        <v>0.75131011283514526</v>
      </c>
      <c r="E111">
        <f t="shared" si="26"/>
        <v>42</v>
      </c>
      <c r="F111">
        <f t="shared" si="25"/>
        <v>92</v>
      </c>
      <c r="G111" s="17">
        <f t="shared" si="30"/>
        <v>45</v>
      </c>
      <c r="H111" s="28">
        <f t="shared" si="28"/>
        <v>405.24868601992188</v>
      </c>
      <c r="I111" s="7">
        <f t="shared" si="31"/>
        <v>405</v>
      </c>
      <c r="J111" s="17">
        <f t="shared" si="29"/>
        <v>24.67620585821814</v>
      </c>
      <c r="K111" s="17">
        <f t="shared" si="32"/>
        <v>-43.874999999999993</v>
      </c>
      <c r="L111" s="7">
        <f t="shared" si="33"/>
        <v>25</v>
      </c>
      <c r="M111">
        <v>-1</v>
      </c>
      <c r="N111">
        <f t="shared" si="35"/>
        <v>-6320</v>
      </c>
      <c r="O111">
        <f t="shared" si="34"/>
        <v>42</v>
      </c>
    </row>
    <row r="112" spans="1:15" x14ac:dyDescent="0.35">
      <c r="A112">
        <f t="shared" si="37"/>
        <v>43</v>
      </c>
      <c r="B112" s="28">
        <f t="shared" si="36"/>
        <v>4.58414385702737</v>
      </c>
      <c r="C112" s="28">
        <f t="shared" si="23"/>
        <v>4584.1438570273704</v>
      </c>
      <c r="D112" s="17">
        <f t="shared" si="27"/>
        <v>0.78185675860345727</v>
      </c>
      <c r="E112">
        <f t="shared" si="26"/>
        <v>43</v>
      </c>
      <c r="F112">
        <f t="shared" si="25"/>
        <v>93</v>
      </c>
      <c r="G112" s="17">
        <f t="shared" si="30"/>
        <v>45</v>
      </c>
      <c r="H112" s="28">
        <f t="shared" si="28"/>
        <v>461.99574809103967</v>
      </c>
      <c r="I112" s="7">
        <f t="shared" si="31"/>
        <v>462</v>
      </c>
      <c r="J112" s="17">
        <f t="shared" si="29"/>
        <v>21.645220851749976</v>
      </c>
      <c r="K112" s="17">
        <f t="shared" si="32"/>
        <v>-44.184374999999996</v>
      </c>
      <c r="L112" s="7">
        <f t="shared" si="33"/>
        <v>22</v>
      </c>
      <c r="M112">
        <v>-1</v>
      </c>
      <c r="N112">
        <f t="shared" si="35"/>
        <v>-6342</v>
      </c>
      <c r="O112">
        <f t="shared" si="34"/>
        <v>43</v>
      </c>
    </row>
    <row r="113" spans="1:18" x14ac:dyDescent="0.35">
      <c r="A113">
        <f t="shared" si="37"/>
        <v>44</v>
      </c>
      <c r="B113" s="28">
        <f t="shared" si="36"/>
        <v>5.3367114122924555</v>
      </c>
      <c r="C113" s="28">
        <f t="shared" si="23"/>
        <v>5336.7114122924559</v>
      </c>
      <c r="D113" s="17">
        <f t="shared" si="27"/>
        <v>0.81261868541427529</v>
      </c>
      <c r="E113">
        <f t="shared" si="26"/>
        <v>44</v>
      </c>
      <c r="F113">
        <f t="shared" si="25"/>
        <v>94</v>
      </c>
      <c r="G113" s="17">
        <f t="shared" si="30"/>
        <v>45</v>
      </c>
      <c r="H113" s="28">
        <f t="shared" si="28"/>
        <v>537.84044702009908</v>
      </c>
      <c r="I113" s="7">
        <f t="shared" si="31"/>
        <v>538</v>
      </c>
      <c r="J113" s="17">
        <f t="shared" si="29"/>
        <v>18.592874625560281</v>
      </c>
      <c r="K113" s="17">
        <f t="shared" si="32"/>
        <v>-44.451562499999994</v>
      </c>
      <c r="L113" s="7">
        <f t="shared" si="33"/>
        <v>19</v>
      </c>
      <c r="M113">
        <v>-1</v>
      </c>
      <c r="N113">
        <f t="shared" si="35"/>
        <v>-6361</v>
      </c>
      <c r="O113">
        <f t="shared" si="34"/>
        <v>44</v>
      </c>
    </row>
    <row r="114" spans="1:18" x14ac:dyDescent="0.35">
      <c r="A114">
        <f t="shared" si="37"/>
        <v>45</v>
      </c>
      <c r="B114" s="28">
        <f t="shared" si="36"/>
        <v>6.3924532214996592</v>
      </c>
      <c r="C114" s="28">
        <f t="shared" si="23"/>
        <v>6392.4532214996589</v>
      </c>
      <c r="D114" s="17">
        <f t="shared" si="27"/>
        <v>0.84356553495976905</v>
      </c>
      <c r="E114">
        <f t="shared" si="26"/>
        <v>45</v>
      </c>
      <c r="F114">
        <f t="shared" si="25"/>
        <v>95</v>
      </c>
      <c r="G114" s="17">
        <f t="shared" si="30"/>
        <v>45</v>
      </c>
      <c r="H114" s="28">
        <f t="shared" si="28"/>
        <v>644.23942622926256</v>
      </c>
      <c r="I114" s="7">
        <f t="shared" si="31"/>
        <v>644</v>
      </c>
      <c r="J114" s="17">
        <f t="shared" si="29"/>
        <v>15.522179476860122</v>
      </c>
      <c r="K114" s="17">
        <f t="shared" si="32"/>
        <v>-44.676562499999996</v>
      </c>
      <c r="L114" s="7">
        <f t="shared" si="33"/>
        <v>16</v>
      </c>
      <c r="M114">
        <v>-1</v>
      </c>
      <c r="N114">
        <f t="shared" si="35"/>
        <v>-6377</v>
      </c>
      <c r="O114">
        <f t="shared" si="34"/>
        <v>45</v>
      </c>
    </row>
    <row r="115" spans="1:18" x14ac:dyDescent="0.35">
      <c r="A115">
        <f t="shared" si="37"/>
        <v>46</v>
      </c>
      <c r="B115" s="28">
        <f t="shared" si="36"/>
        <v>7.9787297555594616</v>
      </c>
      <c r="C115" s="28">
        <f t="shared" si="23"/>
        <v>7978.7297555594614</v>
      </c>
      <c r="D115" s="17">
        <f t="shared" si="27"/>
        <v>0.87466676643569552</v>
      </c>
      <c r="E115">
        <f t="shared" si="26"/>
        <v>46</v>
      </c>
      <c r="F115">
        <f t="shared" si="25"/>
        <v>96</v>
      </c>
      <c r="G115" s="17">
        <f t="shared" si="30"/>
        <v>45</v>
      </c>
      <c r="H115" s="28">
        <f t="shared" si="28"/>
        <v>804.10635817747698</v>
      </c>
      <c r="I115" s="7">
        <f t="shared" si="31"/>
        <v>804</v>
      </c>
      <c r="J115" s="17">
        <f t="shared" si="29"/>
        <v>12.436165811031762</v>
      </c>
      <c r="K115" s="17">
        <f t="shared" si="32"/>
        <v>-44.845312499999999</v>
      </c>
      <c r="L115" s="7">
        <f t="shared" si="33"/>
        <v>12</v>
      </c>
      <c r="M115">
        <v>-1</v>
      </c>
      <c r="N115">
        <f t="shared" si="35"/>
        <v>-6389</v>
      </c>
      <c r="O115">
        <f t="shared" si="34"/>
        <v>46</v>
      </c>
    </row>
    <row r="116" spans="1:18" x14ac:dyDescent="0.35">
      <c r="A116">
        <f t="shared" si="37"/>
        <v>47</v>
      </c>
      <c r="B116" s="28">
        <f t="shared" si="36"/>
        <v>10.62605379628312</v>
      </c>
      <c r="C116" s="28">
        <f t="shared" si="23"/>
        <v>10626.05379628312</v>
      </c>
      <c r="D116" s="17">
        <f t="shared" si="27"/>
        <v>0.90589168668148567</v>
      </c>
      <c r="E116">
        <f t="shared" si="26"/>
        <v>47</v>
      </c>
      <c r="F116">
        <f t="shared" si="25"/>
        <v>97</v>
      </c>
      <c r="G116" s="17">
        <f t="shared" ref="G116:G147" si="38">A_1 * (2 * subslots -F116)/(2 * subslots) + A_2 * F116 / (2 * subslots)</f>
        <v>45</v>
      </c>
      <c r="H116" s="28">
        <f t="shared" si="28"/>
        <v>1070.9069841566582</v>
      </c>
      <c r="I116" s="7">
        <f t="shared" si="31"/>
        <v>1071</v>
      </c>
      <c r="J116" s="17">
        <f t="shared" si="29"/>
        <v>9.3378791509843637</v>
      </c>
      <c r="K116" s="17">
        <f t="shared" ref="K116:K147" si="39">K115 - ROUND(J116,0)*1.8/microsteps</f>
        <v>-44.971874999999997</v>
      </c>
      <c r="L116" s="7">
        <f t="shared" si="33"/>
        <v>9</v>
      </c>
      <c r="M116">
        <v>-1</v>
      </c>
      <c r="N116">
        <f t="shared" si="35"/>
        <v>-6398</v>
      </c>
      <c r="O116">
        <f t="shared" si="34"/>
        <v>47</v>
      </c>
    </row>
    <row r="117" spans="1:18" x14ac:dyDescent="0.35">
      <c r="A117">
        <f t="shared" si="37"/>
        <v>48</v>
      </c>
      <c r="B117" s="28">
        <f t="shared" si="36"/>
        <v>15.925971109908616</v>
      </c>
      <c r="C117" s="28">
        <f t="shared" si="23"/>
        <v>15925.971109908616</v>
      </c>
      <c r="D117" s="17">
        <f t="shared" si="27"/>
        <v>0.93720948047068653</v>
      </c>
      <c r="E117">
        <f t="shared" si="26"/>
        <v>48</v>
      </c>
      <c r="F117">
        <f t="shared" si="25"/>
        <v>98</v>
      </c>
      <c r="G117" s="17">
        <f t="shared" si="38"/>
        <v>45</v>
      </c>
      <c r="H117" s="28">
        <f t="shared" si="28"/>
        <v>1605.0392759204778</v>
      </c>
      <c r="I117" s="7">
        <f t="shared" si="31"/>
        <v>1605</v>
      </c>
      <c r="J117" s="17">
        <f t="shared" si="29"/>
        <v>6.2303771315907994</v>
      </c>
      <c r="K117" s="17">
        <f t="shared" si="39"/>
        <v>-45.056249999999999</v>
      </c>
      <c r="L117" s="7">
        <f t="shared" si="33"/>
        <v>6</v>
      </c>
      <c r="M117">
        <v>-1</v>
      </c>
      <c r="N117">
        <f t="shared" si="35"/>
        <v>-6404</v>
      </c>
      <c r="O117">
        <f t="shared" si="34"/>
        <v>48</v>
      </c>
    </row>
    <row r="118" spans="1:18" x14ac:dyDescent="0.35">
      <c r="A118">
        <f t="shared" si="37"/>
        <v>49</v>
      </c>
      <c r="B118" s="28">
        <f t="shared" si="36"/>
        <v>31.83622520909752</v>
      </c>
      <c r="C118" s="28">
        <f t="shared" si="23"/>
        <v>31836.22520909752</v>
      </c>
      <c r="D118" s="17">
        <f t="shared" si="27"/>
        <v>0.9685892409218716</v>
      </c>
      <c r="E118">
        <f t="shared" si="26"/>
        <v>49</v>
      </c>
      <c r="F118">
        <f t="shared" si="25"/>
        <v>99</v>
      </c>
      <c r="G118" s="17">
        <f t="shared" si="38"/>
        <v>45</v>
      </c>
      <c r="H118" s="28">
        <f t="shared" si="28"/>
        <v>3208.4945718543599</v>
      </c>
      <c r="I118" s="7">
        <f t="shared" si="31"/>
        <v>3208</v>
      </c>
      <c r="J118" s="17">
        <f t="shared" si="29"/>
        <v>3.1167264821708791</v>
      </c>
      <c r="K118" s="17">
        <f t="shared" si="39"/>
        <v>-45.098437499999996</v>
      </c>
      <c r="L118" s="7">
        <f t="shared" si="33"/>
        <v>3</v>
      </c>
      <c r="M118">
        <v>-1</v>
      </c>
      <c r="N118">
        <f t="shared" si="35"/>
        <v>-6407</v>
      </c>
      <c r="O118">
        <f t="shared" si="34"/>
        <v>49</v>
      </c>
      <c r="P118" s="7">
        <f>SUM(L19:L118)</f>
        <v>6410</v>
      </c>
      <c r="Q118" s="7">
        <f>SUM(L19:L68)</f>
        <v>3205</v>
      </c>
      <c r="R118" s="7">
        <f>SUM(L69:L118)</f>
        <v>3205</v>
      </c>
    </row>
    <row r="119" spans="1:18" s="42" customFormat="1" ht="25.5" customHeight="1" x14ac:dyDescent="0.35">
      <c r="A119" s="42">
        <f t="shared" si="37"/>
        <v>49</v>
      </c>
      <c r="B119" s="28">
        <f t="shared" si="36"/>
        <v>31.83622520909752</v>
      </c>
      <c r="C119" s="43">
        <f t="shared" si="23"/>
        <v>31836.22520909752</v>
      </c>
      <c r="D119" s="44">
        <f t="shared" si="27"/>
        <v>0.9685892409218716</v>
      </c>
      <c r="E119" s="42">
        <f>subslots - 1</f>
        <v>49</v>
      </c>
      <c r="F119" s="42">
        <f>0</f>
        <v>0</v>
      </c>
      <c r="G119" s="44">
        <f>A_2</f>
        <v>45</v>
      </c>
      <c r="H119" s="28">
        <f t="shared" si="28"/>
        <v>3208.4945718543599</v>
      </c>
      <c r="I119" s="7">
        <f t="shared" si="31"/>
        <v>3208</v>
      </c>
      <c r="J119" s="44">
        <f t="shared" si="29"/>
        <v>3.1167264821708791</v>
      </c>
      <c r="K119" s="44">
        <f t="shared" si="39"/>
        <v>-45.140624999999993</v>
      </c>
      <c r="L119" s="45">
        <f t="shared" si="33"/>
        <v>3</v>
      </c>
      <c r="M119" s="42">
        <v>1</v>
      </c>
      <c r="N119" s="42">
        <f t="shared" si="35"/>
        <v>-6404</v>
      </c>
    </row>
    <row r="120" spans="1:18" x14ac:dyDescent="0.35">
      <c r="A120">
        <f>A119-1</f>
        <v>48</v>
      </c>
      <c r="B120" s="28">
        <f t="shared" si="36"/>
        <v>15.925971109908616</v>
      </c>
      <c r="C120" s="28">
        <f t="shared" si="23"/>
        <v>15925.971109908616</v>
      </c>
      <c r="D120" s="17">
        <f t="shared" si="27"/>
        <v>0.93720948047068653</v>
      </c>
      <c r="E120">
        <f>E119-1</f>
        <v>48</v>
      </c>
      <c r="F120">
        <f t="shared" ref="F120:F169" si="40">F119+1</f>
        <v>1</v>
      </c>
      <c r="G120" s="17" cm="1">
        <f t="array" ref="G120">A_2 * (2 * subslots -F120)/(2 * subslots) + A_3 * F120 / (2 * subslots)</f>
        <v>45</v>
      </c>
      <c r="H120" s="28">
        <f t="shared" si="28"/>
        <v>1605.0392759204778</v>
      </c>
      <c r="I120" s="7">
        <f t="shared" si="31"/>
        <v>1605</v>
      </c>
      <c r="J120" s="17">
        <f t="shared" si="29"/>
        <v>6.2303771315907994</v>
      </c>
      <c r="K120" s="17">
        <f t="shared" ref="K120:K151" si="41">K119 + ROUND(J120,0)*1.8/microsteps</f>
        <v>-45.056249999999991</v>
      </c>
      <c r="L120" s="7">
        <f t="shared" si="33"/>
        <v>6</v>
      </c>
      <c r="M120">
        <v>1</v>
      </c>
      <c r="N120">
        <f t="shared" si="35"/>
        <v>-6398</v>
      </c>
    </row>
    <row r="121" spans="1:18" x14ac:dyDescent="0.35">
      <c r="A121">
        <f t="shared" ref="A121:A166" si="42">A120-1</f>
        <v>47</v>
      </c>
      <c r="B121" s="28">
        <f t="shared" si="36"/>
        <v>10.62605379628312</v>
      </c>
      <c r="C121" s="28">
        <f t="shared" si="23"/>
        <v>10626.05379628312</v>
      </c>
      <c r="D121" s="17">
        <f t="shared" si="27"/>
        <v>0.90589168668148567</v>
      </c>
      <c r="E121">
        <f>E120-1</f>
        <v>47</v>
      </c>
      <c r="F121">
        <f t="shared" si="40"/>
        <v>2</v>
      </c>
      <c r="G121" s="17" cm="1">
        <f t="array" ref="G121">A_2 * (2 * subslots -F121)/(2 * subslots) + A_3 * F121 / (2 * subslots)</f>
        <v>45</v>
      </c>
      <c r="H121" s="28">
        <f t="shared" si="28"/>
        <v>1070.9069841566582</v>
      </c>
      <c r="I121" s="7">
        <f t="shared" si="31"/>
        <v>1071</v>
      </c>
      <c r="J121" s="17">
        <f t="shared" si="29"/>
        <v>9.3378791509843637</v>
      </c>
      <c r="K121" s="17">
        <f t="shared" si="41"/>
        <v>-44.929687499999993</v>
      </c>
      <c r="L121" s="7">
        <f t="shared" si="33"/>
        <v>9</v>
      </c>
      <c r="M121">
        <v>1</v>
      </c>
      <c r="N121">
        <f t="shared" si="35"/>
        <v>-6389</v>
      </c>
    </row>
    <row r="122" spans="1:18" x14ac:dyDescent="0.35">
      <c r="A122">
        <f t="shared" si="42"/>
        <v>46</v>
      </c>
      <c r="B122" s="28">
        <f t="shared" si="36"/>
        <v>7.9787297555594616</v>
      </c>
      <c r="C122" s="28">
        <f t="shared" si="23"/>
        <v>7978.7297555594614</v>
      </c>
      <c r="D122" s="17">
        <f t="shared" si="27"/>
        <v>0.87466676643569552</v>
      </c>
      <c r="E122">
        <f t="shared" ref="E122:E168" si="43">E121-1</f>
        <v>46</v>
      </c>
      <c r="F122">
        <f t="shared" si="40"/>
        <v>3</v>
      </c>
      <c r="G122" s="17" cm="1">
        <f t="array" ref="G122">A_2 * (2 * subslots -F122)/(2 * subslots) + A_3 * F122 / (2 * subslots)</f>
        <v>45</v>
      </c>
      <c r="H122" s="28">
        <f t="shared" si="28"/>
        <v>804.10635817747698</v>
      </c>
      <c r="I122" s="7">
        <f t="shared" si="31"/>
        <v>804</v>
      </c>
      <c r="J122" s="17">
        <f t="shared" si="29"/>
        <v>12.436165811031762</v>
      </c>
      <c r="K122" s="17">
        <f t="shared" si="41"/>
        <v>-44.76093749999999</v>
      </c>
      <c r="L122" s="7">
        <f t="shared" si="33"/>
        <v>12</v>
      </c>
      <c r="M122">
        <v>1</v>
      </c>
      <c r="N122">
        <f t="shared" si="35"/>
        <v>-6377</v>
      </c>
    </row>
    <row r="123" spans="1:18" x14ac:dyDescent="0.35">
      <c r="A123">
        <f t="shared" si="42"/>
        <v>45</v>
      </c>
      <c r="B123" s="28">
        <f t="shared" si="36"/>
        <v>6.3924532214996592</v>
      </c>
      <c r="C123" s="28">
        <f t="shared" si="23"/>
        <v>6392.4532214996589</v>
      </c>
      <c r="D123" s="17">
        <f t="shared" si="27"/>
        <v>0.84356553495976905</v>
      </c>
      <c r="E123">
        <f t="shared" si="43"/>
        <v>45</v>
      </c>
      <c r="F123">
        <f t="shared" si="40"/>
        <v>4</v>
      </c>
      <c r="G123" s="17" cm="1">
        <f t="array" ref="G123">A_2 * (2 * subslots -F123)/(2 * subslots) + A_3 * F123 / (2 * subslots)</f>
        <v>45</v>
      </c>
      <c r="H123" s="28">
        <f t="shared" si="28"/>
        <v>644.23942622926256</v>
      </c>
      <c r="I123" s="7">
        <f t="shared" si="31"/>
        <v>644</v>
      </c>
      <c r="J123" s="17">
        <f t="shared" si="29"/>
        <v>15.522179476860122</v>
      </c>
      <c r="K123" s="17">
        <f t="shared" si="41"/>
        <v>-44.535937499999989</v>
      </c>
      <c r="L123" s="7">
        <f t="shared" si="33"/>
        <v>16</v>
      </c>
      <c r="M123">
        <v>1</v>
      </c>
      <c r="N123">
        <f t="shared" si="35"/>
        <v>-6361</v>
      </c>
    </row>
    <row r="124" spans="1:18" x14ac:dyDescent="0.35">
      <c r="A124">
        <f t="shared" si="42"/>
        <v>44</v>
      </c>
      <c r="B124" s="28">
        <f t="shared" si="36"/>
        <v>5.3367114122924555</v>
      </c>
      <c r="C124" s="28">
        <f t="shared" si="23"/>
        <v>5336.7114122924559</v>
      </c>
      <c r="D124" s="17">
        <f t="shared" si="27"/>
        <v>0.81261868541427529</v>
      </c>
      <c r="E124">
        <f t="shared" si="43"/>
        <v>44</v>
      </c>
      <c r="F124">
        <f t="shared" si="40"/>
        <v>5</v>
      </c>
      <c r="G124" s="17" cm="1">
        <f t="array" ref="G124">A_2 * (2 * subslots -F124)/(2 * subslots) + A_3 * F124 / (2 * subslots)</f>
        <v>45</v>
      </c>
      <c r="H124" s="28">
        <f t="shared" si="28"/>
        <v>537.84044702009908</v>
      </c>
      <c r="I124" s="7">
        <f t="shared" si="31"/>
        <v>538</v>
      </c>
      <c r="J124" s="17">
        <f t="shared" si="29"/>
        <v>18.592874625560281</v>
      </c>
      <c r="K124" s="17">
        <f t="shared" si="41"/>
        <v>-44.26874999999999</v>
      </c>
      <c r="L124" s="7">
        <f t="shared" si="33"/>
        <v>19</v>
      </c>
      <c r="M124">
        <v>1</v>
      </c>
      <c r="N124">
        <f t="shared" si="35"/>
        <v>-6342</v>
      </c>
    </row>
    <row r="125" spans="1:18" x14ac:dyDescent="0.35">
      <c r="A125">
        <f t="shared" si="42"/>
        <v>43</v>
      </c>
      <c r="B125" s="28">
        <f t="shared" si="36"/>
        <v>4.58414385702737</v>
      </c>
      <c r="C125" s="28">
        <f t="shared" si="23"/>
        <v>4584.1438570273704</v>
      </c>
      <c r="D125" s="17">
        <f t="shared" si="27"/>
        <v>0.78185675860345727</v>
      </c>
      <c r="E125">
        <f t="shared" si="43"/>
        <v>43</v>
      </c>
      <c r="F125">
        <f t="shared" si="40"/>
        <v>6</v>
      </c>
      <c r="G125" s="17" cm="1">
        <f t="array" ref="G125">A_2 * (2 * subslots -F125)/(2 * subslots) + A_3 * F125 / (2 * subslots)</f>
        <v>45</v>
      </c>
      <c r="H125" s="28">
        <f t="shared" si="28"/>
        <v>461.99574809103967</v>
      </c>
      <c r="I125" s="7">
        <f t="shared" si="31"/>
        <v>462</v>
      </c>
      <c r="J125" s="17">
        <f t="shared" si="29"/>
        <v>21.645220851749976</v>
      </c>
      <c r="K125" s="17">
        <f t="shared" si="41"/>
        <v>-43.959374999999987</v>
      </c>
      <c r="L125" s="7">
        <f t="shared" si="33"/>
        <v>22</v>
      </c>
      <c r="M125">
        <v>1</v>
      </c>
      <c r="N125">
        <f t="shared" si="35"/>
        <v>-6320</v>
      </c>
    </row>
    <row r="126" spans="1:18" x14ac:dyDescent="0.35">
      <c r="A126">
        <f t="shared" si="42"/>
        <v>42</v>
      </c>
      <c r="B126" s="28">
        <f t="shared" si="36"/>
        <v>4.0210722333759685</v>
      </c>
      <c r="C126" s="28">
        <f t="shared" si="23"/>
        <v>4021.0722333759686</v>
      </c>
      <c r="D126" s="17">
        <f t="shared" si="27"/>
        <v>0.75131011283514526</v>
      </c>
      <c r="E126">
        <f t="shared" si="43"/>
        <v>42</v>
      </c>
      <c r="F126">
        <f t="shared" si="40"/>
        <v>7</v>
      </c>
      <c r="G126" s="17" cm="1">
        <f t="array" ref="G126">A_2 * (2 * subslots -F126)/(2 * subslots) + A_3 * F126 / (2 * subslots)</f>
        <v>45</v>
      </c>
      <c r="H126" s="28">
        <f t="shared" si="28"/>
        <v>405.24868601992188</v>
      </c>
      <c r="I126" s="7">
        <f t="shared" si="31"/>
        <v>405</v>
      </c>
      <c r="J126" s="17">
        <f t="shared" si="29"/>
        <v>24.67620585821814</v>
      </c>
      <c r="K126" s="17">
        <f t="shared" si="41"/>
        <v>-43.607812499999987</v>
      </c>
      <c r="L126" s="7">
        <f t="shared" si="33"/>
        <v>25</v>
      </c>
      <c r="M126">
        <v>1</v>
      </c>
      <c r="N126">
        <f t="shared" si="35"/>
        <v>-6295</v>
      </c>
    </row>
    <row r="127" spans="1:18" x14ac:dyDescent="0.35">
      <c r="A127">
        <f t="shared" si="42"/>
        <v>41</v>
      </c>
      <c r="B127" s="28">
        <f t="shared" si="36"/>
        <v>3.5843436523721586</v>
      </c>
      <c r="C127" s="28">
        <f t="shared" si="23"/>
        <v>3584.3436523721584</v>
      </c>
      <c r="D127" s="17">
        <f t="shared" si="27"/>
        <v>0.7210088939607705</v>
      </c>
      <c r="E127">
        <f t="shared" si="43"/>
        <v>41</v>
      </c>
      <c r="F127">
        <f t="shared" si="40"/>
        <v>8</v>
      </c>
      <c r="G127" s="17" cm="1">
        <f t="array" ref="G127">A_2 * (2 * subslots -F127)/(2 * subslots) + A_3 * F127 / (2 * subslots)</f>
        <v>45</v>
      </c>
      <c r="H127" s="28">
        <f t="shared" si="28"/>
        <v>361.23463371563162</v>
      </c>
      <c r="I127" s="7">
        <f t="shared" si="31"/>
        <v>361</v>
      </c>
      <c r="J127" s="17">
        <f t="shared" si="29"/>
        <v>27.682838428698741</v>
      </c>
      <c r="K127" s="17">
        <f t="shared" si="41"/>
        <v>-43.21406249999999</v>
      </c>
      <c r="L127" s="7">
        <f t="shared" si="33"/>
        <v>28</v>
      </c>
      <c r="M127">
        <v>1</v>
      </c>
      <c r="N127">
        <f t="shared" si="35"/>
        <v>-6267</v>
      </c>
    </row>
    <row r="128" spans="1:18" x14ac:dyDescent="0.35">
      <c r="A128">
        <f t="shared" si="42"/>
        <v>40</v>
      </c>
      <c r="B128" s="28">
        <f t="shared" si="36"/>
        <v>3.2360679774997894</v>
      </c>
      <c r="C128" s="28">
        <f t="shared" si="23"/>
        <v>3236.0679774997893</v>
      </c>
      <c r="D128" s="17">
        <f t="shared" si="27"/>
        <v>0.69098300562505255</v>
      </c>
      <c r="E128">
        <f t="shared" si="43"/>
        <v>40</v>
      </c>
      <c r="F128">
        <f t="shared" si="40"/>
        <v>9</v>
      </c>
      <c r="G128" s="17" cm="1">
        <f t="array" ref="G128">A_2 * (2 * subslots -F128)/(2 * subslots) + A_3 * F128 / (2 * subslots)</f>
        <v>45</v>
      </c>
      <c r="H128" s="28">
        <f t="shared" si="28"/>
        <v>326.1349758574006</v>
      </c>
      <c r="I128" s="7">
        <f t="shared" si="31"/>
        <v>326</v>
      </c>
      <c r="J128" s="17">
        <f t="shared" si="29"/>
        <v>30.662151379839752</v>
      </c>
      <c r="K128" s="17">
        <f t="shared" si="41"/>
        <v>-42.778124999999989</v>
      </c>
      <c r="L128" s="7">
        <f t="shared" si="33"/>
        <v>31</v>
      </c>
      <c r="M128">
        <v>1</v>
      </c>
      <c r="N128">
        <f t="shared" si="35"/>
        <v>-6236</v>
      </c>
    </row>
    <row r="129" spans="1:14" x14ac:dyDescent="0.35">
      <c r="A129">
        <f t="shared" si="42"/>
        <v>39</v>
      </c>
      <c r="B129" s="28">
        <f t="shared" si="36"/>
        <v>2.9521347928093391</v>
      </c>
      <c r="C129" s="28">
        <f t="shared" si="23"/>
        <v>2952.1347928093392</v>
      </c>
      <c r="D129" s="17">
        <f t="shared" si="27"/>
        <v>0.66126207975470852</v>
      </c>
      <c r="E129">
        <f t="shared" si="43"/>
        <v>39</v>
      </c>
      <c r="F129">
        <f t="shared" si="40"/>
        <v>10</v>
      </c>
      <c r="G129" s="17" cm="1">
        <f t="array" ref="G129">A_2 * (2 * subslots -F129)/(2 * subslots) + A_3 * F129 / (2 * subslots)</f>
        <v>45</v>
      </c>
      <c r="H129" s="28">
        <f t="shared" si="28"/>
        <v>297.51983458781621</v>
      </c>
      <c r="I129" s="7">
        <f t="shared" si="31"/>
        <v>298</v>
      </c>
      <c r="J129" s="17">
        <f t="shared" si="29"/>
        <v>33.611204489455282</v>
      </c>
      <c r="K129" s="17">
        <f t="shared" si="41"/>
        <v>-42.29999999999999</v>
      </c>
      <c r="L129" s="7">
        <f t="shared" si="33"/>
        <v>34</v>
      </c>
      <c r="M129">
        <v>1</v>
      </c>
      <c r="N129">
        <f t="shared" si="35"/>
        <v>-6202</v>
      </c>
    </row>
    <row r="130" spans="1:14" x14ac:dyDescent="0.35">
      <c r="A130">
        <f t="shared" si="42"/>
        <v>38</v>
      </c>
      <c r="B130" s="28">
        <f t="shared" si="36"/>
        <v>2.7164718916658708</v>
      </c>
      <c r="C130" s="28">
        <f t="shared" si="23"/>
        <v>2716.4718916658708</v>
      </c>
      <c r="D130" s="17">
        <f t="shared" si="27"/>
        <v>0.63187544731532186</v>
      </c>
      <c r="E130">
        <f t="shared" si="43"/>
        <v>38</v>
      </c>
      <c r="F130">
        <f t="shared" si="40"/>
        <v>11</v>
      </c>
      <c r="G130" s="17" cm="1">
        <f t="array" ref="G130">A_2 * (2 * subslots -F130)/(2 * subslots) + A_3 * F130 / (2 * subslots)</f>
        <v>45</v>
      </c>
      <c r="H130" s="28">
        <f t="shared" si="28"/>
        <v>273.76943283195106</v>
      </c>
      <c r="I130" s="7">
        <f t="shared" si="31"/>
        <v>274</v>
      </c>
      <c r="J130" s="17">
        <f t="shared" si="29"/>
        <v>36.527087398169606</v>
      </c>
      <c r="K130" s="17">
        <f t="shared" si="41"/>
        <v>-41.779687499999987</v>
      </c>
      <c r="L130" s="7">
        <f t="shared" si="33"/>
        <v>37</v>
      </c>
      <c r="M130">
        <v>1</v>
      </c>
      <c r="N130">
        <f t="shared" si="35"/>
        <v>-6165</v>
      </c>
    </row>
    <row r="131" spans="1:14" x14ac:dyDescent="0.35">
      <c r="A131">
        <f t="shared" si="42"/>
        <v>37</v>
      </c>
      <c r="B131" s="28">
        <f t="shared" si="36"/>
        <v>2.5179536983103494</v>
      </c>
      <c r="C131" s="28">
        <f t="shared" si="23"/>
        <v>2517.9536983103494</v>
      </c>
      <c r="D131" s="17">
        <f t="shared" si="27"/>
        <v>0.60285210936521949</v>
      </c>
      <c r="E131">
        <f t="shared" si="43"/>
        <v>37</v>
      </c>
      <c r="F131">
        <f t="shared" si="40"/>
        <v>12</v>
      </c>
      <c r="G131" s="17" cm="1">
        <f t="array" ref="G131">A_2 * (2 * subslots -F131)/(2 * subslots) + A_3 * F131 / (2 * subslots)</f>
        <v>45</v>
      </c>
      <c r="H131" s="28">
        <f t="shared" si="28"/>
        <v>253.7625211578399</v>
      </c>
      <c r="I131" s="7">
        <f t="shared" si="31"/>
        <v>254</v>
      </c>
      <c r="J131" s="17">
        <f t="shared" si="29"/>
        <v>39.406922481590634</v>
      </c>
      <c r="K131" s="17">
        <f t="shared" si="41"/>
        <v>-41.231249999999989</v>
      </c>
      <c r="L131" s="7">
        <f t="shared" si="33"/>
        <v>39</v>
      </c>
      <c r="M131">
        <v>1</v>
      </c>
      <c r="N131">
        <f t="shared" si="35"/>
        <v>-6126</v>
      </c>
    </row>
    <row r="132" spans="1:14" x14ac:dyDescent="0.35">
      <c r="A132">
        <f t="shared" si="42"/>
        <v>36</v>
      </c>
      <c r="B132" s="28">
        <f t="shared" si="36"/>
        <v>2.3486346560543518</v>
      </c>
      <c r="C132" s="28">
        <f t="shared" si="23"/>
        <v>2348.634656054352</v>
      </c>
      <c r="D132" s="17">
        <f t="shared" si="27"/>
        <v>0.57422070843492734</v>
      </c>
      <c r="E132">
        <f t="shared" si="43"/>
        <v>36</v>
      </c>
      <c r="F132">
        <f t="shared" si="40"/>
        <v>13</v>
      </c>
      <c r="G132" s="17" cm="1">
        <f t="array" ref="G132">A_2 * (2 * subslots -F132)/(2 * subslots) + A_3 * F132 / (2 * subslots)</f>
        <v>45</v>
      </c>
      <c r="H132" s="28">
        <f t="shared" si="28"/>
        <v>236.69833643047767</v>
      </c>
      <c r="I132" s="7">
        <f t="shared" si="31"/>
        <v>237</v>
      </c>
      <c r="J132" s="17">
        <f t="shared" si="29"/>
        <v>42.247867690177749</v>
      </c>
      <c r="K132" s="17">
        <f t="shared" si="41"/>
        <v>-40.640624999999986</v>
      </c>
      <c r="L132" s="7">
        <f t="shared" si="33"/>
        <v>42</v>
      </c>
      <c r="M132">
        <v>1</v>
      </c>
      <c r="N132">
        <f t="shared" si="35"/>
        <v>-6084</v>
      </c>
    </row>
    <row r="133" spans="1:14" x14ac:dyDescent="0.35">
      <c r="A133">
        <f t="shared" si="42"/>
        <v>35</v>
      </c>
      <c r="B133" s="28">
        <f t="shared" si="36"/>
        <v>2.2026892645852665</v>
      </c>
      <c r="C133" s="28">
        <f t="shared" si="23"/>
        <v>2202.6892645852663</v>
      </c>
      <c r="D133" s="17">
        <f t="shared" si="27"/>
        <v>0.54600950026045325</v>
      </c>
      <c r="E133">
        <f t="shared" si="43"/>
        <v>35</v>
      </c>
      <c r="F133">
        <f t="shared" si="40"/>
        <v>14</v>
      </c>
      <c r="G133" s="17" cm="1">
        <f t="array" ref="G133">A_2 * (2 * subslots -F133)/(2 * subslots) + A_3 * F133 / (2 * subslots)</f>
        <v>45</v>
      </c>
      <c r="H133" s="28">
        <f t="shared" si="28"/>
        <v>221.98977744648388</v>
      </c>
      <c r="I133" s="7">
        <f t="shared" si="31"/>
        <v>222</v>
      </c>
      <c r="J133" s="17">
        <f t="shared" si="29"/>
        <v>45.047119354001545</v>
      </c>
      <c r="K133" s="17">
        <f t="shared" si="41"/>
        <v>-40.007812499999986</v>
      </c>
      <c r="L133" s="7">
        <f t="shared" si="33"/>
        <v>45</v>
      </c>
      <c r="M133">
        <v>1</v>
      </c>
      <c r="N133">
        <f t="shared" si="35"/>
        <v>-6039</v>
      </c>
    </row>
    <row r="134" spans="1:14" x14ac:dyDescent="0.35">
      <c r="A134">
        <f t="shared" si="42"/>
        <v>34</v>
      </c>
      <c r="B134" s="28">
        <f t="shared" ref="B134:B165" si="44" xml:space="preserve"> 1/COS(PI()*A134/(2 * subslots))</f>
        <v>2.0757496076487936</v>
      </c>
      <c r="C134" s="28">
        <f t="shared" ref="C134:C168" si="45">1000*B134</f>
        <v>2075.7496076487937</v>
      </c>
      <c r="D134" s="17">
        <f t="shared" si="27"/>
        <v>0.51824632589828479</v>
      </c>
      <c r="E134">
        <f t="shared" si="43"/>
        <v>34</v>
      </c>
      <c r="F134">
        <f t="shared" si="40"/>
        <v>15</v>
      </c>
      <c r="G134" s="17" cm="1">
        <f t="array" ref="G134">A_2 * (2 * subslots -F134)/(2 * subslots) + A_3 * F134 / (2 * subslots)</f>
        <v>45</v>
      </c>
      <c r="H134" s="28">
        <f t="shared" si="28"/>
        <v>209.19664014585501</v>
      </c>
      <c r="I134" s="7">
        <f t="shared" si="31"/>
        <v>209</v>
      </c>
      <c r="J134" s="17">
        <f t="shared" si="29"/>
        <v>47.801914949627538</v>
      </c>
      <c r="K134" s="17">
        <f t="shared" si="41"/>
        <v>-39.332812499999989</v>
      </c>
      <c r="L134" s="7">
        <f t="shared" si="33"/>
        <v>48</v>
      </c>
      <c r="M134">
        <v>1</v>
      </c>
      <c r="N134">
        <f t="shared" si="35"/>
        <v>-5991</v>
      </c>
    </row>
    <row r="135" spans="1:14" x14ac:dyDescent="0.35">
      <c r="A135">
        <f t="shared" si="42"/>
        <v>33</v>
      </c>
      <c r="B135" s="28">
        <f t="shared" si="44"/>
        <v>1.9644766988672488</v>
      </c>
      <c r="C135" s="28">
        <f t="shared" si="45"/>
        <v>1964.4766988672488</v>
      </c>
      <c r="D135" s="17">
        <f t="shared" si="27"/>
        <v>0.49095858424962879</v>
      </c>
      <c r="E135">
        <f t="shared" si="43"/>
        <v>33</v>
      </c>
      <c r="F135">
        <f t="shared" si="40"/>
        <v>16</v>
      </c>
      <c r="G135" s="17" cm="1">
        <f t="array" ref="G135">A_2 * (2 * subslots -F135)/(2 * subslots) + A_3 * F135 / (2 * subslots)</f>
        <v>45</v>
      </c>
      <c r="H135" s="28">
        <f t="shared" si="28"/>
        <v>197.98241730771491</v>
      </c>
      <c r="I135" s="7">
        <f t="shared" si="31"/>
        <v>198</v>
      </c>
      <c r="J135" s="17">
        <f t="shared" si="29"/>
        <v>50.509535826393432</v>
      </c>
      <c r="K135" s="17">
        <f t="shared" si="41"/>
        <v>-38.615624999999987</v>
      </c>
      <c r="L135" s="7">
        <f t="shared" si="33"/>
        <v>51</v>
      </c>
      <c r="M135">
        <v>1</v>
      </c>
      <c r="N135">
        <f t="shared" si="35"/>
        <v>-5940</v>
      </c>
    </row>
    <row r="136" spans="1:14" x14ac:dyDescent="0.35">
      <c r="A136">
        <f t="shared" si="42"/>
        <v>32</v>
      </c>
      <c r="B136" s="28">
        <f t="shared" si="44"/>
        <v>1.8662747167005678</v>
      </c>
      <c r="C136" s="28">
        <f t="shared" si="45"/>
        <v>1866.2747167005678</v>
      </c>
      <c r="D136" s="17">
        <f t="shared" si="27"/>
        <v>0.46417320502100345</v>
      </c>
      <c r="E136">
        <f t="shared" si="43"/>
        <v>32</v>
      </c>
      <c r="F136">
        <f t="shared" si="40"/>
        <v>17</v>
      </c>
      <c r="G136" s="17" cm="1">
        <f t="array" ref="G136">A_2 * (2 * subslots -F136)/(2 * subslots) + A_3 * F136 / (2 * subslots)</f>
        <v>45</v>
      </c>
      <c r="H136" s="28">
        <f t="shared" si="28"/>
        <v>188.08549879247909</v>
      </c>
      <c r="I136" s="7">
        <f t="shared" si="31"/>
        <v>188</v>
      </c>
      <c r="J136" s="17">
        <f t="shared" si="29"/>
        <v>53.167309889388811</v>
      </c>
      <c r="K136" s="17">
        <f t="shared" si="41"/>
        <v>-37.87031249999999</v>
      </c>
      <c r="L136" s="7">
        <f t="shared" si="33"/>
        <v>53</v>
      </c>
      <c r="M136">
        <v>1</v>
      </c>
      <c r="N136">
        <f t="shared" si="35"/>
        <v>-5887</v>
      </c>
    </row>
    <row r="137" spans="1:14" x14ac:dyDescent="0.35">
      <c r="A137">
        <f t="shared" si="42"/>
        <v>31</v>
      </c>
      <c r="B137" s="28">
        <f t="shared" si="44"/>
        <v>1.7790954854798671</v>
      </c>
      <c r="C137" s="28">
        <f t="shared" si="45"/>
        <v>1779.095485479867</v>
      </c>
      <c r="D137" s="17">
        <f t="shared" si="27"/>
        <v>0.43791662214786931</v>
      </c>
      <c r="E137">
        <f t="shared" si="43"/>
        <v>31</v>
      </c>
      <c r="F137">
        <f t="shared" si="40"/>
        <v>18</v>
      </c>
      <c r="G137" s="17" cm="1">
        <f t="array" ref="G137">A_2 * (2 * subslots -F137)/(2 * subslots) + A_3 * F137 / (2 * subslots)</f>
        <v>45</v>
      </c>
      <c r="H137" s="28">
        <f t="shared" si="28"/>
        <v>179.29946689601783</v>
      </c>
      <c r="I137" s="7">
        <f t="shared" si="31"/>
        <v>179</v>
      </c>
      <c r="J137" s="17">
        <f t="shared" si="29"/>
        <v>55.772614236490497</v>
      </c>
      <c r="K137" s="17">
        <f t="shared" si="41"/>
        <v>-37.082812499999989</v>
      </c>
      <c r="L137" s="7">
        <f t="shared" si="33"/>
        <v>56</v>
      </c>
      <c r="M137">
        <v>1</v>
      </c>
      <c r="N137">
        <f t="shared" si="35"/>
        <v>-5831</v>
      </c>
    </row>
    <row r="138" spans="1:14" x14ac:dyDescent="0.35">
      <c r="A138">
        <f t="shared" si="42"/>
        <v>30</v>
      </c>
      <c r="B138" s="28">
        <f t="shared" si="44"/>
        <v>1.7013016167040795</v>
      </c>
      <c r="C138" s="28">
        <f t="shared" si="45"/>
        <v>1701.3016167040796</v>
      </c>
      <c r="D138" s="17">
        <f t="shared" si="27"/>
        <v>0.41221474770752675</v>
      </c>
      <c r="E138">
        <f t="shared" si="43"/>
        <v>30</v>
      </c>
      <c r="F138">
        <f t="shared" si="40"/>
        <v>19</v>
      </c>
      <c r="G138" s="17" cm="1">
        <f t="array" ref="G138">A_2 * (2 * subslots -F138)/(2 * subslots) + A_3 * F138 / (2 * subslots)</f>
        <v>45</v>
      </c>
      <c r="H138" s="28">
        <f t="shared" si="28"/>
        <v>171.45930355845803</v>
      </c>
      <c r="I138" s="7">
        <f t="shared" si="31"/>
        <v>171</v>
      </c>
      <c r="J138" s="17">
        <f t="shared" si="29"/>
        <v>58.322877746850054</v>
      </c>
      <c r="K138" s="17">
        <f t="shared" si="41"/>
        <v>-36.267187499999991</v>
      </c>
      <c r="L138" s="7">
        <f t="shared" si="33"/>
        <v>58</v>
      </c>
      <c r="M138">
        <v>1</v>
      </c>
      <c r="N138">
        <f t="shared" si="35"/>
        <v>-5773</v>
      </c>
    </row>
    <row r="139" spans="1:14" x14ac:dyDescent="0.35">
      <c r="A139">
        <f t="shared" si="42"/>
        <v>29</v>
      </c>
      <c r="B139" s="28">
        <f t="shared" si="44"/>
        <v>1.6315687575137499</v>
      </c>
      <c r="C139" s="28">
        <f t="shared" si="45"/>
        <v>1631.5687575137499</v>
      </c>
      <c r="D139" s="17">
        <f t="shared" si="27"/>
        <v>0.38709294634702351</v>
      </c>
      <c r="E139">
        <f t="shared" si="43"/>
        <v>29</v>
      </c>
      <c r="F139">
        <f t="shared" si="40"/>
        <v>20</v>
      </c>
      <c r="G139" s="17" cm="1">
        <f t="array" ref="G139">A_2 * (2 * subslots -F139)/(2 * subslots) + A_3 * F139 / (2 * subslots)</f>
        <v>45</v>
      </c>
      <c r="H139" s="28">
        <f t="shared" si="28"/>
        <v>164.43153884318261</v>
      </c>
      <c r="I139" s="7">
        <f t="shared" si="31"/>
        <v>164</v>
      </c>
      <c r="J139" s="17">
        <f t="shared" si="29"/>
        <v>60.815583618279831</v>
      </c>
      <c r="K139" s="17">
        <f t="shared" si="41"/>
        <v>-35.40937499999999</v>
      </c>
      <c r="L139" s="7">
        <f t="shared" si="33"/>
        <v>61</v>
      </c>
      <c r="M139">
        <v>1</v>
      </c>
      <c r="N139">
        <f t="shared" si="35"/>
        <v>-5712</v>
      </c>
    </row>
    <row r="140" spans="1:14" x14ac:dyDescent="0.35">
      <c r="A140">
        <f t="shared" si="42"/>
        <v>28</v>
      </c>
      <c r="B140" s="28">
        <f t="shared" si="44"/>
        <v>1.5688145035053658</v>
      </c>
      <c r="C140" s="28">
        <f t="shared" si="45"/>
        <v>1568.8145035053658</v>
      </c>
      <c r="D140" s="17">
        <f t="shared" si="27"/>
        <v>0.36257601025131025</v>
      </c>
      <c r="E140">
        <f t="shared" si="43"/>
        <v>28</v>
      </c>
      <c r="F140">
        <f t="shared" si="40"/>
        <v>21</v>
      </c>
      <c r="G140" s="17" cm="1">
        <f t="array" ref="G140">A_2 * (2 * subslots -F140)/(2 * subslots) + A_3 * F140 / (2 * subslots)</f>
        <v>45</v>
      </c>
      <c r="H140" s="28">
        <f t="shared" si="28"/>
        <v>158.10708668140018</v>
      </c>
      <c r="I140" s="7">
        <f t="shared" si="31"/>
        <v>158</v>
      </c>
      <c r="J140" s="17">
        <f t="shared" si="29"/>
        <v>63.248271851032769</v>
      </c>
      <c r="K140" s="17">
        <f t="shared" si="41"/>
        <v>-34.523437499999993</v>
      </c>
      <c r="L140" s="7">
        <f t="shared" si="33"/>
        <v>63</v>
      </c>
      <c r="M140">
        <v>1</v>
      </c>
      <c r="N140">
        <f t="shared" si="35"/>
        <v>-5649</v>
      </c>
    </row>
    <row r="141" spans="1:14" x14ac:dyDescent="0.35">
      <c r="A141">
        <f t="shared" si="42"/>
        <v>27</v>
      </c>
      <c r="B141" s="28">
        <f t="shared" si="44"/>
        <v>1.5121458610312262</v>
      </c>
      <c r="C141" s="28">
        <f t="shared" si="45"/>
        <v>1512.1458610312261</v>
      </c>
      <c r="D141" s="17">
        <f t="shared" si="27"/>
        <v>0.33868813467634806</v>
      </c>
      <c r="E141">
        <f t="shared" si="43"/>
        <v>27</v>
      </c>
      <c r="F141">
        <f t="shared" si="40"/>
        <v>22</v>
      </c>
      <c r="G141" s="17" cm="1">
        <f t="array" ref="G141">A_2 * (2 * subslots -F141)/(2 * subslots) + A_3 * F141 / (2 * subslots)</f>
        <v>45</v>
      </c>
      <c r="H141" s="28">
        <f t="shared" si="28"/>
        <v>152.39595005705326</v>
      </c>
      <c r="I141" s="7">
        <f t="shared" si="31"/>
        <v>152</v>
      </c>
      <c r="J141" s="17">
        <f t="shared" si="29"/>
        <v>65.618541675525165</v>
      </c>
      <c r="K141" s="17">
        <f t="shared" si="41"/>
        <v>-33.595312499999991</v>
      </c>
      <c r="L141" s="7">
        <f t="shared" si="33"/>
        <v>66</v>
      </c>
      <c r="M141">
        <v>1</v>
      </c>
      <c r="N141">
        <f t="shared" si="35"/>
        <v>-5583</v>
      </c>
    </row>
    <row r="142" spans="1:14" x14ac:dyDescent="0.35">
      <c r="A142">
        <f t="shared" si="42"/>
        <v>26</v>
      </c>
      <c r="B142" s="28">
        <f t="shared" si="44"/>
        <v>1.4608198491225133</v>
      </c>
      <c r="C142" s="28">
        <f t="shared" si="45"/>
        <v>1460.8198491225132</v>
      </c>
      <c r="D142" s="17">
        <f t="shared" si="27"/>
        <v>0.31545289407131138</v>
      </c>
      <c r="E142">
        <f t="shared" si="43"/>
        <v>26</v>
      </c>
      <c r="F142">
        <f t="shared" si="40"/>
        <v>23</v>
      </c>
      <c r="G142" s="17" cm="1">
        <f t="array" ref="G142">A_2 * (2 * subslots -F142)/(2 * subslots) + A_3 * F142 / (2 * subslots)</f>
        <v>45</v>
      </c>
      <c r="H142" s="28">
        <f t="shared" si="28"/>
        <v>147.2232504193783</v>
      </c>
      <c r="I142" s="7">
        <f t="shared" si="31"/>
        <v>147</v>
      </c>
      <c r="J142" s="17">
        <f t="shared" si="29"/>
        <v>67.924053921606301</v>
      </c>
      <c r="K142" s="17">
        <f t="shared" si="41"/>
        <v>-32.639062499999994</v>
      </c>
      <c r="L142" s="7">
        <f t="shared" si="33"/>
        <v>68</v>
      </c>
      <c r="M142">
        <v>1</v>
      </c>
      <c r="N142">
        <f t="shared" si="35"/>
        <v>-5515</v>
      </c>
    </row>
    <row r="143" spans="1:14" x14ac:dyDescent="0.35">
      <c r="A143">
        <f t="shared" si="42"/>
        <v>25</v>
      </c>
      <c r="B143" s="28">
        <f t="shared" si="44"/>
        <v>1.4142135623730949</v>
      </c>
      <c r="C143" s="28">
        <f t="shared" si="45"/>
        <v>1414.2135623730949</v>
      </c>
      <c r="D143" s="17">
        <f t="shared" si="27"/>
        <v>0.29289321881345243</v>
      </c>
      <c r="E143">
        <f t="shared" si="43"/>
        <v>25</v>
      </c>
      <c r="F143">
        <f t="shared" si="40"/>
        <v>24</v>
      </c>
      <c r="G143" s="17" cm="1">
        <f t="array" ref="G143">A_2 * (2 * subslots -F143)/(2 * subslots) + A_3 * F143 / (2 * subslots)</f>
        <v>45</v>
      </c>
      <c r="H143" s="28">
        <f t="shared" si="28"/>
        <v>142.52621058291348</v>
      </c>
      <c r="I143" s="7">
        <f t="shared" si="31"/>
        <v>143</v>
      </c>
      <c r="J143" s="17">
        <f t="shared" si="29"/>
        <v>70.162533327037281</v>
      </c>
      <c r="K143" s="17">
        <f t="shared" si="41"/>
        <v>-31.654687499999994</v>
      </c>
      <c r="L143" s="7">
        <f t="shared" si="33"/>
        <v>70</v>
      </c>
      <c r="M143">
        <v>1</v>
      </c>
      <c r="N143">
        <f t="shared" si="35"/>
        <v>-5445</v>
      </c>
    </row>
    <row r="144" spans="1:14" x14ac:dyDescent="0.35">
      <c r="A144">
        <f t="shared" si="42"/>
        <v>24</v>
      </c>
      <c r="B144" s="28">
        <f t="shared" si="44"/>
        <v>1.3718011480649182</v>
      </c>
      <c r="C144" s="28">
        <f t="shared" si="45"/>
        <v>1371.8011480649182</v>
      </c>
      <c r="D144" s="17">
        <f t="shared" si="27"/>
        <v>0.27103137257858845</v>
      </c>
      <c r="E144">
        <f t="shared" si="43"/>
        <v>24</v>
      </c>
      <c r="F144">
        <f t="shared" si="40"/>
        <v>25</v>
      </c>
      <c r="G144" s="17" cm="1">
        <f t="array" ref="G144">A_2 * (2 * subslots -F144)/(2 * subslots) + A_3 * F144 / (2 * subslots)</f>
        <v>45</v>
      </c>
      <c r="H144" s="28">
        <f t="shared" si="28"/>
        <v>138.25183445341753</v>
      </c>
      <c r="I144" s="7">
        <f t="shared" si="31"/>
        <v>138</v>
      </c>
      <c r="J144" s="17">
        <f t="shared" si="29"/>
        <v>72.331770782899753</v>
      </c>
      <c r="K144" s="17">
        <f t="shared" si="41"/>
        <v>-30.642187499999995</v>
      </c>
      <c r="L144" s="7">
        <f t="shared" si="33"/>
        <v>72</v>
      </c>
      <c r="M144">
        <v>1</v>
      </c>
      <c r="N144">
        <f t="shared" si="35"/>
        <v>-5373</v>
      </c>
    </row>
    <row r="145" spans="1:14" x14ac:dyDescent="0.35">
      <c r="A145">
        <f t="shared" si="42"/>
        <v>23</v>
      </c>
      <c r="B145" s="28">
        <f t="shared" si="44"/>
        <v>1.3331359054501724</v>
      </c>
      <c r="C145" s="28">
        <f t="shared" si="45"/>
        <v>1333.1359054501725</v>
      </c>
      <c r="D145" s="17">
        <f t="shared" si="27"/>
        <v>0.24988893036954041</v>
      </c>
      <c r="E145">
        <f t="shared" si="43"/>
        <v>23</v>
      </c>
      <c r="F145">
        <f t="shared" si="40"/>
        <v>26</v>
      </c>
      <c r="G145" s="17" cm="1">
        <f t="array" ref="G145">A_2 * (2 * subslots -F145)/(2 * subslots) + A_3 * F145 / (2 * subslots)</f>
        <v>45</v>
      </c>
      <c r="H145" s="28">
        <f t="shared" si="28"/>
        <v>134.35510297115019</v>
      </c>
      <c r="I145" s="7">
        <f t="shared" si="31"/>
        <v>134</v>
      </c>
      <c r="J145" s="17">
        <f t="shared" si="29"/>
        <v>74.429625513720012</v>
      </c>
      <c r="K145" s="17">
        <f t="shared" si="41"/>
        <v>-29.601562499999996</v>
      </c>
      <c r="L145" s="7">
        <f t="shared" si="33"/>
        <v>74</v>
      </c>
      <c r="M145">
        <v>1</v>
      </c>
      <c r="N145">
        <f t="shared" si="35"/>
        <v>-5299</v>
      </c>
    </row>
    <row r="146" spans="1:14" x14ac:dyDescent="0.35">
      <c r="A146">
        <f t="shared" si="42"/>
        <v>22</v>
      </c>
      <c r="B146" s="28">
        <f t="shared" si="44"/>
        <v>1.297836227184727</v>
      </c>
      <c r="C146" s="28">
        <f t="shared" si="45"/>
        <v>1297.836227184727</v>
      </c>
      <c r="D146" s="17">
        <f t="shared" si="27"/>
        <v>0.22948675722421075</v>
      </c>
      <c r="E146">
        <f t="shared" si="43"/>
        <v>22</v>
      </c>
      <c r="F146">
        <f t="shared" si="40"/>
        <v>27</v>
      </c>
      <c r="G146" s="17" cm="1">
        <f t="array" ref="G146">A_2 * (2 * subslots -F146)/(2 * subslots) + A_3 * F146 / (2 * subslots)</f>
        <v>45</v>
      </c>
      <c r="H146" s="28">
        <f t="shared" si="28"/>
        <v>130.79755727096077</v>
      </c>
      <c r="I146" s="7">
        <f t="shared" si="31"/>
        <v>131</v>
      </c>
      <c r="J146" s="17">
        <f t="shared" si="29"/>
        <v>76.454027190155841</v>
      </c>
      <c r="K146" s="17">
        <f t="shared" si="41"/>
        <v>-28.532812499999995</v>
      </c>
      <c r="L146" s="7">
        <f t="shared" si="33"/>
        <v>76</v>
      </c>
      <c r="M146">
        <v>1</v>
      </c>
      <c r="N146">
        <f t="shared" si="35"/>
        <v>-5223</v>
      </c>
    </row>
    <row r="147" spans="1:14" x14ac:dyDescent="0.35">
      <c r="A147">
        <f t="shared" si="42"/>
        <v>21</v>
      </c>
      <c r="B147" s="28">
        <f t="shared" si="44"/>
        <v>1.2655744560720903</v>
      </c>
      <c r="C147" s="28">
        <f t="shared" si="45"/>
        <v>1265.5744560720902</v>
      </c>
      <c r="D147" s="17">
        <f t="shared" ref="D147:D210" si="46">1 - COS(PI()*A147/(2 * subslots))</f>
        <v>0.2098449876243097</v>
      </c>
      <c r="E147">
        <f t="shared" si="43"/>
        <v>21</v>
      </c>
      <c r="F147">
        <f t="shared" si="40"/>
        <v>28</v>
      </c>
      <c r="G147" s="17" cm="1">
        <f t="array" ref="G147">A_2 * (2 * subslots -F147)/(2 * subslots) + A_3 * F147 / (2 * subslots)</f>
        <v>45</v>
      </c>
      <c r="H147" s="28">
        <f t="shared" ref="H147:H210" si="47">1000*B147*2*xfactor*(30000 / beats_per_min)/(G147 * microsteps)</f>
        <v>127.54617565101533</v>
      </c>
      <c r="I147" s="7">
        <f t="shared" si="31"/>
        <v>128</v>
      </c>
      <c r="J147" s="17">
        <f t="shared" ref="J147:J210" si="48">30000000/(subslots*beats_per_min*H147)</f>
        <v>78.402977972161537</v>
      </c>
      <c r="K147" s="17">
        <f t="shared" si="41"/>
        <v>-27.435937499999994</v>
      </c>
      <c r="L147" s="7">
        <f t="shared" si="33"/>
        <v>78</v>
      </c>
      <c r="M147">
        <v>1</v>
      </c>
      <c r="N147">
        <f t="shared" si="35"/>
        <v>-5145</v>
      </c>
    </row>
    <row r="148" spans="1:14" x14ac:dyDescent="0.35">
      <c r="A148">
        <f t="shared" si="42"/>
        <v>20</v>
      </c>
      <c r="B148" s="28">
        <f t="shared" si="44"/>
        <v>1.2360679774997896</v>
      </c>
      <c r="C148" s="28">
        <f t="shared" si="45"/>
        <v>1236.0679774997895</v>
      </c>
      <c r="D148" s="17">
        <f t="shared" si="46"/>
        <v>0.19098300562505255</v>
      </c>
      <c r="E148">
        <f t="shared" si="43"/>
        <v>20</v>
      </c>
      <c r="F148">
        <f t="shared" si="40"/>
        <v>29</v>
      </c>
      <c r="G148" s="17" cm="1">
        <f t="array" ref="G148">A_2 * (2 * subslots -F148)/(2 * subslots) + A_3 * F148 / (2 * subslots)</f>
        <v>45</v>
      </c>
      <c r="H148" s="28">
        <f t="shared" si="47"/>
        <v>124.57247585740066</v>
      </c>
      <c r="I148" s="7">
        <f t="shared" ref="I148:I211" si="49">ROUND(H148,0)</f>
        <v>125</v>
      </c>
      <c r="J148" s="17">
        <f t="shared" si="48"/>
        <v>80.274554480614952</v>
      </c>
      <c r="K148" s="17">
        <f t="shared" si="41"/>
        <v>-26.310937499999994</v>
      </c>
      <c r="L148" s="7">
        <f t="shared" ref="L148:L211" si="50">ROUND(J148,0)</f>
        <v>80</v>
      </c>
      <c r="M148">
        <v>1</v>
      </c>
      <c r="N148">
        <f t="shared" si="35"/>
        <v>-5065</v>
      </c>
    </row>
    <row r="149" spans="1:14" x14ac:dyDescent="0.35">
      <c r="A149">
        <f t="shared" si="42"/>
        <v>19</v>
      </c>
      <c r="B149" s="28">
        <f t="shared" si="44"/>
        <v>1.2090720434065412</v>
      </c>
      <c r="C149" s="28">
        <f t="shared" si="45"/>
        <v>1209.0720434065411</v>
      </c>
      <c r="D149" s="17">
        <f t="shared" si="46"/>
        <v>0.17291942572543817</v>
      </c>
      <c r="E149">
        <f t="shared" si="43"/>
        <v>19</v>
      </c>
      <c r="F149">
        <f t="shared" si="40"/>
        <v>30</v>
      </c>
      <c r="G149" s="17" cm="1">
        <f t="array" ref="G149">A_2 * (2 * subslots -F149)/(2 * subslots) + A_3 * F149 / (2 * subslots)</f>
        <v>45</v>
      </c>
      <c r="H149" s="28">
        <f t="shared" si="47"/>
        <v>121.85179187456546</v>
      </c>
      <c r="I149" s="7">
        <f t="shared" si="49"/>
        <v>122</v>
      </c>
      <c r="J149" s="17">
        <f t="shared" si="48"/>
        <v>82.06690969546041</v>
      </c>
      <c r="K149" s="17">
        <f t="shared" si="41"/>
        <v>-25.157812499999995</v>
      </c>
      <c r="L149" s="7">
        <f t="shared" si="50"/>
        <v>82</v>
      </c>
      <c r="M149">
        <v>1</v>
      </c>
      <c r="N149">
        <f t="shared" ref="N149:N212" si="51">N148 + (M149*L149)</f>
        <v>-4983</v>
      </c>
    </row>
    <row r="150" spans="1:14" x14ac:dyDescent="0.35">
      <c r="A150">
        <f t="shared" si="42"/>
        <v>18</v>
      </c>
      <c r="B150" s="28">
        <f t="shared" si="44"/>
        <v>1.1843739497369181</v>
      </c>
      <c r="C150" s="28">
        <f t="shared" si="45"/>
        <v>1184.3739497369181</v>
      </c>
      <c r="D150" s="17">
        <f t="shared" si="46"/>
        <v>0.15567207449798492</v>
      </c>
      <c r="E150">
        <f t="shared" si="43"/>
        <v>18</v>
      </c>
      <c r="F150">
        <f t="shared" si="40"/>
        <v>31</v>
      </c>
      <c r="G150" s="17" cm="1">
        <f t="array" ref="G150">A_2 * (2 * subslots -F150)/(2 * subslots) + A_3 * F150 / (2 * subslots)</f>
        <v>45</v>
      </c>
      <c r="H150" s="28">
        <f t="shared" si="47"/>
        <v>119.3626871219238</v>
      </c>
      <c r="I150" s="7">
        <f t="shared" si="49"/>
        <v>119</v>
      </c>
      <c r="J150" s="17">
        <f t="shared" si="48"/>
        <v>83.778274778494506</v>
      </c>
      <c r="K150" s="17">
        <f t="shared" si="41"/>
        <v>-23.976562499999996</v>
      </c>
      <c r="L150" s="7">
        <f t="shared" si="50"/>
        <v>84</v>
      </c>
      <c r="M150">
        <v>1</v>
      </c>
      <c r="N150">
        <f t="shared" si="51"/>
        <v>-4899</v>
      </c>
    </row>
    <row r="151" spans="1:14" x14ac:dyDescent="0.35">
      <c r="A151">
        <f t="shared" si="42"/>
        <v>17</v>
      </c>
      <c r="B151" s="28">
        <f t="shared" si="44"/>
        <v>1.161788281072766</v>
      </c>
      <c r="C151" s="28">
        <f t="shared" si="45"/>
        <v>1161.788281072766</v>
      </c>
      <c r="D151" s="17">
        <f t="shared" si="46"/>
        <v>0.13925797299605636</v>
      </c>
      <c r="E151">
        <f t="shared" si="43"/>
        <v>17</v>
      </c>
      <c r="F151">
        <f t="shared" si="40"/>
        <v>32</v>
      </c>
      <c r="G151" s="17" cm="1">
        <f t="array" ref="G151">A_2 * (2 * subslots -F151)/(2 * subslots) + A_3 * F151 / (2 * subslots)</f>
        <v>45</v>
      </c>
      <c r="H151" s="28">
        <f t="shared" si="47"/>
        <v>117.0864752018647</v>
      </c>
      <c r="I151" s="7">
        <f t="shared" si="49"/>
        <v>117</v>
      </c>
      <c r="J151" s="17">
        <f t="shared" si="48"/>
        <v>85.406960818995955</v>
      </c>
      <c r="K151" s="17">
        <f t="shared" si="41"/>
        <v>-22.781249999999996</v>
      </c>
      <c r="L151" s="7">
        <f t="shared" si="50"/>
        <v>85</v>
      </c>
      <c r="M151">
        <v>1</v>
      </c>
      <c r="N151">
        <f t="shared" si="51"/>
        <v>-4814</v>
      </c>
    </row>
    <row r="152" spans="1:14" x14ac:dyDescent="0.35">
      <c r="A152">
        <f t="shared" si="42"/>
        <v>16</v>
      </c>
      <c r="B152" s="28">
        <f t="shared" si="44"/>
        <v>1.1411530035922413</v>
      </c>
      <c r="C152" s="28">
        <f t="shared" si="45"/>
        <v>1141.1530035922412</v>
      </c>
      <c r="D152" s="17">
        <f t="shared" si="46"/>
        <v>0.12369331995613642</v>
      </c>
      <c r="E152">
        <f t="shared" si="43"/>
        <v>16</v>
      </c>
      <c r="F152">
        <f t="shared" si="40"/>
        <v>33</v>
      </c>
      <c r="G152" s="17" cm="1">
        <f t="array" ref="G152">A_2 * (2 * subslots -F152)/(2 * subslots) + A_3 * F152 / (2 * subslots)</f>
        <v>45</v>
      </c>
      <c r="H152" s="28">
        <f t="shared" si="47"/>
        <v>115.00682614328056</v>
      </c>
      <c r="I152" s="7">
        <f t="shared" si="49"/>
        <v>115</v>
      </c>
      <c r="J152" s="17">
        <f t="shared" si="48"/>
        <v>86.951360500476383</v>
      </c>
      <c r="K152" s="17">
        <f t="shared" ref="K152:K183" si="52">K151 + ROUND(J152,0)*1.8/microsteps</f>
        <v>-21.557812499999997</v>
      </c>
      <c r="L152" s="7">
        <f t="shared" si="50"/>
        <v>87</v>
      </c>
      <c r="M152">
        <v>1</v>
      </c>
      <c r="N152">
        <f t="shared" si="51"/>
        <v>-4727</v>
      </c>
    </row>
    <row r="153" spans="1:14" x14ac:dyDescent="0.35">
      <c r="A153">
        <f t="shared" si="42"/>
        <v>15</v>
      </c>
      <c r="B153" s="28">
        <f t="shared" si="44"/>
        <v>1.1223262376343608</v>
      </c>
      <c r="C153" s="28">
        <f t="shared" si="45"/>
        <v>1122.3262376343607</v>
      </c>
      <c r="D153" s="17">
        <f t="shared" si="46"/>
        <v>0.1089934758116321</v>
      </c>
      <c r="E153">
        <f t="shared" si="43"/>
        <v>15</v>
      </c>
      <c r="F153">
        <f t="shared" si="40"/>
        <v>34</v>
      </c>
      <c r="G153" s="17" cm="1">
        <f t="array" ref="G153">A_2 * (2 * subslots -F153)/(2 * subslots) + A_3 * F153 / (2 * subslots)</f>
        <v>45</v>
      </c>
      <c r="H153" s="28">
        <f t="shared" si="47"/>
        <v>113.10944113658792</v>
      </c>
      <c r="I153" s="7">
        <f t="shared" si="49"/>
        <v>113</v>
      </c>
      <c r="J153" s="17">
        <f t="shared" si="48"/>
        <v>88.409949686907822</v>
      </c>
      <c r="K153" s="17">
        <f t="shared" si="52"/>
        <v>-20.320312499999996</v>
      </c>
      <c r="L153" s="7">
        <f t="shared" si="50"/>
        <v>88</v>
      </c>
      <c r="M153">
        <v>1</v>
      </c>
      <c r="N153">
        <f t="shared" si="51"/>
        <v>-4639</v>
      </c>
    </row>
    <row r="154" spans="1:14" x14ac:dyDescent="0.35">
      <c r="A154">
        <f t="shared" si="42"/>
        <v>14</v>
      </c>
      <c r="B154" s="28">
        <f t="shared" si="44"/>
        <v>1.1051835787563995</v>
      </c>
      <c r="C154" s="28">
        <f t="shared" si="45"/>
        <v>1105.1835787563996</v>
      </c>
      <c r="D154" s="17">
        <f t="shared" si="46"/>
        <v>9.5172947533980423E-2</v>
      </c>
      <c r="E154">
        <f t="shared" si="43"/>
        <v>14</v>
      </c>
      <c r="F154">
        <f t="shared" si="40"/>
        <v>35</v>
      </c>
      <c r="G154" s="17" cm="1">
        <f t="array" ref="G154">A_2 * (2 * subslots -F154)/(2 * subslots) + A_3 * F154 / (2 * subslots)</f>
        <v>45</v>
      </c>
      <c r="H154" s="28">
        <f t="shared" si="47"/>
        <v>111.38178254654341</v>
      </c>
      <c r="I154" s="7">
        <f t="shared" si="49"/>
        <v>111</v>
      </c>
      <c r="J154" s="17">
        <f t="shared" si="48"/>
        <v>89.781288926860853</v>
      </c>
      <c r="K154" s="17">
        <f t="shared" si="52"/>
        <v>-19.054687499999996</v>
      </c>
      <c r="L154" s="7">
        <f t="shared" si="50"/>
        <v>90</v>
      </c>
      <c r="M154">
        <v>1</v>
      </c>
      <c r="N154">
        <f t="shared" si="51"/>
        <v>-4549</v>
      </c>
    </row>
    <row r="155" spans="1:14" x14ac:dyDescent="0.35">
      <c r="A155">
        <f t="shared" si="42"/>
        <v>13</v>
      </c>
      <c r="B155" s="28">
        <f t="shared" si="44"/>
        <v>1.0896158646487053</v>
      </c>
      <c r="C155" s="28">
        <f t="shared" si="45"/>
        <v>1089.6158646487054</v>
      </c>
      <c r="D155" s="17">
        <f t="shared" si="46"/>
        <v>8.224537431601886E-2</v>
      </c>
      <c r="E155">
        <f t="shared" si="43"/>
        <v>13</v>
      </c>
      <c r="F155">
        <f t="shared" si="40"/>
        <v>36</v>
      </c>
      <c r="G155" s="17" cm="1">
        <f t="array" ref="G155">A_2 * (2 * subslots -F155)/(2 * subslots) + A_3 * F155 / (2 * subslots)</f>
        <v>45</v>
      </c>
      <c r="H155" s="28">
        <f t="shared" si="47"/>
        <v>109.81284885912736</v>
      </c>
      <c r="I155" s="7">
        <f t="shared" si="49"/>
        <v>110</v>
      </c>
      <c r="J155" s="17">
        <f t="shared" si="48"/>
        <v>91.064024874069418</v>
      </c>
      <c r="K155" s="17">
        <f t="shared" si="52"/>
        <v>-17.774999999999995</v>
      </c>
      <c r="L155" s="7">
        <f t="shared" si="50"/>
        <v>91</v>
      </c>
      <c r="M155">
        <v>1</v>
      </c>
      <c r="N155">
        <f t="shared" si="51"/>
        <v>-4458</v>
      </c>
    </row>
    <row r="156" spans="1:14" x14ac:dyDescent="0.35">
      <c r="A156">
        <f t="shared" si="42"/>
        <v>12</v>
      </c>
      <c r="B156" s="28">
        <f t="shared" si="44"/>
        <v>1.0755273070222477</v>
      </c>
      <c r="C156" s="28">
        <f t="shared" si="45"/>
        <v>1075.5273070222477</v>
      </c>
      <c r="D156" s="17">
        <f t="shared" si="46"/>
        <v>7.0223514111748542E-2</v>
      </c>
      <c r="E156">
        <f t="shared" si="43"/>
        <v>12</v>
      </c>
      <c r="F156">
        <f t="shared" si="40"/>
        <v>37</v>
      </c>
      <c r="G156" s="17" cm="1">
        <f t="array" ref="G156">A_2 * (2 * subslots -F156)/(2 * subslots) + A_3 * F156 / (2 * subslots)</f>
        <v>45</v>
      </c>
      <c r="H156" s="28">
        <f t="shared" si="47"/>
        <v>108.39298641083592</v>
      </c>
      <c r="I156" s="7">
        <f t="shared" si="49"/>
        <v>108</v>
      </c>
      <c r="J156" s="17">
        <f t="shared" si="48"/>
        <v>92.256891623020294</v>
      </c>
      <c r="K156" s="17">
        <f t="shared" si="52"/>
        <v>-16.481249999999996</v>
      </c>
      <c r="L156" s="7">
        <f t="shared" si="50"/>
        <v>92</v>
      </c>
      <c r="M156">
        <v>1</v>
      </c>
      <c r="N156">
        <f t="shared" si="51"/>
        <v>-4366</v>
      </c>
    </row>
    <row r="157" spans="1:14" x14ac:dyDescent="0.35">
      <c r="A157">
        <f t="shared" si="42"/>
        <v>11</v>
      </c>
      <c r="B157" s="28">
        <f t="shared" si="44"/>
        <v>1.062833924336114</v>
      </c>
      <c r="C157" s="28">
        <f t="shared" si="45"/>
        <v>1062.833924336114</v>
      </c>
      <c r="D157" s="17">
        <f t="shared" si="46"/>
        <v>5.9119231045774545E-2</v>
      </c>
      <c r="E157">
        <f t="shared" si="43"/>
        <v>11</v>
      </c>
      <c r="F157">
        <f t="shared" si="40"/>
        <v>38</v>
      </c>
      <c r="G157" s="17" cm="1">
        <f t="array" ref="G157">A_2 * (2 * subslots -F157)/(2 * subslots) + A_3 * F157 / (2 * subslots)</f>
        <v>45</v>
      </c>
      <c r="H157" s="28">
        <f t="shared" si="47"/>
        <v>107.11373143699899</v>
      </c>
      <c r="I157" s="7">
        <f t="shared" si="49"/>
        <v>107</v>
      </c>
      <c r="J157" s="17">
        <f t="shared" si="48"/>
        <v>93.358711958248719</v>
      </c>
      <c r="K157" s="17">
        <f t="shared" si="52"/>
        <v>-15.173437499999995</v>
      </c>
      <c r="L157" s="7">
        <f t="shared" si="50"/>
        <v>93</v>
      </c>
      <c r="M157">
        <v>1</v>
      </c>
      <c r="N157">
        <f t="shared" si="51"/>
        <v>-4273</v>
      </c>
    </row>
    <row r="158" spans="1:14" x14ac:dyDescent="0.35">
      <c r="A158">
        <f t="shared" si="42"/>
        <v>10</v>
      </c>
      <c r="B158" s="28">
        <f t="shared" si="44"/>
        <v>1.0514622242382672</v>
      </c>
      <c r="C158" s="28">
        <f t="shared" si="45"/>
        <v>1051.4622242382673</v>
      </c>
      <c r="D158" s="17">
        <f t="shared" si="46"/>
        <v>4.8943483704846469E-2</v>
      </c>
      <c r="E158">
        <f t="shared" si="43"/>
        <v>10</v>
      </c>
      <c r="F158">
        <f t="shared" si="40"/>
        <v>39</v>
      </c>
      <c r="G158" s="17" cm="1">
        <f t="array" ref="G158">A_2 * (2 * subslots -F158)/(2 * subslots) + A_3 * F158 / (2 * subslots)</f>
        <v>45</v>
      </c>
      <c r="H158" s="28">
        <f t="shared" si="47"/>
        <v>105.96767728651288</v>
      </c>
      <c r="I158" s="7">
        <f t="shared" si="49"/>
        <v>106</v>
      </c>
      <c r="J158" s="17">
        <f t="shared" si="48"/>
        <v>94.368398516108257</v>
      </c>
      <c r="K158" s="17">
        <f t="shared" si="52"/>
        <v>-13.851562499999995</v>
      </c>
      <c r="L158" s="7">
        <f t="shared" si="50"/>
        <v>94</v>
      </c>
      <c r="M158">
        <v>1</v>
      </c>
      <c r="N158">
        <f t="shared" si="51"/>
        <v>-4179</v>
      </c>
    </row>
    <row r="159" spans="1:14" x14ac:dyDescent="0.35">
      <c r="A159">
        <f t="shared" si="42"/>
        <v>9</v>
      </c>
      <c r="B159" s="28">
        <f t="shared" si="44"/>
        <v>1.0413480947706812</v>
      </c>
      <c r="C159" s="28">
        <f t="shared" si="45"/>
        <v>1041.3480947706812</v>
      </c>
      <c r="D159" s="17">
        <f t="shared" si="46"/>
        <v>3.9706314323056935E-2</v>
      </c>
      <c r="E159">
        <f t="shared" si="43"/>
        <v>9</v>
      </c>
      <c r="F159">
        <f t="shared" si="40"/>
        <v>40</v>
      </c>
      <c r="G159" s="17" cm="1">
        <f t="array" ref="G159">A_2 * (2 * subslots -F159)/(2 * subslots) + A_3 * F159 / (2 * subslots)</f>
        <v>45</v>
      </c>
      <c r="H159" s="28">
        <f t="shared" si="47"/>
        <v>104.94836267610772</v>
      </c>
      <c r="I159" s="7">
        <f t="shared" si="49"/>
        <v>105</v>
      </c>
      <c r="J159" s="17">
        <f t="shared" si="48"/>
        <v>95.28495485786722</v>
      </c>
      <c r="K159" s="17">
        <f t="shared" si="52"/>
        <v>-12.515624999999995</v>
      </c>
      <c r="L159" s="7">
        <f t="shared" si="50"/>
        <v>95</v>
      </c>
      <c r="M159">
        <v>1</v>
      </c>
      <c r="N159">
        <f t="shared" si="51"/>
        <v>-4084</v>
      </c>
    </row>
    <row r="160" spans="1:14" x14ac:dyDescent="0.35">
      <c r="A160">
        <f t="shared" si="42"/>
        <v>8</v>
      </c>
      <c r="B160" s="28">
        <f t="shared" si="44"/>
        <v>1.0324358714173398</v>
      </c>
      <c r="C160" s="28">
        <f t="shared" si="45"/>
        <v>1032.4358714173397</v>
      </c>
      <c r="D160" s="17">
        <f t="shared" si="46"/>
        <v>3.1416838871368924E-2</v>
      </c>
      <c r="E160">
        <f t="shared" si="43"/>
        <v>8</v>
      </c>
      <c r="F160">
        <f t="shared" si="40"/>
        <v>41</v>
      </c>
      <c r="G160" s="17" cm="1">
        <f t="array" ref="G160">A_2 * (2 * subslots -F160)/(2 * subslots) + A_3 * F160 / (2 * subslots)</f>
        <v>45</v>
      </c>
      <c r="H160" s="28">
        <f t="shared" si="47"/>
        <v>104.05017766627877</v>
      </c>
      <c r="I160" s="7">
        <f t="shared" si="49"/>
        <v>104</v>
      </c>
      <c r="J160" s="17">
        <f t="shared" si="48"/>
        <v>96.107476453073488</v>
      </c>
      <c r="K160" s="17">
        <f t="shared" si="52"/>
        <v>-11.165624999999995</v>
      </c>
      <c r="L160" s="7">
        <f t="shared" si="50"/>
        <v>96</v>
      </c>
      <c r="M160">
        <v>1</v>
      </c>
      <c r="N160">
        <f t="shared" si="51"/>
        <v>-3988</v>
      </c>
    </row>
    <row r="161" spans="1:14" x14ac:dyDescent="0.35">
      <c r="A161">
        <f t="shared" si="42"/>
        <v>7</v>
      </c>
      <c r="B161" s="28">
        <f t="shared" si="44"/>
        <v>1.0246775534559003</v>
      </c>
      <c r="C161" s="28">
        <f t="shared" si="45"/>
        <v>1024.6775534559004</v>
      </c>
      <c r="D161" s="17">
        <f t="shared" si="46"/>
        <v>2.4083238061252565E-2</v>
      </c>
      <c r="E161">
        <f t="shared" si="43"/>
        <v>7</v>
      </c>
      <c r="F161">
        <f t="shared" si="40"/>
        <v>42</v>
      </c>
      <c r="G161" s="17" cm="1">
        <f t="array" ref="G161">A_2 * (2 * subslots -F161)/(2 * subslots) + A_3 * F161 / (2 * subslots)</f>
        <v>45</v>
      </c>
      <c r="H161" s="28">
        <f t="shared" si="47"/>
        <v>103.26828468422744</v>
      </c>
      <c r="I161" s="7">
        <f t="shared" si="49"/>
        <v>103</v>
      </c>
      <c r="J161" s="17">
        <f t="shared" si="48"/>
        <v>96.835151572216816</v>
      </c>
      <c r="K161" s="17">
        <f t="shared" si="52"/>
        <v>-9.8015624999999957</v>
      </c>
      <c r="L161" s="7">
        <f t="shared" si="50"/>
        <v>97</v>
      </c>
      <c r="M161">
        <v>1</v>
      </c>
      <c r="N161">
        <f t="shared" si="51"/>
        <v>-3891</v>
      </c>
    </row>
    <row r="162" spans="1:14" x14ac:dyDescent="0.35">
      <c r="A162">
        <f t="shared" si="42"/>
        <v>6</v>
      </c>
      <c r="B162" s="28">
        <f t="shared" si="44"/>
        <v>1.0180321481910424</v>
      </c>
      <c r="C162" s="28">
        <f t="shared" si="45"/>
        <v>1018.0321481910423</v>
      </c>
      <c r="D162" s="17">
        <f t="shared" si="46"/>
        <v>1.7712749271311279E-2</v>
      </c>
      <c r="E162">
        <f t="shared" si="43"/>
        <v>6</v>
      </c>
      <c r="F162">
        <f t="shared" si="40"/>
        <v>43</v>
      </c>
      <c r="G162" s="17" cm="1">
        <f t="array" ref="G162">A_2 * (2 * subslots -F162)/(2 * subslots) + A_3 * F162 / (2 * subslots)</f>
        <v>45</v>
      </c>
      <c r="H162" s="28">
        <f t="shared" si="47"/>
        <v>102.59855243487848</v>
      </c>
      <c r="I162" s="7">
        <f t="shared" si="49"/>
        <v>103</v>
      </c>
      <c r="J162" s="17">
        <f t="shared" si="48"/>
        <v>97.467262087807882</v>
      </c>
      <c r="K162" s="17">
        <f t="shared" si="52"/>
        <v>-8.4374999999999964</v>
      </c>
      <c r="L162" s="7">
        <f t="shared" si="50"/>
        <v>97</v>
      </c>
      <c r="M162">
        <v>1</v>
      </c>
      <c r="N162">
        <f t="shared" si="51"/>
        <v>-3794</v>
      </c>
    </row>
    <row r="163" spans="1:14" x14ac:dyDescent="0.35">
      <c r="A163">
        <f t="shared" si="42"/>
        <v>5</v>
      </c>
      <c r="B163" s="28">
        <f t="shared" si="44"/>
        <v>1.0124651257880029</v>
      </c>
      <c r="C163" s="28">
        <f t="shared" si="45"/>
        <v>1012.4651257880029</v>
      </c>
      <c r="D163" s="17">
        <f t="shared" si="46"/>
        <v>1.231165940486223E-2</v>
      </c>
      <c r="E163">
        <f t="shared" si="43"/>
        <v>5</v>
      </c>
      <c r="F163">
        <f t="shared" si="40"/>
        <v>44</v>
      </c>
      <c r="G163" s="17" cm="1">
        <f t="array" ref="G163">A_2 * (2 * subslots -F163)/(2 * subslots) + A_3 * F163 / (2 * subslots)</f>
        <v>45</v>
      </c>
      <c r="H163" s="28">
        <f t="shared" si="47"/>
        <v>102.03750095832218</v>
      </c>
      <c r="I163" s="7">
        <f t="shared" si="49"/>
        <v>102</v>
      </c>
      <c r="J163" s="17">
        <f t="shared" si="48"/>
        <v>98.00318418308342</v>
      </c>
      <c r="K163" s="17">
        <f t="shared" si="52"/>
        <v>-7.0593749999999966</v>
      </c>
      <c r="L163" s="7">
        <f t="shared" si="50"/>
        <v>98</v>
      </c>
      <c r="M163">
        <v>1</v>
      </c>
      <c r="N163">
        <f t="shared" si="51"/>
        <v>-3696</v>
      </c>
    </row>
    <row r="164" spans="1:14" x14ac:dyDescent="0.35">
      <c r="A164">
        <f t="shared" si="42"/>
        <v>4</v>
      </c>
      <c r="B164" s="28">
        <f t="shared" si="44"/>
        <v>1.0079479708092973</v>
      </c>
      <c r="C164" s="28">
        <f t="shared" si="45"/>
        <v>1007.9479708092973</v>
      </c>
      <c r="D164" s="17">
        <f t="shared" si="46"/>
        <v>7.8852986855221241E-3</v>
      </c>
      <c r="E164">
        <f t="shared" si="43"/>
        <v>4</v>
      </c>
      <c r="F164">
        <f t="shared" si="40"/>
        <v>45</v>
      </c>
      <c r="G164" s="17" cm="1">
        <f t="array" ref="G164">A_2 * (2 * subslots -F164)/(2 * subslots) + A_3 * F164 / (2 * subslots)</f>
        <v>45</v>
      </c>
      <c r="H164" s="28">
        <f t="shared" si="47"/>
        <v>101.58225643312451</v>
      </c>
      <c r="I164" s="7">
        <f t="shared" si="49"/>
        <v>102</v>
      </c>
      <c r="J164" s="17">
        <f t="shared" si="48"/>
        <v>98.442388967638081</v>
      </c>
      <c r="K164" s="17">
        <f t="shared" si="52"/>
        <v>-5.6812499999999968</v>
      </c>
      <c r="L164" s="7">
        <f t="shared" si="50"/>
        <v>98</v>
      </c>
      <c r="M164">
        <v>1</v>
      </c>
      <c r="N164">
        <f t="shared" si="51"/>
        <v>-3598</v>
      </c>
    </row>
    <row r="165" spans="1:14" x14ac:dyDescent="0.35">
      <c r="A165">
        <f t="shared" si="42"/>
        <v>3</v>
      </c>
      <c r="B165" s="28">
        <f t="shared" si="44"/>
        <v>1.0044578193570195</v>
      </c>
      <c r="C165" s="28">
        <f t="shared" si="45"/>
        <v>1004.4578193570195</v>
      </c>
      <c r="D165" s="17">
        <f t="shared" si="46"/>
        <v>4.4380353969200037E-3</v>
      </c>
      <c r="E165">
        <f t="shared" si="43"/>
        <v>3</v>
      </c>
      <c r="F165">
        <f t="shared" si="40"/>
        <v>46</v>
      </c>
      <c r="G165" s="17" cm="1">
        <f t="array" ref="G165">A_2 * (2 * subslots -F165)/(2 * subslots) + A_3 * F165 / (2 * subslots)</f>
        <v>45</v>
      </c>
      <c r="H165" s="28">
        <f t="shared" si="47"/>
        <v>101.23051460707461</v>
      </c>
      <c r="I165" s="7">
        <f t="shared" si="49"/>
        <v>101</v>
      </c>
      <c r="J165" s="17">
        <f t="shared" si="48"/>
        <v>98.784442999375386</v>
      </c>
      <c r="K165" s="17">
        <f t="shared" si="52"/>
        <v>-4.2890624999999964</v>
      </c>
      <c r="L165" s="7">
        <f t="shared" si="50"/>
        <v>99</v>
      </c>
      <c r="M165">
        <v>1</v>
      </c>
      <c r="N165">
        <f t="shared" si="51"/>
        <v>-3499</v>
      </c>
    </row>
    <row r="166" spans="1:14" x14ac:dyDescent="0.35">
      <c r="A166">
        <f t="shared" si="42"/>
        <v>2</v>
      </c>
      <c r="B166" s="28">
        <f t="shared" ref="B166:B197" si="53" xml:space="preserve"> 1/COS(PI()*A166/(2 * subslots))</f>
        <v>1.0019771730711422</v>
      </c>
      <c r="C166" s="28">
        <f t="shared" si="45"/>
        <v>1001.9771730711421</v>
      </c>
      <c r="D166" s="17">
        <f t="shared" si="46"/>
        <v>1.973271571728441E-3</v>
      </c>
      <c r="E166">
        <f t="shared" si="43"/>
        <v>2</v>
      </c>
      <c r="F166">
        <f t="shared" si="40"/>
        <v>47</v>
      </c>
      <c r="G166" s="17" cm="1">
        <f t="array" ref="G166">A_2 * (2 * subslots -F166)/(2 * subslots) + A_3 * F166 / (2 * subslots)</f>
        <v>45</v>
      </c>
      <c r="H166" s="28">
        <f t="shared" si="47"/>
        <v>100.98051197357606</v>
      </c>
      <c r="I166" s="7">
        <f t="shared" si="49"/>
        <v>101</v>
      </c>
      <c r="J166" s="17">
        <f t="shared" si="48"/>
        <v>99.029008712262595</v>
      </c>
      <c r="K166" s="17">
        <f t="shared" si="52"/>
        <v>-2.8968749999999961</v>
      </c>
      <c r="L166" s="7">
        <f t="shared" si="50"/>
        <v>99</v>
      </c>
      <c r="M166">
        <v>1</v>
      </c>
      <c r="N166">
        <f t="shared" si="51"/>
        <v>-3400</v>
      </c>
    </row>
    <row r="167" spans="1:14" x14ac:dyDescent="0.35">
      <c r="A167">
        <f>A166-1</f>
        <v>1</v>
      </c>
      <c r="B167" s="28">
        <f t="shared" si="53"/>
        <v>1.0004936832371443</v>
      </c>
      <c r="C167" s="28">
        <f t="shared" si="45"/>
        <v>1000.4936832371443</v>
      </c>
      <c r="D167" s="17">
        <f t="shared" si="46"/>
        <v>4.9343963426839998E-4</v>
      </c>
      <c r="E167">
        <f t="shared" si="43"/>
        <v>1</v>
      </c>
      <c r="F167">
        <f t="shared" si="40"/>
        <v>48</v>
      </c>
      <c r="G167" s="17" cm="1">
        <f t="array" ref="G167">A_2 * (2 * subslots -F167)/(2 * subslots) + A_3 * F167 / (2 * subslots)</f>
        <v>45</v>
      </c>
      <c r="H167" s="28">
        <f t="shared" si="47"/>
        <v>100.83100401374344</v>
      </c>
      <c r="I167" s="7">
        <f t="shared" si="49"/>
        <v>101</v>
      </c>
      <c r="J167" s="17">
        <f t="shared" si="48"/>
        <v>99.175844749467956</v>
      </c>
      <c r="K167" s="17">
        <f t="shared" si="52"/>
        <v>-1.504687499999996</v>
      </c>
      <c r="L167" s="7">
        <f t="shared" si="50"/>
        <v>99</v>
      </c>
      <c r="M167">
        <v>1</v>
      </c>
      <c r="N167">
        <f t="shared" si="51"/>
        <v>-3301</v>
      </c>
    </row>
    <row r="168" spans="1:14" x14ac:dyDescent="0.35">
      <c r="A168">
        <f t="shared" ref="A168" si="54">A167-1</f>
        <v>0</v>
      </c>
      <c r="B168" s="28">
        <f t="shared" si="53"/>
        <v>1</v>
      </c>
      <c r="C168" s="28">
        <f t="shared" si="45"/>
        <v>1000</v>
      </c>
      <c r="D168" s="17">
        <f t="shared" si="46"/>
        <v>0</v>
      </c>
      <c r="E168">
        <f t="shared" si="43"/>
        <v>0</v>
      </c>
      <c r="F168">
        <f t="shared" si="40"/>
        <v>49</v>
      </c>
      <c r="G168" s="17" cm="1">
        <f t="array" ref="G168">A_2 * (2 * subslots -F168)/(2 * subslots) + A_3 * F168 / (2 * subslots)</f>
        <v>45</v>
      </c>
      <c r="H168" s="28">
        <f t="shared" si="47"/>
        <v>100.78125</v>
      </c>
      <c r="I168" s="7">
        <f t="shared" si="49"/>
        <v>101</v>
      </c>
      <c r="J168" s="17">
        <f t="shared" si="48"/>
        <v>99.224806201550393</v>
      </c>
      <c r="K168" s="17">
        <f t="shared" si="52"/>
        <v>-0.11249999999999583</v>
      </c>
      <c r="L168" s="7">
        <f t="shared" si="50"/>
        <v>99</v>
      </c>
      <c r="M168">
        <v>1</v>
      </c>
      <c r="N168">
        <f t="shared" si="51"/>
        <v>-3202</v>
      </c>
    </row>
    <row r="169" spans="1:14" x14ac:dyDescent="0.35">
      <c r="A169">
        <f>E169</f>
        <v>0</v>
      </c>
      <c r="B169" s="28">
        <v>1</v>
      </c>
      <c r="C169" s="28">
        <f>1000*B169</f>
        <v>1000</v>
      </c>
      <c r="D169" s="17">
        <f t="shared" si="46"/>
        <v>0</v>
      </c>
      <c r="E169">
        <v>0</v>
      </c>
      <c r="F169">
        <f t="shared" si="40"/>
        <v>50</v>
      </c>
      <c r="G169" s="17" cm="1">
        <f t="array" ref="G169">A_2 * (2 * subslots -F169)/(2 * subslots) + A_3 * F169 / (2 * subslots)</f>
        <v>45</v>
      </c>
      <c r="H169" s="28">
        <f t="shared" si="47"/>
        <v>100.78125</v>
      </c>
      <c r="I169" s="7">
        <f t="shared" si="49"/>
        <v>101</v>
      </c>
      <c r="J169" s="17">
        <f t="shared" si="48"/>
        <v>99.224806201550393</v>
      </c>
      <c r="K169" s="17">
        <f t="shared" si="52"/>
        <v>1.2796875000000043</v>
      </c>
      <c r="L169" s="7">
        <f t="shared" si="50"/>
        <v>99</v>
      </c>
      <c r="M169">
        <v>1</v>
      </c>
      <c r="N169">
        <f t="shared" si="51"/>
        <v>-3103</v>
      </c>
    </row>
    <row r="170" spans="1:14" x14ac:dyDescent="0.35">
      <c r="A170">
        <f t="shared" ref="A170:A209" si="55">E170</f>
        <v>1</v>
      </c>
      <c r="B170" s="28">
        <f t="shared" ref="B170:B201" si="56" xml:space="preserve"> 1/COS(PI()*A170/(2 * subslots))</f>
        <v>1.0004936832371443</v>
      </c>
      <c r="C170" s="28">
        <f t="shared" ref="C170:C233" si="57">1000*B170</f>
        <v>1000.4936832371443</v>
      </c>
      <c r="D170" s="17">
        <f t="shared" si="46"/>
        <v>4.9343963426839998E-4</v>
      </c>
      <c r="E170">
        <f t="shared" ref="E170:E178" si="58">IF(E169+1&lt;=subslots, E169+1,"")</f>
        <v>1</v>
      </c>
      <c r="F170">
        <f>F169+1</f>
        <v>51</v>
      </c>
      <c r="G170" s="17" cm="1">
        <f t="array" ref="G170">A_2 * (2 * subslots -F170)/(2 * subslots) + A_3 * F170 / (2 * subslots)</f>
        <v>45</v>
      </c>
      <c r="H170" s="28">
        <f t="shared" si="47"/>
        <v>100.83100401374344</v>
      </c>
      <c r="I170" s="7">
        <f t="shared" si="49"/>
        <v>101</v>
      </c>
      <c r="J170" s="17">
        <f t="shared" si="48"/>
        <v>99.175844749467956</v>
      </c>
      <c r="K170" s="17">
        <f t="shared" si="52"/>
        <v>2.6718750000000044</v>
      </c>
      <c r="L170" s="7">
        <f t="shared" si="50"/>
        <v>99</v>
      </c>
      <c r="M170">
        <v>1</v>
      </c>
      <c r="N170">
        <f t="shared" si="51"/>
        <v>-3004</v>
      </c>
    </row>
    <row r="171" spans="1:14" x14ac:dyDescent="0.35">
      <c r="A171">
        <f t="shared" si="55"/>
        <v>2</v>
      </c>
      <c r="B171" s="28">
        <f t="shared" si="56"/>
        <v>1.0019771730711422</v>
      </c>
      <c r="C171" s="28">
        <f t="shared" si="57"/>
        <v>1001.9771730711421</v>
      </c>
      <c r="D171" s="17">
        <f t="shared" si="46"/>
        <v>1.973271571728441E-3</v>
      </c>
      <c r="E171">
        <f t="shared" si="58"/>
        <v>2</v>
      </c>
      <c r="F171">
        <f t="shared" ref="F171:F218" si="59">F170+1</f>
        <v>52</v>
      </c>
      <c r="G171" s="17" cm="1">
        <f t="array" ref="G171">A_2 * (2 * subslots -F171)/(2 * subslots) + A_3 * F171 / (2 * subslots)</f>
        <v>45</v>
      </c>
      <c r="H171" s="28">
        <f t="shared" si="47"/>
        <v>100.98051197357606</v>
      </c>
      <c r="I171" s="7">
        <f t="shared" si="49"/>
        <v>101</v>
      </c>
      <c r="J171" s="17">
        <f t="shared" si="48"/>
        <v>99.029008712262595</v>
      </c>
      <c r="K171" s="17">
        <f t="shared" si="52"/>
        <v>4.0640625000000048</v>
      </c>
      <c r="L171" s="7">
        <f t="shared" si="50"/>
        <v>99</v>
      </c>
      <c r="M171">
        <v>1</v>
      </c>
      <c r="N171">
        <f t="shared" si="51"/>
        <v>-2905</v>
      </c>
    </row>
    <row r="172" spans="1:14" x14ac:dyDescent="0.35">
      <c r="A172">
        <f t="shared" si="55"/>
        <v>3</v>
      </c>
      <c r="B172" s="28">
        <f t="shared" si="56"/>
        <v>1.0044578193570195</v>
      </c>
      <c r="C172" s="28">
        <f t="shared" si="57"/>
        <v>1004.4578193570195</v>
      </c>
      <c r="D172" s="17">
        <f t="shared" si="46"/>
        <v>4.4380353969200037E-3</v>
      </c>
      <c r="E172">
        <f t="shared" si="58"/>
        <v>3</v>
      </c>
      <c r="F172">
        <f t="shared" si="59"/>
        <v>53</v>
      </c>
      <c r="G172" s="17" cm="1">
        <f t="array" ref="G172">A_2 * (2 * subslots -F172)/(2 * subslots) + A_3 * F172 / (2 * subslots)</f>
        <v>45</v>
      </c>
      <c r="H172" s="28">
        <f t="shared" si="47"/>
        <v>101.23051460707461</v>
      </c>
      <c r="I172" s="7">
        <f t="shared" si="49"/>
        <v>101</v>
      </c>
      <c r="J172" s="17">
        <f t="shared" si="48"/>
        <v>98.784442999375386</v>
      </c>
      <c r="K172" s="17">
        <f t="shared" si="52"/>
        <v>5.4562500000000052</v>
      </c>
      <c r="L172" s="7">
        <f t="shared" si="50"/>
        <v>99</v>
      </c>
      <c r="M172">
        <v>1</v>
      </c>
      <c r="N172">
        <f t="shared" si="51"/>
        <v>-2806</v>
      </c>
    </row>
    <row r="173" spans="1:14" x14ac:dyDescent="0.35">
      <c r="A173">
        <f t="shared" si="55"/>
        <v>4</v>
      </c>
      <c r="B173" s="28">
        <f t="shared" si="56"/>
        <v>1.0079479708092973</v>
      </c>
      <c r="C173" s="28">
        <f t="shared" si="57"/>
        <v>1007.9479708092973</v>
      </c>
      <c r="D173" s="17">
        <f t="shared" si="46"/>
        <v>7.8852986855221241E-3</v>
      </c>
      <c r="E173">
        <f t="shared" si="58"/>
        <v>4</v>
      </c>
      <c r="F173">
        <f t="shared" si="59"/>
        <v>54</v>
      </c>
      <c r="G173" s="17" cm="1">
        <f t="array" ref="G173">A_2 * (2 * subslots -F173)/(2 * subslots) + A_3 * F173 / (2 * subslots)</f>
        <v>45</v>
      </c>
      <c r="H173" s="28">
        <f t="shared" si="47"/>
        <v>101.58225643312451</v>
      </c>
      <c r="I173" s="7">
        <f t="shared" si="49"/>
        <v>102</v>
      </c>
      <c r="J173" s="17">
        <f t="shared" si="48"/>
        <v>98.442388967638081</v>
      </c>
      <c r="K173" s="17">
        <f t="shared" si="52"/>
        <v>6.834375000000005</v>
      </c>
      <c r="L173" s="7">
        <f t="shared" si="50"/>
        <v>98</v>
      </c>
      <c r="M173">
        <v>1</v>
      </c>
      <c r="N173">
        <f t="shared" si="51"/>
        <v>-2708</v>
      </c>
    </row>
    <row r="174" spans="1:14" x14ac:dyDescent="0.35">
      <c r="A174">
        <f t="shared" si="55"/>
        <v>5</v>
      </c>
      <c r="B174" s="28">
        <f t="shared" si="56"/>
        <v>1.0124651257880029</v>
      </c>
      <c r="C174" s="28">
        <f t="shared" si="57"/>
        <v>1012.4651257880029</v>
      </c>
      <c r="D174" s="17">
        <f t="shared" si="46"/>
        <v>1.231165940486223E-2</v>
      </c>
      <c r="E174">
        <f t="shared" si="58"/>
        <v>5</v>
      </c>
      <c r="F174">
        <f t="shared" si="59"/>
        <v>55</v>
      </c>
      <c r="G174" s="17" cm="1">
        <f t="array" ref="G174">A_2 * (2 * subslots -F174)/(2 * subslots) + A_3 * F174 / (2 * subslots)</f>
        <v>45</v>
      </c>
      <c r="H174" s="28">
        <f t="shared" si="47"/>
        <v>102.03750095832218</v>
      </c>
      <c r="I174" s="7">
        <f t="shared" si="49"/>
        <v>102</v>
      </c>
      <c r="J174" s="17">
        <f t="shared" si="48"/>
        <v>98.00318418308342</v>
      </c>
      <c r="K174" s="17">
        <f t="shared" si="52"/>
        <v>8.2125000000000057</v>
      </c>
      <c r="L174" s="7">
        <f t="shared" si="50"/>
        <v>98</v>
      </c>
      <c r="M174">
        <v>1</v>
      </c>
      <c r="N174">
        <f t="shared" si="51"/>
        <v>-2610</v>
      </c>
    </row>
    <row r="175" spans="1:14" x14ac:dyDescent="0.35">
      <c r="A175">
        <f t="shared" si="55"/>
        <v>6</v>
      </c>
      <c r="B175" s="28">
        <f t="shared" si="56"/>
        <v>1.0180321481910424</v>
      </c>
      <c r="C175" s="28">
        <f t="shared" si="57"/>
        <v>1018.0321481910423</v>
      </c>
      <c r="D175" s="17">
        <f t="shared" si="46"/>
        <v>1.7712749271311279E-2</v>
      </c>
      <c r="E175">
        <f t="shared" si="58"/>
        <v>6</v>
      </c>
      <c r="F175">
        <f t="shared" si="59"/>
        <v>56</v>
      </c>
      <c r="G175" s="17" cm="1">
        <f t="array" ref="G175">A_2 * (2 * subslots -F175)/(2 * subslots) + A_3 * F175 / (2 * subslots)</f>
        <v>45</v>
      </c>
      <c r="H175" s="28">
        <f t="shared" si="47"/>
        <v>102.59855243487848</v>
      </c>
      <c r="I175" s="7">
        <f t="shared" si="49"/>
        <v>103</v>
      </c>
      <c r="J175" s="17">
        <f t="shared" si="48"/>
        <v>97.467262087807882</v>
      </c>
      <c r="K175" s="17">
        <f t="shared" si="52"/>
        <v>9.576562500000005</v>
      </c>
      <c r="L175" s="7">
        <f t="shared" si="50"/>
        <v>97</v>
      </c>
      <c r="M175">
        <v>1</v>
      </c>
      <c r="N175">
        <f t="shared" si="51"/>
        <v>-2513</v>
      </c>
    </row>
    <row r="176" spans="1:14" x14ac:dyDescent="0.35">
      <c r="A176">
        <f t="shared" si="55"/>
        <v>7</v>
      </c>
      <c r="B176" s="28">
        <f t="shared" si="56"/>
        <v>1.0246775534559003</v>
      </c>
      <c r="C176" s="28">
        <f t="shared" si="57"/>
        <v>1024.6775534559004</v>
      </c>
      <c r="D176" s="17">
        <f t="shared" si="46"/>
        <v>2.4083238061252565E-2</v>
      </c>
      <c r="E176">
        <f t="shared" si="58"/>
        <v>7</v>
      </c>
      <c r="F176">
        <f t="shared" si="59"/>
        <v>57</v>
      </c>
      <c r="G176" s="17" cm="1">
        <f t="array" ref="G176">A_2 * (2 * subslots -F176)/(2 * subslots) + A_3 * F176 / (2 * subslots)</f>
        <v>45</v>
      </c>
      <c r="H176" s="28">
        <f t="shared" si="47"/>
        <v>103.26828468422744</v>
      </c>
      <c r="I176" s="7">
        <f t="shared" si="49"/>
        <v>103</v>
      </c>
      <c r="J176" s="17">
        <f t="shared" si="48"/>
        <v>96.835151572216816</v>
      </c>
      <c r="K176" s="17">
        <f t="shared" si="52"/>
        <v>10.940625000000004</v>
      </c>
      <c r="L176" s="7">
        <f t="shared" si="50"/>
        <v>97</v>
      </c>
      <c r="M176">
        <v>1</v>
      </c>
      <c r="N176">
        <f t="shared" si="51"/>
        <v>-2416</v>
      </c>
    </row>
    <row r="177" spans="1:14" x14ac:dyDescent="0.35">
      <c r="A177">
        <f t="shared" si="55"/>
        <v>8</v>
      </c>
      <c r="B177" s="28">
        <f t="shared" si="56"/>
        <v>1.0324358714173398</v>
      </c>
      <c r="C177" s="28">
        <f t="shared" si="57"/>
        <v>1032.4358714173397</v>
      </c>
      <c r="D177" s="17">
        <f t="shared" si="46"/>
        <v>3.1416838871368924E-2</v>
      </c>
      <c r="E177">
        <f t="shared" si="58"/>
        <v>8</v>
      </c>
      <c r="F177">
        <f t="shared" si="59"/>
        <v>58</v>
      </c>
      <c r="G177" s="17" cm="1">
        <f t="array" ref="G177">A_2 * (2 * subslots -F177)/(2 * subslots) + A_3 * F177 / (2 * subslots)</f>
        <v>45</v>
      </c>
      <c r="H177" s="28">
        <f t="shared" si="47"/>
        <v>104.05017766627877</v>
      </c>
      <c r="I177" s="7">
        <f t="shared" si="49"/>
        <v>104</v>
      </c>
      <c r="J177" s="17">
        <f t="shared" si="48"/>
        <v>96.107476453073488</v>
      </c>
      <c r="K177" s="17">
        <f t="shared" si="52"/>
        <v>12.290625000000004</v>
      </c>
      <c r="L177" s="7">
        <f t="shared" si="50"/>
        <v>96</v>
      </c>
      <c r="M177">
        <v>1</v>
      </c>
      <c r="N177">
        <f t="shared" si="51"/>
        <v>-2320</v>
      </c>
    </row>
    <row r="178" spans="1:14" x14ac:dyDescent="0.35">
      <c r="A178">
        <f t="shared" si="55"/>
        <v>9</v>
      </c>
      <c r="B178" s="28">
        <f t="shared" si="56"/>
        <v>1.0413480947706812</v>
      </c>
      <c r="C178" s="28">
        <f t="shared" si="57"/>
        <v>1041.3480947706812</v>
      </c>
      <c r="D178" s="17">
        <f t="shared" si="46"/>
        <v>3.9706314323056935E-2</v>
      </c>
      <c r="E178">
        <f t="shared" si="58"/>
        <v>9</v>
      </c>
      <c r="F178">
        <f t="shared" si="59"/>
        <v>59</v>
      </c>
      <c r="G178" s="17" cm="1">
        <f t="array" ref="G178">A_2 * (2 * subslots -F178)/(2 * subslots) + A_3 * F178 / (2 * subslots)</f>
        <v>45</v>
      </c>
      <c r="H178" s="28">
        <f t="shared" si="47"/>
        <v>104.94836267610772</v>
      </c>
      <c r="I178" s="7">
        <f t="shared" si="49"/>
        <v>105</v>
      </c>
      <c r="J178" s="17">
        <f t="shared" si="48"/>
        <v>95.28495485786722</v>
      </c>
      <c r="K178" s="17">
        <f t="shared" si="52"/>
        <v>13.626562500000004</v>
      </c>
      <c r="L178" s="7">
        <f t="shared" si="50"/>
        <v>95</v>
      </c>
      <c r="M178">
        <v>1</v>
      </c>
      <c r="N178">
        <f t="shared" si="51"/>
        <v>-2225</v>
      </c>
    </row>
    <row r="179" spans="1:14" x14ac:dyDescent="0.35">
      <c r="A179">
        <f t="shared" si="55"/>
        <v>10</v>
      </c>
      <c r="B179" s="28">
        <f t="shared" si="56"/>
        <v>1.0514622242382672</v>
      </c>
      <c r="C179" s="28">
        <f t="shared" si="57"/>
        <v>1051.4622242382673</v>
      </c>
      <c r="D179" s="17">
        <f t="shared" si="46"/>
        <v>4.8943483704846469E-2</v>
      </c>
      <c r="E179">
        <f t="shared" ref="E179:E218" si="60">IF(E178="","", IF(E178+1&lt;=subslots, E178+1,""))</f>
        <v>10</v>
      </c>
      <c r="F179">
        <f t="shared" si="59"/>
        <v>60</v>
      </c>
      <c r="G179" s="17" cm="1">
        <f t="array" ref="G179">A_2 * (2 * subslots -F179)/(2 * subslots) + A_3 * F179 / (2 * subslots)</f>
        <v>45</v>
      </c>
      <c r="H179" s="28">
        <f t="shared" si="47"/>
        <v>105.96767728651288</v>
      </c>
      <c r="I179" s="7">
        <f t="shared" si="49"/>
        <v>106</v>
      </c>
      <c r="J179" s="17">
        <f t="shared" si="48"/>
        <v>94.368398516108257</v>
      </c>
      <c r="K179" s="17">
        <f t="shared" si="52"/>
        <v>14.948437500000004</v>
      </c>
      <c r="L179" s="7">
        <f t="shared" si="50"/>
        <v>94</v>
      </c>
      <c r="M179">
        <v>1</v>
      </c>
      <c r="N179">
        <f t="shared" si="51"/>
        <v>-2131</v>
      </c>
    </row>
    <row r="180" spans="1:14" x14ac:dyDescent="0.35">
      <c r="A180">
        <f t="shared" si="55"/>
        <v>11</v>
      </c>
      <c r="B180" s="28">
        <f t="shared" si="56"/>
        <v>1.062833924336114</v>
      </c>
      <c r="C180" s="28">
        <f t="shared" si="57"/>
        <v>1062.833924336114</v>
      </c>
      <c r="D180" s="17">
        <f t="shared" si="46"/>
        <v>5.9119231045774545E-2</v>
      </c>
      <c r="E180">
        <f t="shared" si="60"/>
        <v>11</v>
      </c>
      <c r="F180">
        <f t="shared" si="59"/>
        <v>61</v>
      </c>
      <c r="G180" s="17" cm="1">
        <f t="array" ref="G180">A_2 * (2 * subslots -F180)/(2 * subslots) + A_3 * F180 / (2 * subslots)</f>
        <v>45</v>
      </c>
      <c r="H180" s="28">
        <f t="shared" si="47"/>
        <v>107.11373143699899</v>
      </c>
      <c r="I180" s="7">
        <f t="shared" si="49"/>
        <v>107</v>
      </c>
      <c r="J180" s="17">
        <f t="shared" si="48"/>
        <v>93.358711958248719</v>
      </c>
      <c r="K180" s="17">
        <f t="shared" si="52"/>
        <v>16.256250000000005</v>
      </c>
      <c r="L180" s="7">
        <f t="shared" si="50"/>
        <v>93</v>
      </c>
      <c r="M180">
        <v>1</v>
      </c>
      <c r="N180">
        <f t="shared" si="51"/>
        <v>-2038</v>
      </c>
    </row>
    <row r="181" spans="1:14" x14ac:dyDescent="0.35">
      <c r="A181">
        <f t="shared" si="55"/>
        <v>12</v>
      </c>
      <c r="B181" s="28">
        <f t="shared" si="56"/>
        <v>1.0755273070222477</v>
      </c>
      <c r="C181" s="28">
        <f t="shared" si="57"/>
        <v>1075.5273070222477</v>
      </c>
      <c r="D181" s="17">
        <f t="shared" si="46"/>
        <v>7.0223514111748542E-2</v>
      </c>
      <c r="E181">
        <f t="shared" si="60"/>
        <v>12</v>
      </c>
      <c r="F181">
        <f t="shared" si="59"/>
        <v>62</v>
      </c>
      <c r="G181" s="17" cm="1">
        <f t="array" ref="G181">A_2 * (2 * subslots -F181)/(2 * subslots) + A_3 * F181 / (2 * subslots)</f>
        <v>45</v>
      </c>
      <c r="H181" s="28">
        <f t="shared" si="47"/>
        <v>108.39298641083592</v>
      </c>
      <c r="I181" s="7">
        <f t="shared" si="49"/>
        <v>108</v>
      </c>
      <c r="J181" s="17">
        <f t="shared" si="48"/>
        <v>92.256891623020294</v>
      </c>
      <c r="K181" s="17">
        <f t="shared" si="52"/>
        <v>17.550000000000004</v>
      </c>
      <c r="L181" s="7">
        <f t="shared" si="50"/>
        <v>92</v>
      </c>
      <c r="M181">
        <v>1</v>
      </c>
      <c r="N181">
        <f t="shared" si="51"/>
        <v>-1946</v>
      </c>
    </row>
    <row r="182" spans="1:14" x14ac:dyDescent="0.35">
      <c r="A182">
        <f t="shared" si="55"/>
        <v>13</v>
      </c>
      <c r="B182" s="28">
        <f t="shared" si="56"/>
        <v>1.0896158646487053</v>
      </c>
      <c r="C182" s="28">
        <f t="shared" si="57"/>
        <v>1089.6158646487054</v>
      </c>
      <c r="D182" s="17">
        <f t="shared" si="46"/>
        <v>8.224537431601886E-2</v>
      </c>
      <c r="E182">
        <f t="shared" si="60"/>
        <v>13</v>
      </c>
      <c r="F182">
        <f t="shared" si="59"/>
        <v>63</v>
      </c>
      <c r="G182" s="17" cm="1">
        <f t="array" ref="G182">A_2 * (2 * subslots -F182)/(2 * subslots) + A_3 * F182 / (2 * subslots)</f>
        <v>45</v>
      </c>
      <c r="H182" s="28">
        <f t="shared" si="47"/>
        <v>109.81284885912736</v>
      </c>
      <c r="I182" s="7">
        <f t="shared" si="49"/>
        <v>110</v>
      </c>
      <c r="J182" s="17">
        <f t="shared" si="48"/>
        <v>91.064024874069418</v>
      </c>
      <c r="K182" s="17">
        <f t="shared" si="52"/>
        <v>18.829687500000006</v>
      </c>
      <c r="L182" s="7">
        <f t="shared" si="50"/>
        <v>91</v>
      </c>
      <c r="M182">
        <v>1</v>
      </c>
      <c r="N182">
        <f t="shared" si="51"/>
        <v>-1855</v>
      </c>
    </row>
    <row r="183" spans="1:14" x14ac:dyDescent="0.35">
      <c r="A183">
        <f t="shared" si="55"/>
        <v>14</v>
      </c>
      <c r="B183" s="28">
        <f t="shared" si="56"/>
        <v>1.1051835787563995</v>
      </c>
      <c r="C183" s="28">
        <f t="shared" si="57"/>
        <v>1105.1835787563996</v>
      </c>
      <c r="D183" s="17">
        <f t="shared" si="46"/>
        <v>9.5172947533980423E-2</v>
      </c>
      <c r="E183">
        <f t="shared" si="60"/>
        <v>14</v>
      </c>
      <c r="F183">
        <f t="shared" si="59"/>
        <v>64</v>
      </c>
      <c r="G183" s="17" cm="1">
        <f t="array" ref="G183">A_2 * (2 * subslots -F183)/(2 * subslots) + A_3 * F183 / (2 * subslots)</f>
        <v>45</v>
      </c>
      <c r="H183" s="28">
        <f t="shared" si="47"/>
        <v>111.38178254654341</v>
      </c>
      <c r="I183" s="7">
        <f t="shared" si="49"/>
        <v>111</v>
      </c>
      <c r="J183" s="17">
        <f t="shared" si="48"/>
        <v>89.781288926860853</v>
      </c>
      <c r="K183" s="17">
        <f t="shared" si="52"/>
        <v>20.095312500000006</v>
      </c>
      <c r="L183" s="7">
        <f t="shared" si="50"/>
        <v>90</v>
      </c>
      <c r="M183">
        <v>1</v>
      </c>
      <c r="N183">
        <f t="shared" si="51"/>
        <v>-1765</v>
      </c>
    </row>
    <row r="184" spans="1:14" x14ac:dyDescent="0.35">
      <c r="A184">
        <f t="shared" si="55"/>
        <v>15</v>
      </c>
      <c r="B184" s="28">
        <f t="shared" si="56"/>
        <v>1.1223262376343608</v>
      </c>
      <c r="C184" s="28">
        <f t="shared" si="57"/>
        <v>1122.3262376343607</v>
      </c>
      <c r="D184" s="17">
        <f t="shared" si="46"/>
        <v>0.1089934758116321</v>
      </c>
      <c r="E184">
        <f t="shared" si="60"/>
        <v>15</v>
      </c>
      <c r="F184">
        <f t="shared" si="59"/>
        <v>65</v>
      </c>
      <c r="G184" s="17" cm="1">
        <f t="array" ref="G184">A_2 * (2 * subslots -F184)/(2 * subslots) + A_3 * F184 / (2 * subslots)</f>
        <v>45</v>
      </c>
      <c r="H184" s="28">
        <f t="shared" si="47"/>
        <v>113.10944113658792</v>
      </c>
      <c r="I184" s="7">
        <f t="shared" si="49"/>
        <v>113</v>
      </c>
      <c r="J184" s="17">
        <f t="shared" si="48"/>
        <v>88.409949686907822</v>
      </c>
      <c r="K184" s="17">
        <f t="shared" ref="K184:K215" si="61">K183 + ROUND(J184,0)*1.8/microsteps</f>
        <v>21.332812500000006</v>
      </c>
      <c r="L184" s="7">
        <f t="shared" si="50"/>
        <v>88</v>
      </c>
      <c r="M184">
        <v>1</v>
      </c>
      <c r="N184">
        <f t="shared" si="51"/>
        <v>-1677</v>
      </c>
    </row>
    <row r="185" spans="1:14" x14ac:dyDescent="0.35">
      <c r="A185">
        <f t="shared" si="55"/>
        <v>16</v>
      </c>
      <c r="B185" s="28">
        <f t="shared" si="56"/>
        <v>1.1411530035922413</v>
      </c>
      <c r="C185" s="28">
        <f t="shared" si="57"/>
        <v>1141.1530035922412</v>
      </c>
      <c r="D185" s="17">
        <f t="shared" si="46"/>
        <v>0.12369331995613642</v>
      </c>
      <c r="E185">
        <f t="shared" si="60"/>
        <v>16</v>
      </c>
      <c r="F185">
        <f t="shared" si="59"/>
        <v>66</v>
      </c>
      <c r="G185" s="17" cm="1">
        <f t="array" ref="G185">A_2 * (2 * subslots -F185)/(2 * subslots) + A_3 * F185 / (2 * subslots)</f>
        <v>45</v>
      </c>
      <c r="H185" s="28">
        <f t="shared" si="47"/>
        <v>115.00682614328056</v>
      </c>
      <c r="I185" s="7">
        <f t="shared" si="49"/>
        <v>115</v>
      </c>
      <c r="J185" s="17">
        <f t="shared" si="48"/>
        <v>86.951360500476383</v>
      </c>
      <c r="K185" s="17">
        <f t="shared" si="61"/>
        <v>22.556250000000006</v>
      </c>
      <c r="L185" s="7">
        <f t="shared" si="50"/>
        <v>87</v>
      </c>
      <c r="M185">
        <v>1</v>
      </c>
      <c r="N185">
        <f t="shared" si="51"/>
        <v>-1590</v>
      </c>
    </row>
    <row r="186" spans="1:14" x14ac:dyDescent="0.35">
      <c r="A186">
        <f t="shared" si="55"/>
        <v>17</v>
      </c>
      <c r="B186" s="28">
        <f t="shared" si="56"/>
        <v>1.161788281072766</v>
      </c>
      <c r="C186" s="28">
        <f t="shared" si="57"/>
        <v>1161.788281072766</v>
      </c>
      <c r="D186" s="17">
        <f t="shared" si="46"/>
        <v>0.13925797299605636</v>
      </c>
      <c r="E186">
        <f t="shared" si="60"/>
        <v>17</v>
      </c>
      <c r="F186">
        <f t="shared" si="59"/>
        <v>67</v>
      </c>
      <c r="G186" s="17" cm="1">
        <f t="array" ref="G186">A_2 * (2 * subslots -F186)/(2 * subslots) + A_3 * F186 / (2 * subslots)</f>
        <v>45</v>
      </c>
      <c r="H186" s="28">
        <f t="shared" si="47"/>
        <v>117.0864752018647</v>
      </c>
      <c r="I186" s="7">
        <f t="shared" si="49"/>
        <v>117</v>
      </c>
      <c r="J186" s="17">
        <f t="shared" si="48"/>
        <v>85.406960818995955</v>
      </c>
      <c r="K186" s="17">
        <f t="shared" si="61"/>
        <v>23.751562500000006</v>
      </c>
      <c r="L186" s="7">
        <f t="shared" si="50"/>
        <v>85</v>
      </c>
      <c r="M186">
        <v>1</v>
      </c>
      <c r="N186">
        <f t="shared" si="51"/>
        <v>-1505</v>
      </c>
    </row>
    <row r="187" spans="1:14" x14ac:dyDescent="0.35">
      <c r="A187">
        <f t="shared" si="55"/>
        <v>18</v>
      </c>
      <c r="B187" s="28">
        <f t="shared" si="56"/>
        <v>1.1843739497369181</v>
      </c>
      <c r="C187" s="28">
        <f t="shared" si="57"/>
        <v>1184.3739497369181</v>
      </c>
      <c r="D187" s="17">
        <f t="shared" si="46"/>
        <v>0.15567207449798492</v>
      </c>
      <c r="E187">
        <f t="shared" si="60"/>
        <v>18</v>
      </c>
      <c r="F187">
        <f t="shared" si="59"/>
        <v>68</v>
      </c>
      <c r="G187" s="17" cm="1">
        <f t="array" ref="G187">A_2 * (2 * subslots -F187)/(2 * subslots) + A_3 * F187 / (2 * subslots)</f>
        <v>45</v>
      </c>
      <c r="H187" s="28">
        <f t="shared" si="47"/>
        <v>119.3626871219238</v>
      </c>
      <c r="I187" s="7">
        <f t="shared" si="49"/>
        <v>119</v>
      </c>
      <c r="J187" s="17">
        <f t="shared" si="48"/>
        <v>83.778274778494506</v>
      </c>
      <c r="K187" s="17">
        <f t="shared" si="61"/>
        <v>24.932812500000004</v>
      </c>
      <c r="L187" s="7">
        <f t="shared" si="50"/>
        <v>84</v>
      </c>
      <c r="M187">
        <v>1</v>
      </c>
      <c r="N187">
        <f t="shared" si="51"/>
        <v>-1421</v>
      </c>
    </row>
    <row r="188" spans="1:14" x14ac:dyDescent="0.35">
      <c r="A188">
        <f t="shared" si="55"/>
        <v>19</v>
      </c>
      <c r="B188" s="28">
        <f t="shared" si="56"/>
        <v>1.2090720434065412</v>
      </c>
      <c r="C188" s="28">
        <f t="shared" si="57"/>
        <v>1209.0720434065411</v>
      </c>
      <c r="D188" s="17">
        <f t="shared" si="46"/>
        <v>0.17291942572543817</v>
      </c>
      <c r="E188">
        <f t="shared" si="60"/>
        <v>19</v>
      </c>
      <c r="F188">
        <f t="shared" si="59"/>
        <v>69</v>
      </c>
      <c r="G188" s="17" cm="1">
        <f t="array" ref="G188">A_2 * (2 * subslots -F188)/(2 * subslots) + A_3 * F188 / (2 * subslots)</f>
        <v>45</v>
      </c>
      <c r="H188" s="28">
        <f t="shared" si="47"/>
        <v>121.85179187456546</v>
      </c>
      <c r="I188" s="7">
        <f t="shared" si="49"/>
        <v>122</v>
      </c>
      <c r="J188" s="17">
        <f t="shared" si="48"/>
        <v>82.06690969546041</v>
      </c>
      <c r="K188" s="17">
        <f t="shared" si="61"/>
        <v>26.085937500000004</v>
      </c>
      <c r="L188" s="7">
        <f t="shared" si="50"/>
        <v>82</v>
      </c>
      <c r="M188">
        <v>1</v>
      </c>
      <c r="N188">
        <f t="shared" si="51"/>
        <v>-1339</v>
      </c>
    </row>
    <row r="189" spans="1:14" x14ac:dyDescent="0.35">
      <c r="A189">
        <f t="shared" si="55"/>
        <v>20</v>
      </c>
      <c r="B189" s="28">
        <f t="shared" si="56"/>
        <v>1.2360679774997896</v>
      </c>
      <c r="C189" s="28">
        <f t="shared" si="57"/>
        <v>1236.0679774997895</v>
      </c>
      <c r="D189" s="17">
        <f t="shared" si="46"/>
        <v>0.19098300562505255</v>
      </c>
      <c r="E189">
        <f t="shared" si="60"/>
        <v>20</v>
      </c>
      <c r="F189">
        <f t="shared" si="59"/>
        <v>70</v>
      </c>
      <c r="G189" s="17" cm="1">
        <f t="array" ref="G189">A_2 * (2 * subslots -F189)/(2 * subslots) + A_3 * F189 / (2 * subslots)</f>
        <v>45</v>
      </c>
      <c r="H189" s="28">
        <f t="shared" si="47"/>
        <v>124.57247585740066</v>
      </c>
      <c r="I189" s="7">
        <f t="shared" si="49"/>
        <v>125</v>
      </c>
      <c r="J189" s="17">
        <f t="shared" si="48"/>
        <v>80.274554480614952</v>
      </c>
      <c r="K189" s="17">
        <f t="shared" si="61"/>
        <v>27.210937500000004</v>
      </c>
      <c r="L189" s="7">
        <f t="shared" si="50"/>
        <v>80</v>
      </c>
      <c r="M189">
        <v>1</v>
      </c>
      <c r="N189">
        <f t="shared" si="51"/>
        <v>-1259</v>
      </c>
    </row>
    <row r="190" spans="1:14" x14ac:dyDescent="0.35">
      <c r="A190">
        <f t="shared" si="55"/>
        <v>21</v>
      </c>
      <c r="B190" s="28">
        <f t="shared" si="56"/>
        <v>1.2655744560720903</v>
      </c>
      <c r="C190" s="28">
        <f t="shared" si="57"/>
        <v>1265.5744560720902</v>
      </c>
      <c r="D190" s="17">
        <f t="shared" si="46"/>
        <v>0.2098449876243097</v>
      </c>
      <c r="E190">
        <f t="shared" si="60"/>
        <v>21</v>
      </c>
      <c r="F190">
        <f t="shared" si="59"/>
        <v>71</v>
      </c>
      <c r="G190" s="17" cm="1">
        <f t="array" ref="G190">A_2 * (2 * subslots -F190)/(2 * subslots) + A_3 * F190 / (2 * subslots)</f>
        <v>45</v>
      </c>
      <c r="H190" s="28">
        <f t="shared" si="47"/>
        <v>127.54617565101533</v>
      </c>
      <c r="I190" s="7">
        <f t="shared" si="49"/>
        <v>128</v>
      </c>
      <c r="J190" s="17">
        <f t="shared" si="48"/>
        <v>78.402977972161537</v>
      </c>
      <c r="K190" s="17">
        <f t="shared" si="61"/>
        <v>28.307812500000004</v>
      </c>
      <c r="L190" s="7">
        <f t="shared" si="50"/>
        <v>78</v>
      </c>
      <c r="M190">
        <v>1</v>
      </c>
      <c r="N190">
        <f t="shared" si="51"/>
        <v>-1181</v>
      </c>
    </row>
    <row r="191" spans="1:14" x14ac:dyDescent="0.35">
      <c r="A191">
        <f t="shared" si="55"/>
        <v>22</v>
      </c>
      <c r="B191" s="28">
        <f t="shared" si="56"/>
        <v>1.297836227184727</v>
      </c>
      <c r="C191" s="28">
        <f t="shared" si="57"/>
        <v>1297.836227184727</v>
      </c>
      <c r="D191" s="17">
        <f t="shared" si="46"/>
        <v>0.22948675722421075</v>
      </c>
      <c r="E191">
        <f t="shared" si="60"/>
        <v>22</v>
      </c>
      <c r="F191">
        <f t="shared" si="59"/>
        <v>72</v>
      </c>
      <c r="G191" s="17" cm="1">
        <f t="array" ref="G191">A_2 * (2 * subslots -F191)/(2 * subslots) + A_3 * F191 / (2 * subslots)</f>
        <v>45</v>
      </c>
      <c r="H191" s="28">
        <f t="shared" si="47"/>
        <v>130.79755727096077</v>
      </c>
      <c r="I191" s="7">
        <f t="shared" si="49"/>
        <v>131</v>
      </c>
      <c r="J191" s="17">
        <f t="shared" si="48"/>
        <v>76.454027190155841</v>
      </c>
      <c r="K191" s="17">
        <f t="shared" si="61"/>
        <v>29.376562500000006</v>
      </c>
      <c r="L191" s="7">
        <f t="shared" si="50"/>
        <v>76</v>
      </c>
      <c r="M191">
        <v>1</v>
      </c>
      <c r="N191">
        <f t="shared" si="51"/>
        <v>-1105</v>
      </c>
    </row>
    <row r="192" spans="1:14" x14ac:dyDescent="0.35">
      <c r="A192">
        <f t="shared" si="55"/>
        <v>23</v>
      </c>
      <c r="B192" s="28">
        <f t="shared" si="56"/>
        <v>1.3331359054501724</v>
      </c>
      <c r="C192" s="28">
        <f t="shared" si="57"/>
        <v>1333.1359054501725</v>
      </c>
      <c r="D192" s="17">
        <f t="shared" si="46"/>
        <v>0.24988893036954041</v>
      </c>
      <c r="E192">
        <f t="shared" si="60"/>
        <v>23</v>
      </c>
      <c r="F192">
        <f t="shared" si="59"/>
        <v>73</v>
      </c>
      <c r="G192" s="17" cm="1">
        <f t="array" ref="G192">A_2 * (2 * subslots -F192)/(2 * subslots) + A_3 * F192 / (2 * subslots)</f>
        <v>45</v>
      </c>
      <c r="H192" s="28">
        <f t="shared" si="47"/>
        <v>134.35510297115019</v>
      </c>
      <c r="I192" s="7">
        <f t="shared" si="49"/>
        <v>134</v>
      </c>
      <c r="J192" s="17">
        <f t="shared" si="48"/>
        <v>74.429625513720012</v>
      </c>
      <c r="K192" s="17">
        <f t="shared" si="61"/>
        <v>30.417187500000004</v>
      </c>
      <c r="L192" s="7">
        <f t="shared" si="50"/>
        <v>74</v>
      </c>
      <c r="M192">
        <v>1</v>
      </c>
      <c r="N192">
        <f t="shared" si="51"/>
        <v>-1031</v>
      </c>
    </row>
    <row r="193" spans="1:14" x14ac:dyDescent="0.35">
      <c r="A193">
        <f t="shared" si="55"/>
        <v>24</v>
      </c>
      <c r="B193" s="28">
        <f t="shared" si="56"/>
        <v>1.3718011480649182</v>
      </c>
      <c r="C193" s="28">
        <f t="shared" si="57"/>
        <v>1371.8011480649182</v>
      </c>
      <c r="D193" s="17">
        <f t="shared" si="46"/>
        <v>0.27103137257858845</v>
      </c>
      <c r="E193">
        <f t="shared" si="60"/>
        <v>24</v>
      </c>
      <c r="F193">
        <f t="shared" si="59"/>
        <v>74</v>
      </c>
      <c r="G193" s="17" cm="1">
        <f t="array" ref="G193">A_2 * (2 * subslots -F193)/(2 * subslots) + A_3 * F193 / (2 * subslots)</f>
        <v>45</v>
      </c>
      <c r="H193" s="28">
        <f t="shared" si="47"/>
        <v>138.25183445341753</v>
      </c>
      <c r="I193" s="7">
        <f t="shared" si="49"/>
        <v>138</v>
      </c>
      <c r="J193" s="17">
        <f t="shared" si="48"/>
        <v>72.331770782899753</v>
      </c>
      <c r="K193" s="17">
        <f t="shared" si="61"/>
        <v>31.429687500000004</v>
      </c>
      <c r="L193" s="7">
        <f t="shared" si="50"/>
        <v>72</v>
      </c>
      <c r="M193">
        <v>1</v>
      </c>
      <c r="N193">
        <f t="shared" si="51"/>
        <v>-959</v>
      </c>
    </row>
    <row r="194" spans="1:14" x14ac:dyDescent="0.35">
      <c r="A194">
        <f t="shared" si="55"/>
        <v>25</v>
      </c>
      <c r="B194" s="28">
        <f t="shared" si="56"/>
        <v>1.4142135623730949</v>
      </c>
      <c r="C194" s="28">
        <f t="shared" si="57"/>
        <v>1414.2135623730949</v>
      </c>
      <c r="D194" s="17">
        <f t="shared" si="46"/>
        <v>0.29289321881345243</v>
      </c>
      <c r="E194">
        <f t="shared" si="60"/>
        <v>25</v>
      </c>
      <c r="F194">
        <f t="shared" si="59"/>
        <v>75</v>
      </c>
      <c r="G194" s="17" cm="1">
        <f t="array" ref="G194">A_2 * (2 * subslots -F194)/(2 * subslots) + A_3 * F194 / (2 * subslots)</f>
        <v>45</v>
      </c>
      <c r="H194" s="28">
        <f t="shared" si="47"/>
        <v>142.52621058291348</v>
      </c>
      <c r="I194" s="7">
        <f t="shared" si="49"/>
        <v>143</v>
      </c>
      <c r="J194" s="17">
        <f t="shared" si="48"/>
        <v>70.162533327037281</v>
      </c>
      <c r="K194" s="17">
        <f t="shared" si="61"/>
        <v>32.4140625</v>
      </c>
      <c r="L194" s="7">
        <f t="shared" si="50"/>
        <v>70</v>
      </c>
      <c r="M194">
        <v>1</v>
      </c>
      <c r="N194">
        <f t="shared" si="51"/>
        <v>-889</v>
      </c>
    </row>
    <row r="195" spans="1:14" x14ac:dyDescent="0.35">
      <c r="A195">
        <f t="shared" si="55"/>
        <v>26</v>
      </c>
      <c r="B195" s="28">
        <f t="shared" si="56"/>
        <v>1.4608198491225133</v>
      </c>
      <c r="C195" s="28">
        <f t="shared" si="57"/>
        <v>1460.8198491225132</v>
      </c>
      <c r="D195" s="17">
        <f t="shared" si="46"/>
        <v>0.31545289407131138</v>
      </c>
      <c r="E195">
        <f t="shared" si="60"/>
        <v>26</v>
      </c>
      <c r="F195">
        <f t="shared" si="59"/>
        <v>76</v>
      </c>
      <c r="G195" s="17" cm="1">
        <f t="array" ref="G195">A_2 * (2 * subslots -F195)/(2 * subslots) + A_3 * F195 / (2 * subslots)</f>
        <v>45</v>
      </c>
      <c r="H195" s="28">
        <f t="shared" si="47"/>
        <v>147.2232504193783</v>
      </c>
      <c r="I195" s="7">
        <f t="shared" si="49"/>
        <v>147</v>
      </c>
      <c r="J195" s="17">
        <f t="shared" si="48"/>
        <v>67.924053921606301</v>
      </c>
      <c r="K195" s="17">
        <f t="shared" si="61"/>
        <v>33.370312499999997</v>
      </c>
      <c r="L195" s="7">
        <f t="shared" si="50"/>
        <v>68</v>
      </c>
      <c r="M195">
        <v>1</v>
      </c>
      <c r="N195">
        <f t="shared" si="51"/>
        <v>-821</v>
      </c>
    </row>
    <row r="196" spans="1:14" x14ac:dyDescent="0.35">
      <c r="A196">
        <f t="shared" si="55"/>
        <v>27</v>
      </c>
      <c r="B196" s="28">
        <f t="shared" si="56"/>
        <v>1.5121458610312262</v>
      </c>
      <c r="C196" s="28">
        <f t="shared" si="57"/>
        <v>1512.1458610312261</v>
      </c>
      <c r="D196" s="17">
        <f t="shared" si="46"/>
        <v>0.33868813467634806</v>
      </c>
      <c r="E196">
        <f t="shared" si="60"/>
        <v>27</v>
      </c>
      <c r="F196">
        <f t="shared" si="59"/>
        <v>77</v>
      </c>
      <c r="G196" s="17" cm="1">
        <f t="array" ref="G196">A_2 * (2 * subslots -F196)/(2 * subslots) + A_3 * F196 / (2 * subslots)</f>
        <v>45</v>
      </c>
      <c r="H196" s="28">
        <f t="shared" si="47"/>
        <v>152.39595005705326</v>
      </c>
      <c r="I196" s="7">
        <f t="shared" si="49"/>
        <v>152</v>
      </c>
      <c r="J196" s="17">
        <f t="shared" si="48"/>
        <v>65.618541675525165</v>
      </c>
      <c r="K196" s="17">
        <f t="shared" si="61"/>
        <v>34.298437499999999</v>
      </c>
      <c r="L196" s="7">
        <f t="shared" si="50"/>
        <v>66</v>
      </c>
      <c r="M196">
        <v>1</v>
      </c>
      <c r="N196">
        <f t="shared" si="51"/>
        <v>-755</v>
      </c>
    </row>
    <row r="197" spans="1:14" x14ac:dyDescent="0.35">
      <c r="A197">
        <f t="shared" si="55"/>
        <v>28</v>
      </c>
      <c r="B197" s="28">
        <f t="shared" si="56"/>
        <v>1.5688145035053658</v>
      </c>
      <c r="C197" s="28">
        <f t="shared" si="57"/>
        <v>1568.8145035053658</v>
      </c>
      <c r="D197" s="17">
        <f t="shared" si="46"/>
        <v>0.36257601025131025</v>
      </c>
      <c r="E197">
        <f t="shared" si="60"/>
        <v>28</v>
      </c>
      <c r="F197">
        <f t="shared" si="59"/>
        <v>78</v>
      </c>
      <c r="G197" s="17" cm="1">
        <f t="array" ref="G197">A_2 * (2 * subslots -F197)/(2 * subslots) + A_3 * F197 / (2 * subslots)</f>
        <v>45</v>
      </c>
      <c r="H197" s="28">
        <f t="shared" si="47"/>
        <v>158.10708668140018</v>
      </c>
      <c r="I197" s="7">
        <f t="shared" si="49"/>
        <v>158</v>
      </c>
      <c r="J197" s="17">
        <f t="shared" si="48"/>
        <v>63.248271851032769</v>
      </c>
      <c r="K197" s="17">
        <f t="shared" si="61"/>
        <v>35.184374999999996</v>
      </c>
      <c r="L197" s="7">
        <f t="shared" si="50"/>
        <v>63</v>
      </c>
      <c r="M197">
        <v>1</v>
      </c>
      <c r="N197">
        <f t="shared" si="51"/>
        <v>-692</v>
      </c>
    </row>
    <row r="198" spans="1:14" x14ac:dyDescent="0.35">
      <c r="A198">
        <f t="shared" si="55"/>
        <v>29</v>
      </c>
      <c r="B198" s="28">
        <f t="shared" si="56"/>
        <v>1.6315687575137499</v>
      </c>
      <c r="C198" s="28">
        <f t="shared" si="57"/>
        <v>1631.5687575137499</v>
      </c>
      <c r="D198" s="17">
        <f t="shared" si="46"/>
        <v>0.38709294634702351</v>
      </c>
      <c r="E198">
        <f t="shared" si="60"/>
        <v>29</v>
      </c>
      <c r="F198">
        <f t="shared" si="59"/>
        <v>79</v>
      </c>
      <c r="G198" s="17" cm="1">
        <f t="array" ref="G198">A_2 * (2 * subslots -F198)/(2 * subslots) + A_3 * F198 / (2 * subslots)</f>
        <v>45</v>
      </c>
      <c r="H198" s="28">
        <f t="shared" si="47"/>
        <v>164.43153884318261</v>
      </c>
      <c r="I198" s="7">
        <f t="shared" si="49"/>
        <v>164</v>
      </c>
      <c r="J198" s="17">
        <f t="shared" si="48"/>
        <v>60.815583618279831</v>
      </c>
      <c r="K198" s="17">
        <f t="shared" si="61"/>
        <v>36.042187499999997</v>
      </c>
      <c r="L198" s="7">
        <f t="shared" si="50"/>
        <v>61</v>
      </c>
      <c r="M198">
        <v>1</v>
      </c>
      <c r="N198">
        <f t="shared" si="51"/>
        <v>-631</v>
      </c>
    </row>
    <row r="199" spans="1:14" x14ac:dyDescent="0.35">
      <c r="A199">
        <f t="shared" si="55"/>
        <v>30</v>
      </c>
      <c r="B199" s="28">
        <f t="shared" si="56"/>
        <v>1.7013016167040795</v>
      </c>
      <c r="C199" s="28">
        <f t="shared" si="57"/>
        <v>1701.3016167040796</v>
      </c>
      <c r="D199" s="17">
        <f t="shared" si="46"/>
        <v>0.41221474770752675</v>
      </c>
      <c r="E199">
        <f t="shared" si="60"/>
        <v>30</v>
      </c>
      <c r="F199">
        <f t="shared" si="59"/>
        <v>80</v>
      </c>
      <c r="G199" s="17" cm="1">
        <f t="array" ref="G199">A_2 * (2 * subslots -F199)/(2 * subslots) + A_3 * F199 / (2 * subslots)</f>
        <v>45</v>
      </c>
      <c r="H199" s="28">
        <f t="shared" si="47"/>
        <v>171.45930355845803</v>
      </c>
      <c r="I199" s="7">
        <f t="shared" si="49"/>
        <v>171</v>
      </c>
      <c r="J199" s="17">
        <f t="shared" si="48"/>
        <v>58.322877746850054</v>
      </c>
      <c r="K199" s="17">
        <f t="shared" si="61"/>
        <v>36.857812499999994</v>
      </c>
      <c r="L199" s="7">
        <f t="shared" si="50"/>
        <v>58</v>
      </c>
      <c r="M199">
        <v>1</v>
      </c>
      <c r="N199">
        <f t="shared" si="51"/>
        <v>-573</v>
      </c>
    </row>
    <row r="200" spans="1:14" x14ac:dyDescent="0.35">
      <c r="A200">
        <f t="shared" si="55"/>
        <v>31</v>
      </c>
      <c r="B200" s="28">
        <f t="shared" si="56"/>
        <v>1.7790954854798671</v>
      </c>
      <c r="C200" s="28">
        <f t="shared" si="57"/>
        <v>1779.095485479867</v>
      </c>
      <c r="D200" s="17">
        <f t="shared" si="46"/>
        <v>0.43791662214786931</v>
      </c>
      <c r="E200">
        <f t="shared" si="60"/>
        <v>31</v>
      </c>
      <c r="F200">
        <f t="shared" si="59"/>
        <v>81</v>
      </c>
      <c r="G200" s="17" cm="1">
        <f t="array" ref="G200">A_2 * (2 * subslots -F200)/(2 * subslots) + A_3 * F200 / (2 * subslots)</f>
        <v>45</v>
      </c>
      <c r="H200" s="28">
        <f t="shared" si="47"/>
        <v>179.29946689601783</v>
      </c>
      <c r="I200" s="7">
        <f t="shared" si="49"/>
        <v>179</v>
      </c>
      <c r="J200" s="17">
        <f t="shared" si="48"/>
        <v>55.772614236490497</v>
      </c>
      <c r="K200" s="17">
        <f t="shared" si="61"/>
        <v>37.645312499999996</v>
      </c>
      <c r="L200" s="7">
        <f t="shared" si="50"/>
        <v>56</v>
      </c>
      <c r="M200">
        <v>1</v>
      </c>
      <c r="N200">
        <f t="shared" si="51"/>
        <v>-517</v>
      </c>
    </row>
    <row r="201" spans="1:14" x14ac:dyDescent="0.35">
      <c r="A201">
        <f t="shared" si="55"/>
        <v>32</v>
      </c>
      <c r="B201" s="28">
        <f t="shared" si="56"/>
        <v>1.8662747167005678</v>
      </c>
      <c r="C201" s="28">
        <f t="shared" si="57"/>
        <v>1866.2747167005678</v>
      </c>
      <c r="D201" s="17">
        <f t="shared" si="46"/>
        <v>0.46417320502100345</v>
      </c>
      <c r="E201">
        <f t="shared" si="60"/>
        <v>32</v>
      </c>
      <c r="F201">
        <f t="shared" si="59"/>
        <v>82</v>
      </c>
      <c r="G201" s="17" cm="1">
        <f t="array" ref="G201">A_2 * (2 * subslots -F201)/(2 * subslots) + A_3 * F201 / (2 * subslots)</f>
        <v>45</v>
      </c>
      <c r="H201" s="28">
        <f t="shared" si="47"/>
        <v>188.08549879247909</v>
      </c>
      <c r="I201" s="7">
        <f t="shared" si="49"/>
        <v>188</v>
      </c>
      <c r="J201" s="17">
        <f t="shared" si="48"/>
        <v>53.167309889388811</v>
      </c>
      <c r="K201" s="17">
        <f t="shared" si="61"/>
        <v>38.390624999999993</v>
      </c>
      <c r="L201" s="7">
        <f t="shared" si="50"/>
        <v>53</v>
      </c>
      <c r="M201">
        <v>1</v>
      </c>
      <c r="N201">
        <f t="shared" si="51"/>
        <v>-464</v>
      </c>
    </row>
    <row r="202" spans="1:14" x14ac:dyDescent="0.35">
      <c r="A202">
        <f t="shared" si="55"/>
        <v>33</v>
      </c>
      <c r="B202" s="28">
        <f t="shared" ref="B202:B233" si="62" xml:space="preserve"> 1/COS(PI()*A202/(2 * subslots))</f>
        <v>1.9644766988672488</v>
      </c>
      <c r="C202" s="28">
        <f t="shared" si="57"/>
        <v>1964.4766988672488</v>
      </c>
      <c r="D202" s="17">
        <f t="shared" si="46"/>
        <v>0.49095858424962879</v>
      </c>
      <c r="E202">
        <f t="shared" si="60"/>
        <v>33</v>
      </c>
      <c r="F202">
        <f t="shared" si="59"/>
        <v>83</v>
      </c>
      <c r="G202" s="17" cm="1">
        <f t="array" ref="G202">A_2 * (2 * subslots -F202)/(2 * subslots) + A_3 * F202 / (2 * subslots)</f>
        <v>45</v>
      </c>
      <c r="H202" s="28">
        <f t="shared" si="47"/>
        <v>197.98241730771491</v>
      </c>
      <c r="I202" s="7">
        <f t="shared" si="49"/>
        <v>198</v>
      </c>
      <c r="J202" s="17">
        <f t="shared" si="48"/>
        <v>50.509535826393432</v>
      </c>
      <c r="K202" s="17">
        <f t="shared" si="61"/>
        <v>39.107812499999994</v>
      </c>
      <c r="L202" s="7">
        <f t="shared" si="50"/>
        <v>51</v>
      </c>
      <c r="M202">
        <v>1</v>
      </c>
      <c r="N202">
        <f t="shared" si="51"/>
        <v>-413</v>
      </c>
    </row>
    <row r="203" spans="1:14" x14ac:dyDescent="0.35">
      <c r="A203">
        <f t="shared" si="55"/>
        <v>34</v>
      </c>
      <c r="B203" s="28">
        <f t="shared" si="62"/>
        <v>2.0757496076487936</v>
      </c>
      <c r="C203" s="28">
        <f t="shared" si="57"/>
        <v>2075.7496076487937</v>
      </c>
      <c r="D203" s="17">
        <f t="shared" si="46"/>
        <v>0.51824632589828479</v>
      </c>
      <c r="E203">
        <f t="shared" si="60"/>
        <v>34</v>
      </c>
      <c r="F203">
        <f t="shared" si="59"/>
        <v>84</v>
      </c>
      <c r="G203" s="17" cm="1">
        <f t="array" ref="G203">A_2 * (2 * subslots -F203)/(2 * subslots) + A_3 * F203 / (2 * subslots)</f>
        <v>45</v>
      </c>
      <c r="H203" s="28">
        <f t="shared" si="47"/>
        <v>209.19664014585501</v>
      </c>
      <c r="I203" s="7">
        <f t="shared" si="49"/>
        <v>209</v>
      </c>
      <c r="J203" s="17">
        <f t="shared" si="48"/>
        <v>47.801914949627538</v>
      </c>
      <c r="K203" s="17">
        <f t="shared" si="61"/>
        <v>39.782812499999991</v>
      </c>
      <c r="L203" s="7">
        <f t="shared" si="50"/>
        <v>48</v>
      </c>
      <c r="M203">
        <v>1</v>
      </c>
      <c r="N203">
        <f t="shared" si="51"/>
        <v>-365</v>
      </c>
    </row>
    <row r="204" spans="1:14" x14ac:dyDescent="0.35">
      <c r="A204">
        <f t="shared" si="55"/>
        <v>35</v>
      </c>
      <c r="B204" s="28">
        <f t="shared" si="62"/>
        <v>2.2026892645852665</v>
      </c>
      <c r="C204" s="28">
        <f t="shared" si="57"/>
        <v>2202.6892645852663</v>
      </c>
      <c r="D204" s="17">
        <f t="shared" si="46"/>
        <v>0.54600950026045325</v>
      </c>
      <c r="E204">
        <f t="shared" si="60"/>
        <v>35</v>
      </c>
      <c r="F204">
        <f t="shared" si="59"/>
        <v>85</v>
      </c>
      <c r="G204" s="17" cm="1">
        <f t="array" ref="G204">A_2 * (2 * subslots -F204)/(2 * subslots) + A_3 * F204 / (2 * subslots)</f>
        <v>45</v>
      </c>
      <c r="H204" s="28">
        <f t="shared" si="47"/>
        <v>221.98977744648388</v>
      </c>
      <c r="I204" s="7">
        <f t="shared" si="49"/>
        <v>222</v>
      </c>
      <c r="J204" s="17">
        <f t="shared" si="48"/>
        <v>45.047119354001545</v>
      </c>
      <c r="K204" s="17">
        <f t="shared" si="61"/>
        <v>40.415624999999991</v>
      </c>
      <c r="L204" s="7">
        <f t="shared" si="50"/>
        <v>45</v>
      </c>
      <c r="M204">
        <v>1</v>
      </c>
      <c r="N204">
        <f t="shared" si="51"/>
        <v>-320</v>
      </c>
    </row>
    <row r="205" spans="1:14" x14ac:dyDescent="0.35">
      <c r="A205">
        <f t="shared" si="55"/>
        <v>36</v>
      </c>
      <c r="B205" s="28">
        <f t="shared" si="62"/>
        <v>2.3486346560543518</v>
      </c>
      <c r="C205" s="28">
        <f t="shared" si="57"/>
        <v>2348.634656054352</v>
      </c>
      <c r="D205" s="17">
        <f t="shared" si="46"/>
        <v>0.57422070843492734</v>
      </c>
      <c r="E205">
        <f t="shared" si="60"/>
        <v>36</v>
      </c>
      <c r="F205">
        <f t="shared" si="59"/>
        <v>86</v>
      </c>
      <c r="G205" s="17" cm="1">
        <f t="array" ref="G205">A_2 * (2 * subslots -F205)/(2 * subslots) + A_3 * F205 / (2 * subslots)</f>
        <v>45</v>
      </c>
      <c r="H205" s="28">
        <f t="shared" si="47"/>
        <v>236.69833643047767</v>
      </c>
      <c r="I205" s="7">
        <f t="shared" si="49"/>
        <v>237</v>
      </c>
      <c r="J205" s="17">
        <f t="shared" si="48"/>
        <v>42.247867690177749</v>
      </c>
      <c r="K205" s="17">
        <f t="shared" si="61"/>
        <v>41.006249999999994</v>
      </c>
      <c r="L205" s="7">
        <f t="shared" si="50"/>
        <v>42</v>
      </c>
      <c r="M205">
        <v>1</v>
      </c>
      <c r="N205">
        <f t="shared" si="51"/>
        <v>-278</v>
      </c>
    </row>
    <row r="206" spans="1:14" x14ac:dyDescent="0.35">
      <c r="A206">
        <f t="shared" si="55"/>
        <v>37</v>
      </c>
      <c r="B206" s="28">
        <f t="shared" si="62"/>
        <v>2.5179536983103494</v>
      </c>
      <c r="C206" s="28">
        <f t="shared" si="57"/>
        <v>2517.9536983103494</v>
      </c>
      <c r="D206" s="17">
        <f t="shared" si="46"/>
        <v>0.60285210936521949</v>
      </c>
      <c r="E206">
        <f t="shared" si="60"/>
        <v>37</v>
      </c>
      <c r="F206">
        <f t="shared" si="59"/>
        <v>87</v>
      </c>
      <c r="G206" s="17" cm="1">
        <f t="array" ref="G206">A_2 * (2 * subslots -F206)/(2 * subslots) + A_3 * F206 / (2 * subslots)</f>
        <v>45</v>
      </c>
      <c r="H206" s="28">
        <f t="shared" si="47"/>
        <v>253.7625211578399</v>
      </c>
      <c r="I206" s="7">
        <f t="shared" si="49"/>
        <v>254</v>
      </c>
      <c r="J206" s="17">
        <f t="shared" si="48"/>
        <v>39.406922481590634</v>
      </c>
      <c r="K206" s="17">
        <f t="shared" si="61"/>
        <v>41.554687499999993</v>
      </c>
      <c r="L206" s="7">
        <f t="shared" si="50"/>
        <v>39</v>
      </c>
      <c r="M206">
        <v>1</v>
      </c>
      <c r="N206">
        <f t="shared" si="51"/>
        <v>-239</v>
      </c>
    </row>
    <row r="207" spans="1:14" x14ac:dyDescent="0.35">
      <c r="A207">
        <f t="shared" si="55"/>
        <v>38</v>
      </c>
      <c r="B207" s="28">
        <f t="shared" si="62"/>
        <v>2.7164718916658708</v>
      </c>
      <c r="C207" s="28">
        <f t="shared" si="57"/>
        <v>2716.4718916658708</v>
      </c>
      <c r="D207" s="17">
        <f t="shared" si="46"/>
        <v>0.63187544731532186</v>
      </c>
      <c r="E207">
        <f t="shared" si="60"/>
        <v>38</v>
      </c>
      <c r="F207">
        <f t="shared" si="59"/>
        <v>88</v>
      </c>
      <c r="G207" s="17" cm="1">
        <f t="array" ref="G207">A_2 * (2 * subslots -F207)/(2 * subslots) + A_3 * F207 / (2 * subslots)</f>
        <v>45</v>
      </c>
      <c r="H207" s="28">
        <f t="shared" si="47"/>
        <v>273.76943283195106</v>
      </c>
      <c r="I207" s="7">
        <f t="shared" si="49"/>
        <v>274</v>
      </c>
      <c r="J207" s="17">
        <f t="shared" si="48"/>
        <v>36.527087398169606</v>
      </c>
      <c r="K207" s="17">
        <f t="shared" si="61"/>
        <v>42.074999999999996</v>
      </c>
      <c r="L207" s="7">
        <f t="shared" si="50"/>
        <v>37</v>
      </c>
      <c r="M207">
        <v>1</v>
      </c>
      <c r="N207">
        <f t="shared" si="51"/>
        <v>-202</v>
      </c>
    </row>
    <row r="208" spans="1:14" x14ac:dyDescent="0.35">
      <c r="A208">
        <f t="shared" si="55"/>
        <v>39</v>
      </c>
      <c r="B208" s="28">
        <f t="shared" si="62"/>
        <v>2.9521347928093391</v>
      </c>
      <c r="C208" s="28">
        <f t="shared" si="57"/>
        <v>2952.1347928093392</v>
      </c>
      <c r="D208" s="17">
        <f t="shared" si="46"/>
        <v>0.66126207975470852</v>
      </c>
      <c r="E208">
        <f t="shared" si="60"/>
        <v>39</v>
      </c>
      <c r="F208">
        <f t="shared" si="59"/>
        <v>89</v>
      </c>
      <c r="G208" s="17" cm="1">
        <f t="array" ref="G208">A_2 * (2 * subslots -F208)/(2 * subslots) + A_3 * F208 / (2 * subslots)</f>
        <v>45</v>
      </c>
      <c r="H208" s="28">
        <f t="shared" si="47"/>
        <v>297.51983458781621</v>
      </c>
      <c r="I208" s="7">
        <f t="shared" si="49"/>
        <v>298</v>
      </c>
      <c r="J208" s="17">
        <f t="shared" si="48"/>
        <v>33.611204489455282</v>
      </c>
      <c r="K208" s="17">
        <f t="shared" si="61"/>
        <v>42.553124999999994</v>
      </c>
      <c r="L208" s="7">
        <f t="shared" si="50"/>
        <v>34</v>
      </c>
      <c r="M208">
        <v>1</v>
      </c>
      <c r="N208">
        <f t="shared" si="51"/>
        <v>-168</v>
      </c>
    </row>
    <row r="209" spans="1:14" x14ac:dyDescent="0.35">
      <c r="A209">
        <f t="shared" si="55"/>
        <v>40</v>
      </c>
      <c r="B209" s="28">
        <f t="shared" si="62"/>
        <v>3.2360679774997894</v>
      </c>
      <c r="C209" s="28">
        <f t="shared" si="57"/>
        <v>3236.0679774997893</v>
      </c>
      <c r="D209" s="17">
        <f t="shared" si="46"/>
        <v>0.69098300562505255</v>
      </c>
      <c r="E209">
        <f t="shared" si="60"/>
        <v>40</v>
      </c>
      <c r="F209">
        <f t="shared" si="59"/>
        <v>90</v>
      </c>
      <c r="G209" s="17" cm="1">
        <f t="array" ref="G209">A_2 * (2 * subslots -F209)/(2 * subslots) + A_3 * F209 / (2 * subslots)</f>
        <v>45</v>
      </c>
      <c r="H209" s="28">
        <f t="shared" si="47"/>
        <v>326.1349758574006</v>
      </c>
      <c r="I209" s="7">
        <f t="shared" si="49"/>
        <v>326</v>
      </c>
      <c r="J209" s="17">
        <f t="shared" si="48"/>
        <v>30.662151379839752</v>
      </c>
      <c r="K209" s="17">
        <f t="shared" si="61"/>
        <v>42.989062499999996</v>
      </c>
      <c r="L209" s="7">
        <f t="shared" si="50"/>
        <v>31</v>
      </c>
      <c r="M209">
        <v>1</v>
      </c>
      <c r="N209">
        <f t="shared" si="51"/>
        <v>-137</v>
      </c>
    </row>
    <row r="210" spans="1:14" x14ac:dyDescent="0.35">
      <c r="A210">
        <f>E210</f>
        <v>41</v>
      </c>
      <c r="B210" s="28">
        <f t="shared" si="62"/>
        <v>3.5843436523721586</v>
      </c>
      <c r="C210" s="28">
        <f t="shared" si="57"/>
        <v>3584.3436523721584</v>
      </c>
      <c r="D210" s="17">
        <f t="shared" si="46"/>
        <v>0.7210088939607705</v>
      </c>
      <c r="E210">
        <f t="shared" si="60"/>
        <v>41</v>
      </c>
      <c r="F210">
        <f t="shared" si="59"/>
        <v>91</v>
      </c>
      <c r="G210" s="17" cm="1">
        <f t="array" ref="G210">A_2 * (2 * subslots -F210)/(2 * subslots) + A_3 * F210 / (2 * subslots)</f>
        <v>45</v>
      </c>
      <c r="H210" s="28">
        <f t="shared" si="47"/>
        <v>361.23463371563162</v>
      </c>
      <c r="I210" s="7">
        <f t="shared" si="49"/>
        <v>361</v>
      </c>
      <c r="J210" s="17">
        <f t="shared" si="48"/>
        <v>27.682838428698741</v>
      </c>
      <c r="K210" s="17">
        <f t="shared" si="61"/>
        <v>43.382812499999993</v>
      </c>
      <c r="L210" s="7">
        <f t="shared" si="50"/>
        <v>28</v>
      </c>
      <c r="M210">
        <v>1</v>
      </c>
      <c r="N210">
        <f t="shared" si="51"/>
        <v>-109</v>
      </c>
    </row>
    <row r="211" spans="1:14" x14ac:dyDescent="0.35">
      <c r="A211">
        <f t="shared" ref="A211:A219" si="63">E211</f>
        <v>42</v>
      </c>
      <c r="B211" s="28">
        <f t="shared" si="62"/>
        <v>4.0210722333759685</v>
      </c>
      <c r="C211" s="28">
        <f t="shared" si="57"/>
        <v>4021.0722333759686</v>
      </c>
      <c r="D211" s="17">
        <f t="shared" ref="D211:D274" si="64">1 - COS(PI()*A211/(2 * subslots))</f>
        <v>0.75131011283514526</v>
      </c>
      <c r="E211">
        <f t="shared" si="60"/>
        <v>42</v>
      </c>
      <c r="F211">
        <f t="shared" si="59"/>
        <v>92</v>
      </c>
      <c r="G211" s="17" cm="1">
        <f t="array" ref="G211">A_2 * (2 * subslots -F211)/(2 * subslots) + A_3 * F211 / (2 * subslots)</f>
        <v>45</v>
      </c>
      <c r="H211" s="28">
        <f t="shared" ref="H211:H274" si="65">1000*B211*2*xfactor*(30000 / beats_per_min)/(G211 * microsteps)</f>
        <v>405.24868601992188</v>
      </c>
      <c r="I211" s="7">
        <f t="shared" si="49"/>
        <v>405</v>
      </c>
      <c r="J211" s="17">
        <f t="shared" ref="J211:J274" si="66">30000000/(subslots*beats_per_min*H211)</f>
        <v>24.67620585821814</v>
      </c>
      <c r="K211" s="17">
        <f t="shared" si="61"/>
        <v>43.734374999999993</v>
      </c>
      <c r="L211" s="7">
        <f t="shared" si="50"/>
        <v>25</v>
      </c>
      <c r="M211">
        <v>1</v>
      </c>
      <c r="N211">
        <f t="shared" si="51"/>
        <v>-84</v>
      </c>
    </row>
    <row r="212" spans="1:14" x14ac:dyDescent="0.35">
      <c r="A212">
        <f t="shared" si="63"/>
        <v>43</v>
      </c>
      <c r="B212" s="28">
        <f t="shared" si="62"/>
        <v>4.58414385702737</v>
      </c>
      <c r="C212" s="28">
        <f t="shared" si="57"/>
        <v>4584.1438570273704</v>
      </c>
      <c r="D212" s="17">
        <f t="shared" si="64"/>
        <v>0.78185675860345727</v>
      </c>
      <c r="E212">
        <f t="shared" si="60"/>
        <v>43</v>
      </c>
      <c r="F212">
        <f t="shared" si="59"/>
        <v>93</v>
      </c>
      <c r="G212" s="17" cm="1">
        <f t="array" ref="G212">A_2 * (2 * subslots -F212)/(2 * subslots) + A_3 * F212 / (2 * subslots)</f>
        <v>45</v>
      </c>
      <c r="H212" s="28">
        <f t="shared" si="65"/>
        <v>461.99574809103967</v>
      </c>
      <c r="I212" s="7">
        <f t="shared" ref="I212:I275" si="67">ROUND(H212,0)</f>
        <v>462</v>
      </c>
      <c r="J212" s="17">
        <f t="shared" si="66"/>
        <v>21.645220851749976</v>
      </c>
      <c r="K212" s="17">
        <f t="shared" si="61"/>
        <v>44.043749999999996</v>
      </c>
      <c r="L212" s="7">
        <f t="shared" ref="L212:L275" si="68">ROUND(J212,0)</f>
        <v>22</v>
      </c>
      <c r="M212">
        <v>1</v>
      </c>
      <c r="N212">
        <f t="shared" si="51"/>
        <v>-62</v>
      </c>
    </row>
    <row r="213" spans="1:14" x14ac:dyDescent="0.35">
      <c r="A213">
        <f t="shared" si="63"/>
        <v>44</v>
      </c>
      <c r="B213" s="28">
        <f t="shared" si="62"/>
        <v>5.3367114122924555</v>
      </c>
      <c r="C213" s="28">
        <f t="shared" si="57"/>
        <v>5336.7114122924559</v>
      </c>
      <c r="D213" s="17">
        <f t="shared" si="64"/>
        <v>0.81261868541427529</v>
      </c>
      <c r="E213">
        <f t="shared" si="60"/>
        <v>44</v>
      </c>
      <c r="F213">
        <f t="shared" si="59"/>
        <v>94</v>
      </c>
      <c r="G213" s="17" cm="1">
        <f t="array" ref="G213">A_2 * (2 * subslots -F213)/(2 * subslots) + A_3 * F213 / (2 * subslots)</f>
        <v>45</v>
      </c>
      <c r="H213" s="28">
        <f t="shared" si="65"/>
        <v>537.84044702009908</v>
      </c>
      <c r="I213" s="7">
        <f t="shared" si="67"/>
        <v>538</v>
      </c>
      <c r="J213" s="17">
        <f t="shared" si="66"/>
        <v>18.592874625560281</v>
      </c>
      <c r="K213" s="17">
        <f t="shared" si="61"/>
        <v>44.310937499999994</v>
      </c>
      <c r="L213" s="7">
        <f t="shared" si="68"/>
        <v>19</v>
      </c>
      <c r="M213">
        <v>1</v>
      </c>
      <c r="N213">
        <f t="shared" ref="N213:N276" si="69">N212 + (M213*L213)</f>
        <v>-43</v>
      </c>
    </row>
    <row r="214" spans="1:14" x14ac:dyDescent="0.35">
      <c r="A214">
        <f t="shared" si="63"/>
        <v>45</v>
      </c>
      <c r="B214" s="28">
        <f t="shared" si="62"/>
        <v>6.3924532214996592</v>
      </c>
      <c r="C214" s="28">
        <f t="shared" si="57"/>
        <v>6392.4532214996589</v>
      </c>
      <c r="D214" s="17">
        <f t="shared" si="64"/>
        <v>0.84356553495976905</v>
      </c>
      <c r="E214">
        <f t="shared" si="60"/>
        <v>45</v>
      </c>
      <c r="F214">
        <f t="shared" si="59"/>
        <v>95</v>
      </c>
      <c r="G214" s="17" cm="1">
        <f t="array" ref="G214">A_2 * (2 * subslots -F214)/(2 * subslots) + A_3 * F214 / (2 * subslots)</f>
        <v>45</v>
      </c>
      <c r="H214" s="28">
        <f t="shared" si="65"/>
        <v>644.23942622926256</v>
      </c>
      <c r="I214" s="7">
        <f t="shared" si="67"/>
        <v>644</v>
      </c>
      <c r="J214" s="17">
        <f t="shared" si="66"/>
        <v>15.522179476860122</v>
      </c>
      <c r="K214" s="17">
        <f t="shared" si="61"/>
        <v>44.535937499999996</v>
      </c>
      <c r="L214" s="7">
        <f t="shared" si="68"/>
        <v>16</v>
      </c>
      <c r="M214">
        <v>1</v>
      </c>
      <c r="N214">
        <f t="shared" si="69"/>
        <v>-27</v>
      </c>
    </row>
    <row r="215" spans="1:14" x14ac:dyDescent="0.35">
      <c r="A215">
        <f t="shared" si="63"/>
        <v>46</v>
      </c>
      <c r="B215" s="28">
        <f t="shared" si="62"/>
        <v>7.9787297555594616</v>
      </c>
      <c r="C215" s="28">
        <f t="shared" si="57"/>
        <v>7978.7297555594614</v>
      </c>
      <c r="D215" s="17">
        <f t="shared" si="64"/>
        <v>0.87466676643569552</v>
      </c>
      <c r="E215">
        <f t="shared" si="60"/>
        <v>46</v>
      </c>
      <c r="F215">
        <f t="shared" si="59"/>
        <v>96</v>
      </c>
      <c r="G215" s="17" cm="1">
        <f t="array" ref="G215">A_2 * (2 * subslots -F215)/(2 * subslots) + A_3 * F215 / (2 * subslots)</f>
        <v>45</v>
      </c>
      <c r="H215" s="28">
        <f t="shared" si="65"/>
        <v>804.10635817747698</v>
      </c>
      <c r="I215" s="7">
        <f t="shared" si="67"/>
        <v>804</v>
      </c>
      <c r="J215" s="17">
        <f t="shared" si="66"/>
        <v>12.436165811031762</v>
      </c>
      <c r="K215" s="17">
        <f t="shared" si="61"/>
        <v>44.704687499999999</v>
      </c>
      <c r="L215" s="7">
        <f t="shared" si="68"/>
        <v>12</v>
      </c>
      <c r="M215">
        <v>1</v>
      </c>
      <c r="N215">
        <f t="shared" si="69"/>
        <v>-15</v>
      </c>
    </row>
    <row r="216" spans="1:14" x14ac:dyDescent="0.35">
      <c r="A216">
        <f t="shared" si="63"/>
        <v>47</v>
      </c>
      <c r="B216" s="28">
        <f t="shared" si="62"/>
        <v>10.62605379628312</v>
      </c>
      <c r="C216" s="28">
        <f t="shared" si="57"/>
        <v>10626.05379628312</v>
      </c>
      <c r="D216" s="17">
        <f t="shared" si="64"/>
        <v>0.90589168668148567</v>
      </c>
      <c r="E216">
        <f t="shared" si="60"/>
        <v>47</v>
      </c>
      <c r="F216">
        <f t="shared" si="59"/>
        <v>97</v>
      </c>
      <c r="G216" s="17" cm="1">
        <f t="array" ref="G216">A_2 * (2 * subslots -F216)/(2 * subslots) + A_3 * F216 / (2 * subslots)</f>
        <v>45</v>
      </c>
      <c r="H216" s="28">
        <f t="shared" si="65"/>
        <v>1070.9069841566582</v>
      </c>
      <c r="I216" s="7">
        <f t="shared" si="67"/>
        <v>1071</v>
      </c>
      <c r="J216" s="17">
        <f t="shared" si="66"/>
        <v>9.3378791509843637</v>
      </c>
      <c r="K216" s="17">
        <f t="shared" ref="K216:K247" si="70">K215 + ROUND(J216,0)*1.8/microsteps</f>
        <v>44.831249999999997</v>
      </c>
      <c r="L216" s="7">
        <f t="shared" si="68"/>
        <v>9</v>
      </c>
      <c r="M216">
        <v>1</v>
      </c>
      <c r="N216">
        <f t="shared" si="69"/>
        <v>-6</v>
      </c>
    </row>
    <row r="217" spans="1:14" x14ac:dyDescent="0.35">
      <c r="A217">
        <f t="shared" si="63"/>
        <v>48</v>
      </c>
      <c r="B217" s="28">
        <f t="shared" si="62"/>
        <v>15.925971109908616</v>
      </c>
      <c r="C217" s="28">
        <f t="shared" si="57"/>
        <v>15925.971109908616</v>
      </c>
      <c r="D217" s="17">
        <f t="shared" si="64"/>
        <v>0.93720948047068653</v>
      </c>
      <c r="E217">
        <f t="shared" si="60"/>
        <v>48</v>
      </c>
      <c r="F217">
        <f t="shared" si="59"/>
        <v>98</v>
      </c>
      <c r="G217" s="17" cm="1">
        <f t="array" ref="G217">A_2 * (2 * subslots -F217)/(2 * subslots) + A_3 * F217 / (2 * subslots)</f>
        <v>45</v>
      </c>
      <c r="H217" s="28">
        <f t="shared" si="65"/>
        <v>1605.0392759204778</v>
      </c>
      <c r="I217" s="7">
        <f t="shared" si="67"/>
        <v>1605</v>
      </c>
      <c r="J217" s="17">
        <f t="shared" si="66"/>
        <v>6.2303771315907994</v>
      </c>
      <c r="K217" s="17">
        <f t="shared" si="70"/>
        <v>44.915624999999999</v>
      </c>
      <c r="L217" s="7">
        <f t="shared" si="68"/>
        <v>6</v>
      </c>
      <c r="M217">
        <v>1</v>
      </c>
      <c r="N217">
        <f t="shared" si="69"/>
        <v>0</v>
      </c>
    </row>
    <row r="218" spans="1:14" x14ac:dyDescent="0.35">
      <c r="A218">
        <f t="shared" si="63"/>
        <v>49</v>
      </c>
      <c r="B218" s="28">
        <f t="shared" si="62"/>
        <v>31.83622520909752</v>
      </c>
      <c r="C218" s="28">
        <f t="shared" si="57"/>
        <v>31836.22520909752</v>
      </c>
      <c r="D218" s="17">
        <f t="shared" si="64"/>
        <v>0.9685892409218716</v>
      </c>
      <c r="E218">
        <f t="shared" si="60"/>
        <v>49</v>
      </c>
      <c r="F218">
        <f t="shared" si="59"/>
        <v>99</v>
      </c>
      <c r="G218" s="17" cm="1">
        <f t="array" ref="G218">A_2 * (2 * subslots -F218)/(2 * subslots) + A_3 * F218 / (2 * subslots)</f>
        <v>45</v>
      </c>
      <c r="H218" s="28">
        <f t="shared" si="65"/>
        <v>3208.4945718543599</v>
      </c>
      <c r="I218" s="7">
        <f t="shared" si="67"/>
        <v>3208</v>
      </c>
      <c r="J218" s="17">
        <f t="shared" si="66"/>
        <v>3.1167264821708791</v>
      </c>
      <c r="K218" s="17">
        <f t="shared" si="70"/>
        <v>44.957812499999996</v>
      </c>
      <c r="L218" s="7">
        <f t="shared" si="68"/>
        <v>3</v>
      </c>
      <c r="M218">
        <v>1</v>
      </c>
      <c r="N218">
        <f t="shared" si="69"/>
        <v>3</v>
      </c>
    </row>
    <row r="219" spans="1:14" ht="28" customHeight="1" x14ac:dyDescent="0.35">
      <c r="A219">
        <f t="shared" si="63"/>
        <v>49</v>
      </c>
      <c r="B219" s="28">
        <f t="shared" si="62"/>
        <v>31.83622520909752</v>
      </c>
      <c r="C219" s="28">
        <f t="shared" si="57"/>
        <v>31836.22520909752</v>
      </c>
      <c r="D219" s="17">
        <f t="shared" si="64"/>
        <v>0.9685892409218716</v>
      </c>
      <c r="E219">
        <f>subslots - 1</f>
        <v>49</v>
      </c>
      <c r="F219">
        <f>0</f>
        <v>0</v>
      </c>
      <c r="G219" s="17">
        <f>A_3</f>
        <v>45</v>
      </c>
      <c r="H219" s="30">
        <f t="shared" si="65"/>
        <v>3208.4945718543599</v>
      </c>
      <c r="I219" s="7">
        <f t="shared" si="67"/>
        <v>3208</v>
      </c>
      <c r="J219" s="17">
        <f t="shared" si="66"/>
        <v>3.1167264821708791</v>
      </c>
      <c r="K219" s="17">
        <f t="shared" ref="K219:K250" si="71">K218 - ROUND(J219,0)*1.8/microsteps</f>
        <v>44.915624999999999</v>
      </c>
      <c r="L219" s="7">
        <f t="shared" si="68"/>
        <v>3</v>
      </c>
      <c r="M219">
        <v>-1</v>
      </c>
      <c r="N219">
        <f t="shared" si="69"/>
        <v>0</v>
      </c>
    </row>
    <row r="220" spans="1:14" x14ac:dyDescent="0.35">
      <c r="A220">
        <f>A219-1</f>
        <v>48</v>
      </c>
      <c r="B220" s="28">
        <f t="shared" si="62"/>
        <v>15.925971109908616</v>
      </c>
      <c r="C220" s="28">
        <f t="shared" si="57"/>
        <v>15925.971109908616</v>
      </c>
      <c r="D220" s="17">
        <f t="shared" si="64"/>
        <v>0.93720948047068653</v>
      </c>
      <c r="E220">
        <f>E219-1</f>
        <v>48</v>
      </c>
      <c r="F220">
        <f t="shared" ref="F220:F269" si="72">F219+1</f>
        <v>1</v>
      </c>
      <c r="G220" s="17">
        <f t="shared" ref="G220:G251" si="73">A_3 * (2 * subslots -F220)/(2 * subslots) + A_4 * F220 / (2 * subslots)</f>
        <v>44.849999999999994</v>
      </c>
      <c r="H220" s="28">
        <f t="shared" si="65"/>
        <v>1610.4073002546602</v>
      </c>
      <c r="I220" s="7">
        <f t="shared" si="67"/>
        <v>1610</v>
      </c>
      <c r="J220" s="17">
        <f t="shared" si="66"/>
        <v>6.2096092078188301</v>
      </c>
      <c r="K220" s="17">
        <f t="shared" si="71"/>
        <v>44.831249999999997</v>
      </c>
      <c r="L220" s="7">
        <f t="shared" si="68"/>
        <v>6</v>
      </c>
      <c r="M220">
        <v>-1</v>
      </c>
      <c r="N220">
        <f t="shared" si="69"/>
        <v>-6</v>
      </c>
    </row>
    <row r="221" spans="1:14" x14ac:dyDescent="0.35">
      <c r="A221">
        <f t="shared" ref="A221:A266" si="74">A220-1</f>
        <v>47</v>
      </c>
      <c r="B221" s="28">
        <f t="shared" si="62"/>
        <v>10.62605379628312</v>
      </c>
      <c r="C221" s="28">
        <f t="shared" si="57"/>
        <v>10626.05379628312</v>
      </c>
      <c r="D221" s="17">
        <f t="shared" si="64"/>
        <v>0.90589168668148567</v>
      </c>
      <c r="E221">
        <f>E220-1</f>
        <v>47</v>
      </c>
      <c r="F221">
        <f t="shared" si="72"/>
        <v>2</v>
      </c>
      <c r="G221" s="17">
        <f t="shared" si="73"/>
        <v>44.7</v>
      </c>
      <c r="H221" s="28">
        <f t="shared" si="65"/>
        <v>1078.0942793523404</v>
      </c>
      <c r="I221" s="7">
        <f t="shared" si="67"/>
        <v>1078</v>
      </c>
      <c r="J221" s="17">
        <f t="shared" si="66"/>
        <v>9.2756266233111351</v>
      </c>
      <c r="K221" s="17">
        <f t="shared" si="71"/>
        <v>44.704687499999999</v>
      </c>
      <c r="L221" s="7">
        <f t="shared" si="68"/>
        <v>9</v>
      </c>
      <c r="M221">
        <v>-1</v>
      </c>
      <c r="N221">
        <f t="shared" si="69"/>
        <v>-15</v>
      </c>
    </row>
    <row r="222" spans="1:14" x14ac:dyDescent="0.35">
      <c r="A222">
        <f t="shared" si="74"/>
        <v>46</v>
      </c>
      <c r="B222" s="28">
        <f t="shared" si="62"/>
        <v>7.9787297555594616</v>
      </c>
      <c r="C222" s="28">
        <f t="shared" si="57"/>
        <v>7978.7297555594614</v>
      </c>
      <c r="D222" s="17">
        <f t="shared" si="64"/>
        <v>0.87466676643569552</v>
      </c>
      <c r="E222">
        <f t="shared" ref="E222:E268" si="75">E221-1</f>
        <v>46</v>
      </c>
      <c r="F222">
        <f t="shared" si="72"/>
        <v>3</v>
      </c>
      <c r="G222" s="17">
        <f t="shared" si="73"/>
        <v>44.55</v>
      </c>
      <c r="H222" s="28">
        <f t="shared" si="65"/>
        <v>812.2286446237141</v>
      </c>
      <c r="I222" s="7">
        <f t="shared" si="67"/>
        <v>812</v>
      </c>
      <c r="J222" s="17">
        <f t="shared" si="66"/>
        <v>12.311804152921447</v>
      </c>
      <c r="K222" s="17">
        <f t="shared" si="71"/>
        <v>44.535937499999996</v>
      </c>
      <c r="L222" s="7">
        <f t="shared" si="68"/>
        <v>12</v>
      </c>
      <c r="M222">
        <v>-1</v>
      </c>
      <c r="N222">
        <f t="shared" si="69"/>
        <v>-27</v>
      </c>
    </row>
    <row r="223" spans="1:14" x14ac:dyDescent="0.35">
      <c r="A223">
        <f t="shared" si="74"/>
        <v>45</v>
      </c>
      <c r="B223" s="28">
        <f t="shared" si="62"/>
        <v>6.3924532214996592</v>
      </c>
      <c r="C223" s="28">
        <f t="shared" si="57"/>
        <v>6392.4532214996589</v>
      </c>
      <c r="D223" s="17">
        <f t="shared" si="64"/>
        <v>0.84356553495976905</v>
      </c>
      <c r="E223">
        <f t="shared" si="75"/>
        <v>45</v>
      </c>
      <c r="F223">
        <f t="shared" si="72"/>
        <v>4</v>
      </c>
      <c r="G223" s="17">
        <f t="shared" si="73"/>
        <v>44.400000000000006</v>
      </c>
      <c r="H223" s="28">
        <f t="shared" si="65"/>
        <v>652.94536442154981</v>
      </c>
      <c r="I223" s="7">
        <f t="shared" si="67"/>
        <v>653</v>
      </c>
      <c r="J223" s="17">
        <f t="shared" si="66"/>
        <v>15.315217083835323</v>
      </c>
      <c r="K223" s="17">
        <f t="shared" si="71"/>
        <v>44.324999999999996</v>
      </c>
      <c r="L223" s="7">
        <f t="shared" si="68"/>
        <v>15</v>
      </c>
      <c r="M223">
        <v>-1</v>
      </c>
      <c r="N223">
        <f t="shared" si="69"/>
        <v>-42</v>
      </c>
    </row>
    <row r="224" spans="1:14" x14ac:dyDescent="0.35">
      <c r="A224">
        <f t="shared" si="74"/>
        <v>44</v>
      </c>
      <c r="B224" s="28">
        <f t="shared" si="62"/>
        <v>5.3367114122924555</v>
      </c>
      <c r="C224" s="28">
        <f t="shared" si="57"/>
        <v>5336.7114122924559</v>
      </c>
      <c r="D224" s="17">
        <f t="shared" si="64"/>
        <v>0.81261868541427529</v>
      </c>
      <c r="E224">
        <f t="shared" si="75"/>
        <v>44</v>
      </c>
      <c r="F224">
        <f t="shared" si="72"/>
        <v>5</v>
      </c>
      <c r="G224" s="17">
        <f t="shared" si="73"/>
        <v>44.25</v>
      </c>
      <c r="H224" s="28">
        <f t="shared" si="65"/>
        <v>546.95638680010074</v>
      </c>
      <c r="I224" s="7">
        <f t="shared" si="67"/>
        <v>547</v>
      </c>
      <c r="J224" s="17">
        <f t="shared" si="66"/>
        <v>18.282993381800946</v>
      </c>
      <c r="K224" s="17">
        <f t="shared" si="71"/>
        <v>44.071874999999999</v>
      </c>
      <c r="L224" s="7">
        <f t="shared" si="68"/>
        <v>18</v>
      </c>
      <c r="M224">
        <v>-1</v>
      </c>
      <c r="N224">
        <f t="shared" si="69"/>
        <v>-60</v>
      </c>
    </row>
    <row r="225" spans="1:14" x14ac:dyDescent="0.35">
      <c r="A225">
        <f t="shared" si="74"/>
        <v>43</v>
      </c>
      <c r="B225" s="28">
        <f t="shared" si="62"/>
        <v>4.58414385702737</v>
      </c>
      <c r="C225" s="28">
        <f t="shared" si="57"/>
        <v>4584.1438570273704</v>
      </c>
      <c r="D225" s="17">
        <f t="shared" si="64"/>
        <v>0.78185675860345727</v>
      </c>
      <c r="E225">
        <f t="shared" si="75"/>
        <v>43</v>
      </c>
      <c r="F225">
        <f t="shared" si="72"/>
        <v>6</v>
      </c>
      <c r="G225" s="17">
        <f t="shared" si="73"/>
        <v>44.099999999999994</v>
      </c>
      <c r="H225" s="28">
        <f t="shared" si="65"/>
        <v>471.42423274595888</v>
      </c>
      <c r="I225" s="7">
        <f t="shared" si="67"/>
        <v>471</v>
      </c>
      <c r="J225" s="17">
        <f t="shared" si="66"/>
        <v>21.212316434714971</v>
      </c>
      <c r="K225" s="17">
        <f t="shared" si="71"/>
        <v>43.776562499999997</v>
      </c>
      <c r="L225" s="7">
        <f t="shared" si="68"/>
        <v>21</v>
      </c>
      <c r="M225">
        <v>-1</v>
      </c>
      <c r="N225">
        <f t="shared" si="69"/>
        <v>-81</v>
      </c>
    </row>
    <row r="226" spans="1:14" x14ac:dyDescent="0.35">
      <c r="A226">
        <f t="shared" si="74"/>
        <v>42</v>
      </c>
      <c r="B226" s="28">
        <f t="shared" si="62"/>
        <v>4.0210722333759685</v>
      </c>
      <c r="C226" s="28">
        <f t="shared" si="57"/>
        <v>4021.0722333759686</v>
      </c>
      <c r="D226" s="17">
        <f t="shared" si="64"/>
        <v>0.75131011283514526</v>
      </c>
      <c r="E226">
        <f t="shared" si="75"/>
        <v>42</v>
      </c>
      <c r="F226">
        <f t="shared" si="72"/>
        <v>7</v>
      </c>
      <c r="G226" s="17">
        <f t="shared" si="73"/>
        <v>43.95</v>
      </c>
      <c r="H226" s="28">
        <f t="shared" si="65"/>
        <v>414.93039524224076</v>
      </c>
      <c r="I226" s="7">
        <f t="shared" si="67"/>
        <v>415</v>
      </c>
      <c r="J226" s="17">
        <f t="shared" si="66"/>
        <v>24.100427721526387</v>
      </c>
      <c r="K226" s="17">
        <f t="shared" si="71"/>
        <v>43.439062499999999</v>
      </c>
      <c r="L226" s="7">
        <f t="shared" si="68"/>
        <v>24</v>
      </c>
      <c r="M226">
        <v>-1</v>
      </c>
      <c r="N226">
        <f t="shared" si="69"/>
        <v>-105</v>
      </c>
    </row>
    <row r="227" spans="1:14" x14ac:dyDescent="0.35">
      <c r="A227">
        <f t="shared" si="74"/>
        <v>41</v>
      </c>
      <c r="B227" s="28">
        <f t="shared" si="62"/>
        <v>3.5843436523721586</v>
      </c>
      <c r="C227" s="28">
        <f t="shared" si="57"/>
        <v>3584.3436523721584</v>
      </c>
      <c r="D227" s="17">
        <f t="shared" si="64"/>
        <v>0.7210088939607705</v>
      </c>
      <c r="E227">
        <f t="shared" si="75"/>
        <v>41</v>
      </c>
      <c r="F227">
        <f t="shared" si="72"/>
        <v>8</v>
      </c>
      <c r="G227" s="17">
        <f t="shared" si="73"/>
        <v>43.8</v>
      </c>
      <c r="H227" s="28">
        <f t="shared" si="65"/>
        <v>371.13147299551196</v>
      </c>
      <c r="I227" s="7">
        <f t="shared" si="67"/>
        <v>371</v>
      </c>
      <c r="J227" s="17">
        <f t="shared" si="66"/>
        <v>26.944629403933437</v>
      </c>
      <c r="K227" s="17">
        <f t="shared" si="71"/>
        <v>43.059374999999996</v>
      </c>
      <c r="L227" s="7">
        <f t="shared" si="68"/>
        <v>27</v>
      </c>
      <c r="M227">
        <v>-1</v>
      </c>
      <c r="N227">
        <f t="shared" si="69"/>
        <v>-132</v>
      </c>
    </row>
    <row r="228" spans="1:14" x14ac:dyDescent="0.35">
      <c r="A228">
        <f t="shared" si="74"/>
        <v>40</v>
      </c>
      <c r="B228" s="28">
        <f t="shared" si="62"/>
        <v>3.2360679774997894</v>
      </c>
      <c r="C228" s="28">
        <f t="shared" si="57"/>
        <v>3236.0679774997893</v>
      </c>
      <c r="D228" s="17">
        <f t="shared" si="64"/>
        <v>0.69098300562505255</v>
      </c>
      <c r="E228">
        <f t="shared" si="75"/>
        <v>40</v>
      </c>
      <c r="F228">
        <f t="shared" si="72"/>
        <v>9</v>
      </c>
      <c r="G228" s="17">
        <f t="shared" si="73"/>
        <v>43.650000000000006</v>
      </c>
      <c r="H228" s="28">
        <f t="shared" si="65"/>
        <v>336.22162459525833</v>
      </c>
      <c r="I228" s="7">
        <f t="shared" si="67"/>
        <v>336</v>
      </c>
      <c r="J228" s="17">
        <f t="shared" si="66"/>
        <v>29.74228683844456</v>
      </c>
      <c r="K228" s="17">
        <f t="shared" si="71"/>
        <v>42.637499999999996</v>
      </c>
      <c r="L228" s="7">
        <f t="shared" si="68"/>
        <v>30</v>
      </c>
      <c r="M228">
        <v>-1</v>
      </c>
      <c r="N228">
        <f t="shared" si="69"/>
        <v>-162</v>
      </c>
    </row>
    <row r="229" spans="1:14" x14ac:dyDescent="0.35">
      <c r="A229">
        <f t="shared" si="74"/>
        <v>39</v>
      </c>
      <c r="B229" s="28">
        <f t="shared" si="62"/>
        <v>2.9521347928093391</v>
      </c>
      <c r="C229" s="28">
        <f t="shared" si="57"/>
        <v>2952.1347928093392</v>
      </c>
      <c r="D229" s="17">
        <f t="shared" si="64"/>
        <v>0.66126207975470852</v>
      </c>
      <c r="E229">
        <f t="shared" si="75"/>
        <v>39</v>
      </c>
      <c r="F229">
        <f t="shared" si="72"/>
        <v>10</v>
      </c>
      <c r="G229" s="17">
        <f t="shared" si="73"/>
        <v>43.5</v>
      </c>
      <c r="H229" s="28">
        <f t="shared" si="65"/>
        <v>307.77913922877542</v>
      </c>
      <c r="I229" s="7">
        <f t="shared" si="67"/>
        <v>308</v>
      </c>
      <c r="J229" s="17">
        <f t="shared" si="66"/>
        <v>32.490831006473428</v>
      </c>
      <c r="K229" s="17">
        <f t="shared" si="71"/>
        <v>42.187499999999993</v>
      </c>
      <c r="L229" s="7">
        <f t="shared" si="68"/>
        <v>32</v>
      </c>
      <c r="M229">
        <v>-1</v>
      </c>
      <c r="N229">
        <f t="shared" si="69"/>
        <v>-194</v>
      </c>
    </row>
    <row r="230" spans="1:14" x14ac:dyDescent="0.35">
      <c r="A230">
        <f t="shared" si="74"/>
        <v>38</v>
      </c>
      <c r="B230" s="28">
        <f t="shared" si="62"/>
        <v>2.7164718916658708</v>
      </c>
      <c r="C230" s="28">
        <f t="shared" si="57"/>
        <v>2716.4718916658708</v>
      </c>
      <c r="D230" s="17">
        <f t="shared" si="64"/>
        <v>0.63187544731532186</v>
      </c>
      <c r="E230">
        <f t="shared" si="75"/>
        <v>38</v>
      </c>
      <c r="F230">
        <f t="shared" si="72"/>
        <v>11</v>
      </c>
      <c r="G230" s="17">
        <f t="shared" si="73"/>
        <v>43.349999999999994</v>
      </c>
      <c r="H230" s="28">
        <f t="shared" si="65"/>
        <v>284.18972266292502</v>
      </c>
      <c r="I230" s="7">
        <f t="shared" si="67"/>
        <v>284</v>
      </c>
      <c r="J230" s="17">
        <f t="shared" si="66"/>
        <v>35.187760860236715</v>
      </c>
      <c r="K230" s="17">
        <f t="shared" si="71"/>
        <v>41.695312499999993</v>
      </c>
      <c r="L230" s="7">
        <f t="shared" si="68"/>
        <v>35</v>
      </c>
      <c r="M230">
        <v>-1</v>
      </c>
      <c r="N230">
        <f t="shared" si="69"/>
        <v>-229</v>
      </c>
    </row>
    <row r="231" spans="1:14" x14ac:dyDescent="0.35">
      <c r="A231">
        <f t="shared" si="74"/>
        <v>37</v>
      </c>
      <c r="B231" s="28">
        <f t="shared" si="62"/>
        <v>2.5179536983103494</v>
      </c>
      <c r="C231" s="28">
        <f t="shared" si="57"/>
        <v>2517.9536983103494</v>
      </c>
      <c r="D231" s="17">
        <f t="shared" si="64"/>
        <v>0.60285210936521949</v>
      </c>
      <c r="E231">
        <f t="shared" si="75"/>
        <v>37</v>
      </c>
      <c r="F231">
        <f t="shared" si="72"/>
        <v>12</v>
      </c>
      <c r="G231" s="17">
        <f t="shared" si="73"/>
        <v>43.2</v>
      </c>
      <c r="H231" s="28">
        <f t="shared" si="65"/>
        <v>264.33595953941654</v>
      </c>
      <c r="I231" s="7">
        <f t="shared" si="67"/>
        <v>264</v>
      </c>
      <c r="J231" s="17">
        <f t="shared" si="66"/>
        <v>37.830645582327016</v>
      </c>
      <c r="K231" s="17">
        <f t="shared" si="71"/>
        <v>41.160937499999996</v>
      </c>
      <c r="L231" s="7">
        <f t="shared" si="68"/>
        <v>38</v>
      </c>
      <c r="M231">
        <v>-1</v>
      </c>
      <c r="N231">
        <f t="shared" si="69"/>
        <v>-267</v>
      </c>
    </row>
    <row r="232" spans="1:14" x14ac:dyDescent="0.35">
      <c r="A232">
        <f t="shared" si="74"/>
        <v>36</v>
      </c>
      <c r="B232" s="28">
        <f t="shared" si="62"/>
        <v>2.3486346560543518</v>
      </c>
      <c r="C232" s="28">
        <f t="shared" si="57"/>
        <v>2348.634656054352</v>
      </c>
      <c r="D232" s="17">
        <f t="shared" si="64"/>
        <v>0.57422070843492734</v>
      </c>
      <c r="E232">
        <f t="shared" si="75"/>
        <v>36</v>
      </c>
      <c r="F232">
        <f t="shared" si="72"/>
        <v>13</v>
      </c>
      <c r="G232" s="17">
        <f t="shared" si="73"/>
        <v>43.05</v>
      </c>
      <c r="H232" s="28">
        <f t="shared" si="65"/>
        <v>247.41986386461082</v>
      </c>
      <c r="I232" s="7">
        <f t="shared" si="67"/>
        <v>247</v>
      </c>
      <c r="J232" s="17">
        <f t="shared" si="66"/>
        <v>40.41712675693671</v>
      </c>
      <c r="K232" s="17">
        <f t="shared" si="71"/>
        <v>40.598437499999996</v>
      </c>
      <c r="L232" s="7">
        <f t="shared" si="68"/>
        <v>40</v>
      </c>
      <c r="M232">
        <v>-1</v>
      </c>
      <c r="N232">
        <f t="shared" si="69"/>
        <v>-307</v>
      </c>
    </row>
    <row r="233" spans="1:14" x14ac:dyDescent="0.35">
      <c r="A233">
        <f t="shared" si="74"/>
        <v>35</v>
      </c>
      <c r="B233" s="28">
        <f t="shared" si="62"/>
        <v>2.2026892645852665</v>
      </c>
      <c r="C233" s="28">
        <f t="shared" si="57"/>
        <v>2202.6892645852663</v>
      </c>
      <c r="D233" s="17">
        <f t="shared" si="64"/>
        <v>0.54600950026045325</v>
      </c>
      <c r="E233">
        <f t="shared" si="75"/>
        <v>35</v>
      </c>
      <c r="F233">
        <f t="shared" si="72"/>
        <v>14</v>
      </c>
      <c r="G233" s="17">
        <f t="shared" si="73"/>
        <v>42.900000000000006</v>
      </c>
      <c r="H233" s="28">
        <f t="shared" si="65"/>
        <v>232.85640990889914</v>
      </c>
      <c r="I233" s="7">
        <f t="shared" si="67"/>
        <v>233</v>
      </c>
      <c r="J233" s="17">
        <f t="shared" si="66"/>
        <v>42.944920450814813</v>
      </c>
      <c r="K233" s="17">
        <f t="shared" si="71"/>
        <v>39.993749999999999</v>
      </c>
      <c r="L233" s="7">
        <f t="shared" si="68"/>
        <v>43</v>
      </c>
      <c r="M233">
        <v>-1</v>
      </c>
      <c r="N233">
        <f t="shared" si="69"/>
        <v>-350</v>
      </c>
    </row>
    <row r="234" spans="1:14" x14ac:dyDescent="0.35">
      <c r="A234">
        <f t="shared" si="74"/>
        <v>34</v>
      </c>
      <c r="B234" s="28">
        <f t="shared" ref="B234:B265" si="76" xml:space="preserve"> 1/COS(PI()*A234/(2 * subslots))</f>
        <v>2.0757496076487936</v>
      </c>
      <c r="C234" s="28">
        <f t="shared" ref="C234:C268" si="77">1000*B234</f>
        <v>2075.7496076487937</v>
      </c>
      <c r="D234" s="17">
        <f t="shared" si="64"/>
        <v>0.51824632589828479</v>
      </c>
      <c r="E234">
        <f t="shared" si="75"/>
        <v>34</v>
      </c>
      <c r="F234">
        <f t="shared" si="72"/>
        <v>15</v>
      </c>
      <c r="G234" s="17">
        <f t="shared" si="73"/>
        <v>42.75</v>
      </c>
      <c r="H234" s="28">
        <f t="shared" si="65"/>
        <v>220.20698962721579</v>
      </c>
      <c r="I234" s="7">
        <f t="shared" si="67"/>
        <v>220</v>
      </c>
      <c r="J234" s="17">
        <f t="shared" si="66"/>
        <v>45.41181920214617</v>
      </c>
      <c r="K234" s="17">
        <f t="shared" si="71"/>
        <v>39.360937499999999</v>
      </c>
      <c r="L234" s="7">
        <f t="shared" si="68"/>
        <v>45</v>
      </c>
      <c r="M234">
        <v>-1</v>
      </c>
      <c r="N234">
        <f t="shared" si="69"/>
        <v>-395</v>
      </c>
    </row>
    <row r="235" spans="1:14" x14ac:dyDescent="0.35">
      <c r="A235">
        <f t="shared" si="74"/>
        <v>33</v>
      </c>
      <c r="B235" s="28">
        <f t="shared" si="76"/>
        <v>1.9644766988672488</v>
      </c>
      <c r="C235" s="28">
        <f t="shared" si="77"/>
        <v>1964.4766988672488</v>
      </c>
      <c r="D235" s="17">
        <f t="shared" si="64"/>
        <v>0.49095858424962879</v>
      </c>
      <c r="E235">
        <f t="shared" si="75"/>
        <v>33</v>
      </c>
      <c r="F235">
        <f t="shared" si="72"/>
        <v>16</v>
      </c>
      <c r="G235" s="17">
        <f t="shared" si="73"/>
        <v>42.599999999999994</v>
      </c>
      <c r="H235" s="28">
        <f t="shared" si="65"/>
        <v>209.13635631096648</v>
      </c>
      <c r="I235" s="7">
        <f t="shared" si="67"/>
        <v>209</v>
      </c>
      <c r="J235" s="17">
        <f t="shared" si="66"/>
        <v>47.815693915652439</v>
      </c>
      <c r="K235" s="17">
        <f t="shared" si="71"/>
        <v>38.685937500000001</v>
      </c>
      <c r="L235" s="7">
        <f t="shared" si="68"/>
        <v>48</v>
      </c>
      <c r="M235">
        <v>-1</v>
      </c>
      <c r="N235">
        <f t="shared" si="69"/>
        <v>-443</v>
      </c>
    </row>
    <row r="236" spans="1:14" x14ac:dyDescent="0.35">
      <c r="A236">
        <f t="shared" si="74"/>
        <v>32</v>
      </c>
      <c r="B236" s="28">
        <f t="shared" si="76"/>
        <v>1.8662747167005678</v>
      </c>
      <c r="C236" s="28">
        <f t="shared" si="77"/>
        <v>1866.2747167005678</v>
      </c>
      <c r="D236" s="17">
        <f t="shared" si="64"/>
        <v>0.46417320502100345</v>
      </c>
      <c r="E236">
        <f t="shared" si="75"/>
        <v>32</v>
      </c>
      <c r="F236">
        <f t="shared" si="72"/>
        <v>17</v>
      </c>
      <c r="G236" s="17">
        <f t="shared" si="73"/>
        <v>42.45</v>
      </c>
      <c r="H236" s="28">
        <f t="shared" si="65"/>
        <v>199.38392098142657</v>
      </c>
      <c r="I236" s="7">
        <f t="shared" si="67"/>
        <v>199</v>
      </c>
      <c r="J236" s="17">
        <f t="shared" si="66"/>
        <v>50.154495662323448</v>
      </c>
      <c r="K236" s="17">
        <f t="shared" si="71"/>
        <v>37.982812500000001</v>
      </c>
      <c r="L236" s="7">
        <f t="shared" si="68"/>
        <v>50</v>
      </c>
      <c r="M236">
        <v>-1</v>
      </c>
      <c r="N236">
        <f t="shared" si="69"/>
        <v>-493</v>
      </c>
    </row>
    <row r="237" spans="1:14" x14ac:dyDescent="0.35">
      <c r="A237">
        <f t="shared" si="74"/>
        <v>31</v>
      </c>
      <c r="B237" s="28">
        <f t="shared" si="76"/>
        <v>1.7790954854798671</v>
      </c>
      <c r="C237" s="28">
        <f t="shared" si="77"/>
        <v>1779.095485479867</v>
      </c>
      <c r="D237" s="17">
        <f t="shared" si="64"/>
        <v>0.43791662214786931</v>
      </c>
      <c r="E237">
        <f t="shared" si="75"/>
        <v>31</v>
      </c>
      <c r="F237">
        <f t="shared" si="72"/>
        <v>18</v>
      </c>
      <c r="G237" s="17">
        <f t="shared" si="73"/>
        <v>42.3</v>
      </c>
      <c r="H237" s="28">
        <f t="shared" si="65"/>
        <v>190.74411371916793</v>
      </c>
      <c r="I237" s="7">
        <f t="shared" si="67"/>
        <v>191</v>
      </c>
      <c r="J237" s="17">
        <f t="shared" si="66"/>
        <v>52.42625738230106</v>
      </c>
      <c r="K237" s="17">
        <f t="shared" si="71"/>
        <v>37.251562499999999</v>
      </c>
      <c r="L237" s="7">
        <f t="shared" si="68"/>
        <v>52</v>
      </c>
      <c r="M237">
        <v>-1</v>
      </c>
      <c r="N237">
        <f t="shared" si="69"/>
        <v>-545</v>
      </c>
    </row>
    <row r="238" spans="1:14" x14ac:dyDescent="0.35">
      <c r="A238">
        <f t="shared" si="74"/>
        <v>30</v>
      </c>
      <c r="B238" s="28">
        <f t="shared" si="76"/>
        <v>1.7013016167040795</v>
      </c>
      <c r="C238" s="28">
        <f t="shared" si="77"/>
        <v>1701.3016167040796</v>
      </c>
      <c r="D238" s="17">
        <f t="shared" si="64"/>
        <v>0.41221474770752675</v>
      </c>
      <c r="E238">
        <f t="shared" si="75"/>
        <v>30</v>
      </c>
      <c r="F238">
        <f t="shared" si="72"/>
        <v>19</v>
      </c>
      <c r="G238" s="17">
        <f t="shared" si="73"/>
        <v>42.150000000000006</v>
      </c>
      <c r="H238" s="28">
        <f t="shared" si="65"/>
        <v>183.05263725102279</v>
      </c>
      <c r="I238" s="7">
        <f t="shared" si="67"/>
        <v>183</v>
      </c>
      <c r="J238" s="17">
        <f t="shared" si="66"/>
        <v>54.629095489549556</v>
      </c>
      <c r="K238" s="17">
        <f t="shared" si="71"/>
        <v>36.478124999999999</v>
      </c>
      <c r="L238" s="7">
        <f t="shared" si="68"/>
        <v>55</v>
      </c>
      <c r="M238">
        <v>-1</v>
      </c>
      <c r="N238">
        <f t="shared" si="69"/>
        <v>-600</v>
      </c>
    </row>
    <row r="239" spans="1:14" x14ac:dyDescent="0.35">
      <c r="A239">
        <f t="shared" si="74"/>
        <v>29</v>
      </c>
      <c r="B239" s="28">
        <f t="shared" si="76"/>
        <v>1.6315687575137499</v>
      </c>
      <c r="C239" s="28">
        <f t="shared" si="77"/>
        <v>1631.5687575137499</v>
      </c>
      <c r="D239" s="17">
        <f t="shared" si="64"/>
        <v>0.38709294634702351</v>
      </c>
      <c r="E239">
        <f t="shared" si="75"/>
        <v>29</v>
      </c>
      <c r="F239">
        <f t="shared" si="72"/>
        <v>20</v>
      </c>
      <c r="G239" s="17">
        <f t="shared" si="73"/>
        <v>42</v>
      </c>
      <c r="H239" s="28">
        <f t="shared" si="65"/>
        <v>176.17664876055281</v>
      </c>
      <c r="I239" s="7">
        <f t="shared" si="67"/>
        <v>176</v>
      </c>
      <c r="J239" s="17">
        <f t="shared" si="66"/>
        <v>56.76121137706118</v>
      </c>
      <c r="K239" s="17">
        <f t="shared" si="71"/>
        <v>35.676562499999996</v>
      </c>
      <c r="L239" s="7">
        <f t="shared" si="68"/>
        <v>57</v>
      </c>
      <c r="M239">
        <v>-1</v>
      </c>
      <c r="N239">
        <f t="shared" si="69"/>
        <v>-657</v>
      </c>
    </row>
    <row r="240" spans="1:14" x14ac:dyDescent="0.35">
      <c r="A240">
        <f t="shared" si="74"/>
        <v>28</v>
      </c>
      <c r="B240" s="28">
        <f t="shared" si="76"/>
        <v>1.5688145035053658</v>
      </c>
      <c r="C240" s="28">
        <f t="shared" si="77"/>
        <v>1568.8145035053658</v>
      </c>
      <c r="D240" s="17">
        <f t="shared" si="64"/>
        <v>0.36257601025131025</v>
      </c>
      <c r="E240">
        <f t="shared" si="75"/>
        <v>28</v>
      </c>
      <c r="F240">
        <f t="shared" si="72"/>
        <v>21</v>
      </c>
      <c r="G240" s="17">
        <f t="shared" si="73"/>
        <v>41.849999999999994</v>
      </c>
      <c r="H240" s="28">
        <f t="shared" si="65"/>
        <v>170.00762008752707</v>
      </c>
      <c r="I240" s="7">
        <f t="shared" si="67"/>
        <v>170</v>
      </c>
      <c r="J240" s="17">
        <f t="shared" si="66"/>
        <v>58.820892821460468</v>
      </c>
      <c r="K240" s="17">
        <f t="shared" si="71"/>
        <v>34.846874999999997</v>
      </c>
      <c r="L240" s="7">
        <f t="shared" si="68"/>
        <v>59</v>
      </c>
      <c r="M240">
        <v>-1</v>
      </c>
      <c r="N240">
        <f t="shared" si="69"/>
        <v>-716</v>
      </c>
    </row>
    <row r="241" spans="1:14" x14ac:dyDescent="0.35">
      <c r="A241">
        <f t="shared" si="74"/>
        <v>27</v>
      </c>
      <c r="B241" s="28">
        <f t="shared" si="76"/>
        <v>1.5121458610312262</v>
      </c>
      <c r="C241" s="28">
        <f t="shared" si="77"/>
        <v>1512.1458610312261</v>
      </c>
      <c r="D241" s="17">
        <f t="shared" si="64"/>
        <v>0.33868813467634806</v>
      </c>
      <c r="E241">
        <f t="shared" si="75"/>
        <v>27</v>
      </c>
      <c r="F241">
        <f t="shared" si="72"/>
        <v>22</v>
      </c>
      <c r="G241" s="17">
        <f t="shared" si="73"/>
        <v>41.7</v>
      </c>
      <c r="H241" s="28">
        <f t="shared" si="65"/>
        <v>164.45606121264737</v>
      </c>
      <c r="I241" s="7">
        <f t="shared" si="67"/>
        <v>164</v>
      </c>
      <c r="J241" s="17">
        <f t="shared" si="66"/>
        <v>60.806515285986656</v>
      </c>
      <c r="K241" s="17">
        <f t="shared" si="71"/>
        <v>33.989062499999996</v>
      </c>
      <c r="L241" s="7">
        <f t="shared" si="68"/>
        <v>61</v>
      </c>
      <c r="M241">
        <v>-1</v>
      </c>
      <c r="N241">
        <f t="shared" si="69"/>
        <v>-777</v>
      </c>
    </row>
    <row r="242" spans="1:14" x14ac:dyDescent="0.35">
      <c r="A242">
        <f t="shared" si="74"/>
        <v>26</v>
      </c>
      <c r="B242" s="28">
        <f t="shared" si="76"/>
        <v>1.4608198491225133</v>
      </c>
      <c r="C242" s="28">
        <f t="shared" si="77"/>
        <v>1460.8198491225132</v>
      </c>
      <c r="D242" s="17">
        <f t="shared" si="64"/>
        <v>0.31545289407131138</v>
      </c>
      <c r="E242">
        <f t="shared" si="75"/>
        <v>26</v>
      </c>
      <c r="F242">
        <f t="shared" si="72"/>
        <v>23</v>
      </c>
      <c r="G242" s="17">
        <f t="shared" si="73"/>
        <v>41.55</v>
      </c>
      <c r="H242" s="28">
        <f t="shared" si="65"/>
        <v>159.44756363109565</v>
      </c>
      <c r="I242" s="7">
        <f t="shared" si="67"/>
        <v>159</v>
      </c>
      <c r="J242" s="17">
        <f t="shared" si="66"/>
        <v>62.716543120949815</v>
      </c>
      <c r="K242" s="17">
        <f t="shared" si="71"/>
        <v>33.103124999999999</v>
      </c>
      <c r="L242" s="7">
        <f t="shared" si="68"/>
        <v>63</v>
      </c>
      <c r="M242">
        <v>-1</v>
      </c>
      <c r="N242">
        <f t="shared" si="69"/>
        <v>-840</v>
      </c>
    </row>
    <row r="243" spans="1:14" x14ac:dyDescent="0.35">
      <c r="A243">
        <f t="shared" si="74"/>
        <v>25</v>
      </c>
      <c r="B243" s="28">
        <f t="shared" si="76"/>
        <v>1.4142135623730949</v>
      </c>
      <c r="C243" s="28">
        <f t="shared" si="77"/>
        <v>1414.2135623730949</v>
      </c>
      <c r="D243" s="17">
        <f t="shared" si="64"/>
        <v>0.29289321881345243</v>
      </c>
      <c r="E243">
        <f t="shared" si="75"/>
        <v>25</v>
      </c>
      <c r="F243">
        <f t="shared" si="72"/>
        <v>24</v>
      </c>
      <c r="G243" s="17">
        <f t="shared" si="73"/>
        <v>41.400000000000006</v>
      </c>
      <c r="H243" s="28">
        <f t="shared" si="65"/>
        <v>154.91979411186244</v>
      </c>
      <c r="I243" s="7">
        <f t="shared" si="67"/>
        <v>155</v>
      </c>
      <c r="J243" s="17">
        <f t="shared" si="66"/>
        <v>64.549530660874311</v>
      </c>
      <c r="K243" s="17">
        <f t="shared" si="71"/>
        <v>32.189062499999999</v>
      </c>
      <c r="L243" s="7">
        <f t="shared" si="68"/>
        <v>65</v>
      </c>
      <c r="M243">
        <v>-1</v>
      </c>
      <c r="N243">
        <f t="shared" si="69"/>
        <v>-905</v>
      </c>
    </row>
    <row r="244" spans="1:14" x14ac:dyDescent="0.35">
      <c r="A244">
        <f t="shared" si="74"/>
        <v>24</v>
      </c>
      <c r="B244" s="28">
        <f t="shared" si="76"/>
        <v>1.3718011480649182</v>
      </c>
      <c r="C244" s="28">
        <f t="shared" si="77"/>
        <v>1371.8011480649182</v>
      </c>
      <c r="D244" s="17">
        <f t="shared" si="64"/>
        <v>0.27103137257858845</v>
      </c>
      <c r="E244">
        <f t="shared" si="75"/>
        <v>24</v>
      </c>
      <c r="F244">
        <f t="shared" si="72"/>
        <v>25</v>
      </c>
      <c r="G244" s="17">
        <f t="shared" si="73"/>
        <v>41.25</v>
      </c>
      <c r="H244" s="28">
        <f t="shared" si="65"/>
        <v>150.82018304009188</v>
      </c>
      <c r="I244" s="7">
        <f t="shared" si="67"/>
        <v>151</v>
      </c>
      <c r="J244" s="17">
        <f t="shared" si="66"/>
        <v>66.304123217658102</v>
      </c>
      <c r="K244" s="17">
        <f t="shared" si="71"/>
        <v>31.260937499999997</v>
      </c>
      <c r="L244" s="7">
        <f t="shared" si="68"/>
        <v>66</v>
      </c>
      <c r="M244">
        <v>-1</v>
      </c>
      <c r="N244">
        <f t="shared" si="69"/>
        <v>-971</v>
      </c>
    </row>
    <row r="245" spans="1:14" x14ac:dyDescent="0.35">
      <c r="A245">
        <f t="shared" si="74"/>
        <v>23</v>
      </c>
      <c r="B245" s="28">
        <f t="shared" si="76"/>
        <v>1.3331359054501724</v>
      </c>
      <c r="C245" s="28">
        <f t="shared" si="77"/>
        <v>1333.1359054501725</v>
      </c>
      <c r="D245" s="17">
        <f t="shared" si="64"/>
        <v>0.24988893036954041</v>
      </c>
      <c r="E245">
        <f t="shared" si="75"/>
        <v>23</v>
      </c>
      <c r="F245">
        <f t="shared" si="72"/>
        <v>26</v>
      </c>
      <c r="G245" s="17">
        <f t="shared" si="73"/>
        <v>41.099999999999994</v>
      </c>
      <c r="H245" s="28">
        <f t="shared" si="65"/>
        <v>147.1041273406754</v>
      </c>
      <c r="I245" s="7">
        <f t="shared" si="67"/>
        <v>147</v>
      </c>
      <c r="J245" s="17">
        <f t="shared" si="66"/>
        <v>67.979057969197612</v>
      </c>
      <c r="K245" s="17">
        <f t="shared" si="71"/>
        <v>30.304687499999996</v>
      </c>
      <c r="L245" s="7">
        <f t="shared" si="68"/>
        <v>68</v>
      </c>
      <c r="M245">
        <v>-1</v>
      </c>
      <c r="N245">
        <f t="shared" si="69"/>
        <v>-1039</v>
      </c>
    </row>
    <row r="246" spans="1:14" x14ac:dyDescent="0.35">
      <c r="A246">
        <f t="shared" si="74"/>
        <v>22</v>
      </c>
      <c r="B246" s="28">
        <f t="shared" si="76"/>
        <v>1.297836227184727</v>
      </c>
      <c r="C246" s="28">
        <f t="shared" si="77"/>
        <v>1297.836227184727</v>
      </c>
      <c r="D246" s="17">
        <f t="shared" si="64"/>
        <v>0.22948675722421075</v>
      </c>
      <c r="E246">
        <f t="shared" si="75"/>
        <v>22</v>
      </c>
      <c r="F246">
        <f t="shared" si="72"/>
        <v>27</v>
      </c>
      <c r="G246" s="17">
        <f t="shared" si="73"/>
        <v>40.950000000000003</v>
      </c>
      <c r="H246" s="28">
        <f t="shared" si="65"/>
        <v>143.73357941863821</v>
      </c>
      <c r="I246" s="7">
        <f t="shared" si="67"/>
        <v>144</v>
      </c>
      <c r="J246" s="17">
        <f t="shared" si="66"/>
        <v>69.573164743041801</v>
      </c>
      <c r="K246" s="17">
        <f t="shared" si="71"/>
        <v>29.320312499999996</v>
      </c>
      <c r="L246" s="7">
        <f t="shared" si="68"/>
        <v>70</v>
      </c>
      <c r="M246">
        <v>-1</v>
      </c>
      <c r="N246">
        <f t="shared" si="69"/>
        <v>-1109</v>
      </c>
    </row>
    <row r="247" spans="1:14" x14ac:dyDescent="0.35">
      <c r="A247">
        <f t="shared" si="74"/>
        <v>21</v>
      </c>
      <c r="B247" s="28">
        <f t="shared" si="76"/>
        <v>1.2655744560720903</v>
      </c>
      <c r="C247" s="28">
        <f t="shared" si="77"/>
        <v>1265.5744560720902</v>
      </c>
      <c r="D247" s="17">
        <f t="shared" si="64"/>
        <v>0.2098449876243097</v>
      </c>
      <c r="E247">
        <f t="shared" si="75"/>
        <v>21</v>
      </c>
      <c r="F247">
        <f t="shared" si="72"/>
        <v>28</v>
      </c>
      <c r="G247" s="17">
        <f t="shared" si="73"/>
        <v>40.799999999999997</v>
      </c>
      <c r="H247" s="28">
        <f t="shared" si="65"/>
        <v>140.67592902685516</v>
      </c>
      <c r="I247" s="7">
        <f t="shared" si="67"/>
        <v>141</v>
      </c>
      <c r="J247" s="17">
        <f t="shared" si="66"/>
        <v>71.085366694759784</v>
      </c>
      <c r="K247" s="17">
        <f t="shared" si="71"/>
        <v>28.321874999999995</v>
      </c>
      <c r="L247" s="7">
        <f t="shared" si="68"/>
        <v>71</v>
      </c>
      <c r="M247">
        <v>-1</v>
      </c>
      <c r="N247">
        <f t="shared" si="69"/>
        <v>-1180</v>
      </c>
    </row>
    <row r="248" spans="1:14" x14ac:dyDescent="0.35">
      <c r="A248">
        <f t="shared" si="74"/>
        <v>20</v>
      </c>
      <c r="B248" s="28">
        <f t="shared" si="76"/>
        <v>1.2360679774997896</v>
      </c>
      <c r="C248" s="28">
        <f t="shared" si="77"/>
        <v>1236.0679774997895</v>
      </c>
      <c r="D248" s="17">
        <f t="shared" si="64"/>
        <v>0.19098300562505255</v>
      </c>
      <c r="E248">
        <f t="shared" si="75"/>
        <v>20</v>
      </c>
      <c r="F248">
        <f t="shared" si="72"/>
        <v>29</v>
      </c>
      <c r="G248" s="17">
        <f t="shared" si="73"/>
        <v>40.65</v>
      </c>
      <c r="H248" s="28">
        <f t="shared" si="65"/>
        <v>137.9031098052406</v>
      </c>
      <c r="I248" s="7">
        <f t="shared" si="67"/>
        <v>138</v>
      </c>
      <c r="J248" s="17">
        <f t="shared" si="66"/>
        <v>72.514680880822155</v>
      </c>
      <c r="K248" s="17">
        <f t="shared" si="71"/>
        <v>27.295312499999994</v>
      </c>
      <c r="L248" s="7">
        <f t="shared" si="68"/>
        <v>73</v>
      </c>
      <c r="M248">
        <v>-1</v>
      </c>
      <c r="N248">
        <f t="shared" si="69"/>
        <v>-1253</v>
      </c>
    </row>
    <row r="249" spans="1:14" x14ac:dyDescent="0.35">
      <c r="A249">
        <f t="shared" si="74"/>
        <v>19</v>
      </c>
      <c r="B249" s="28">
        <f t="shared" si="76"/>
        <v>1.2090720434065412</v>
      </c>
      <c r="C249" s="28">
        <f t="shared" si="77"/>
        <v>1209.0720434065411</v>
      </c>
      <c r="D249" s="17">
        <f t="shared" si="64"/>
        <v>0.17291942572543817</v>
      </c>
      <c r="E249">
        <f t="shared" si="75"/>
        <v>19</v>
      </c>
      <c r="F249">
        <f t="shared" si="72"/>
        <v>30</v>
      </c>
      <c r="G249" s="17">
        <f t="shared" si="73"/>
        <v>40.5</v>
      </c>
      <c r="H249" s="28">
        <f t="shared" si="65"/>
        <v>135.3908798606283</v>
      </c>
      <c r="I249" s="7">
        <f t="shared" si="67"/>
        <v>135</v>
      </c>
      <c r="J249" s="17">
        <f t="shared" si="66"/>
        <v>73.860218725914365</v>
      </c>
      <c r="K249" s="17">
        <f t="shared" si="71"/>
        <v>26.254687499999996</v>
      </c>
      <c r="L249" s="7">
        <f t="shared" si="68"/>
        <v>74</v>
      </c>
      <c r="M249">
        <v>-1</v>
      </c>
      <c r="N249">
        <f t="shared" si="69"/>
        <v>-1327</v>
      </c>
    </row>
    <row r="250" spans="1:14" x14ac:dyDescent="0.35">
      <c r="A250">
        <f t="shared" si="74"/>
        <v>18</v>
      </c>
      <c r="B250" s="28">
        <f t="shared" si="76"/>
        <v>1.1843739497369181</v>
      </c>
      <c r="C250" s="28">
        <f t="shared" si="77"/>
        <v>1184.3739497369181</v>
      </c>
      <c r="D250" s="17">
        <f t="shared" si="64"/>
        <v>0.15567207449798492</v>
      </c>
      <c r="E250">
        <f t="shared" si="75"/>
        <v>18</v>
      </c>
      <c r="F250">
        <f t="shared" si="72"/>
        <v>31</v>
      </c>
      <c r="G250" s="17">
        <f t="shared" si="73"/>
        <v>40.35</v>
      </c>
      <c r="H250" s="28">
        <f t="shared" si="65"/>
        <v>133.11823842593731</v>
      </c>
      <c r="I250" s="7">
        <f t="shared" si="67"/>
        <v>133</v>
      </c>
      <c r="J250" s="17">
        <f t="shared" si="66"/>
        <v>75.121186384716751</v>
      </c>
      <c r="K250" s="17">
        <f t="shared" si="71"/>
        <v>25.199999999999996</v>
      </c>
      <c r="L250" s="7">
        <f t="shared" si="68"/>
        <v>75</v>
      </c>
      <c r="M250">
        <v>-1</v>
      </c>
      <c r="N250">
        <f t="shared" si="69"/>
        <v>-1402</v>
      </c>
    </row>
    <row r="251" spans="1:14" x14ac:dyDescent="0.35">
      <c r="A251">
        <f t="shared" si="74"/>
        <v>17</v>
      </c>
      <c r="B251" s="28">
        <f t="shared" si="76"/>
        <v>1.161788281072766</v>
      </c>
      <c r="C251" s="28">
        <f t="shared" si="77"/>
        <v>1161.788281072766</v>
      </c>
      <c r="D251" s="17">
        <f t="shared" si="64"/>
        <v>0.13925797299605636</v>
      </c>
      <c r="E251">
        <f t="shared" si="75"/>
        <v>17</v>
      </c>
      <c r="F251">
        <f t="shared" si="72"/>
        <v>32</v>
      </c>
      <c r="G251" s="17">
        <f t="shared" si="73"/>
        <v>40.200000000000003</v>
      </c>
      <c r="H251" s="28">
        <f t="shared" si="65"/>
        <v>131.0669498528336</v>
      </c>
      <c r="I251" s="7">
        <f t="shared" si="67"/>
        <v>131</v>
      </c>
      <c r="J251" s="17">
        <f t="shared" si="66"/>
        <v>76.296884998303071</v>
      </c>
      <c r="K251" s="17">
        <f t="shared" ref="K251:K282" si="78">K250 - ROUND(J251,0)*1.8/microsteps</f>
        <v>24.131249999999994</v>
      </c>
      <c r="L251" s="7">
        <f t="shared" si="68"/>
        <v>76</v>
      </c>
      <c r="M251">
        <v>-1</v>
      </c>
      <c r="N251">
        <f t="shared" si="69"/>
        <v>-1478</v>
      </c>
    </row>
    <row r="252" spans="1:14" x14ac:dyDescent="0.35">
      <c r="A252">
        <f t="shared" si="74"/>
        <v>16</v>
      </c>
      <c r="B252" s="28">
        <f t="shared" si="76"/>
        <v>1.1411530035922413</v>
      </c>
      <c r="C252" s="28">
        <f t="shared" si="77"/>
        <v>1141.1530035922412</v>
      </c>
      <c r="D252" s="17">
        <f t="shared" si="64"/>
        <v>0.12369331995613642</v>
      </c>
      <c r="E252">
        <f t="shared" si="75"/>
        <v>16</v>
      </c>
      <c r="F252">
        <f t="shared" si="72"/>
        <v>33</v>
      </c>
      <c r="G252" s="17">
        <f t="shared" ref="G252:G283" si="79">A_3 * (2 * subslots -F252)/(2 * subslots) + A_4 * F252 / (2 * subslots)</f>
        <v>40.049999999999997</v>
      </c>
      <c r="H252" s="28">
        <f t="shared" si="65"/>
        <v>129.22115296997816</v>
      </c>
      <c r="I252" s="7">
        <f t="shared" si="67"/>
        <v>129</v>
      </c>
      <c r="J252" s="17">
        <f t="shared" si="66"/>
        <v>77.386710845423977</v>
      </c>
      <c r="K252" s="17">
        <f t="shared" si="78"/>
        <v>23.048437499999995</v>
      </c>
      <c r="L252" s="7">
        <f t="shared" si="68"/>
        <v>77</v>
      </c>
      <c r="M252">
        <v>-1</v>
      </c>
      <c r="N252">
        <f t="shared" si="69"/>
        <v>-1555</v>
      </c>
    </row>
    <row r="253" spans="1:14" x14ac:dyDescent="0.35">
      <c r="A253">
        <f t="shared" si="74"/>
        <v>15</v>
      </c>
      <c r="B253" s="28">
        <f t="shared" si="76"/>
        <v>1.1223262376343608</v>
      </c>
      <c r="C253" s="28">
        <f t="shared" si="77"/>
        <v>1122.3262376343607</v>
      </c>
      <c r="D253" s="17">
        <f t="shared" si="64"/>
        <v>0.1089934758116321</v>
      </c>
      <c r="E253">
        <f t="shared" si="75"/>
        <v>15</v>
      </c>
      <c r="F253">
        <f t="shared" si="72"/>
        <v>34</v>
      </c>
      <c r="G253" s="17">
        <f t="shared" si="79"/>
        <v>39.9</v>
      </c>
      <c r="H253" s="28">
        <f t="shared" si="65"/>
        <v>127.56703887585105</v>
      </c>
      <c r="I253" s="7">
        <f t="shared" si="67"/>
        <v>128</v>
      </c>
      <c r="J253" s="17">
        <f t="shared" si="66"/>
        <v>78.390155389058251</v>
      </c>
      <c r="K253" s="17">
        <f t="shared" si="78"/>
        <v>21.951562499999994</v>
      </c>
      <c r="L253" s="7">
        <f t="shared" si="68"/>
        <v>78</v>
      </c>
      <c r="M253">
        <v>-1</v>
      </c>
      <c r="N253">
        <f t="shared" si="69"/>
        <v>-1633</v>
      </c>
    </row>
    <row r="254" spans="1:14" x14ac:dyDescent="0.35">
      <c r="A254">
        <f t="shared" si="74"/>
        <v>14</v>
      </c>
      <c r="B254" s="28">
        <f t="shared" si="76"/>
        <v>1.1051835787563995</v>
      </c>
      <c r="C254" s="28">
        <f t="shared" si="77"/>
        <v>1105.1835787563996</v>
      </c>
      <c r="D254" s="17">
        <f t="shared" si="64"/>
        <v>9.5172947533980423E-2</v>
      </c>
      <c r="E254">
        <f t="shared" si="75"/>
        <v>14</v>
      </c>
      <c r="F254">
        <f t="shared" si="72"/>
        <v>35</v>
      </c>
      <c r="G254" s="17">
        <f t="shared" si="79"/>
        <v>39.75</v>
      </c>
      <c r="H254" s="28">
        <f t="shared" si="65"/>
        <v>126.0925840149548</v>
      </c>
      <c r="I254" s="7">
        <f t="shared" si="67"/>
        <v>126</v>
      </c>
      <c r="J254" s="17">
        <f t="shared" si="66"/>
        <v>79.306805218727078</v>
      </c>
      <c r="K254" s="17">
        <f t="shared" si="78"/>
        <v>20.840624999999996</v>
      </c>
      <c r="L254" s="7">
        <f t="shared" si="68"/>
        <v>79</v>
      </c>
      <c r="M254">
        <v>-1</v>
      </c>
      <c r="N254">
        <f t="shared" si="69"/>
        <v>-1712</v>
      </c>
    </row>
    <row r="255" spans="1:14" x14ac:dyDescent="0.35">
      <c r="A255">
        <f t="shared" si="74"/>
        <v>13</v>
      </c>
      <c r="B255" s="28">
        <f t="shared" si="76"/>
        <v>1.0896158646487053</v>
      </c>
      <c r="C255" s="28">
        <f t="shared" si="77"/>
        <v>1089.6158646487054</v>
      </c>
      <c r="D255" s="17">
        <f t="shared" si="64"/>
        <v>8.224537431601886E-2</v>
      </c>
      <c r="E255">
        <f t="shared" si="75"/>
        <v>13</v>
      </c>
      <c r="F255">
        <f t="shared" si="72"/>
        <v>36</v>
      </c>
      <c r="G255" s="17">
        <f t="shared" si="79"/>
        <v>39.6</v>
      </c>
      <c r="H255" s="28">
        <f t="shared" si="65"/>
        <v>124.78732824900835</v>
      </c>
      <c r="I255" s="7">
        <f t="shared" si="67"/>
        <v>125</v>
      </c>
      <c r="J255" s="17">
        <f t="shared" si="66"/>
        <v>80.136341889181097</v>
      </c>
      <c r="K255" s="17">
        <f t="shared" si="78"/>
        <v>19.715624999999996</v>
      </c>
      <c r="L255" s="7">
        <f t="shared" si="68"/>
        <v>80</v>
      </c>
      <c r="M255">
        <v>-1</v>
      </c>
      <c r="N255">
        <f t="shared" si="69"/>
        <v>-1792</v>
      </c>
    </row>
    <row r="256" spans="1:14" x14ac:dyDescent="0.35">
      <c r="A256">
        <f t="shared" si="74"/>
        <v>12</v>
      </c>
      <c r="B256" s="28">
        <f t="shared" si="76"/>
        <v>1.0755273070222477</v>
      </c>
      <c r="C256" s="28">
        <f t="shared" si="77"/>
        <v>1075.5273070222477</v>
      </c>
      <c r="D256" s="17">
        <f t="shared" si="64"/>
        <v>7.0223514111748542E-2</v>
      </c>
      <c r="E256">
        <f t="shared" si="75"/>
        <v>12</v>
      </c>
      <c r="F256">
        <f t="shared" si="72"/>
        <v>37</v>
      </c>
      <c r="G256" s="17">
        <f t="shared" si="79"/>
        <v>39.450000000000003</v>
      </c>
      <c r="H256" s="28">
        <f t="shared" si="65"/>
        <v>123.64218982224628</v>
      </c>
      <c r="I256" s="7">
        <f t="shared" si="67"/>
        <v>124</v>
      </c>
      <c r="J256" s="17">
        <f t="shared" si="66"/>
        <v>80.878541656181127</v>
      </c>
      <c r="K256" s="17">
        <f t="shared" si="78"/>
        <v>18.576562499999994</v>
      </c>
      <c r="L256" s="7">
        <f t="shared" si="68"/>
        <v>81</v>
      </c>
      <c r="M256">
        <v>-1</v>
      </c>
      <c r="N256">
        <f t="shared" si="69"/>
        <v>-1873</v>
      </c>
    </row>
    <row r="257" spans="1:14" x14ac:dyDescent="0.35">
      <c r="A257">
        <f t="shared" si="74"/>
        <v>11</v>
      </c>
      <c r="B257" s="28">
        <f t="shared" si="76"/>
        <v>1.062833924336114</v>
      </c>
      <c r="C257" s="28">
        <f t="shared" si="77"/>
        <v>1062.833924336114</v>
      </c>
      <c r="D257" s="17">
        <f t="shared" si="64"/>
        <v>5.9119231045774545E-2</v>
      </c>
      <c r="E257">
        <f t="shared" si="75"/>
        <v>11</v>
      </c>
      <c r="F257">
        <f t="shared" si="72"/>
        <v>38</v>
      </c>
      <c r="G257" s="17">
        <f t="shared" si="79"/>
        <v>39.299999999999997</v>
      </c>
      <c r="H257" s="28">
        <f t="shared" si="65"/>
        <v>122.64931080572404</v>
      </c>
      <c r="I257" s="7">
        <f t="shared" si="67"/>
        <v>123</v>
      </c>
      <c r="J257" s="17">
        <f t="shared" si="66"/>
        <v>81.533275110203888</v>
      </c>
      <c r="K257" s="17">
        <f t="shared" si="78"/>
        <v>17.423437499999995</v>
      </c>
      <c r="L257" s="7">
        <f t="shared" si="68"/>
        <v>82</v>
      </c>
      <c r="M257">
        <v>-1</v>
      </c>
      <c r="N257">
        <f t="shared" si="69"/>
        <v>-1955</v>
      </c>
    </row>
    <row r="258" spans="1:14" x14ac:dyDescent="0.35">
      <c r="A258">
        <f t="shared" si="74"/>
        <v>10</v>
      </c>
      <c r="B258" s="28">
        <f t="shared" si="76"/>
        <v>1.0514622242382672</v>
      </c>
      <c r="C258" s="28">
        <f t="shared" si="77"/>
        <v>1051.4622242382673</v>
      </c>
      <c r="D258" s="17">
        <f t="shared" si="64"/>
        <v>4.8943483704846469E-2</v>
      </c>
      <c r="E258">
        <f t="shared" si="75"/>
        <v>10</v>
      </c>
      <c r="F258">
        <f t="shared" si="72"/>
        <v>39</v>
      </c>
      <c r="G258" s="17">
        <f t="shared" si="79"/>
        <v>39.15</v>
      </c>
      <c r="H258" s="28">
        <f t="shared" si="65"/>
        <v>121.80192791553206</v>
      </c>
      <c r="I258" s="7">
        <f t="shared" si="67"/>
        <v>122</v>
      </c>
      <c r="J258" s="17">
        <f t="shared" si="66"/>
        <v>82.100506709014169</v>
      </c>
      <c r="K258" s="17">
        <f t="shared" si="78"/>
        <v>16.270312499999996</v>
      </c>
      <c r="L258" s="7">
        <f t="shared" si="68"/>
        <v>82</v>
      </c>
      <c r="M258">
        <v>-1</v>
      </c>
      <c r="N258">
        <f t="shared" si="69"/>
        <v>-2037</v>
      </c>
    </row>
    <row r="259" spans="1:14" x14ac:dyDescent="0.35">
      <c r="A259">
        <f t="shared" si="74"/>
        <v>9</v>
      </c>
      <c r="B259" s="28">
        <f t="shared" si="76"/>
        <v>1.0413480947706812</v>
      </c>
      <c r="C259" s="28">
        <f t="shared" si="77"/>
        <v>1041.3480947706812</v>
      </c>
      <c r="D259" s="17">
        <f t="shared" si="64"/>
        <v>3.9706314323056935E-2</v>
      </c>
      <c r="E259">
        <f t="shared" si="75"/>
        <v>9</v>
      </c>
      <c r="F259">
        <f t="shared" si="72"/>
        <v>40</v>
      </c>
      <c r="G259" s="17">
        <f t="shared" si="79"/>
        <v>39</v>
      </c>
      <c r="H259" s="28">
        <f t="shared" si="65"/>
        <v>121.09426462627813</v>
      </c>
      <c r="I259" s="7">
        <f t="shared" si="67"/>
        <v>121</v>
      </c>
      <c r="J259" s="17">
        <f t="shared" si="66"/>
        <v>82.580294210151578</v>
      </c>
      <c r="K259" s="17">
        <f t="shared" si="78"/>
        <v>15.103124999999995</v>
      </c>
      <c r="L259" s="7">
        <f t="shared" si="68"/>
        <v>83</v>
      </c>
      <c r="M259">
        <v>-1</v>
      </c>
      <c r="N259">
        <f t="shared" si="69"/>
        <v>-2120</v>
      </c>
    </row>
    <row r="260" spans="1:14" x14ac:dyDescent="0.35">
      <c r="A260">
        <f t="shared" si="74"/>
        <v>8</v>
      </c>
      <c r="B260" s="28">
        <f t="shared" si="76"/>
        <v>1.0324358714173398</v>
      </c>
      <c r="C260" s="28">
        <f t="shared" si="77"/>
        <v>1032.4358714173397</v>
      </c>
      <c r="D260" s="17">
        <f t="shared" si="64"/>
        <v>3.1416838871368924E-2</v>
      </c>
      <c r="E260">
        <f t="shared" si="75"/>
        <v>8</v>
      </c>
      <c r="F260">
        <f t="shared" si="72"/>
        <v>41</v>
      </c>
      <c r="G260" s="17">
        <f t="shared" si="79"/>
        <v>38.85</v>
      </c>
      <c r="H260" s="28">
        <f t="shared" si="65"/>
        <v>120.52144131229201</v>
      </c>
      <c r="I260" s="7">
        <f t="shared" si="67"/>
        <v>121</v>
      </c>
      <c r="J260" s="17">
        <f t="shared" si="66"/>
        <v>82.972788004486787</v>
      </c>
      <c r="K260" s="17">
        <f t="shared" si="78"/>
        <v>13.935937499999994</v>
      </c>
      <c r="L260" s="7">
        <f t="shared" si="68"/>
        <v>83</v>
      </c>
      <c r="M260">
        <v>-1</v>
      </c>
      <c r="N260">
        <f t="shared" si="69"/>
        <v>-2203</v>
      </c>
    </row>
    <row r="261" spans="1:14" x14ac:dyDescent="0.35">
      <c r="A261">
        <f t="shared" si="74"/>
        <v>7</v>
      </c>
      <c r="B261" s="28">
        <f t="shared" si="76"/>
        <v>1.0246775534559003</v>
      </c>
      <c r="C261" s="28">
        <f t="shared" si="77"/>
        <v>1024.6775534559004</v>
      </c>
      <c r="D261" s="17">
        <f t="shared" si="64"/>
        <v>2.4083238061252565E-2</v>
      </c>
      <c r="E261">
        <f t="shared" si="75"/>
        <v>7</v>
      </c>
      <c r="F261">
        <f t="shared" si="72"/>
        <v>42</v>
      </c>
      <c r="G261" s="17">
        <f t="shared" si="79"/>
        <v>38.700000000000003</v>
      </c>
      <c r="H261" s="28">
        <f t="shared" si="65"/>
        <v>120.0794007956133</v>
      </c>
      <c r="I261" s="7">
        <f t="shared" si="67"/>
        <v>120</v>
      </c>
      <c r="J261" s="17">
        <f t="shared" si="66"/>
        <v>83.278230352106462</v>
      </c>
      <c r="K261" s="17">
        <f t="shared" si="78"/>
        <v>12.768749999999994</v>
      </c>
      <c r="L261" s="7">
        <f t="shared" si="68"/>
        <v>83</v>
      </c>
      <c r="M261">
        <v>-1</v>
      </c>
      <c r="N261">
        <f t="shared" si="69"/>
        <v>-2286</v>
      </c>
    </row>
    <row r="262" spans="1:14" x14ac:dyDescent="0.35">
      <c r="A262">
        <f t="shared" si="74"/>
        <v>6</v>
      </c>
      <c r="B262" s="28">
        <f t="shared" si="76"/>
        <v>1.0180321481910424</v>
      </c>
      <c r="C262" s="28">
        <f t="shared" si="77"/>
        <v>1018.0321481910423</v>
      </c>
      <c r="D262" s="17">
        <f t="shared" si="64"/>
        <v>1.7712749271311279E-2</v>
      </c>
      <c r="E262">
        <f t="shared" si="75"/>
        <v>6</v>
      </c>
      <c r="F262">
        <f t="shared" si="72"/>
        <v>43</v>
      </c>
      <c r="G262" s="17">
        <f t="shared" si="79"/>
        <v>38.549999999999997</v>
      </c>
      <c r="H262" s="28">
        <f t="shared" si="65"/>
        <v>119.76484720024727</v>
      </c>
      <c r="I262" s="7">
        <f t="shared" si="67"/>
        <v>120</v>
      </c>
      <c r="J262" s="17">
        <f t="shared" si="66"/>
        <v>83.496954521888739</v>
      </c>
      <c r="K262" s="17">
        <f t="shared" si="78"/>
        <v>11.601562499999993</v>
      </c>
      <c r="L262" s="7">
        <f t="shared" si="68"/>
        <v>83</v>
      </c>
      <c r="M262">
        <v>-1</v>
      </c>
      <c r="N262">
        <f t="shared" si="69"/>
        <v>-2369</v>
      </c>
    </row>
    <row r="263" spans="1:14" x14ac:dyDescent="0.35">
      <c r="A263">
        <f t="shared" si="74"/>
        <v>5</v>
      </c>
      <c r="B263" s="28">
        <f t="shared" si="76"/>
        <v>1.0124651257880029</v>
      </c>
      <c r="C263" s="28">
        <f t="shared" si="77"/>
        <v>1012.4651257880029</v>
      </c>
      <c r="D263" s="17">
        <f t="shared" si="64"/>
        <v>1.231165940486223E-2</v>
      </c>
      <c r="E263">
        <f t="shared" si="75"/>
        <v>5</v>
      </c>
      <c r="F263">
        <f t="shared" si="72"/>
        <v>44</v>
      </c>
      <c r="G263" s="17">
        <f t="shared" si="79"/>
        <v>38.4</v>
      </c>
      <c r="H263" s="28">
        <f t="shared" si="65"/>
        <v>119.57519643553381</v>
      </c>
      <c r="I263" s="7">
        <f t="shared" si="67"/>
        <v>120</v>
      </c>
      <c r="J263" s="17">
        <f t="shared" si="66"/>
        <v>83.629383836231185</v>
      </c>
      <c r="K263" s="17">
        <f t="shared" si="78"/>
        <v>10.420312499999993</v>
      </c>
      <c r="L263" s="7">
        <f t="shared" si="68"/>
        <v>84</v>
      </c>
      <c r="M263">
        <v>-1</v>
      </c>
      <c r="N263">
        <f t="shared" si="69"/>
        <v>-2453</v>
      </c>
    </row>
    <row r="264" spans="1:14" x14ac:dyDescent="0.35">
      <c r="A264">
        <f t="shared" si="74"/>
        <v>4</v>
      </c>
      <c r="B264" s="28">
        <f t="shared" si="76"/>
        <v>1.0079479708092973</v>
      </c>
      <c r="C264" s="28">
        <f t="shared" si="77"/>
        <v>1007.9479708092973</v>
      </c>
      <c r="D264" s="17">
        <f t="shared" si="64"/>
        <v>7.8852986855221241E-3</v>
      </c>
      <c r="E264">
        <f t="shared" si="75"/>
        <v>4</v>
      </c>
      <c r="F264">
        <f t="shared" si="72"/>
        <v>45</v>
      </c>
      <c r="G264" s="17">
        <f t="shared" si="79"/>
        <v>38.25</v>
      </c>
      <c r="H264" s="28">
        <f t="shared" si="65"/>
        <v>119.50853698014649</v>
      </c>
      <c r="I264" s="7">
        <f t="shared" si="67"/>
        <v>120</v>
      </c>
      <c r="J264" s="17">
        <f t="shared" si="66"/>
        <v>83.676030622492377</v>
      </c>
      <c r="K264" s="17">
        <f t="shared" si="78"/>
        <v>9.2390624999999922</v>
      </c>
      <c r="L264" s="7">
        <f t="shared" si="68"/>
        <v>84</v>
      </c>
      <c r="M264">
        <v>-1</v>
      </c>
      <c r="N264">
        <f t="shared" si="69"/>
        <v>-2537</v>
      </c>
    </row>
    <row r="265" spans="1:14" x14ac:dyDescent="0.35">
      <c r="A265">
        <f t="shared" si="74"/>
        <v>3</v>
      </c>
      <c r="B265" s="28">
        <f t="shared" si="76"/>
        <v>1.0044578193570195</v>
      </c>
      <c r="C265" s="28">
        <f t="shared" si="77"/>
        <v>1004.4578193570195</v>
      </c>
      <c r="D265" s="17">
        <f t="shared" si="64"/>
        <v>4.4380353969200037E-3</v>
      </c>
      <c r="E265">
        <f t="shared" si="75"/>
        <v>3</v>
      </c>
      <c r="F265">
        <f t="shared" si="72"/>
        <v>46</v>
      </c>
      <c r="G265" s="17">
        <f t="shared" si="79"/>
        <v>38.1</v>
      </c>
      <c r="H265" s="28">
        <f t="shared" si="65"/>
        <v>119.56359992961568</v>
      </c>
      <c r="I265" s="7">
        <f t="shared" si="67"/>
        <v>120</v>
      </c>
      <c r="J265" s="17">
        <f t="shared" si="66"/>
        <v>83.637495072804498</v>
      </c>
      <c r="K265" s="17">
        <f t="shared" si="78"/>
        <v>8.0578124999999918</v>
      </c>
      <c r="L265" s="7">
        <f t="shared" si="68"/>
        <v>84</v>
      </c>
      <c r="M265">
        <v>-1</v>
      </c>
      <c r="N265">
        <f t="shared" si="69"/>
        <v>-2621</v>
      </c>
    </row>
    <row r="266" spans="1:14" x14ac:dyDescent="0.35">
      <c r="A266">
        <f t="shared" si="74"/>
        <v>2</v>
      </c>
      <c r="B266" s="28">
        <f t="shared" ref="B266:B297" si="80" xml:space="preserve"> 1/COS(PI()*A266/(2 * subslots))</f>
        <v>1.0019771730711422</v>
      </c>
      <c r="C266" s="28">
        <f t="shared" si="77"/>
        <v>1001.9771730711421</v>
      </c>
      <c r="D266" s="17">
        <f t="shared" si="64"/>
        <v>1.973271571728441E-3</v>
      </c>
      <c r="E266">
        <f t="shared" si="75"/>
        <v>2</v>
      </c>
      <c r="F266">
        <f t="shared" si="72"/>
        <v>47</v>
      </c>
      <c r="G266" s="17">
        <f t="shared" si="79"/>
        <v>37.950000000000003</v>
      </c>
      <c r="H266" s="28">
        <f t="shared" si="65"/>
        <v>119.73973751807436</v>
      </c>
      <c r="I266" s="7">
        <f t="shared" si="67"/>
        <v>120</v>
      </c>
      <c r="J266" s="17">
        <f t="shared" si="66"/>
        <v>83.514464014008126</v>
      </c>
      <c r="K266" s="17">
        <f t="shared" si="78"/>
        <v>6.8765624999999915</v>
      </c>
      <c r="L266" s="7">
        <f t="shared" si="68"/>
        <v>84</v>
      </c>
      <c r="M266">
        <v>-1</v>
      </c>
      <c r="N266">
        <f t="shared" si="69"/>
        <v>-2705</v>
      </c>
    </row>
    <row r="267" spans="1:14" x14ac:dyDescent="0.35">
      <c r="A267">
        <f>A266-1</f>
        <v>1</v>
      </c>
      <c r="B267" s="28">
        <f t="shared" si="80"/>
        <v>1.0004936832371443</v>
      </c>
      <c r="C267" s="28">
        <f t="shared" si="77"/>
        <v>1000.4936832371443</v>
      </c>
      <c r="D267" s="17">
        <f t="shared" si="64"/>
        <v>4.9343963426839998E-4</v>
      </c>
      <c r="E267">
        <f t="shared" si="75"/>
        <v>1</v>
      </c>
      <c r="F267">
        <f t="shared" si="72"/>
        <v>48</v>
      </c>
      <c r="G267" s="17">
        <f t="shared" si="79"/>
        <v>37.799999999999997</v>
      </c>
      <c r="H267" s="28">
        <f t="shared" si="65"/>
        <v>120.03690954017078</v>
      </c>
      <c r="I267" s="7">
        <f t="shared" si="67"/>
        <v>120</v>
      </c>
      <c r="J267" s="17">
        <f t="shared" si="66"/>
        <v>83.30770958955307</v>
      </c>
      <c r="K267" s="17">
        <f t="shared" si="78"/>
        <v>5.7093749999999917</v>
      </c>
      <c r="L267" s="7">
        <f t="shared" si="68"/>
        <v>83</v>
      </c>
      <c r="M267">
        <v>-1</v>
      </c>
      <c r="N267">
        <f t="shared" si="69"/>
        <v>-2788</v>
      </c>
    </row>
    <row r="268" spans="1:14" x14ac:dyDescent="0.35">
      <c r="A268">
        <f t="shared" ref="A268" si="81">A267-1</f>
        <v>0</v>
      </c>
      <c r="B268" s="28">
        <f t="shared" si="80"/>
        <v>1</v>
      </c>
      <c r="C268" s="28">
        <f t="shared" si="77"/>
        <v>1000</v>
      </c>
      <c r="D268" s="17">
        <f t="shared" si="64"/>
        <v>0</v>
      </c>
      <c r="E268">
        <f t="shared" si="75"/>
        <v>0</v>
      </c>
      <c r="F268">
        <f t="shared" si="72"/>
        <v>49</v>
      </c>
      <c r="G268" s="17">
        <f t="shared" si="79"/>
        <v>37.65</v>
      </c>
      <c r="H268" s="28">
        <f t="shared" si="65"/>
        <v>120.45567729083666</v>
      </c>
      <c r="I268" s="7">
        <f t="shared" si="67"/>
        <v>120</v>
      </c>
      <c r="J268" s="17">
        <f t="shared" si="66"/>
        <v>83.018087855297154</v>
      </c>
      <c r="K268" s="17">
        <f t="shared" si="78"/>
        <v>4.5421874999999918</v>
      </c>
      <c r="L268" s="7">
        <f t="shared" si="68"/>
        <v>83</v>
      </c>
      <c r="M268">
        <v>-1</v>
      </c>
      <c r="N268">
        <f t="shared" si="69"/>
        <v>-2871</v>
      </c>
    </row>
    <row r="269" spans="1:14" x14ac:dyDescent="0.35">
      <c r="A269">
        <f>E269</f>
        <v>0</v>
      </c>
      <c r="B269" s="28">
        <v>1</v>
      </c>
      <c r="C269" s="28">
        <f>1000*B269</f>
        <v>1000</v>
      </c>
      <c r="D269" s="17">
        <f t="shared" si="64"/>
        <v>0</v>
      </c>
      <c r="E269">
        <v>0</v>
      </c>
      <c r="F269">
        <f t="shared" si="72"/>
        <v>50</v>
      </c>
      <c r="G269" s="17">
        <f t="shared" si="79"/>
        <v>37.5</v>
      </c>
      <c r="H269" s="28">
        <f t="shared" si="65"/>
        <v>120.9375</v>
      </c>
      <c r="I269" s="7">
        <f t="shared" si="67"/>
        <v>121</v>
      </c>
      <c r="J269" s="17">
        <f t="shared" si="66"/>
        <v>82.68733850129199</v>
      </c>
      <c r="K269" s="17">
        <f t="shared" si="78"/>
        <v>3.374999999999992</v>
      </c>
      <c r="L269" s="7">
        <f t="shared" si="68"/>
        <v>83</v>
      </c>
      <c r="M269">
        <v>-1</v>
      </c>
      <c r="N269">
        <f t="shared" si="69"/>
        <v>-2954</v>
      </c>
    </row>
    <row r="270" spans="1:14" x14ac:dyDescent="0.35">
      <c r="A270">
        <f t="shared" ref="A270:A309" si="82">E270</f>
        <v>1</v>
      </c>
      <c r="B270" s="28">
        <f t="shared" ref="B270:B301" si="83" xml:space="preserve"> 1/COS(PI()*A270/(2 * subslots))</f>
        <v>1.0004936832371443</v>
      </c>
      <c r="C270" s="28">
        <f t="shared" ref="C270:C333" si="84">1000*B270</f>
        <v>1000.4936832371443</v>
      </c>
      <c r="D270" s="17">
        <f t="shared" si="64"/>
        <v>4.9343963426839998E-4</v>
      </c>
      <c r="E270">
        <f t="shared" ref="E270:E278" si="85">IF(E269+1&lt;=subslots, E269+1,"")</f>
        <v>1</v>
      </c>
      <c r="F270">
        <f>F269+1</f>
        <v>51</v>
      </c>
      <c r="G270" s="17">
        <f t="shared" si="79"/>
        <v>37.35</v>
      </c>
      <c r="H270" s="28">
        <f t="shared" si="65"/>
        <v>121.48313736595595</v>
      </c>
      <c r="I270" s="7">
        <f t="shared" si="67"/>
        <v>121</v>
      </c>
      <c r="J270" s="17">
        <f t="shared" si="66"/>
        <v>82.31595114205841</v>
      </c>
      <c r="K270" s="17">
        <f t="shared" si="78"/>
        <v>2.2218749999999918</v>
      </c>
      <c r="L270" s="7">
        <f t="shared" si="68"/>
        <v>82</v>
      </c>
      <c r="M270">
        <v>-1</v>
      </c>
      <c r="N270">
        <f t="shared" si="69"/>
        <v>-3036</v>
      </c>
    </row>
    <row r="271" spans="1:14" x14ac:dyDescent="0.35">
      <c r="A271">
        <f t="shared" si="82"/>
        <v>2</v>
      </c>
      <c r="B271" s="28">
        <f t="shared" si="83"/>
        <v>1.0019771730711422</v>
      </c>
      <c r="C271" s="28">
        <f t="shared" si="84"/>
        <v>1001.9771730711421</v>
      </c>
      <c r="D271" s="17">
        <f t="shared" si="64"/>
        <v>1.973271571728441E-3</v>
      </c>
      <c r="E271">
        <f t="shared" si="85"/>
        <v>2</v>
      </c>
      <c r="F271">
        <f t="shared" ref="F271:F318" si="86">F270+1</f>
        <v>52</v>
      </c>
      <c r="G271" s="17">
        <f t="shared" si="79"/>
        <v>37.200000000000003</v>
      </c>
      <c r="H271" s="28">
        <f t="shared" si="65"/>
        <v>122.15384512932586</v>
      </c>
      <c r="I271" s="7">
        <f t="shared" si="67"/>
        <v>122</v>
      </c>
      <c r="J271" s="17">
        <f t="shared" si="66"/>
        <v>81.863980535470418</v>
      </c>
      <c r="K271" s="17">
        <f t="shared" si="78"/>
        <v>1.0687499999999919</v>
      </c>
      <c r="L271" s="7">
        <f t="shared" si="68"/>
        <v>82</v>
      </c>
      <c r="M271">
        <v>-1</v>
      </c>
      <c r="N271">
        <f t="shared" si="69"/>
        <v>-3118</v>
      </c>
    </row>
    <row r="272" spans="1:14" x14ac:dyDescent="0.35">
      <c r="A272">
        <f t="shared" si="82"/>
        <v>3</v>
      </c>
      <c r="B272" s="28">
        <f t="shared" si="83"/>
        <v>1.0044578193570195</v>
      </c>
      <c r="C272" s="28">
        <f t="shared" si="84"/>
        <v>1004.4578193570195</v>
      </c>
      <c r="D272" s="17">
        <f t="shared" si="64"/>
        <v>4.4380353969200037E-3</v>
      </c>
      <c r="E272">
        <f t="shared" si="85"/>
        <v>3</v>
      </c>
      <c r="F272">
        <f t="shared" si="86"/>
        <v>53</v>
      </c>
      <c r="G272" s="17">
        <f t="shared" si="79"/>
        <v>37.049999999999997</v>
      </c>
      <c r="H272" s="28">
        <f t="shared" si="65"/>
        <v>122.95204203288415</v>
      </c>
      <c r="I272" s="7">
        <f t="shared" si="67"/>
        <v>123</v>
      </c>
      <c r="J272" s="17">
        <f t="shared" si="66"/>
        <v>81.332524736152408</v>
      </c>
      <c r="K272" s="17">
        <f t="shared" si="78"/>
        <v>-7.0312500000008216E-2</v>
      </c>
      <c r="L272" s="7">
        <f t="shared" si="68"/>
        <v>81</v>
      </c>
      <c r="M272">
        <v>-1</v>
      </c>
      <c r="N272">
        <f t="shared" si="69"/>
        <v>-3199</v>
      </c>
    </row>
    <row r="273" spans="1:14" x14ac:dyDescent="0.35">
      <c r="A273">
        <f t="shared" si="82"/>
        <v>4</v>
      </c>
      <c r="B273" s="28">
        <f t="shared" si="83"/>
        <v>1.0079479708092973</v>
      </c>
      <c r="C273" s="28">
        <f t="shared" si="84"/>
        <v>1007.9479708092973</v>
      </c>
      <c r="D273" s="17">
        <f t="shared" si="64"/>
        <v>7.8852986855221241E-3</v>
      </c>
      <c r="E273">
        <f t="shared" si="85"/>
        <v>4</v>
      </c>
      <c r="F273">
        <f t="shared" si="86"/>
        <v>54</v>
      </c>
      <c r="G273" s="17">
        <f t="shared" si="79"/>
        <v>36.9</v>
      </c>
      <c r="H273" s="28">
        <f t="shared" si="65"/>
        <v>123.88080052820062</v>
      </c>
      <c r="I273" s="7">
        <f t="shared" si="67"/>
        <v>124</v>
      </c>
      <c r="J273" s="17">
        <f t="shared" si="66"/>
        <v>80.722758953463241</v>
      </c>
      <c r="K273" s="17">
        <f t="shared" si="78"/>
        <v>-1.2093750000000083</v>
      </c>
      <c r="L273" s="7">
        <f t="shared" si="68"/>
        <v>81</v>
      </c>
      <c r="M273">
        <v>-1</v>
      </c>
      <c r="N273">
        <f t="shared" si="69"/>
        <v>-3280</v>
      </c>
    </row>
    <row r="274" spans="1:14" x14ac:dyDescent="0.35">
      <c r="A274">
        <f t="shared" si="82"/>
        <v>5</v>
      </c>
      <c r="B274" s="28">
        <f t="shared" si="83"/>
        <v>1.0124651257880029</v>
      </c>
      <c r="C274" s="28">
        <f t="shared" si="84"/>
        <v>1012.4651257880029</v>
      </c>
      <c r="D274" s="17">
        <f t="shared" si="64"/>
        <v>1.231165940486223E-2</v>
      </c>
      <c r="E274">
        <f t="shared" si="85"/>
        <v>5</v>
      </c>
      <c r="F274">
        <f t="shared" si="86"/>
        <v>55</v>
      </c>
      <c r="G274" s="17">
        <f t="shared" si="79"/>
        <v>36.75</v>
      </c>
      <c r="H274" s="28">
        <f t="shared" si="65"/>
        <v>124.94387872447614</v>
      </c>
      <c r="I274" s="7">
        <f t="shared" si="67"/>
        <v>125</v>
      </c>
      <c r="J274" s="17">
        <f t="shared" si="66"/>
        <v>80.035933749518136</v>
      </c>
      <c r="K274" s="17">
        <f t="shared" si="78"/>
        <v>-2.3343750000000085</v>
      </c>
      <c r="L274" s="7">
        <f t="shared" si="68"/>
        <v>80</v>
      </c>
      <c r="M274">
        <v>-1</v>
      </c>
      <c r="N274">
        <f t="shared" si="69"/>
        <v>-3360</v>
      </c>
    </row>
    <row r="275" spans="1:14" x14ac:dyDescent="0.35">
      <c r="A275">
        <f t="shared" si="82"/>
        <v>6</v>
      </c>
      <c r="B275" s="28">
        <f t="shared" si="83"/>
        <v>1.0180321481910424</v>
      </c>
      <c r="C275" s="28">
        <f t="shared" si="84"/>
        <v>1018.0321481910423</v>
      </c>
      <c r="D275" s="17">
        <f t="shared" ref="D275:D338" si="87">1 - COS(PI()*A275/(2 * subslots))</f>
        <v>1.7712749271311279E-2</v>
      </c>
      <c r="E275">
        <f t="shared" si="85"/>
        <v>6</v>
      </c>
      <c r="F275">
        <f t="shared" si="86"/>
        <v>56</v>
      </c>
      <c r="G275" s="17">
        <f t="shared" si="79"/>
        <v>36.6</v>
      </c>
      <c r="H275" s="28">
        <f t="shared" ref="H275:H338" si="88">1000*B275*2*xfactor*(30000 / beats_per_min)/(G275 * microsteps)</f>
        <v>126.14576119042437</v>
      </c>
      <c r="I275" s="7">
        <f t="shared" si="67"/>
        <v>126</v>
      </c>
      <c r="J275" s="17">
        <f t="shared" ref="J275:J338" si="89">30000000/(subslots*beats_per_min*H275)</f>
        <v>79.27337316475041</v>
      </c>
      <c r="K275" s="17">
        <f t="shared" si="78"/>
        <v>-3.4453125000000089</v>
      </c>
      <c r="L275" s="7">
        <f t="shared" si="68"/>
        <v>79</v>
      </c>
      <c r="M275">
        <v>-1</v>
      </c>
      <c r="N275">
        <f t="shared" si="69"/>
        <v>-3439</v>
      </c>
    </row>
    <row r="276" spans="1:14" x14ac:dyDescent="0.35">
      <c r="A276">
        <f t="shared" si="82"/>
        <v>7</v>
      </c>
      <c r="B276" s="28">
        <f t="shared" si="83"/>
        <v>1.0246775534559003</v>
      </c>
      <c r="C276" s="28">
        <f t="shared" si="84"/>
        <v>1024.6775534559004</v>
      </c>
      <c r="D276" s="17">
        <f t="shared" si="87"/>
        <v>2.4083238061252565E-2</v>
      </c>
      <c r="E276">
        <f t="shared" si="85"/>
        <v>7</v>
      </c>
      <c r="F276">
        <f t="shared" si="86"/>
        <v>57</v>
      </c>
      <c r="G276" s="17">
        <f t="shared" si="79"/>
        <v>36.450000000000003</v>
      </c>
      <c r="H276" s="28">
        <f t="shared" si="88"/>
        <v>127.49170948670054</v>
      </c>
      <c r="I276" s="7">
        <f t="shared" ref="I276:I339" si="90">ROUND(H276,0)</f>
        <v>127</v>
      </c>
      <c r="J276" s="17">
        <f t="shared" si="89"/>
        <v>78.436472773495623</v>
      </c>
      <c r="K276" s="17">
        <f t="shared" si="78"/>
        <v>-4.5421875000000087</v>
      </c>
      <c r="L276" s="7">
        <f t="shared" ref="L276:L339" si="91">ROUND(J276,0)</f>
        <v>78</v>
      </c>
      <c r="M276">
        <v>-1</v>
      </c>
      <c r="N276">
        <f t="shared" si="69"/>
        <v>-3517</v>
      </c>
    </row>
    <row r="277" spans="1:14" x14ac:dyDescent="0.35">
      <c r="A277">
        <f t="shared" si="82"/>
        <v>8</v>
      </c>
      <c r="B277" s="28">
        <f t="shared" si="83"/>
        <v>1.0324358714173398</v>
      </c>
      <c r="C277" s="28">
        <f t="shared" si="84"/>
        <v>1032.4358714173397</v>
      </c>
      <c r="D277" s="17">
        <f t="shared" si="87"/>
        <v>3.1416838871368924E-2</v>
      </c>
      <c r="E277">
        <f t="shared" si="85"/>
        <v>8</v>
      </c>
      <c r="F277">
        <f t="shared" si="86"/>
        <v>58</v>
      </c>
      <c r="G277" s="17">
        <f t="shared" si="79"/>
        <v>36.299999999999997</v>
      </c>
      <c r="H277" s="28">
        <f t="shared" si="88"/>
        <v>128.98782355323817</v>
      </c>
      <c r="I277" s="7">
        <f t="shared" si="90"/>
        <v>129</v>
      </c>
      <c r="J277" s="17">
        <f t="shared" si="89"/>
        <v>77.526697672145929</v>
      </c>
      <c r="K277" s="17">
        <f t="shared" si="78"/>
        <v>-5.6390625000000085</v>
      </c>
      <c r="L277" s="7">
        <f t="shared" si="91"/>
        <v>78</v>
      </c>
      <c r="M277">
        <v>-1</v>
      </c>
      <c r="N277">
        <f t="shared" ref="N277:N340" si="92">N276 + (M277*L277)</f>
        <v>-3595</v>
      </c>
    </row>
    <row r="278" spans="1:14" x14ac:dyDescent="0.35">
      <c r="A278">
        <f t="shared" si="82"/>
        <v>9</v>
      </c>
      <c r="B278" s="28">
        <f t="shared" si="83"/>
        <v>1.0413480947706812</v>
      </c>
      <c r="C278" s="28">
        <f t="shared" si="84"/>
        <v>1041.3480947706812</v>
      </c>
      <c r="D278" s="17">
        <f t="shared" si="87"/>
        <v>3.9706314323056935E-2</v>
      </c>
      <c r="E278">
        <f t="shared" si="85"/>
        <v>9</v>
      </c>
      <c r="F278">
        <f t="shared" si="86"/>
        <v>59</v>
      </c>
      <c r="G278" s="17">
        <f t="shared" si="79"/>
        <v>36.15</v>
      </c>
      <c r="H278" s="28">
        <f t="shared" si="88"/>
        <v>130.64111536444943</v>
      </c>
      <c r="I278" s="7">
        <f t="shared" si="90"/>
        <v>131</v>
      </c>
      <c r="J278" s="17">
        <f t="shared" si="89"/>
        <v>76.545580402486664</v>
      </c>
      <c r="K278" s="17">
        <f t="shared" si="78"/>
        <v>-6.7218750000000087</v>
      </c>
      <c r="L278" s="7">
        <f t="shared" si="91"/>
        <v>77</v>
      </c>
      <c r="M278">
        <v>-1</v>
      </c>
      <c r="N278">
        <f t="shared" si="92"/>
        <v>-3672</v>
      </c>
    </row>
    <row r="279" spans="1:14" x14ac:dyDescent="0.35">
      <c r="A279">
        <f t="shared" si="82"/>
        <v>10</v>
      </c>
      <c r="B279" s="28">
        <f t="shared" si="83"/>
        <v>1.0514622242382672</v>
      </c>
      <c r="C279" s="28">
        <f t="shared" si="84"/>
        <v>1051.4622242382673</v>
      </c>
      <c r="D279" s="17">
        <f t="shared" si="87"/>
        <v>4.8943483704846469E-2</v>
      </c>
      <c r="E279">
        <f t="shared" ref="E279:E318" si="93">IF(E278="","", IF(E278+1&lt;=subslots, E278+1,""))</f>
        <v>10</v>
      </c>
      <c r="F279">
        <f t="shared" si="86"/>
        <v>60</v>
      </c>
      <c r="G279" s="17">
        <f t="shared" si="79"/>
        <v>36</v>
      </c>
      <c r="H279" s="28">
        <f t="shared" si="88"/>
        <v>132.45959660814111</v>
      </c>
      <c r="I279" s="7">
        <f t="shared" si="90"/>
        <v>132</v>
      </c>
      <c r="J279" s="17">
        <f t="shared" si="89"/>
        <v>75.494718812886603</v>
      </c>
      <c r="K279" s="17">
        <f t="shared" si="78"/>
        <v>-7.7765625000000087</v>
      </c>
      <c r="L279" s="7">
        <f t="shared" si="91"/>
        <v>75</v>
      </c>
      <c r="M279">
        <v>-1</v>
      </c>
      <c r="N279">
        <f t="shared" si="92"/>
        <v>-3747</v>
      </c>
    </row>
    <row r="280" spans="1:14" x14ac:dyDescent="0.35">
      <c r="A280">
        <f t="shared" si="82"/>
        <v>11</v>
      </c>
      <c r="B280" s="28">
        <f t="shared" si="83"/>
        <v>1.062833924336114</v>
      </c>
      <c r="C280" s="28">
        <f t="shared" si="84"/>
        <v>1062.833924336114</v>
      </c>
      <c r="D280" s="17">
        <f t="shared" si="87"/>
        <v>5.9119231045774545E-2</v>
      </c>
      <c r="E280">
        <f t="shared" si="93"/>
        <v>11</v>
      </c>
      <c r="F280">
        <f t="shared" si="86"/>
        <v>61</v>
      </c>
      <c r="G280" s="17">
        <f t="shared" si="79"/>
        <v>35.85</v>
      </c>
      <c r="H280" s="28">
        <f t="shared" si="88"/>
        <v>134.45238255690251</v>
      </c>
      <c r="I280" s="7">
        <f t="shared" si="90"/>
        <v>134</v>
      </c>
      <c r="J280" s="17">
        <f t="shared" si="89"/>
        <v>74.37577386007149</v>
      </c>
      <c r="K280" s="17">
        <f t="shared" si="78"/>
        <v>-8.8171875000000082</v>
      </c>
      <c r="L280" s="7">
        <f t="shared" si="91"/>
        <v>74</v>
      </c>
      <c r="M280">
        <v>-1</v>
      </c>
      <c r="N280">
        <f t="shared" si="92"/>
        <v>-3821</v>
      </c>
    </row>
    <row r="281" spans="1:14" x14ac:dyDescent="0.35">
      <c r="A281">
        <f t="shared" si="82"/>
        <v>12</v>
      </c>
      <c r="B281" s="28">
        <f t="shared" si="83"/>
        <v>1.0755273070222477</v>
      </c>
      <c r="C281" s="28">
        <f t="shared" si="84"/>
        <v>1075.5273070222477</v>
      </c>
      <c r="D281" s="17">
        <f t="shared" si="87"/>
        <v>7.0223514111748542E-2</v>
      </c>
      <c r="E281">
        <f t="shared" si="93"/>
        <v>12</v>
      </c>
      <c r="F281">
        <f t="shared" si="86"/>
        <v>62</v>
      </c>
      <c r="G281" s="17">
        <f t="shared" si="79"/>
        <v>35.700000000000003</v>
      </c>
      <c r="H281" s="28">
        <f t="shared" si="88"/>
        <v>136.62981480357467</v>
      </c>
      <c r="I281" s="7">
        <f t="shared" si="90"/>
        <v>137</v>
      </c>
      <c r="J281" s="17">
        <f t="shared" si="89"/>
        <v>73.190467354262765</v>
      </c>
      <c r="K281" s="17">
        <f t="shared" si="78"/>
        <v>-9.8437500000000089</v>
      </c>
      <c r="L281" s="7">
        <f t="shared" si="91"/>
        <v>73</v>
      </c>
      <c r="M281">
        <v>-1</v>
      </c>
      <c r="N281">
        <f t="shared" si="92"/>
        <v>-3894</v>
      </c>
    </row>
    <row r="282" spans="1:14" x14ac:dyDescent="0.35">
      <c r="A282">
        <f t="shared" si="82"/>
        <v>13</v>
      </c>
      <c r="B282" s="28">
        <f t="shared" si="83"/>
        <v>1.0896158646487053</v>
      </c>
      <c r="C282" s="28">
        <f t="shared" si="84"/>
        <v>1089.6158646487054</v>
      </c>
      <c r="D282" s="17">
        <f t="shared" si="87"/>
        <v>8.224537431601886E-2</v>
      </c>
      <c r="E282">
        <f t="shared" si="93"/>
        <v>13</v>
      </c>
      <c r="F282">
        <f t="shared" si="86"/>
        <v>63</v>
      </c>
      <c r="G282" s="17">
        <f t="shared" si="79"/>
        <v>35.549999999999997</v>
      </c>
      <c r="H282" s="28">
        <f t="shared" si="88"/>
        <v>139.00360615079413</v>
      </c>
      <c r="I282" s="7">
        <f t="shared" si="90"/>
        <v>139</v>
      </c>
      <c r="J282" s="17">
        <f t="shared" si="89"/>
        <v>71.940579650514834</v>
      </c>
      <c r="K282" s="17">
        <f t="shared" si="78"/>
        <v>-10.856250000000008</v>
      </c>
      <c r="L282" s="7">
        <f t="shared" si="91"/>
        <v>72</v>
      </c>
      <c r="M282">
        <v>-1</v>
      </c>
      <c r="N282">
        <f t="shared" si="92"/>
        <v>-3966</v>
      </c>
    </row>
    <row r="283" spans="1:14" x14ac:dyDescent="0.35">
      <c r="A283">
        <f t="shared" si="82"/>
        <v>14</v>
      </c>
      <c r="B283" s="28">
        <f t="shared" si="83"/>
        <v>1.1051835787563995</v>
      </c>
      <c r="C283" s="28">
        <f t="shared" si="84"/>
        <v>1105.1835787563996</v>
      </c>
      <c r="D283" s="17">
        <f t="shared" si="87"/>
        <v>9.5172947533980423E-2</v>
      </c>
      <c r="E283">
        <f t="shared" si="93"/>
        <v>14</v>
      </c>
      <c r="F283">
        <f t="shared" si="86"/>
        <v>64</v>
      </c>
      <c r="G283" s="17">
        <f t="shared" si="79"/>
        <v>35.4</v>
      </c>
      <c r="H283" s="28">
        <f t="shared" si="88"/>
        <v>141.58701171170773</v>
      </c>
      <c r="I283" s="7">
        <f t="shared" si="90"/>
        <v>142</v>
      </c>
      <c r="J283" s="17">
        <f t="shared" si="89"/>
        <v>70.627947289130532</v>
      </c>
      <c r="K283" s="17">
        <f t="shared" ref="K283:K314" si="94">K282 - ROUND(J283,0)*1.8/microsteps</f>
        <v>-11.854687500000008</v>
      </c>
      <c r="L283" s="7">
        <f t="shared" si="91"/>
        <v>71</v>
      </c>
      <c r="M283">
        <v>-1</v>
      </c>
      <c r="N283">
        <f t="shared" si="92"/>
        <v>-4037</v>
      </c>
    </row>
    <row r="284" spans="1:14" x14ac:dyDescent="0.35">
      <c r="A284">
        <f t="shared" si="82"/>
        <v>15</v>
      </c>
      <c r="B284" s="28">
        <f t="shared" si="83"/>
        <v>1.1223262376343608</v>
      </c>
      <c r="C284" s="28">
        <f t="shared" si="84"/>
        <v>1122.3262376343607</v>
      </c>
      <c r="D284" s="17">
        <f t="shared" si="87"/>
        <v>0.1089934758116321</v>
      </c>
      <c r="E284">
        <f t="shared" si="93"/>
        <v>15</v>
      </c>
      <c r="F284">
        <f t="shared" si="86"/>
        <v>65</v>
      </c>
      <c r="G284" s="17">
        <f t="shared" ref="G284:G315" si="95">A_3 * (2 * subslots -F284)/(2 * subslots) + A_4 * F284 / (2 * subslots)</f>
        <v>35.25</v>
      </c>
      <c r="H284" s="28">
        <f t="shared" si="88"/>
        <v>144.39503123819736</v>
      </c>
      <c r="I284" s="7">
        <f t="shared" si="90"/>
        <v>144</v>
      </c>
      <c r="J284" s="17">
        <f t="shared" si="89"/>
        <v>69.254460588077777</v>
      </c>
      <c r="K284" s="17">
        <f t="shared" si="94"/>
        <v>-12.825000000000008</v>
      </c>
      <c r="L284" s="7">
        <f t="shared" si="91"/>
        <v>69</v>
      </c>
      <c r="M284">
        <v>-1</v>
      </c>
      <c r="N284">
        <f t="shared" si="92"/>
        <v>-4106</v>
      </c>
    </row>
    <row r="285" spans="1:14" x14ac:dyDescent="0.35">
      <c r="A285">
        <f t="shared" si="82"/>
        <v>16</v>
      </c>
      <c r="B285" s="28">
        <f t="shared" si="83"/>
        <v>1.1411530035922413</v>
      </c>
      <c r="C285" s="28">
        <f t="shared" si="84"/>
        <v>1141.1530035922412</v>
      </c>
      <c r="D285" s="17">
        <f t="shared" si="87"/>
        <v>0.12369331995613642</v>
      </c>
      <c r="E285">
        <f t="shared" si="93"/>
        <v>16</v>
      </c>
      <c r="F285">
        <f t="shared" si="86"/>
        <v>66</v>
      </c>
      <c r="G285" s="17">
        <f t="shared" si="95"/>
        <v>35.1</v>
      </c>
      <c r="H285" s="28">
        <f t="shared" si="88"/>
        <v>147.44464890164176</v>
      </c>
      <c r="I285" s="7">
        <f t="shared" si="90"/>
        <v>147</v>
      </c>
      <c r="J285" s="17">
        <f t="shared" si="89"/>
        <v>67.822061190371571</v>
      </c>
      <c r="K285" s="17">
        <f t="shared" si="94"/>
        <v>-13.781250000000009</v>
      </c>
      <c r="L285" s="7">
        <f t="shared" si="91"/>
        <v>68</v>
      </c>
      <c r="M285">
        <v>-1</v>
      </c>
      <c r="N285">
        <f t="shared" si="92"/>
        <v>-4174</v>
      </c>
    </row>
    <row r="286" spans="1:14" x14ac:dyDescent="0.35">
      <c r="A286">
        <f t="shared" si="82"/>
        <v>17</v>
      </c>
      <c r="B286" s="28">
        <f t="shared" si="83"/>
        <v>1.161788281072766</v>
      </c>
      <c r="C286" s="28">
        <f t="shared" si="84"/>
        <v>1161.788281072766</v>
      </c>
      <c r="D286" s="17">
        <f t="shared" si="87"/>
        <v>0.13925797299605636</v>
      </c>
      <c r="E286">
        <f t="shared" si="93"/>
        <v>17</v>
      </c>
      <c r="F286">
        <f t="shared" si="86"/>
        <v>67</v>
      </c>
      <c r="G286" s="17">
        <f t="shared" si="95"/>
        <v>34.950000000000003</v>
      </c>
      <c r="H286" s="28">
        <f t="shared" si="88"/>
        <v>150.75511828566269</v>
      </c>
      <c r="I286" s="7">
        <f t="shared" si="90"/>
        <v>151</v>
      </c>
      <c r="J286" s="17">
        <f t="shared" si="89"/>
        <v>66.332739569420198</v>
      </c>
      <c r="K286" s="17">
        <f t="shared" si="94"/>
        <v>-14.709375000000009</v>
      </c>
      <c r="L286" s="7">
        <f t="shared" si="91"/>
        <v>66</v>
      </c>
      <c r="M286">
        <v>-1</v>
      </c>
      <c r="N286">
        <f t="shared" si="92"/>
        <v>-4240</v>
      </c>
    </row>
    <row r="287" spans="1:14" x14ac:dyDescent="0.35">
      <c r="A287">
        <f t="shared" si="82"/>
        <v>18</v>
      </c>
      <c r="B287" s="28">
        <f t="shared" si="83"/>
        <v>1.1843739497369181</v>
      </c>
      <c r="C287" s="28">
        <f t="shared" si="84"/>
        <v>1184.3739497369181</v>
      </c>
      <c r="D287" s="17">
        <f t="shared" si="87"/>
        <v>0.15567207449798492</v>
      </c>
      <c r="E287">
        <f t="shared" si="93"/>
        <v>18</v>
      </c>
      <c r="F287">
        <f t="shared" si="86"/>
        <v>68</v>
      </c>
      <c r="G287" s="17">
        <f t="shared" si="95"/>
        <v>34.799999999999997</v>
      </c>
      <c r="H287" s="28">
        <f t="shared" si="88"/>
        <v>154.34830231283252</v>
      </c>
      <c r="I287" s="7">
        <f t="shared" si="90"/>
        <v>154</v>
      </c>
      <c r="J287" s="17">
        <f t="shared" si="89"/>
        <v>64.788532495369083</v>
      </c>
      <c r="K287" s="17">
        <f t="shared" si="94"/>
        <v>-15.623437500000009</v>
      </c>
      <c r="L287" s="7">
        <f t="shared" si="91"/>
        <v>65</v>
      </c>
      <c r="M287">
        <v>-1</v>
      </c>
      <c r="N287">
        <f t="shared" si="92"/>
        <v>-4305</v>
      </c>
    </row>
    <row r="288" spans="1:14" x14ac:dyDescent="0.35">
      <c r="A288">
        <f t="shared" si="82"/>
        <v>19</v>
      </c>
      <c r="B288" s="28">
        <f t="shared" si="83"/>
        <v>1.2090720434065412</v>
      </c>
      <c r="C288" s="28">
        <f t="shared" si="84"/>
        <v>1209.0720434065411</v>
      </c>
      <c r="D288" s="17">
        <f t="shared" si="87"/>
        <v>0.17291942572543817</v>
      </c>
      <c r="E288">
        <f t="shared" si="93"/>
        <v>19</v>
      </c>
      <c r="F288">
        <f t="shared" si="86"/>
        <v>69</v>
      </c>
      <c r="G288" s="17">
        <f t="shared" si="95"/>
        <v>34.65</v>
      </c>
      <c r="H288" s="28">
        <f t="shared" si="88"/>
        <v>158.24908035657853</v>
      </c>
      <c r="I288" s="7">
        <f t="shared" si="90"/>
        <v>158</v>
      </c>
      <c r="J288" s="17">
        <f t="shared" si="89"/>
        <v>63.19152046550451</v>
      </c>
      <c r="K288" s="17">
        <f t="shared" si="94"/>
        <v>-16.509375000000009</v>
      </c>
      <c r="L288" s="7">
        <f t="shared" si="91"/>
        <v>63</v>
      </c>
      <c r="M288">
        <v>-1</v>
      </c>
      <c r="N288">
        <f t="shared" si="92"/>
        <v>-4368</v>
      </c>
    </row>
    <row r="289" spans="1:14" x14ac:dyDescent="0.35">
      <c r="A289">
        <f t="shared" si="82"/>
        <v>20</v>
      </c>
      <c r="B289" s="28">
        <f t="shared" si="83"/>
        <v>1.2360679774997896</v>
      </c>
      <c r="C289" s="28">
        <f t="shared" si="84"/>
        <v>1236.0679774997895</v>
      </c>
      <c r="D289" s="17">
        <f t="shared" si="87"/>
        <v>0.19098300562505255</v>
      </c>
      <c r="E289">
        <f t="shared" si="93"/>
        <v>20</v>
      </c>
      <c r="F289">
        <f t="shared" si="86"/>
        <v>70</v>
      </c>
      <c r="G289" s="17">
        <f t="shared" si="95"/>
        <v>34.5</v>
      </c>
      <c r="H289" s="28">
        <f t="shared" si="88"/>
        <v>162.48583807487043</v>
      </c>
      <c r="I289" s="7">
        <f t="shared" si="90"/>
        <v>162</v>
      </c>
      <c r="J289" s="17">
        <f t="shared" si="89"/>
        <v>61.543825101804792</v>
      </c>
      <c r="K289" s="17">
        <f t="shared" si="94"/>
        <v>-17.381250000000009</v>
      </c>
      <c r="L289" s="7">
        <f t="shared" si="91"/>
        <v>62</v>
      </c>
      <c r="M289">
        <v>-1</v>
      </c>
      <c r="N289">
        <f t="shared" si="92"/>
        <v>-4430</v>
      </c>
    </row>
    <row r="290" spans="1:14" x14ac:dyDescent="0.35">
      <c r="A290">
        <f t="shared" si="82"/>
        <v>21</v>
      </c>
      <c r="B290" s="28">
        <f t="shared" si="83"/>
        <v>1.2655744560720903</v>
      </c>
      <c r="C290" s="28">
        <f t="shared" si="84"/>
        <v>1265.5744560720902</v>
      </c>
      <c r="D290" s="17">
        <f t="shared" si="87"/>
        <v>0.2098449876243097</v>
      </c>
      <c r="E290">
        <f t="shared" si="93"/>
        <v>21</v>
      </c>
      <c r="F290">
        <f t="shared" si="86"/>
        <v>71</v>
      </c>
      <c r="G290" s="17">
        <f t="shared" si="95"/>
        <v>34.35</v>
      </c>
      <c r="H290" s="28">
        <f t="shared" si="88"/>
        <v>167.09105980482357</v>
      </c>
      <c r="I290" s="7">
        <f t="shared" si="90"/>
        <v>167</v>
      </c>
      <c r="J290" s="17">
        <f t="shared" si="89"/>
        <v>59.847606518749963</v>
      </c>
      <c r="K290" s="17">
        <f t="shared" si="94"/>
        <v>-18.225000000000009</v>
      </c>
      <c r="L290" s="7">
        <f t="shared" si="91"/>
        <v>60</v>
      </c>
      <c r="M290">
        <v>-1</v>
      </c>
      <c r="N290">
        <f t="shared" si="92"/>
        <v>-4490</v>
      </c>
    </row>
    <row r="291" spans="1:14" x14ac:dyDescent="0.35">
      <c r="A291">
        <f t="shared" si="82"/>
        <v>22</v>
      </c>
      <c r="B291" s="28">
        <f t="shared" si="83"/>
        <v>1.297836227184727</v>
      </c>
      <c r="C291" s="28">
        <f t="shared" si="84"/>
        <v>1297.836227184727</v>
      </c>
      <c r="D291" s="17">
        <f t="shared" si="87"/>
        <v>0.22948675722421075</v>
      </c>
      <c r="E291">
        <f t="shared" si="93"/>
        <v>22</v>
      </c>
      <c r="F291">
        <f t="shared" si="86"/>
        <v>72</v>
      </c>
      <c r="G291" s="17">
        <f t="shared" si="95"/>
        <v>34.200000000000003</v>
      </c>
      <c r="H291" s="28">
        <f t="shared" si="88"/>
        <v>172.10204904073785</v>
      </c>
      <c r="I291" s="7">
        <f t="shared" si="90"/>
        <v>172</v>
      </c>
      <c r="J291" s="17">
        <f t="shared" si="89"/>
        <v>58.10506066451844</v>
      </c>
      <c r="K291" s="17">
        <f t="shared" si="94"/>
        <v>-19.040625000000009</v>
      </c>
      <c r="L291" s="7">
        <f t="shared" si="91"/>
        <v>58</v>
      </c>
      <c r="M291">
        <v>-1</v>
      </c>
      <c r="N291">
        <f t="shared" si="92"/>
        <v>-4548</v>
      </c>
    </row>
    <row r="292" spans="1:14" x14ac:dyDescent="0.35">
      <c r="A292">
        <f t="shared" si="82"/>
        <v>23</v>
      </c>
      <c r="B292" s="28">
        <f t="shared" si="83"/>
        <v>1.3331359054501724</v>
      </c>
      <c r="C292" s="28">
        <f t="shared" si="84"/>
        <v>1333.1359054501725</v>
      </c>
      <c r="D292" s="17">
        <f t="shared" si="87"/>
        <v>0.24988893036954041</v>
      </c>
      <c r="E292">
        <f t="shared" si="93"/>
        <v>23</v>
      </c>
      <c r="F292">
        <f t="shared" si="86"/>
        <v>73</v>
      </c>
      <c r="G292" s="17">
        <f t="shared" si="95"/>
        <v>34.049999999999997</v>
      </c>
      <c r="H292" s="28">
        <f t="shared" si="88"/>
        <v>177.5618100940311</v>
      </c>
      <c r="I292" s="7">
        <f t="shared" si="90"/>
        <v>178</v>
      </c>
      <c r="J292" s="17">
        <f t="shared" si="89"/>
        <v>56.318416638714801</v>
      </c>
      <c r="K292" s="17">
        <f t="shared" si="94"/>
        <v>-19.828125000000011</v>
      </c>
      <c r="L292" s="7">
        <f t="shared" si="91"/>
        <v>56</v>
      </c>
      <c r="M292">
        <v>-1</v>
      </c>
      <c r="N292">
        <f t="shared" si="92"/>
        <v>-4604</v>
      </c>
    </row>
    <row r="293" spans="1:14" x14ac:dyDescent="0.35">
      <c r="A293">
        <f t="shared" si="82"/>
        <v>24</v>
      </c>
      <c r="B293" s="28">
        <f t="shared" si="83"/>
        <v>1.3718011480649182</v>
      </c>
      <c r="C293" s="28">
        <f t="shared" si="84"/>
        <v>1371.8011480649182</v>
      </c>
      <c r="D293" s="17">
        <f t="shared" si="87"/>
        <v>0.27103137257858845</v>
      </c>
      <c r="E293">
        <f t="shared" si="93"/>
        <v>24</v>
      </c>
      <c r="F293">
        <f t="shared" si="86"/>
        <v>74</v>
      </c>
      <c r="G293" s="17">
        <f t="shared" si="95"/>
        <v>33.9</v>
      </c>
      <c r="H293" s="28">
        <f t="shared" si="88"/>
        <v>183.52013423020028</v>
      </c>
      <c r="I293" s="7">
        <f t="shared" si="90"/>
        <v>184</v>
      </c>
      <c r="J293" s="17">
        <f t="shared" si="89"/>
        <v>54.489933989784475</v>
      </c>
      <c r="K293" s="17">
        <f t="shared" si="94"/>
        <v>-20.587500000000009</v>
      </c>
      <c r="L293" s="7">
        <f t="shared" si="91"/>
        <v>54</v>
      </c>
      <c r="M293">
        <v>-1</v>
      </c>
      <c r="N293">
        <f t="shared" si="92"/>
        <v>-4658</v>
      </c>
    </row>
    <row r="294" spans="1:14" x14ac:dyDescent="0.35">
      <c r="A294">
        <f t="shared" si="82"/>
        <v>25</v>
      </c>
      <c r="B294" s="28">
        <f t="shared" si="83"/>
        <v>1.4142135623730949</v>
      </c>
      <c r="C294" s="28">
        <f t="shared" si="84"/>
        <v>1414.2135623730949</v>
      </c>
      <c r="D294" s="17">
        <f t="shared" si="87"/>
        <v>0.29289321881345243</v>
      </c>
      <c r="E294">
        <f t="shared" si="93"/>
        <v>25</v>
      </c>
      <c r="F294">
        <f t="shared" si="86"/>
        <v>75</v>
      </c>
      <c r="G294" s="17">
        <f t="shared" si="95"/>
        <v>33.75</v>
      </c>
      <c r="H294" s="28">
        <f t="shared" si="88"/>
        <v>190.03494744388465</v>
      </c>
      <c r="I294" s="7">
        <f t="shared" si="90"/>
        <v>190</v>
      </c>
      <c r="J294" s="17">
        <f t="shared" si="89"/>
        <v>52.621899995277957</v>
      </c>
      <c r="K294" s="17">
        <f t="shared" si="94"/>
        <v>-21.33281250000001</v>
      </c>
      <c r="L294" s="7">
        <f t="shared" si="91"/>
        <v>53</v>
      </c>
      <c r="M294">
        <v>-1</v>
      </c>
      <c r="N294">
        <f t="shared" si="92"/>
        <v>-4711</v>
      </c>
    </row>
    <row r="295" spans="1:14" x14ac:dyDescent="0.35">
      <c r="A295">
        <f t="shared" si="82"/>
        <v>26</v>
      </c>
      <c r="B295" s="28">
        <f t="shared" si="83"/>
        <v>1.4608198491225133</v>
      </c>
      <c r="C295" s="28">
        <f t="shared" si="84"/>
        <v>1460.8198491225132</v>
      </c>
      <c r="D295" s="17">
        <f t="shared" si="87"/>
        <v>0.31545289407131138</v>
      </c>
      <c r="E295">
        <f t="shared" si="93"/>
        <v>26</v>
      </c>
      <c r="F295">
        <f t="shared" si="86"/>
        <v>76</v>
      </c>
      <c r="G295" s="17">
        <f t="shared" si="95"/>
        <v>33.6</v>
      </c>
      <c r="H295" s="28">
        <f t="shared" si="88"/>
        <v>197.17399609738163</v>
      </c>
      <c r="I295" s="7">
        <f t="shared" si="90"/>
        <v>197</v>
      </c>
      <c r="J295" s="17">
        <f t="shared" si="89"/>
        <v>50.716626928132719</v>
      </c>
      <c r="K295" s="17">
        <f t="shared" si="94"/>
        <v>-22.050000000000011</v>
      </c>
      <c r="L295" s="7">
        <f t="shared" si="91"/>
        <v>51</v>
      </c>
      <c r="M295">
        <v>-1</v>
      </c>
      <c r="N295">
        <f t="shared" si="92"/>
        <v>-4762</v>
      </c>
    </row>
    <row r="296" spans="1:14" x14ac:dyDescent="0.35">
      <c r="A296">
        <f t="shared" si="82"/>
        <v>27</v>
      </c>
      <c r="B296" s="28">
        <f t="shared" si="83"/>
        <v>1.5121458610312262</v>
      </c>
      <c r="C296" s="28">
        <f t="shared" si="84"/>
        <v>1512.1458610312261</v>
      </c>
      <c r="D296" s="17">
        <f t="shared" si="87"/>
        <v>0.33868813467634806</v>
      </c>
      <c r="E296">
        <f t="shared" si="93"/>
        <v>27</v>
      </c>
      <c r="F296">
        <f t="shared" si="86"/>
        <v>77</v>
      </c>
      <c r="G296" s="17">
        <f t="shared" si="95"/>
        <v>33.450000000000003</v>
      </c>
      <c r="H296" s="28">
        <f t="shared" si="88"/>
        <v>205.01697317092365</v>
      </c>
      <c r="I296" s="7">
        <f t="shared" si="90"/>
        <v>205</v>
      </c>
      <c r="J296" s="17">
        <f t="shared" si="89"/>
        <v>48.776449312140372</v>
      </c>
      <c r="K296" s="17">
        <f t="shared" si="94"/>
        <v>-22.73906250000001</v>
      </c>
      <c r="L296" s="7">
        <f t="shared" si="91"/>
        <v>49</v>
      </c>
      <c r="M296">
        <v>-1</v>
      </c>
      <c r="N296">
        <f t="shared" si="92"/>
        <v>-4811</v>
      </c>
    </row>
    <row r="297" spans="1:14" x14ac:dyDescent="0.35">
      <c r="A297">
        <f t="shared" si="82"/>
        <v>28</v>
      </c>
      <c r="B297" s="28">
        <f t="shared" si="83"/>
        <v>1.5688145035053658</v>
      </c>
      <c r="C297" s="28">
        <f t="shared" si="84"/>
        <v>1568.8145035053658</v>
      </c>
      <c r="D297" s="17">
        <f t="shared" si="87"/>
        <v>0.36257601025131025</v>
      </c>
      <c r="E297">
        <f t="shared" si="93"/>
        <v>28</v>
      </c>
      <c r="F297">
        <f t="shared" si="86"/>
        <v>78</v>
      </c>
      <c r="G297" s="17">
        <f t="shared" si="95"/>
        <v>33.299999999999997</v>
      </c>
      <c r="H297" s="28">
        <f t="shared" si="88"/>
        <v>213.65822524513538</v>
      </c>
      <c r="I297" s="7">
        <f t="shared" si="90"/>
        <v>214</v>
      </c>
      <c r="J297" s="17">
        <f t="shared" si="89"/>
        <v>46.803721169764245</v>
      </c>
      <c r="K297" s="17">
        <f t="shared" si="94"/>
        <v>-23.400000000000009</v>
      </c>
      <c r="L297" s="7">
        <f t="shared" si="91"/>
        <v>47</v>
      </c>
      <c r="M297">
        <v>-1</v>
      </c>
      <c r="N297">
        <f t="shared" si="92"/>
        <v>-4858</v>
      </c>
    </row>
    <row r="298" spans="1:14" x14ac:dyDescent="0.35">
      <c r="A298">
        <f t="shared" si="82"/>
        <v>29</v>
      </c>
      <c r="B298" s="28">
        <f t="shared" si="83"/>
        <v>1.6315687575137499</v>
      </c>
      <c r="C298" s="28">
        <f t="shared" si="84"/>
        <v>1631.5687575137499</v>
      </c>
      <c r="D298" s="17">
        <f t="shared" si="87"/>
        <v>0.38709294634702351</v>
      </c>
      <c r="E298">
        <f t="shared" si="93"/>
        <v>29</v>
      </c>
      <c r="F298">
        <f t="shared" si="86"/>
        <v>79</v>
      </c>
      <c r="G298" s="17">
        <f t="shared" si="95"/>
        <v>33.15</v>
      </c>
      <c r="H298" s="28">
        <f t="shared" si="88"/>
        <v>223.21023372377732</v>
      </c>
      <c r="I298" s="7">
        <f t="shared" si="90"/>
        <v>223</v>
      </c>
      <c r="J298" s="17">
        <f t="shared" si="89"/>
        <v>44.80081326546614</v>
      </c>
      <c r="K298" s="17">
        <f t="shared" si="94"/>
        <v>-24.032812500000009</v>
      </c>
      <c r="L298" s="7">
        <f t="shared" si="91"/>
        <v>45</v>
      </c>
      <c r="M298">
        <v>-1</v>
      </c>
      <c r="N298">
        <f t="shared" si="92"/>
        <v>-4903</v>
      </c>
    </row>
    <row r="299" spans="1:14" x14ac:dyDescent="0.35">
      <c r="A299">
        <f t="shared" si="82"/>
        <v>30</v>
      </c>
      <c r="B299" s="28">
        <f t="shared" si="83"/>
        <v>1.7013016167040795</v>
      </c>
      <c r="C299" s="28">
        <f t="shared" si="84"/>
        <v>1701.3016167040796</v>
      </c>
      <c r="D299" s="17">
        <f t="shared" si="87"/>
        <v>0.41221474770752675</v>
      </c>
      <c r="E299">
        <f t="shared" si="93"/>
        <v>30</v>
      </c>
      <c r="F299">
        <f t="shared" si="86"/>
        <v>80</v>
      </c>
      <c r="G299" s="17">
        <f t="shared" si="95"/>
        <v>33</v>
      </c>
      <c r="H299" s="28">
        <f t="shared" si="88"/>
        <v>233.80814121607915</v>
      </c>
      <c r="I299" s="7">
        <f t="shared" si="90"/>
        <v>234</v>
      </c>
      <c r="J299" s="17">
        <f t="shared" si="89"/>
        <v>42.770110347690036</v>
      </c>
      <c r="K299" s="17">
        <f t="shared" si="94"/>
        <v>-24.63750000000001</v>
      </c>
      <c r="L299" s="7">
        <f t="shared" si="91"/>
        <v>43</v>
      </c>
      <c r="M299">
        <v>-1</v>
      </c>
      <c r="N299">
        <f t="shared" si="92"/>
        <v>-4946</v>
      </c>
    </row>
    <row r="300" spans="1:14" x14ac:dyDescent="0.35">
      <c r="A300">
        <f t="shared" si="82"/>
        <v>31</v>
      </c>
      <c r="B300" s="28">
        <f t="shared" si="83"/>
        <v>1.7790954854798671</v>
      </c>
      <c r="C300" s="28">
        <f t="shared" si="84"/>
        <v>1779.095485479867</v>
      </c>
      <c r="D300" s="17">
        <f t="shared" si="87"/>
        <v>0.43791662214786931</v>
      </c>
      <c r="E300">
        <f t="shared" si="93"/>
        <v>31</v>
      </c>
      <c r="F300">
        <f t="shared" si="86"/>
        <v>81</v>
      </c>
      <c r="G300" s="17">
        <f t="shared" si="95"/>
        <v>32.85</v>
      </c>
      <c r="H300" s="28">
        <f t="shared" si="88"/>
        <v>245.61570807673675</v>
      </c>
      <c r="I300" s="7">
        <f t="shared" si="90"/>
        <v>246</v>
      </c>
      <c r="J300" s="17">
        <f t="shared" si="89"/>
        <v>40.714008392638064</v>
      </c>
      <c r="K300" s="17">
        <f t="shared" si="94"/>
        <v>-25.214062500000011</v>
      </c>
      <c r="L300" s="7">
        <f t="shared" si="91"/>
        <v>41</v>
      </c>
      <c r="M300">
        <v>-1</v>
      </c>
      <c r="N300">
        <f t="shared" si="92"/>
        <v>-4987</v>
      </c>
    </row>
    <row r="301" spans="1:14" x14ac:dyDescent="0.35">
      <c r="A301">
        <f t="shared" si="82"/>
        <v>32</v>
      </c>
      <c r="B301" s="28">
        <f t="shared" si="83"/>
        <v>1.8662747167005678</v>
      </c>
      <c r="C301" s="28">
        <f t="shared" si="84"/>
        <v>1866.2747167005678</v>
      </c>
      <c r="D301" s="17">
        <f t="shared" si="87"/>
        <v>0.46417320502100345</v>
      </c>
      <c r="E301">
        <f t="shared" si="93"/>
        <v>32</v>
      </c>
      <c r="F301">
        <f t="shared" si="86"/>
        <v>82</v>
      </c>
      <c r="G301" s="17">
        <f t="shared" si="95"/>
        <v>32.700000000000003</v>
      </c>
      <c r="H301" s="28">
        <f t="shared" si="88"/>
        <v>258.83325521900787</v>
      </c>
      <c r="I301" s="7">
        <f t="shared" si="90"/>
        <v>259</v>
      </c>
      <c r="J301" s="17">
        <f t="shared" si="89"/>
        <v>38.634911852955874</v>
      </c>
      <c r="K301" s="17">
        <f t="shared" si="94"/>
        <v>-25.76250000000001</v>
      </c>
      <c r="L301" s="7">
        <f t="shared" si="91"/>
        <v>39</v>
      </c>
      <c r="M301">
        <v>-1</v>
      </c>
      <c r="N301">
        <f t="shared" si="92"/>
        <v>-5026</v>
      </c>
    </row>
    <row r="302" spans="1:14" x14ac:dyDescent="0.35">
      <c r="A302">
        <f t="shared" si="82"/>
        <v>33</v>
      </c>
      <c r="B302" s="28">
        <f t="shared" ref="B302:B333" si="96" xml:space="preserve"> 1/COS(PI()*A302/(2 * subslots))</f>
        <v>1.9644766988672488</v>
      </c>
      <c r="C302" s="28">
        <f t="shared" si="84"/>
        <v>1964.4766988672488</v>
      </c>
      <c r="D302" s="17">
        <f t="shared" si="87"/>
        <v>0.49095858424962879</v>
      </c>
      <c r="E302">
        <f t="shared" si="93"/>
        <v>33</v>
      </c>
      <c r="F302">
        <f t="shared" si="86"/>
        <v>83</v>
      </c>
      <c r="G302" s="17">
        <f t="shared" si="95"/>
        <v>32.549999999999997</v>
      </c>
      <c r="H302" s="28">
        <f t="shared" si="88"/>
        <v>273.70841102449066</v>
      </c>
      <c r="I302" s="7">
        <f t="shared" si="90"/>
        <v>274</v>
      </c>
      <c r="J302" s="17">
        <f t="shared" si="89"/>
        <v>36.535230914424581</v>
      </c>
      <c r="K302" s="17">
        <f t="shared" si="94"/>
        <v>-26.282812500000009</v>
      </c>
      <c r="L302" s="7">
        <f t="shared" si="91"/>
        <v>37</v>
      </c>
      <c r="M302">
        <v>-1</v>
      </c>
      <c r="N302">
        <f t="shared" si="92"/>
        <v>-5063</v>
      </c>
    </row>
    <row r="303" spans="1:14" x14ac:dyDescent="0.35">
      <c r="A303">
        <f t="shared" si="82"/>
        <v>34</v>
      </c>
      <c r="B303" s="28">
        <f t="shared" si="96"/>
        <v>2.0757496076487936</v>
      </c>
      <c r="C303" s="28">
        <f t="shared" si="84"/>
        <v>2075.7496076487937</v>
      </c>
      <c r="D303" s="17">
        <f t="shared" si="87"/>
        <v>0.51824632589828479</v>
      </c>
      <c r="E303">
        <f t="shared" si="93"/>
        <v>34</v>
      </c>
      <c r="F303">
        <f t="shared" si="86"/>
        <v>84</v>
      </c>
      <c r="G303" s="17">
        <f t="shared" si="95"/>
        <v>32.4</v>
      </c>
      <c r="H303" s="28">
        <f t="shared" si="88"/>
        <v>290.55088909146531</v>
      </c>
      <c r="I303" s="7">
        <f t="shared" si="90"/>
        <v>291</v>
      </c>
      <c r="J303" s="17">
        <f t="shared" si="89"/>
        <v>34.417378763731826</v>
      </c>
      <c r="K303" s="17">
        <f t="shared" si="94"/>
        <v>-26.760937500000008</v>
      </c>
      <c r="L303" s="7">
        <f t="shared" si="91"/>
        <v>34</v>
      </c>
      <c r="M303">
        <v>-1</v>
      </c>
      <c r="N303">
        <f t="shared" si="92"/>
        <v>-5097</v>
      </c>
    </row>
    <row r="304" spans="1:14" x14ac:dyDescent="0.35">
      <c r="A304">
        <f t="shared" si="82"/>
        <v>35</v>
      </c>
      <c r="B304" s="28">
        <f t="shared" si="96"/>
        <v>2.2026892645852665</v>
      </c>
      <c r="C304" s="28">
        <f t="shared" si="84"/>
        <v>2202.6892645852663</v>
      </c>
      <c r="D304" s="17">
        <f t="shared" si="87"/>
        <v>0.54600950026045325</v>
      </c>
      <c r="E304">
        <f t="shared" si="93"/>
        <v>35</v>
      </c>
      <c r="F304">
        <f t="shared" si="86"/>
        <v>85</v>
      </c>
      <c r="G304" s="17">
        <f t="shared" si="95"/>
        <v>32.25</v>
      </c>
      <c r="H304" s="28">
        <f t="shared" si="88"/>
        <v>309.75317783230309</v>
      </c>
      <c r="I304" s="7">
        <f t="shared" si="90"/>
        <v>310</v>
      </c>
      <c r="J304" s="17">
        <f t="shared" si="89"/>
        <v>32.283768870367773</v>
      </c>
      <c r="K304" s="17">
        <f t="shared" si="94"/>
        <v>-27.210937500000007</v>
      </c>
      <c r="L304" s="7">
        <f t="shared" si="91"/>
        <v>32</v>
      </c>
      <c r="M304">
        <v>-1</v>
      </c>
      <c r="N304">
        <f t="shared" si="92"/>
        <v>-5129</v>
      </c>
    </row>
    <row r="305" spans="1:14" x14ac:dyDescent="0.35">
      <c r="A305">
        <f t="shared" si="82"/>
        <v>36</v>
      </c>
      <c r="B305" s="28">
        <f t="shared" si="96"/>
        <v>2.3486346560543518</v>
      </c>
      <c r="C305" s="28">
        <f t="shared" si="84"/>
        <v>2348.634656054352</v>
      </c>
      <c r="D305" s="17">
        <f t="shared" si="87"/>
        <v>0.57422070843492734</v>
      </c>
      <c r="E305">
        <f t="shared" si="93"/>
        <v>36</v>
      </c>
      <c r="F305">
        <f t="shared" si="86"/>
        <v>86</v>
      </c>
      <c r="G305" s="17">
        <f t="shared" si="95"/>
        <v>32.1</v>
      </c>
      <c r="H305" s="28">
        <f t="shared" si="88"/>
        <v>331.82009779973504</v>
      </c>
      <c r="I305" s="7">
        <f t="shared" si="90"/>
        <v>332</v>
      </c>
      <c r="J305" s="17">
        <f t="shared" si="89"/>
        <v>30.136812285660127</v>
      </c>
      <c r="K305" s="17">
        <f t="shared" si="94"/>
        <v>-27.632812500000007</v>
      </c>
      <c r="L305" s="7">
        <f t="shared" si="91"/>
        <v>30</v>
      </c>
      <c r="M305">
        <v>-1</v>
      </c>
      <c r="N305">
        <f t="shared" si="92"/>
        <v>-5159</v>
      </c>
    </row>
    <row r="306" spans="1:14" x14ac:dyDescent="0.35">
      <c r="A306">
        <f t="shared" si="82"/>
        <v>37</v>
      </c>
      <c r="B306" s="28">
        <f t="shared" si="96"/>
        <v>2.5179536983103494</v>
      </c>
      <c r="C306" s="28">
        <f t="shared" si="84"/>
        <v>2517.9536983103494</v>
      </c>
      <c r="D306" s="17">
        <f t="shared" si="87"/>
        <v>0.60285210936521949</v>
      </c>
      <c r="E306">
        <f t="shared" si="93"/>
        <v>37</v>
      </c>
      <c r="F306">
        <f t="shared" si="86"/>
        <v>87</v>
      </c>
      <c r="G306" s="17">
        <f t="shared" si="95"/>
        <v>31.950000000000003</v>
      </c>
      <c r="H306" s="28">
        <f t="shared" si="88"/>
        <v>357.41200163076036</v>
      </c>
      <c r="I306" s="7">
        <f t="shared" si="90"/>
        <v>357</v>
      </c>
      <c r="J306" s="17">
        <f t="shared" si="89"/>
        <v>27.978914961929355</v>
      </c>
      <c r="K306" s="17">
        <f t="shared" si="94"/>
        <v>-28.026562500000008</v>
      </c>
      <c r="L306" s="7">
        <f t="shared" si="91"/>
        <v>28</v>
      </c>
      <c r="M306">
        <v>-1</v>
      </c>
      <c r="N306">
        <f t="shared" si="92"/>
        <v>-5187</v>
      </c>
    </row>
    <row r="307" spans="1:14" x14ac:dyDescent="0.35">
      <c r="A307">
        <f t="shared" si="82"/>
        <v>38</v>
      </c>
      <c r="B307" s="28">
        <f t="shared" si="96"/>
        <v>2.7164718916658708</v>
      </c>
      <c r="C307" s="28">
        <f t="shared" si="84"/>
        <v>2716.4718916658708</v>
      </c>
      <c r="D307" s="17">
        <f t="shared" si="87"/>
        <v>0.63187544731532186</v>
      </c>
      <c r="E307">
        <f t="shared" si="93"/>
        <v>38</v>
      </c>
      <c r="F307">
        <f t="shared" si="86"/>
        <v>88</v>
      </c>
      <c r="G307" s="17">
        <f t="shared" si="95"/>
        <v>31.799999999999997</v>
      </c>
      <c r="H307" s="28">
        <f t="shared" si="88"/>
        <v>387.40957476219489</v>
      </c>
      <c r="I307" s="7">
        <f t="shared" si="90"/>
        <v>387</v>
      </c>
      <c r="J307" s="17">
        <f t="shared" si="89"/>
        <v>25.812475094706521</v>
      </c>
      <c r="K307" s="17">
        <f t="shared" si="94"/>
        <v>-28.392187500000009</v>
      </c>
      <c r="L307" s="7">
        <f t="shared" si="91"/>
        <v>26</v>
      </c>
      <c r="M307">
        <v>-1</v>
      </c>
      <c r="N307">
        <f t="shared" si="92"/>
        <v>-5213</v>
      </c>
    </row>
    <row r="308" spans="1:14" x14ac:dyDescent="0.35">
      <c r="A308">
        <f t="shared" si="82"/>
        <v>39</v>
      </c>
      <c r="B308" s="28">
        <f t="shared" si="96"/>
        <v>2.9521347928093391</v>
      </c>
      <c r="C308" s="28">
        <f t="shared" si="84"/>
        <v>2952.1347928093392</v>
      </c>
      <c r="D308" s="17">
        <f t="shared" si="87"/>
        <v>0.66126207975470852</v>
      </c>
      <c r="E308">
        <f t="shared" si="93"/>
        <v>39</v>
      </c>
      <c r="F308">
        <f t="shared" si="86"/>
        <v>89</v>
      </c>
      <c r="G308" s="17">
        <f t="shared" si="95"/>
        <v>31.65</v>
      </c>
      <c r="H308" s="28">
        <f t="shared" si="88"/>
        <v>423.013982826279</v>
      </c>
      <c r="I308" s="7">
        <f t="shared" si="90"/>
        <v>423</v>
      </c>
      <c r="J308" s="17">
        <f t="shared" si="89"/>
        <v>23.639880490916877</v>
      </c>
      <c r="K308" s="17">
        <f t="shared" si="94"/>
        <v>-28.729687500000008</v>
      </c>
      <c r="L308" s="7">
        <f t="shared" si="91"/>
        <v>24</v>
      </c>
      <c r="M308">
        <v>-1</v>
      </c>
      <c r="N308">
        <f t="shared" si="92"/>
        <v>-5237</v>
      </c>
    </row>
    <row r="309" spans="1:14" x14ac:dyDescent="0.35">
      <c r="A309">
        <f t="shared" si="82"/>
        <v>40</v>
      </c>
      <c r="B309" s="28">
        <f t="shared" si="96"/>
        <v>3.2360679774997894</v>
      </c>
      <c r="C309" s="28">
        <f t="shared" si="84"/>
        <v>3236.0679774997893</v>
      </c>
      <c r="D309" s="17">
        <f t="shared" si="87"/>
        <v>0.69098300562505255</v>
      </c>
      <c r="E309">
        <f t="shared" si="93"/>
        <v>40</v>
      </c>
      <c r="F309">
        <f t="shared" si="86"/>
        <v>90</v>
      </c>
      <c r="G309" s="17">
        <f t="shared" si="95"/>
        <v>31.5</v>
      </c>
      <c r="H309" s="28">
        <f t="shared" si="88"/>
        <v>465.90710836771518</v>
      </c>
      <c r="I309" s="7">
        <f t="shared" si="90"/>
        <v>466</v>
      </c>
      <c r="J309" s="17">
        <f t="shared" si="89"/>
        <v>21.463505965887823</v>
      </c>
      <c r="K309" s="17">
        <f t="shared" si="94"/>
        <v>-29.025000000000009</v>
      </c>
      <c r="L309" s="7">
        <f t="shared" si="91"/>
        <v>21</v>
      </c>
      <c r="M309">
        <v>-1</v>
      </c>
      <c r="N309">
        <f t="shared" si="92"/>
        <v>-5258</v>
      </c>
    </row>
    <row r="310" spans="1:14" x14ac:dyDescent="0.35">
      <c r="A310">
        <f>E310</f>
        <v>41</v>
      </c>
      <c r="B310" s="28">
        <f t="shared" si="96"/>
        <v>3.5843436523721586</v>
      </c>
      <c r="C310" s="28">
        <f t="shared" si="84"/>
        <v>3584.3436523721584</v>
      </c>
      <c r="D310" s="17">
        <f t="shared" si="87"/>
        <v>0.7210088939607705</v>
      </c>
      <c r="E310">
        <f t="shared" si="93"/>
        <v>41</v>
      </c>
      <c r="F310">
        <f t="shared" si="86"/>
        <v>91</v>
      </c>
      <c r="G310" s="17">
        <f t="shared" si="95"/>
        <v>31.35</v>
      </c>
      <c r="H310" s="28">
        <f t="shared" si="88"/>
        <v>518.51861298894482</v>
      </c>
      <c r="I310" s="7">
        <f t="shared" si="90"/>
        <v>519</v>
      </c>
      <c r="J310" s="17">
        <f t="shared" si="89"/>
        <v>19.285710771993458</v>
      </c>
      <c r="K310" s="17">
        <f t="shared" si="94"/>
        <v>-29.292187500000008</v>
      </c>
      <c r="L310" s="7">
        <f t="shared" si="91"/>
        <v>19</v>
      </c>
      <c r="M310">
        <v>-1</v>
      </c>
      <c r="N310">
        <f t="shared" si="92"/>
        <v>-5277</v>
      </c>
    </row>
    <row r="311" spans="1:14" x14ac:dyDescent="0.35">
      <c r="A311">
        <f t="shared" ref="A311:A319" si="97">E311</f>
        <v>42</v>
      </c>
      <c r="B311" s="28">
        <f t="shared" si="96"/>
        <v>4.0210722333759685</v>
      </c>
      <c r="C311" s="28">
        <f t="shared" si="84"/>
        <v>4021.0722333759686</v>
      </c>
      <c r="D311" s="17">
        <f t="shared" si="87"/>
        <v>0.75131011283514526</v>
      </c>
      <c r="E311">
        <f t="shared" si="93"/>
        <v>42</v>
      </c>
      <c r="F311">
        <f t="shared" si="86"/>
        <v>92</v>
      </c>
      <c r="G311" s="17">
        <f t="shared" si="95"/>
        <v>31.200000000000003</v>
      </c>
      <c r="H311" s="28">
        <f t="shared" si="88"/>
        <v>584.49329714411806</v>
      </c>
      <c r="I311" s="7">
        <f t="shared" si="90"/>
        <v>584</v>
      </c>
      <c r="J311" s="17">
        <f t="shared" si="89"/>
        <v>17.108836061697911</v>
      </c>
      <c r="K311" s="17">
        <f t="shared" si="94"/>
        <v>-29.531250000000007</v>
      </c>
      <c r="L311" s="7">
        <f t="shared" si="91"/>
        <v>17</v>
      </c>
      <c r="M311">
        <v>-1</v>
      </c>
      <c r="N311">
        <f t="shared" si="92"/>
        <v>-5294</v>
      </c>
    </row>
    <row r="312" spans="1:14" x14ac:dyDescent="0.35">
      <c r="A312">
        <f t="shared" si="97"/>
        <v>43</v>
      </c>
      <c r="B312" s="28">
        <f t="shared" si="96"/>
        <v>4.58414385702737</v>
      </c>
      <c r="C312" s="28">
        <f t="shared" si="84"/>
        <v>4584.1438570273704</v>
      </c>
      <c r="D312" s="17">
        <f t="shared" si="87"/>
        <v>0.78185675860345727</v>
      </c>
      <c r="E312">
        <f t="shared" si="93"/>
        <v>43</v>
      </c>
      <c r="F312">
        <f t="shared" si="86"/>
        <v>93</v>
      </c>
      <c r="G312" s="17">
        <f t="shared" si="95"/>
        <v>31.049999999999997</v>
      </c>
      <c r="H312" s="28">
        <f t="shared" si="88"/>
        <v>669.55905520440535</v>
      </c>
      <c r="I312" s="7">
        <f t="shared" si="90"/>
        <v>670</v>
      </c>
      <c r="J312" s="17">
        <f t="shared" si="89"/>
        <v>14.935202387707481</v>
      </c>
      <c r="K312" s="17">
        <f t="shared" si="94"/>
        <v>-29.742187500000007</v>
      </c>
      <c r="L312" s="7">
        <f t="shared" si="91"/>
        <v>15</v>
      </c>
      <c r="M312">
        <v>-1</v>
      </c>
      <c r="N312">
        <f t="shared" si="92"/>
        <v>-5309</v>
      </c>
    </row>
    <row r="313" spans="1:14" x14ac:dyDescent="0.35">
      <c r="A313">
        <f t="shared" si="97"/>
        <v>44</v>
      </c>
      <c r="B313" s="28">
        <f t="shared" si="96"/>
        <v>5.3367114122924555</v>
      </c>
      <c r="C313" s="28">
        <f t="shared" si="84"/>
        <v>5336.7114122924559</v>
      </c>
      <c r="D313" s="17">
        <f t="shared" si="87"/>
        <v>0.81261868541427529</v>
      </c>
      <c r="E313">
        <f t="shared" si="93"/>
        <v>44</v>
      </c>
      <c r="F313">
        <f t="shared" si="86"/>
        <v>94</v>
      </c>
      <c r="G313" s="17">
        <f t="shared" si="95"/>
        <v>30.9</v>
      </c>
      <c r="H313" s="28">
        <f t="shared" si="88"/>
        <v>783.26278692247445</v>
      </c>
      <c r="I313" s="7">
        <f t="shared" si="90"/>
        <v>783</v>
      </c>
      <c r="J313" s="17">
        <f t="shared" si="89"/>
        <v>12.767107242884729</v>
      </c>
      <c r="K313" s="17">
        <f t="shared" si="94"/>
        <v>-29.925000000000008</v>
      </c>
      <c r="L313" s="7">
        <f t="shared" si="91"/>
        <v>13</v>
      </c>
      <c r="M313">
        <v>-1</v>
      </c>
      <c r="N313">
        <f t="shared" si="92"/>
        <v>-5322</v>
      </c>
    </row>
    <row r="314" spans="1:14" x14ac:dyDescent="0.35">
      <c r="A314">
        <f t="shared" si="97"/>
        <v>45</v>
      </c>
      <c r="B314" s="28">
        <f t="shared" si="96"/>
        <v>6.3924532214996592</v>
      </c>
      <c r="C314" s="28">
        <f t="shared" si="84"/>
        <v>6392.4532214996589</v>
      </c>
      <c r="D314" s="17">
        <f t="shared" si="87"/>
        <v>0.84356553495976905</v>
      </c>
      <c r="E314">
        <f t="shared" si="93"/>
        <v>45</v>
      </c>
      <c r="F314">
        <f t="shared" si="86"/>
        <v>95</v>
      </c>
      <c r="G314" s="17">
        <f t="shared" si="95"/>
        <v>30.75</v>
      </c>
      <c r="H314" s="28">
        <f t="shared" si="88"/>
        <v>942.78940423794518</v>
      </c>
      <c r="I314" s="7">
        <f t="shared" si="90"/>
        <v>943</v>
      </c>
      <c r="J314" s="17">
        <f t="shared" si="89"/>
        <v>10.606822642521083</v>
      </c>
      <c r="K314" s="17">
        <f t="shared" si="94"/>
        <v>-30.079687500000009</v>
      </c>
      <c r="L314" s="7">
        <f t="shared" si="91"/>
        <v>11</v>
      </c>
      <c r="M314">
        <v>-1</v>
      </c>
      <c r="N314">
        <f t="shared" si="92"/>
        <v>-5333</v>
      </c>
    </row>
    <row r="315" spans="1:14" x14ac:dyDescent="0.35">
      <c r="A315">
        <f t="shared" si="97"/>
        <v>46</v>
      </c>
      <c r="B315" s="28">
        <f t="shared" si="96"/>
        <v>7.9787297555594616</v>
      </c>
      <c r="C315" s="28">
        <f t="shared" si="84"/>
        <v>7978.7297555594614</v>
      </c>
      <c r="D315" s="17">
        <f t="shared" si="87"/>
        <v>0.87466676643569552</v>
      </c>
      <c r="E315">
        <f t="shared" si="93"/>
        <v>46</v>
      </c>
      <c r="F315">
        <f t="shared" si="86"/>
        <v>96</v>
      </c>
      <c r="G315" s="17">
        <f t="shared" si="95"/>
        <v>30.6</v>
      </c>
      <c r="H315" s="28">
        <f t="shared" si="88"/>
        <v>1182.5093502609955</v>
      </c>
      <c r="I315" s="7">
        <f t="shared" si="90"/>
        <v>1183</v>
      </c>
      <c r="J315" s="17">
        <f t="shared" si="89"/>
        <v>8.4565927515015993</v>
      </c>
      <c r="K315" s="17">
        <f t="shared" ref="K315:K346" si="98">K314 - ROUND(J315,0)*1.8/microsteps</f>
        <v>-30.19218750000001</v>
      </c>
      <c r="L315" s="7">
        <f t="shared" si="91"/>
        <v>8</v>
      </c>
      <c r="M315">
        <v>-1</v>
      </c>
      <c r="N315">
        <f t="shared" si="92"/>
        <v>-5341</v>
      </c>
    </row>
    <row r="316" spans="1:14" x14ac:dyDescent="0.35">
      <c r="A316">
        <f t="shared" si="97"/>
        <v>47</v>
      </c>
      <c r="B316" s="28">
        <f t="shared" si="96"/>
        <v>10.62605379628312</v>
      </c>
      <c r="C316" s="28">
        <f t="shared" si="84"/>
        <v>10626.05379628312</v>
      </c>
      <c r="D316" s="17">
        <f t="shared" si="87"/>
        <v>0.90589168668148567</v>
      </c>
      <c r="E316">
        <f t="shared" si="93"/>
        <v>47</v>
      </c>
      <c r="F316">
        <f t="shared" si="86"/>
        <v>97</v>
      </c>
      <c r="G316" s="17">
        <f t="shared" ref="G316:G347" si="99">A_3 * (2 * subslots -F316)/(2 * subslots) + A_4 * F316 / (2 * subslots)</f>
        <v>30.450000000000003</v>
      </c>
      <c r="H316" s="28">
        <f t="shared" si="88"/>
        <v>1582.621158852204</v>
      </c>
      <c r="I316" s="7">
        <f t="shared" si="90"/>
        <v>1583</v>
      </c>
      <c r="J316" s="17">
        <f t="shared" si="89"/>
        <v>6.3186315588327533</v>
      </c>
      <c r="K316" s="17">
        <f t="shared" si="98"/>
        <v>-30.276562500000011</v>
      </c>
      <c r="L316" s="7">
        <f t="shared" si="91"/>
        <v>6</v>
      </c>
      <c r="M316">
        <v>-1</v>
      </c>
      <c r="N316">
        <f t="shared" si="92"/>
        <v>-5347</v>
      </c>
    </row>
    <row r="317" spans="1:14" x14ac:dyDescent="0.35">
      <c r="A317">
        <f t="shared" si="97"/>
        <v>48</v>
      </c>
      <c r="B317" s="28">
        <f t="shared" si="96"/>
        <v>15.925971109908616</v>
      </c>
      <c r="C317" s="28">
        <f t="shared" si="84"/>
        <v>15925.971109908616</v>
      </c>
      <c r="D317" s="17">
        <f t="shared" si="87"/>
        <v>0.93720948047068653</v>
      </c>
      <c r="E317">
        <f t="shared" si="93"/>
        <v>48</v>
      </c>
      <c r="F317">
        <f t="shared" si="86"/>
        <v>98</v>
      </c>
      <c r="G317" s="17">
        <f t="shared" si="99"/>
        <v>30.299999999999997</v>
      </c>
      <c r="H317" s="28">
        <f t="shared" si="88"/>
        <v>2383.7216969116007</v>
      </c>
      <c r="I317" s="7">
        <f t="shared" si="90"/>
        <v>2384</v>
      </c>
      <c r="J317" s="17">
        <f t="shared" si="89"/>
        <v>4.1951206019378047</v>
      </c>
      <c r="K317" s="17">
        <f t="shared" si="98"/>
        <v>-30.33281250000001</v>
      </c>
      <c r="L317" s="7">
        <f t="shared" si="91"/>
        <v>4</v>
      </c>
      <c r="M317">
        <v>-1</v>
      </c>
      <c r="N317">
        <f t="shared" si="92"/>
        <v>-5351</v>
      </c>
    </row>
    <row r="318" spans="1:14" x14ac:dyDescent="0.35">
      <c r="A318">
        <f t="shared" si="97"/>
        <v>49</v>
      </c>
      <c r="B318" s="28">
        <f t="shared" si="96"/>
        <v>31.83622520909752</v>
      </c>
      <c r="C318" s="28">
        <f t="shared" si="84"/>
        <v>31836.22520909752</v>
      </c>
      <c r="D318" s="17">
        <f t="shared" si="87"/>
        <v>0.9685892409218716</v>
      </c>
      <c r="E318">
        <f t="shared" si="93"/>
        <v>49</v>
      </c>
      <c r="F318">
        <f t="shared" si="86"/>
        <v>99</v>
      </c>
      <c r="G318" s="17">
        <f t="shared" si="99"/>
        <v>30.15</v>
      </c>
      <c r="H318" s="28">
        <f t="shared" si="88"/>
        <v>4788.7978684393429</v>
      </c>
      <c r="I318" s="7">
        <f t="shared" si="90"/>
        <v>4789</v>
      </c>
      <c r="J318" s="17">
        <f t="shared" si="89"/>
        <v>2.0882067430544891</v>
      </c>
      <c r="K318" s="17">
        <f t="shared" si="98"/>
        <v>-30.360937500000009</v>
      </c>
      <c r="L318" s="7">
        <f t="shared" si="91"/>
        <v>2</v>
      </c>
      <c r="M318">
        <v>-1</v>
      </c>
      <c r="N318">
        <f t="shared" si="92"/>
        <v>-5353</v>
      </c>
    </row>
    <row r="319" spans="1:14" ht="25.5" customHeight="1" x14ac:dyDescent="0.35">
      <c r="A319">
        <f t="shared" si="97"/>
        <v>49</v>
      </c>
      <c r="B319" s="30">
        <f t="shared" si="96"/>
        <v>31.83622520909752</v>
      </c>
      <c r="C319" s="28">
        <f t="shared" si="84"/>
        <v>31836.22520909752</v>
      </c>
      <c r="D319" s="17">
        <f t="shared" si="87"/>
        <v>0.9685892409218716</v>
      </c>
      <c r="E319">
        <f>subslots -1</f>
        <v>49</v>
      </c>
      <c r="F319">
        <f>0</f>
        <v>0</v>
      </c>
      <c r="G319" s="17">
        <f>A_4</f>
        <v>30</v>
      </c>
      <c r="H319" s="30">
        <f t="shared" si="88"/>
        <v>4812.7418577815397</v>
      </c>
      <c r="I319" s="7">
        <f t="shared" si="90"/>
        <v>4813</v>
      </c>
      <c r="J319" s="17">
        <f t="shared" si="89"/>
        <v>2.0778176547805862</v>
      </c>
      <c r="K319" s="17">
        <f t="shared" si="98"/>
        <v>-30.389062500000009</v>
      </c>
      <c r="L319" s="7">
        <f t="shared" si="91"/>
        <v>2</v>
      </c>
      <c r="M319">
        <v>1</v>
      </c>
      <c r="N319">
        <f t="shared" si="92"/>
        <v>-5351</v>
      </c>
    </row>
    <row r="320" spans="1:14" x14ac:dyDescent="0.35">
      <c r="A320">
        <f>A319-1</f>
        <v>48</v>
      </c>
      <c r="B320" s="28">
        <f t="shared" si="96"/>
        <v>15.925971109908616</v>
      </c>
      <c r="C320" s="28">
        <f t="shared" si="84"/>
        <v>15925.971109908616</v>
      </c>
      <c r="D320" s="17">
        <f t="shared" si="87"/>
        <v>0.93720948047068653</v>
      </c>
      <c r="E320">
        <f>E319-1</f>
        <v>48</v>
      </c>
      <c r="F320">
        <f t="shared" ref="F320:F369" si="100">F319+1</f>
        <v>1</v>
      </c>
      <c r="G320" s="17">
        <f t="shared" ref="G320:G351" si="101">A_4 * (2 * subslots -F320)/(2 * subslots) + A_5 * F320 / (2 * subslots)</f>
        <v>29.9</v>
      </c>
      <c r="H320" s="28">
        <f t="shared" si="88"/>
        <v>2415.6109503819898</v>
      </c>
      <c r="I320" s="7">
        <f t="shared" si="90"/>
        <v>2416</v>
      </c>
      <c r="J320" s="17">
        <f t="shared" si="89"/>
        <v>4.1397394718792198</v>
      </c>
      <c r="K320" s="17">
        <f t="shared" ref="K320:K351" si="102">K319 + ROUND(J320,0)*1.8/microsteps</f>
        <v>-30.33281250000001</v>
      </c>
      <c r="L320" s="7">
        <f t="shared" si="91"/>
        <v>4</v>
      </c>
      <c r="M320">
        <v>1</v>
      </c>
      <c r="N320">
        <f t="shared" si="92"/>
        <v>-5347</v>
      </c>
    </row>
    <row r="321" spans="1:14" x14ac:dyDescent="0.35">
      <c r="A321">
        <f t="shared" ref="A321:A366" si="103">A320-1</f>
        <v>47</v>
      </c>
      <c r="B321" s="28">
        <f t="shared" si="96"/>
        <v>10.62605379628312</v>
      </c>
      <c r="C321" s="28">
        <f t="shared" si="84"/>
        <v>10626.05379628312</v>
      </c>
      <c r="D321" s="17">
        <f t="shared" si="87"/>
        <v>0.90589168668148567</v>
      </c>
      <c r="E321">
        <f>E320-1</f>
        <v>47</v>
      </c>
      <c r="F321">
        <f t="shared" si="100"/>
        <v>2</v>
      </c>
      <c r="G321" s="17">
        <f t="shared" si="101"/>
        <v>29.799999999999997</v>
      </c>
      <c r="H321" s="28">
        <f t="shared" si="88"/>
        <v>1617.1414190285107</v>
      </c>
      <c r="I321" s="7">
        <f t="shared" si="90"/>
        <v>1617</v>
      </c>
      <c r="J321" s="17">
        <f t="shared" si="89"/>
        <v>6.1837510822074231</v>
      </c>
      <c r="K321" s="17">
        <f t="shared" si="102"/>
        <v>-30.248437500000009</v>
      </c>
      <c r="L321" s="7">
        <f t="shared" si="91"/>
        <v>6</v>
      </c>
      <c r="M321">
        <v>1</v>
      </c>
      <c r="N321">
        <f t="shared" si="92"/>
        <v>-5341</v>
      </c>
    </row>
    <row r="322" spans="1:14" x14ac:dyDescent="0.35">
      <c r="A322">
        <f t="shared" si="103"/>
        <v>46</v>
      </c>
      <c r="B322" s="28">
        <f t="shared" si="96"/>
        <v>7.9787297555594616</v>
      </c>
      <c r="C322" s="28">
        <f t="shared" si="84"/>
        <v>7978.7297555594614</v>
      </c>
      <c r="D322" s="17">
        <f t="shared" si="87"/>
        <v>0.87466676643569552</v>
      </c>
      <c r="E322">
        <f t="shared" ref="E322:E368" si="104">E321-1</f>
        <v>46</v>
      </c>
      <c r="F322">
        <f t="shared" si="100"/>
        <v>3</v>
      </c>
      <c r="G322" s="17">
        <f t="shared" si="101"/>
        <v>29.700000000000003</v>
      </c>
      <c r="H322" s="28">
        <f t="shared" si="88"/>
        <v>1218.342966935571</v>
      </c>
      <c r="I322" s="7">
        <f t="shared" si="90"/>
        <v>1218</v>
      </c>
      <c r="J322" s="17">
        <f t="shared" si="89"/>
        <v>8.2078694352809656</v>
      </c>
      <c r="K322" s="17">
        <f t="shared" si="102"/>
        <v>-30.135937500000008</v>
      </c>
      <c r="L322" s="7">
        <f t="shared" si="91"/>
        <v>8</v>
      </c>
      <c r="M322">
        <v>1</v>
      </c>
      <c r="N322">
        <f t="shared" si="92"/>
        <v>-5333</v>
      </c>
    </row>
    <row r="323" spans="1:14" x14ac:dyDescent="0.35">
      <c r="A323">
        <f t="shared" si="103"/>
        <v>45</v>
      </c>
      <c r="B323" s="28">
        <f t="shared" si="96"/>
        <v>6.3924532214996592</v>
      </c>
      <c r="C323" s="28">
        <f t="shared" si="84"/>
        <v>6392.4532214996589</v>
      </c>
      <c r="D323" s="17">
        <f t="shared" si="87"/>
        <v>0.84356553495976905</v>
      </c>
      <c r="E323">
        <f t="shared" si="104"/>
        <v>45</v>
      </c>
      <c r="F323">
        <f t="shared" si="100"/>
        <v>4</v>
      </c>
      <c r="G323" s="17">
        <f t="shared" si="101"/>
        <v>29.6</v>
      </c>
      <c r="H323" s="28">
        <f t="shared" si="88"/>
        <v>979.41804663232472</v>
      </c>
      <c r="I323" s="7">
        <f t="shared" si="90"/>
        <v>979</v>
      </c>
      <c r="J323" s="17">
        <f t="shared" si="89"/>
        <v>10.210144722556882</v>
      </c>
      <c r="K323" s="17">
        <f t="shared" si="102"/>
        <v>-29.995312500000008</v>
      </c>
      <c r="L323" s="7">
        <f t="shared" si="91"/>
        <v>10</v>
      </c>
      <c r="M323">
        <v>1</v>
      </c>
      <c r="N323">
        <f t="shared" si="92"/>
        <v>-5323</v>
      </c>
    </row>
    <row r="324" spans="1:14" x14ac:dyDescent="0.35">
      <c r="A324">
        <f t="shared" si="103"/>
        <v>44</v>
      </c>
      <c r="B324" s="28">
        <f t="shared" si="96"/>
        <v>5.3367114122924555</v>
      </c>
      <c r="C324" s="28">
        <f t="shared" si="84"/>
        <v>5336.7114122924559</v>
      </c>
      <c r="D324" s="17">
        <f t="shared" si="87"/>
        <v>0.81261868541427529</v>
      </c>
      <c r="E324">
        <f t="shared" si="104"/>
        <v>44</v>
      </c>
      <c r="F324">
        <f t="shared" si="100"/>
        <v>5</v>
      </c>
      <c r="G324" s="17">
        <f t="shared" si="101"/>
        <v>29.5</v>
      </c>
      <c r="H324" s="28">
        <f t="shared" si="88"/>
        <v>820.43458020015112</v>
      </c>
      <c r="I324" s="7">
        <f t="shared" si="90"/>
        <v>820</v>
      </c>
      <c r="J324" s="17">
        <f t="shared" si="89"/>
        <v>12.188662254533964</v>
      </c>
      <c r="K324" s="17">
        <f t="shared" si="102"/>
        <v>-29.826562500000009</v>
      </c>
      <c r="L324" s="7">
        <f t="shared" si="91"/>
        <v>12</v>
      </c>
      <c r="M324">
        <v>1</v>
      </c>
      <c r="N324">
        <f t="shared" si="92"/>
        <v>-5311</v>
      </c>
    </row>
    <row r="325" spans="1:14" x14ac:dyDescent="0.35">
      <c r="A325">
        <f t="shared" si="103"/>
        <v>43</v>
      </c>
      <c r="B325" s="28">
        <f t="shared" si="96"/>
        <v>4.58414385702737</v>
      </c>
      <c r="C325" s="28">
        <f t="shared" si="84"/>
        <v>4584.1438570273704</v>
      </c>
      <c r="D325" s="17">
        <f t="shared" si="87"/>
        <v>0.78185675860345727</v>
      </c>
      <c r="E325">
        <f t="shared" si="104"/>
        <v>43</v>
      </c>
      <c r="F325">
        <f t="shared" si="100"/>
        <v>6</v>
      </c>
      <c r="G325" s="17">
        <f t="shared" si="101"/>
        <v>29.4</v>
      </c>
      <c r="H325" s="28">
        <f t="shared" si="88"/>
        <v>707.13634911893826</v>
      </c>
      <c r="I325" s="7">
        <f t="shared" si="90"/>
        <v>707</v>
      </c>
      <c r="J325" s="17">
        <f t="shared" si="89"/>
        <v>14.141544289809984</v>
      </c>
      <c r="K325" s="17">
        <f t="shared" si="102"/>
        <v>-29.62968750000001</v>
      </c>
      <c r="L325" s="7">
        <f t="shared" si="91"/>
        <v>14</v>
      </c>
      <c r="M325">
        <v>1</v>
      </c>
      <c r="N325">
        <f t="shared" si="92"/>
        <v>-5297</v>
      </c>
    </row>
    <row r="326" spans="1:14" x14ac:dyDescent="0.35">
      <c r="A326">
        <f t="shared" si="103"/>
        <v>42</v>
      </c>
      <c r="B326" s="28">
        <f t="shared" si="96"/>
        <v>4.0210722333759685</v>
      </c>
      <c r="C326" s="28">
        <f t="shared" si="84"/>
        <v>4021.0722333759686</v>
      </c>
      <c r="D326" s="17">
        <f t="shared" si="87"/>
        <v>0.75131011283514526</v>
      </c>
      <c r="E326">
        <f t="shared" si="104"/>
        <v>42</v>
      </c>
      <c r="F326">
        <f t="shared" si="100"/>
        <v>7</v>
      </c>
      <c r="G326" s="17">
        <f t="shared" si="101"/>
        <v>29.299999999999997</v>
      </c>
      <c r="H326" s="28">
        <f t="shared" si="88"/>
        <v>622.39559286336123</v>
      </c>
      <c r="I326" s="7">
        <f t="shared" si="90"/>
        <v>622</v>
      </c>
      <c r="J326" s="17">
        <f t="shared" si="89"/>
        <v>16.066951814350922</v>
      </c>
      <c r="K326" s="17">
        <f t="shared" si="102"/>
        <v>-29.404687500000009</v>
      </c>
      <c r="L326" s="7">
        <f t="shared" si="91"/>
        <v>16</v>
      </c>
      <c r="M326">
        <v>1</v>
      </c>
      <c r="N326">
        <f t="shared" si="92"/>
        <v>-5281</v>
      </c>
    </row>
    <row r="327" spans="1:14" x14ac:dyDescent="0.35">
      <c r="A327">
        <f t="shared" si="103"/>
        <v>41</v>
      </c>
      <c r="B327" s="28">
        <f t="shared" si="96"/>
        <v>3.5843436523721586</v>
      </c>
      <c r="C327" s="28">
        <f t="shared" si="84"/>
        <v>3584.3436523721584</v>
      </c>
      <c r="D327" s="17">
        <f t="shared" si="87"/>
        <v>0.7210088939607705</v>
      </c>
      <c r="E327">
        <f t="shared" si="104"/>
        <v>41</v>
      </c>
      <c r="F327">
        <f t="shared" si="100"/>
        <v>8</v>
      </c>
      <c r="G327" s="17">
        <f t="shared" si="101"/>
        <v>29.200000000000003</v>
      </c>
      <c r="H327" s="28">
        <f t="shared" si="88"/>
        <v>556.69720949326779</v>
      </c>
      <c r="I327" s="7">
        <f t="shared" si="90"/>
        <v>557</v>
      </c>
      <c r="J327" s="17">
        <f t="shared" si="89"/>
        <v>17.963086269288961</v>
      </c>
      <c r="K327" s="17">
        <f t="shared" si="102"/>
        <v>-29.151562500000008</v>
      </c>
      <c r="L327" s="7">
        <f t="shared" si="91"/>
        <v>18</v>
      </c>
      <c r="M327">
        <v>1</v>
      </c>
      <c r="N327">
        <f t="shared" si="92"/>
        <v>-5263</v>
      </c>
    </row>
    <row r="328" spans="1:14" x14ac:dyDescent="0.35">
      <c r="A328">
        <f t="shared" si="103"/>
        <v>40</v>
      </c>
      <c r="B328" s="28">
        <f t="shared" si="96"/>
        <v>3.2360679774997894</v>
      </c>
      <c r="C328" s="28">
        <f t="shared" si="84"/>
        <v>3236.0679774997893</v>
      </c>
      <c r="D328" s="17">
        <f t="shared" si="87"/>
        <v>0.69098300562505255</v>
      </c>
      <c r="E328">
        <f t="shared" si="104"/>
        <v>40</v>
      </c>
      <c r="F328">
        <f t="shared" si="100"/>
        <v>9</v>
      </c>
      <c r="G328" s="17">
        <f t="shared" si="101"/>
        <v>29.1</v>
      </c>
      <c r="H328" s="28">
        <f t="shared" si="88"/>
        <v>504.33243689288753</v>
      </c>
      <c r="I328" s="7">
        <f t="shared" si="90"/>
        <v>504</v>
      </c>
      <c r="J328" s="17">
        <f t="shared" si="89"/>
        <v>19.828191225629709</v>
      </c>
      <c r="K328" s="17">
        <f t="shared" si="102"/>
        <v>-28.870312500000008</v>
      </c>
      <c r="L328" s="7">
        <f t="shared" si="91"/>
        <v>20</v>
      </c>
      <c r="M328">
        <v>1</v>
      </c>
      <c r="N328">
        <f t="shared" si="92"/>
        <v>-5243</v>
      </c>
    </row>
    <row r="329" spans="1:14" x14ac:dyDescent="0.35">
      <c r="A329">
        <f t="shared" si="103"/>
        <v>39</v>
      </c>
      <c r="B329" s="28">
        <f t="shared" si="96"/>
        <v>2.9521347928093391</v>
      </c>
      <c r="C329" s="28">
        <f t="shared" si="84"/>
        <v>2952.1347928093392</v>
      </c>
      <c r="D329" s="17">
        <f t="shared" si="87"/>
        <v>0.66126207975470852</v>
      </c>
      <c r="E329">
        <f t="shared" si="104"/>
        <v>39</v>
      </c>
      <c r="F329">
        <f t="shared" si="100"/>
        <v>10</v>
      </c>
      <c r="G329" s="17">
        <f t="shared" si="101"/>
        <v>29</v>
      </c>
      <c r="H329" s="28">
        <f t="shared" si="88"/>
        <v>461.66870884316313</v>
      </c>
      <c r="I329" s="7">
        <f t="shared" si="90"/>
        <v>462</v>
      </c>
      <c r="J329" s="17">
        <f t="shared" si="89"/>
        <v>21.660554004315621</v>
      </c>
      <c r="K329" s="17">
        <f t="shared" si="102"/>
        <v>-28.560937500000009</v>
      </c>
      <c r="L329" s="7">
        <f t="shared" si="91"/>
        <v>22</v>
      </c>
      <c r="M329">
        <v>1</v>
      </c>
      <c r="N329">
        <f t="shared" si="92"/>
        <v>-5221</v>
      </c>
    </row>
    <row r="330" spans="1:14" x14ac:dyDescent="0.35">
      <c r="A330">
        <f t="shared" si="103"/>
        <v>38</v>
      </c>
      <c r="B330" s="28">
        <f t="shared" si="96"/>
        <v>2.7164718916658708</v>
      </c>
      <c r="C330" s="28">
        <f t="shared" si="84"/>
        <v>2716.4718916658708</v>
      </c>
      <c r="D330" s="17">
        <f t="shared" si="87"/>
        <v>0.63187544731532186</v>
      </c>
      <c r="E330">
        <f t="shared" si="104"/>
        <v>38</v>
      </c>
      <c r="F330">
        <f t="shared" si="100"/>
        <v>11</v>
      </c>
      <c r="G330" s="17">
        <f t="shared" si="101"/>
        <v>28.9</v>
      </c>
      <c r="H330" s="28">
        <f t="shared" si="88"/>
        <v>426.28458399438745</v>
      </c>
      <c r="I330" s="7">
        <f t="shared" si="90"/>
        <v>426</v>
      </c>
      <c r="J330" s="17">
        <f t="shared" si="89"/>
        <v>23.458507240157818</v>
      </c>
      <c r="K330" s="17">
        <f t="shared" si="102"/>
        <v>-28.237500000000008</v>
      </c>
      <c r="L330" s="7">
        <f t="shared" si="91"/>
        <v>23</v>
      </c>
      <c r="M330">
        <v>1</v>
      </c>
      <c r="N330">
        <f t="shared" si="92"/>
        <v>-5198</v>
      </c>
    </row>
    <row r="331" spans="1:14" x14ac:dyDescent="0.35">
      <c r="A331">
        <f t="shared" si="103"/>
        <v>37</v>
      </c>
      <c r="B331" s="28">
        <f t="shared" si="96"/>
        <v>2.5179536983103494</v>
      </c>
      <c r="C331" s="28">
        <f t="shared" si="84"/>
        <v>2517.9536983103494</v>
      </c>
      <c r="D331" s="17">
        <f t="shared" si="87"/>
        <v>0.60285210936521949</v>
      </c>
      <c r="E331">
        <f t="shared" si="104"/>
        <v>37</v>
      </c>
      <c r="F331">
        <f t="shared" si="100"/>
        <v>12</v>
      </c>
      <c r="G331" s="17">
        <f t="shared" si="101"/>
        <v>28.799999999999997</v>
      </c>
      <c r="H331" s="28">
        <f t="shared" si="88"/>
        <v>396.50393930912486</v>
      </c>
      <c r="I331" s="7">
        <f t="shared" si="90"/>
        <v>397</v>
      </c>
      <c r="J331" s="17">
        <f t="shared" si="89"/>
        <v>25.220430388218006</v>
      </c>
      <c r="K331" s="17">
        <f t="shared" si="102"/>
        <v>-27.885937500000008</v>
      </c>
      <c r="L331" s="7">
        <f t="shared" si="91"/>
        <v>25</v>
      </c>
      <c r="M331">
        <v>1</v>
      </c>
      <c r="N331">
        <f t="shared" si="92"/>
        <v>-5173</v>
      </c>
    </row>
    <row r="332" spans="1:14" x14ac:dyDescent="0.35">
      <c r="A332">
        <f t="shared" si="103"/>
        <v>36</v>
      </c>
      <c r="B332" s="28">
        <f t="shared" si="96"/>
        <v>2.3486346560543518</v>
      </c>
      <c r="C332" s="28">
        <f t="shared" si="84"/>
        <v>2348.634656054352</v>
      </c>
      <c r="D332" s="17">
        <f t="shared" si="87"/>
        <v>0.57422070843492734</v>
      </c>
      <c r="E332">
        <f t="shared" si="104"/>
        <v>36</v>
      </c>
      <c r="F332">
        <f t="shared" si="100"/>
        <v>13</v>
      </c>
      <c r="G332" s="17">
        <f t="shared" si="101"/>
        <v>28.700000000000003</v>
      </c>
      <c r="H332" s="28">
        <f t="shared" si="88"/>
        <v>371.12979579691614</v>
      </c>
      <c r="I332" s="7">
        <f t="shared" si="90"/>
        <v>371</v>
      </c>
      <c r="J332" s="17">
        <f t="shared" si="89"/>
        <v>26.944751171291148</v>
      </c>
      <c r="K332" s="17">
        <f t="shared" si="102"/>
        <v>-27.506250000000009</v>
      </c>
      <c r="L332" s="7">
        <f t="shared" si="91"/>
        <v>27</v>
      </c>
      <c r="M332">
        <v>1</v>
      </c>
      <c r="N332">
        <f t="shared" si="92"/>
        <v>-5146</v>
      </c>
    </row>
    <row r="333" spans="1:14" x14ac:dyDescent="0.35">
      <c r="A333">
        <f t="shared" si="103"/>
        <v>35</v>
      </c>
      <c r="B333" s="28">
        <f t="shared" si="96"/>
        <v>2.2026892645852665</v>
      </c>
      <c r="C333" s="28">
        <f t="shared" si="84"/>
        <v>2202.6892645852663</v>
      </c>
      <c r="D333" s="17">
        <f t="shared" si="87"/>
        <v>0.54600950026045325</v>
      </c>
      <c r="E333">
        <f t="shared" si="104"/>
        <v>35</v>
      </c>
      <c r="F333">
        <f t="shared" si="100"/>
        <v>14</v>
      </c>
      <c r="G333" s="17">
        <f t="shared" si="101"/>
        <v>28.6</v>
      </c>
      <c r="H333" s="28">
        <f t="shared" si="88"/>
        <v>349.28461486334874</v>
      </c>
      <c r="I333" s="7">
        <f t="shared" si="90"/>
        <v>349</v>
      </c>
      <c r="J333" s="17">
        <f t="shared" si="89"/>
        <v>28.629946967209875</v>
      </c>
      <c r="K333" s="17">
        <f t="shared" si="102"/>
        <v>-27.09843750000001</v>
      </c>
      <c r="L333" s="7">
        <f t="shared" si="91"/>
        <v>29</v>
      </c>
      <c r="M333">
        <v>1</v>
      </c>
      <c r="N333">
        <f t="shared" si="92"/>
        <v>-5117</v>
      </c>
    </row>
    <row r="334" spans="1:14" x14ac:dyDescent="0.35">
      <c r="A334">
        <f t="shared" si="103"/>
        <v>34</v>
      </c>
      <c r="B334" s="28">
        <f t="shared" ref="B334:B365" si="105" xml:space="preserve"> 1/COS(PI()*A334/(2 * subslots))</f>
        <v>2.0757496076487936</v>
      </c>
      <c r="C334" s="28">
        <f t="shared" ref="C334:C368" si="106">1000*B334</f>
        <v>2075.7496076487937</v>
      </c>
      <c r="D334" s="17">
        <f t="shared" si="87"/>
        <v>0.51824632589828479</v>
      </c>
      <c r="E334">
        <f t="shared" si="104"/>
        <v>34</v>
      </c>
      <c r="F334">
        <f t="shared" si="100"/>
        <v>15</v>
      </c>
      <c r="G334" s="17">
        <f t="shared" si="101"/>
        <v>28.5</v>
      </c>
      <c r="H334" s="28">
        <f t="shared" si="88"/>
        <v>330.3104844408237</v>
      </c>
      <c r="I334" s="7">
        <f t="shared" si="90"/>
        <v>330</v>
      </c>
      <c r="J334" s="17">
        <f t="shared" si="89"/>
        <v>30.274546134764108</v>
      </c>
      <c r="K334" s="17">
        <f t="shared" si="102"/>
        <v>-26.67656250000001</v>
      </c>
      <c r="L334" s="7">
        <f t="shared" si="91"/>
        <v>30</v>
      </c>
      <c r="M334">
        <v>1</v>
      </c>
      <c r="N334">
        <f t="shared" si="92"/>
        <v>-5087</v>
      </c>
    </row>
    <row r="335" spans="1:14" x14ac:dyDescent="0.35">
      <c r="A335">
        <f t="shared" si="103"/>
        <v>33</v>
      </c>
      <c r="B335" s="28">
        <f t="shared" si="105"/>
        <v>1.9644766988672488</v>
      </c>
      <c r="C335" s="28">
        <f t="shared" si="106"/>
        <v>1964.4766988672488</v>
      </c>
      <c r="D335" s="17">
        <f t="shared" si="87"/>
        <v>0.49095858424962879</v>
      </c>
      <c r="E335">
        <f t="shared" si="104"/>
        <v>33</v>
      </c>
      <c r="F335">
        <f t="shared" si="100"/>
        <v>16</v>
      </c>
      <c r="G335" s="17">
        <f t="shared" si="101"/>
        <v>28.4</v>
      </c>
      <c r="H335" s="28">
        <f t="shared" si="88"/>
        <v>313.70453446644967</v>
      </c>
      <c r="I335" s="7">
        <f t="shared" si="90"/>
        <v>314</v>
      </c>
      <c r="J335" s="17">
        <f t="shared" si="89"/>
        <v>31.877129277101631</v>
      </c>
      <c r="K335" s="17">
        <f t="shared" si="102"/>
        <v>-26.226562500000011</v>
      </c>
      <c r="L335" s="7">
        <f t="shared" si="91"/>
        <v>32</v>
      </c>
      <c r="M335">
        <v>1</v>
      </c>
      <c r="N335">
        <f t="shared" si="92"/>
        <v>-5055</v>
      </c>
    </row>
    <row r="336" spans="1:14" x14ac:dyDescent="0.35">
      <c r="A336">
        <f t="shared" si="103"/>
        <v>32</v>
      </c>
      <c r="B336" s="28">
        <f t="shared" si="105"/>
        <v>1.8662747167005678</v>
      </c>
      <c r="C336" s="28">
        <f t="shared" si="106"/>
        <v>1866.2747167005678</v>
      </c>
      <c r="D336" s="17">
        <f t="shared" si="87"/>
        <v>0.46417320502100345</v>
      </c>
      <c r="E336">
        <f t="shared" si="104"/>
        <v>32</v>
      </c>
      <c r="F336">
        <f t="shared" si="100"/>
        <v>17</v>
      </c>
      <c r="G336" s="17">
        <f t="shared" si="101"/>
        <v>28.299999999999997</v>
      </c>
      <c r="H336" s="28">
        <f t="shared" si="88"/>
        <v>299.07588147213988</v>
      </c>
      <c r="I336" s="7">
        <f t="shared" si="90"/>
        <v>299</v>
      </c>
      <c r="J336" s="17">
        <f t="shared" si="89"/>
        <v>33.436330441548961</v>
      </c>
      <c r="K336" s="17">
        <f t="shared" si="102"/>
        <v>-25.76250000000001</v>
      </c>
      <c r="L336" s="7">
        <f t="shared" si="91"/>
        <v>33</v>
      </c>
      <c r="M336">
        <v>1</v>
      </c>
      <c r="N336">
        <f t="shared" si="92"/>
        <v>-5022</v>
      </c>
    </row>
    <row r="337" spans="1:14" x14ac:dyDescent="0.35">
      <c r="A337">
        <f t="shared" si="103"/>
        <v>31</v>
      </c>
      <c r="B337" s="28">
        <f t="shared" si="105"/>
        <v>1.7790954854798671</v>
      </c>
      <c r="C337" s="28">
        <f t="shared" si="106"/>
        <v>1779.095485479867</v>
      </c>
      <c r="D337" s="17">
        <f t="shared" si="87"/>
        <v>0.43791662214786931</v>
      </c>
      <c r="E337">
        <f t="shared" si="104"/>
        <v>31</v>
      </c>
      <c r="F337">
        <f t="shared" si="100"/>
        <v>18</v>
      </c>
      <c r="G337" s="17">
        <f t="shared" si="101"/>
        <v>28.200000000000003</v>
      </c>
      <c r="H337" s="28">
        <f t="shared" si="88"/>
        <v>286.11617057875185</v>
      </c>
      <c r="I337" s="7">
        <f t="shared" si="90"/>
        <v>286</v>
      </c>
      <c r="J337" s="17">
        <f t="shared" si="89"/>
        <v>34.950838254867378</v>
      </c>
      <c r="K337" s="17">
        <f t="shared" si="102"/>
        <v>-25.27031250000001</v>
      </c>
      <c r="L337" s="7">
        <f t="shared" si="91"/>
        <v>35</v>
      </c>
      <c r="M337">
        <v>1</v>
      </c>
      <c r="N337">
        <f t="shared" si="92"/>
        <v>-4987</v>
      </c>
    </row>
    <row r="338" spans="1:14" x14ac:dyDescent="0.35">
      <c r="A338">
        <f t="shared" si="103"/>
        <v>30</v>
      </c>
      <c r="B338" s="28">
        <f t="shared" si="105"/>
        <v>1.7013016167040795</v>
      </c>
      <c r="C338" s="28">
        <f t="shared" si="106"/>
        <v>1701.3016167040796</v>
      </c>
      <c r="D338" s="17">
        <f t="shared" si="87"/>
        <v>0.41221474770752675</v>
      </c>
      <c r="E338">
        <f t="shared" si="104"/>
        <v>30</v>
      </c>
      <c r="F338">
        <f t="shared" si="100"/>
        <v>19</v>
      </c>
      <c r="G338" s="17">
        <f t="shared" si="101"/>
        <v>28.1</v>
      </c>
      <c r="H338" s="28">
        <f t="shared" si="88"/>
        <v>274.57895587653422</v>
      </c>
      <c r="I338" s="7">
        <f t="shared" si="90"/>
        <v>275</v>
      </c>
      <c r="J338" s="17">
        <f t="shared" si="89"/>
        <v>36.419396993033033</v>
      </c>
      <c r="K338" s="17">
        <f t="shared" si="102"/>
        <v>-24.764062500000009</v>
      </c>
      <c r="L338" s="7">
        <f t="shared" si="91"/>
        <v>36</v>
      </c>
      <c r="M338">
        <v>1</v>
      </c>
      <c r="N338">
        <f t="shared" si="92"/>
        <v>-4951</v>
      </c>
    </row>
    <row r="339" spans="1:14" x14ac:dyDescent="0.35">
      <c r="A339">
        <f t="shared" si="103"/>
        <v>29</v>
      </c>
      <c r="B339" s="28">
        <f t="shared" si="105"/>
        <v>1.6315687575137499</v>
      </c>
      <c r="C339" s="28">
        <f t="shared" si="106"/>
        <v>1631.5687575137499</v>
      </c>
      <c r="D339" s="17">
        <f t="shared" ref="D339:D402" si="107">1 - COS(PI()*A339/(2 * subslots))</f>
        <v>0.38709294634702351</v>
      </c>
      <c r="E339">
        <f t="shared" si="104"/>
        <v>29</v>
      </c>
      <c r="F339">
        <f t="shared" si="100"/>
        <v>20</v>
      </c>
      <c r="G339" s="17">
        <f t="shared" si="101"/>
        <v>28</v>
      </c>
      <c r="H339" s="28">
        <f t="shared" ref="H339:H402" si="108">1000*B339*2*xfactor*(30000 / beats_per_min)/(G339 * microsteps)</f>
        <v>264.26497314082923</v>
      </c>
      <c r="I339" s="7">
        <f t="shared" si="90"/>
        <v>264</v>
      </c>
      <c r="J339" s="17">
        <f t="shared" ref="J339:J402" si="109">30000000/(subslots*beats_per_min*H339)</f>
        <v>37.840807584707441</v>
      </c>
      <c r="K339" s="17">
        <f t="shared" si="102"/>
        <v>-24.229687500000008</v>
      </c>
      <c r="L339" s="7">
        <f t="shared" si="91"/>
        <v>38</v>
      </c>
      <c r="M339">
        <v>1</v>
      </c>
      <c r="N339">
        <f t="shared" si="92"/>
        <v>-4913</v>
      </c>
    </row>
    <row r="340" spans="1:14" x14ac:dyDescent="0.35">
      <c r="A340">
        <f t="shared" si="103"/>
        <v>28</v>
      </c>
      <c r="B340" s="28">
        <f t="shared" si="105"/>
        <v>1.5688145035053658</v>
      </c>
      <c r="C340" s="28">
        <f t="shared" si="106"/>
        <v>1568.8145035053658</v>
      </c>
      <c r="D340" s="17">
        <f t="shared" si="107"/>
        <v>0.36257601025131025</v>
      </c>
      <c r="E340">
        <f t="shared" si="104"/>
        <v>28</v>
      </c>
      <c r="F340">
        <f t="shared" si="100"/>
        <v>21</v>
      </c>
      <c r="G340" s="17">
        <f t="shared" si="101"/>
        <v>27.9</v>
      </c>
      <c r="H340" s="28">
        <f t="shared" si="108"/>
        <v>255.01143013129061</v>
      </c>
      <c r="I340" s="7">
        <f t="shared" ref="I340:I403" si="110">ROUND(H340,0)</f>
        <v>255</v>
      </c>
      <c r="J340" s="17">
        <f t="shared" si="109"/>
        <v>39.213928547640315</v>
      </c>
      <c r="K340" s="17">
        <f t="shared" si="102"/>
        <v>-23.681250000000009</v>
      </c>
      <c r="L340" s="7">
        <f t="shared" ref="L340:L403" si="111">ROUND(J340,0)</f>
        <v>39</v>
      </c>
      <c r="M340">
        <v>1</v>
      </c>
      <c r="N340">
        <f t="shared" si="92"/>
        <v>-4874</v>
      </c>
    </row>
    <row r="341" spans="1:14" x14ac:dyDescent="0.35">
      <c r="A341">
        <f t="shared" si="103"/>
        <v>27</v>
      </c>
      <c r="B341" s="28">
        <f t="shared" si="105"/>
        <v>1.5121458610312262</v>
      </c>
      <c r="C341" s="28">
        <f t="shared" si="106"/>
        <v>1512.1458610312261</v>
      </c>
      <c r="D341" s="17">
        <f t="shared" si="107"/>
        <v>0.33868813467634806</v>
      </c>
      <c r="E341">
        <f t="shared" si="104"/>
        <v>27</v>
      </c>
      <c r="F341">
        <f t="shared" si="100"/>
        <v>22</v>
      </c>
      <c r="G341" s="17">
        <f t="shared" si="101"/>
        <v>27.799999999999997</v>
      </c>
      <c r="H341" s="28">
        <f t="shared" si="108"/>
        <v>246.68409181897113</v>
      </c>
      <c r="I341" s="7">
        <f t="shared" si="110"/>
        <v>247</v>
      </c>
      <c r="J341" s="17">
        <f t="shared" si="109"/>
        <v>40.537676857324428</v>
      </c>
      <c r="K341" s="17">
        <f t="shared" si="102"/>
        <v>-23.104687500000008</v>
      </c>
      <c r="L341" s="7">
        <f t="shared" si="111"/>
        <v>41</v>
      </c>
      <c r="M341">
        <v>1</v>
      </c>
      <c r="N341">
        <f t="shared" ref="N341:N404" si="112">N340 + (M341*L341)</f>
        <v>-4833</v>
      </c>
    </row>
    <row r="342" spans="1:14" x14ac:dyDescent="0.35">
      <c r="A342">
        <f t="shared" si="103"/>
        <v>26</v>
      </c>
      <c r="B342" s="28">
        <f t="shared" si="105"/>
        <v>1.4608198491225133</v>
      </c>
      <c r="C342" s="28">
        <f t="shared" si="106"/>
        <v>1460.8198491225132</v>
      </c>
      <c r="D342" s="17">
        <f t="shared" si="107"/>
        <v>0.31545289407131138</v>
      </c>
      <c r="E342">
        <f t="shared" si="104"/>
        <v>26</v>
      </c>
      <c r="F342">
        <f t="shared" si="100"/>
        <v>23</v>
      </c>
      <c r="G342" s="17">
        <f t="shared" si="101"/>
        <v>27.700000000000003</v>
      </c>
      <c r="H342" s="28">
        <f t="shared" si="108"/>
        <v>239.17134544664341</v>
      </c>
      <c r="I342" s="7">
        <f t="shared" si="110"/>
        <v>239</v>
      </c>
      <c r="J342" s="17">
        <f t="shared" si="109"/>
        <v>41.811028747299886</v>
      </c>
      <c r="K342" s="17">
        <f t="shared" si="102"/>
        <v>-22.514062500000009</v>
      </c>
      <c r="L342" s="7">
        <f t="shared" si="111"/>
        <v>42</v>
      </c>
      <c r="M342">
        <v>1</v>
      </c>
      <c r="N342">
        <f t="shared" si="112"/>
        <v>-4791</v>
      </c>
    </row>
    <row r="343" spans="1:14" x14ac:dyDescent="0.35">
      <c r="A343">
        <f t="shared" si="103"/>
        <v>25</v>
      </c>
      <c r="B343" s="28">
        <f t="shared" si="105"/>
        <v>1.4142135623730949</v>
      </c>
      <c r="C343" s="28">
        <f t="shared" si="106"/>
        <v>1414.2135623730949</v>
      </c>
      <c r="D343" s="17">
        <f t="shared" si="107"/>
        <v>0.29289321881345243</v>
      </c>
      <c r="E343">
        <f t="shared" si="104"/>
        <v>25</v>
      </c>
      <c r="F343">
        <f t="shared" si="100"/>
        <v>24</v>
      </c>
      <c r="G343" s="17">
        <f t="shared" si="101"/>
        <v>27.6</v>
      </c>
      <c r="H343" s="28">
        <f t="shared" si="108"/>
        <v>232.37969116779371</v>
      </c>
      <c r="I343" s="7">
        <f t="shared" si="110"/>
        <v>232</v>
      </c>
      <c r="J343" s="17">
        <f t="shared" si="109"/>
        <v>43.033020440582867</v>
      </c>
      <c r="K343" s="17">
        <f t="shared" si="102"/>
        <v>-21.909375000000008</v>
      </c>
      <c r="L343" s="7">
        <f t="shared" si="111"/>
        <v>43</v>
      </c>
      <c r="M343">
        <v>1</v>
      </c>
      <c r="N343">
        <f t="shared" si="112"/>
        <v>-4748</v>
      </c>
    </row>
    <row r="344" spans="1:14" x14ac:dyDescent="0.35">
      <c r="A344">
        <f t="shared" si="103"/>
        <v>24</v>
      </c>
      <c r="B344" s="28">
        <f t="shared" si="105"/>
        <v>1.3718011480649182</v>
      </c>
      <c r="C344" s="28">
        <f t="shared" si="106"/>
        <v>1371.8011480649182</v>
      </c>
      <c r="D344" s="17">
        <f t="shared" si="107"/>
        <v>0.27103137257858845</v>
      </c>
      <c r="E344">
        <f t="shared" si="104"/>
        <v>24</v>
      </c>
      <c r="F344">
        <f t="shared" si="100"/>
        <v>25</v>
      </c>
      <c r="G344" s="17">
        <f t="shared" si="101"/>
        <v>27.5</v>
      </c>
      <c r="H344" s="28">
        <f t="shared" si="108"/>
        <v>226.23027456013779</v>
      </c>
      <c r="I344" s="7">
        <f t="shared" si="110"/>
        <v>226</v>
      </c>
      <c r="J344" s="17">
        <f t="shared" si="109"/>
        <v>44.202748811772075</v>
      </c>
      <c r="K344" s="17">
        <f t="shared" si="102"/>
        <v>-21.290625000000009</v>
      </c>
      <c r="L344" s="7">
        <f t="shared" si="111"/>
        <v>44</v>
      </c>
      <c r="M344">
        <v>1</v>
      </c>
      <c r="N344">
        <f t="shared" si="112"/>
        <v>-4704</v>
      </c>
    </row>
    <row r="345" spans="1:14" x14ac:dyDescent="0.35">
      <c r="A345">
        <f t="shared" si="103"/>
        <v>23</v>
      </c>
      <c r="B345" s="28">
        <f t="shared" si="105"/>
        <v>1.3331359054501724</v>
      </c>
      <c r="C345" s="28">
        <f t="shared" si="106"/>
        <v>1333.1359054501725</v>
      </c>
      <c r="D345" s="17">
        <f t="shared" si="107"/>
        <v>0.24988893036954041</v>
      </c>
      <c r="E345">
        <f t="shared" si="104"/>
        <v>23</v>
      </c>
      <c r="F345">
        <f t="shared" si="100"/>
        <v>26</v>
      </c>
      <c r="G345" s="17">
        <f t="shared" si="101"/>
        <v>27.4</v>
      </c>
      <c r="H345" s="28">
        <f t="shared" si="108"/>
        <v>220.65619101101311</v>
      </c>
      <c r="I345" s="7">
        <f t="shared" si="110"/>
        <v>221</v>
      </c>
      <c r="J345" s="17">
        <f t="shared" si="109"/>
        <v>45.319371979465068</v>
      </c>
      <c r="K345" s="17">
        <f t="shared" si="102"/>
        <v>-20.657812500000009</v>
      </c>
      <c r="L345" s="7">
        <f t="shared" si="111"/>
        <v>45</v>
      </c>
      <c r="M345">
        <v>1</v>
      </c>
      <c r="N345">
        <f t="shared" si="112"/>
        <v>-4659</v>
      </c>
    </row>
    <row r="346" spans="1:14" x14ac:dyDescent="0.35">
      <c r="A346">
        <f t="shared" si="103"/>
        <v>22</v>
      </c>
      <c r="B346" s="28">
        <f t="shared" si="105"/>
        <v>1.297836227184727</v>
      </c>
      <c r="C346" s="28">
        <f t="shared" si="106"/>
        <v>1297.836227184727</v>
      </c>
      <c r="D346" s="17">
        <f t="shared" si="107"/>
        <v>0.22948675722421075</v>
      </c>
      <c r="E346">
        <f t="shared" si="104"/>
        <v>22</v>
      </c>
      <c r="F346">
        <f t="shared" si="100"/>
        <v>27</v>
      </c>
      <c r="G346" s="17">
        <f t="shared" si="101"/>
        <v>27.299999999999997</v>
      </c>
      <c r="H346" s="28">
        <f t="shared" si="108"/>
        <v>215.60036912795735</v>
      </c>
      <c r="I346" s="7">
        <f t="shared" si="110"/>
        <v>216</v>
      </c>
      <c r="J346" s="17">
        <f t="shared" si="109"/>
        <v>46.382109828694531</v>
      </c>
      <c r="K346" s="17">
        <f t="shared" si="102"/>
        <v>-20.010937500000008</v>
      </c>
      <c r="L346" s="7">
        <f t="shared" si="111"/>
        <v>46</v>
      </c>
      <c r="M346">
        <v>1</v>
      </c>
      <c r="N346">
        <f t="shared" si="112"/>
        <v>-4613</v>
      </c>
    </row>
    <row r="347" spans="1:14" x14ac:dyDescent="0.35">
      <c r="A347">
        <f t="shared" si="103"/>
        <v>21</v>
      </c>
      <c r="B347" s="28">
        <f t="shared" si="105"/>
        <v>1.2655744560720903</v>
      </c>
      <c r="C347" s="28">
        <f t="shared" si="106"/>
        <v>1265.5744560720902</v>
      </c>
      <c r="D347" s="17">
        <f t="shared" si="107"/>
        <v>0.2098449876243097</v>
      </c>
      <c r="E347">
        <f t="shared" si="104"/>
        <v>21</v>
      </c>
      <c r="F347">
        <f t="shared" si="100"/>
        <v>28</v>
      </c>
      <c r="G347" s="17">
        <f t="shared" si="101"/>
        <v>27.200000000000003</v>
      </c>
      <c r="H347" s="28">
        <f t="shared" si="108"/>
        <v>211.01389354028271</v>
      </c>
      <c r="I347" s="7">
        <f t="shared" si="110"/>
        <v>211</v>
      </c>
      <c r="J347" s="17">
        <f t="shared" si="109"/>
        <v>47.390244463173197</v>
      </c>
      <c r="K347" s="17">
        <f t="shared" si="102"/>
        <v>-19.350000000000009</v>
      </c>
      <c r="L347" s="7">
        <f t="shared" si="111"/>
        <v>47</v>
      </c>
      <c r="M347">
        <v>1</v>
      </c>
      <c r="N347">
        <f t="shared" si="112"/>
        <v>-4566</v>
      </c>
    </row>
    <row r="348" spans="1:14" x14ac:dyDescent="0.35">
      <c r="A348">
        <f t="shared" si="103"/>
        <v>20</v>
      </c>
      <c r="B348" s="28">
        <f t="shared" si="105"/>
        <v>1.2360679774997896</v>
      </c>
      <c r="C348" s="28">
        <f t="shared" si="106"/>
        <v>1236.0679774997895</v>
      </c>
      <c r="D348" s="17">
        <f t="shared" si="107"/>
        <v>0.19098300562505255</v>
      </c>
      <c r="E348">
        <f t="shared" si="104"/>
        <v>20</v>
      </c>
      <c r="F348">
        <f t="shared" si="100"/>
        <v>29</v>
      </c>
      <c r="G348" s="17">
        <f t="shared" si="101"/>
        <v>27.1</v>
      </c>
      <c r="H348" s="28">
        <f t="shared" si="108"/>
        <v>206.85466470786088</v>
      </c>
      <c r="I348" s="7">
        <f t="shared" si="110"/>
        <v>207</v>
      </c>
      <c r="J348" s="17">
        <f t="shared" si="109"/>
        <v>48.343120587214784</v>
      </c>
      <c r="K348" s="17">
        <f t="shared" si="102"/>
        <v>-18.675000000000008</v>
      </c>
      <c r="L348" s="7">
        <f t="shared" si="111"/>
        <v>48</v>
      </c>
      <c r="M348">
        <v>1</v>
      </c>
      <c r="N348">
        <f t="shared" si="112"/>
        <v>-4518</v>
      </c>
    </row>
    <row r="349" spans="1:14" x14ac:dyDescent="0.35">
      <c r="A349">
        <f t="shared" si="103"/>
        <v>19</v>
      </c>
      <c r="B349" s="28">
        <f t="shared" si="105"/>
        <v>1.2090720434065412</v>
      </c>
      <c r="C349" s="28">
        <f t="shared" si="106"/>
        <v>1209.0720434065411</v>
      </c>
      <c r="D349" s="17">
        <f t="shared" si="107"/>
        <v>0.17291942572543817</v>
      </c>
      <c r="E349">
        <f t="shared" si="104"/>
        <v>19</v>
      </c>
      <c r="F349">
        <f t="shared" si="100"/>
        <v>30</v>
      </c>
      <c r="G349" s="17">
        <f t="shared" si="101"/>
        <v>27</v>
      </c>
      <c r="H349" s="28">
        <f t="shared" si="108"/>
        <v>203.08631979094244</v>
      </c>
      <c r="I349" s="7">
        <f t="shared" si="110"/>
        <v>203</v>
      </c>
      <c r="J349" s="17">
        <f t="shared" si="109"/>
        <v>49.240145817276243</v>
      </c>
      <c r="K349" s="17">
        <f t="shared" si="102"/>
        <v>-17.985937500000009</v>
      </c>
      <c r="L349" s="7">
        <f t="shared" si="111"/>
        <v>49</v>
      </c>
      <c r="M349">
        <v>1</v>
      </c>
      <c r="N349">
        <f t="shared" si="112"/>
        <v>-4469</v>
      </c>
    </row>
    <row r="350" spans="1:14" x14ac:dyDescent="0.35">
      <c r="A350">
        <f t="shared" si="103"/>
        <v>18</v>
      </c>
      <c r="B350" s="28">
        <f t="shared" si="105"/>
        <v>1.1843739497369181</v>
      </c>
      <c r="C350" s="28">
        <f t="shared" si="106"/>
        <v>1184.3739497369181</v>
      </c>
      <c r="D350" s="17">
        <f t="shared" si="107"/>
        <v>0.15567207449798492</v>
      </c>
      <c r="E350">
        <f t="shared" si="104"/>
        <v>18</v>
      </c>
      <c r="F350">
        <f t="shared" si="100"/>
        <v>31</v>
      </c>
      <c r="G350" s="17">
        <f t="shared" si="101"/>
        <v>26.9</v>
      </c>
      <c r="H350" s="28">
        <f t="shared" si="108"/>
        <v>199.67735763890599</v>
      </c>
      <c r="I350" s="7">
        <f t="shared" si="110"/>
        <v>200</v>
      </c>
      <c r="J350" s="17">
        <f t="shared" si="109"/>
        <v>50.080790923144491</v>
      </c>
      <c r="K350" s="17">
        <f t="shared" si="102"/>
        <v>-17.282812500000009</v>
      </c>
      <c r="L350" s="7">
        <f t="shared" si="111"/>
        <v>50</v>
      </c>
      <c r="M350">
        <v>1</v>
      </c>
      <c r="N350">
        <f t="shared" si="112"/>
        <v>-4419</v>
      </c>
    </row>
    <row r="351" spans="1:14" x14ac:dyDescent="0.35">
      <c r="A351">
        <f t="shared" si="103"/>
        <v>17</v>
      </c>
      <c r="B351" s="28">
        <f t="shared" si="105"/>
        <v>1.161788281072766</v>
      </c>
      <c r="C351" s="28">
        <f t="shared" si="106"/>
        <v>1161.788281072766</v>
      </c>
      <c r="D351" s="17">
        <f t="shared" si="107"/>
        <v>0.13925797299605636</v>
      </c>
      <c r="E351">
        <f t="shared" si="104"/>
        <v>17</v>
      </c>
      <c r="F351">
        <f t="shared" si="100"/>
        <v>32</v>
      </c>
      <c r="G351" s="17">
        <f t="shared" si="101"/>
        <v>26.799999999999997</v>
      </c>
      <c r="H351" s="28">
        <f t="shared" si="108"/>
        <v>196.60042477925043</v>
      </c>
      <c r="I351" s="7">
        <f t="shared" si="110"/>
        <v>197</v>
      </c>
      <c r="J351" s="17">
        <f t="shared" si="109"/>
        <v>50.864589998868702</v>
      </c>
      <c r="K351" s="17">
        <f t="shared" si="102"/>
        <v>-16.565625000000008</v>
      </c>
      <c r="L351" s="7">
        <f t="shared" si="111"/>
        <v>51</v>
      </c>
      <c r="M351">
        <v>1</v>
      </c>
      <c r="N351">
        <f t="shared" si="112"/>
        <v>-4368</v>
      </c>
    </row>
    <row r="352" spans="1:14" x14ac:dyDescent="0.35">
      <c r="A352">
        <f t="shared" si="103"/>
        <v>16</v>
      </c>
      <c r="B352" s="28">
        <f t="shared" si="105"/>
        <v>1.1411530035922413</v>
      </c>
      <c r="C352" s="28">
        <f t="shared" si="106"/>
        <v>1141.1530035922412</v>
      </c>
      <c r="D352" s="17">
        <f t="shared" si="107"/>
        <v>0.12369331995613642</v>
      </c>
      <c r="E352">
        <f t="shared" si="104"/>
        <v>16</v>
      </c>
      <c r="F352">
        <f t="shared" si="100"/>
        <v>33</v>
      </c>
      <c r="G352" s="17">
        <f t="shared" ref="G352:G383" si="113">A_4 * (2 * subslots -F352)/(2 * subslots) + A_5 * F352 / (2 * subslots)</f>
        <v>26.700000000000003</v>
      </c>
      <c r="H352" s="28">
        <f t="shared" si="108"/>
        <v>193.83172945496722</v>
      </c>
      <c r="I352" s="7">
        <f t="shared" si="110"/>
        <v>194</v>
      </c>
      <c r="J352" s="17">
        <f t="shared" si="109"/>
        <v>51.591140563615987</v>
      </c>
      <c r="K352" s="17">
        <f t="shared" ref="K352:K383" si="114">K351 + ROUND(J352,0)*1.8/microsteps</f>
        <v>-15.834375000000009</v>
      </c>
      <c r="L352" s="7">
        <f t="shared" si="111"/>
        <v>52</v>
      </c>
      <c r="M352">
        <v>1</v>
      </c>
      <c r="N352">
        <f t="shared" si="112"/>
        <v>-4316</v>
      </c>
    </row>
    <row r="353" spans="1:14" x14ac:dyDescent="0.35">
      <c r="A353">
        <f t="shared" si="103"/>
        <v>15</v>
      </c>
      <c r="B353" s="28">
        <f t="shared" si="105"/>
        <v>1.1223262376343608</v>
      </c>
      <c r="C353" s="28">
        <f t="shared" si="106"/>
        <v>1122.3262376343607</v>
      </c>
      <c r="D353" s="17">
        <f t="shared" si="107"/>
        <v>0.1089934758116321</v>
      </c>
      <c r="E353">
        <f t="shared" si="104"/>
        <v>15</v>
      </c>
      <c r="F353">
        <f t="shared" si="100"/>
        <v>34</v>
      </c>
      <c r="G353" s="17">
        <f t="shared" si="113"/>
        <v>26.6</v>
      </c>
      <c r="H353" s="28">
        <f t="shared" si="108"/>
        <v>191.35055831377656</v>
      </c>
      <c r="I353" s="7">
        <f t="shared" si="110"/>
        <v>191</v>
      </c>
      <c r="J353" s="17">
        <f t="shared" si="109"/>
        <v>52.260103592705519</v>
      </c>
      <c r="K353" s="17">
        <f t="shared" si="114"/>
        <v>-15.103125000000009</v>
      </c>
      <c r="L353" s="7">
        <f t="shared" si="111"/>
        <v>52</v>
      </c>
      <c r="M353">
        <v>1</v>
      </c>
      <c r="N353">
        <f t="shared" si="112"/>
        <v>-4264</v>
      </c>
    </row>
    <row r="354" spans="1:14" x14ac:dyDescent="0.35">
      <c r="A354">
        <f t="shared" si="103"/>
        <v>14</v>
      </c>
      <c r="B354" s="28">
        <f t="shared" si="105"/>
        <v>1.1051835787563995</v>
      </c>
      <c r="C354" s="28">
        <f t="shared" si="106"/>
        <v>1105.1835787563996</v>
      </c>
      <c r="D354" s="17">
        <f t="shared" si="107"/>
        <v>9.5172947533980423E-2</v>
      </c>
      <c r="E354">
        <f t="shared" si="104"/>
        <v>14</v>
      </c>
      <c r="F354">
        <f t="shared" si="100"/>
        <v>35</v>
      </c>
      <c r="G354" s="17">
        <f t="shared" si="113"/>
        <v>26.5</v>
      </c>
      <c r="H354" s="28">
        <f t="shared" si="108"/>
        <v>189.13887602243219</v>
      </c>
      <c r="I354" s="7">
        <f t="shared" si="110"/>
        <v>189</v>
      </c>
      <c r="J354" s="17">
        <f t="shared" si="109"/>
        <v>52.87120347915139</v>
      </c>
      <c r="K354" s="17">
        <f t="shared" si="114"/>
        <v>-14.357812500000009</v>
      </c>
      <c r="L354" s="7">
        <f t="shared" si="111"/>
        <v>53</v>
      </c>
      <c r="M354">
        <v>1</v>
      </c>
      <c r="N354">
        <f t="shared" si="112"/>
        <v>-4211</v>
      </c>
    </row>
    <row r="355" spans="1:14" x14ac:dyDescent="0.35">
      <c r="A355">
        <f t="shared" si="103"/>
        <v>13</v>
      </c>
      <c r="B355" s="28">
        <f t="shared" si="105"/>
        <v>1.0896158646487053</v>
      </c>
      <c r="C355" s="28">
        <f t="shared" si="106"/>
        <v>1089.6158646487054</v>
      </c>
      <c r="D355" s="17">
        <f t="shared" si="107"/>
        <v>8.224537431601886E-2</v>
      </c>
      <c r="E355">
        <f t="shared" si="104"/>
        <v>13</v>
      </c>
      <c r="F355">
        <f t="shared" si="100"/>
        <v>36</v>
      </c>
      <c r="G355" s="17">
        <f t="shared" si="113"/>
        <v>26.4</v>
      </c>
      <c r="H355" s="28">
        <f t="shared" si="108"/>
        <v>187.18099237351254</v>
      </c>
      <c r="I355" s="7">
        <f t="shared" si="110"/>
        <v>187</v>
      </c>
      <c r="J355" s="17">
        <f t="shared" si="109"/>
        <v>53.424227926120729</v>
      </c>
      <c r="K355" s="17">
        <f t="shared" si="114"/>
        <v>-13.612500000000008</v>
      </c>
      <c r="L355" s="7">
        <f t="shared" si="111"/>
        <v>53</v>
      </c>
      <c r="M355">
        <v>1</v>
      </c>
      <c r="N355">
        <f t="shared" si="112"/>
        <v>-4158</v>
      </c>
    </row>
    <row r="356" spans="1:14" x14ac:dyDescent="0.35">
      <c r="A356">
        <f t="shared" si="103"/>
        <v>12</v>
      </c>
      <c r="B356" s="28">
        <f t="shared" si="105"/>
        <v>1.0755273070222477</v>
      </c>
      <c r="C356" s="28">
        <f t="shared" si="106"/>
        <v>1075.5273070222477</v>
      </c>
      <c r="D356" s="17">
        <f t="shared" si="107"/>
        <v>7.0223514111748542E-2</v>
      </c>
      <c r="E356">
        <f t="shared" si="104"/>
        <v>12</v>
      </c>
      <c r="F356">
        <f t="shared" si="100"/>
        <v>37</v>
      </c>
      <c r="G356" s="17">
        <f t="shared" si="113"/>
        <v>26.299999999999997</v>
      </c>
      <c r="H356" s="28">
        <f t="shared" si="108"/>
        <v>185.46328473336945</v>
      </c>
      <c r="I356" s="7">
        <f t="shared" si="110"/>
        <v>185</v>
      </c>
      <c r="J356" s="17">
        <f t="shared" si="109"/>
        <v>53.919027770787409</v>
      </c>
      <c r="K356" s="17">
        <f t="shared" si="114"/>
        <v>-12.853125000000007</v>
      </c>
      <c r="L356" s="7">
        <f t="shared" si="111"/>
        <v>54</v>
      </c>
      <c r="M356">
        <v>1</v>
      </c>
      <c r="N356">
        <f t="shared" si="112"/>
        <v>-4104</v>
      </c>
    </row>
    <row r="357" spans="1:14" x14ac:dyDescent="0.35">
      <c r="A357">
        <f t="shared" si="103"/>
        <v>11</v>
      </c>
      <c r="B357" s="28">
        <f t="shared" si="105"/>
        <v>1.062833924336114</v>
      </c>
      <c r="C357" s="28">
        <f t="shared" si="106"/>
        <v>1062.833924336114</v>
      </c>
      <c r="D357" s="17">
        <f t="shared" si="107"/>
        <v>5.9119231045774545E-2</v>
      </c>
      <c r="E357">
        <f t="shared" si="104"/>
        <v>11</v>
      </c>
      <c r="F357">
        <f t="shared" si="100"/>
        <v>38</v>
      </c>
      <c r="G357" s="17">
        <f t="shared" si="113"/>
        <v>26.200000000000003</v>
      </c>
      <c r="H357" s="28">
        <f t="shared" si="108"/>
        <v>183.97396620858603</v>
      </c>
      <c r="I357" s="7">
        <f t="shared" si="110"/>
        <v>184</v>
      </c>
      <c r="J357" s="17">
        <f t="shared" si="109"/>
        <v>54.355516740135926</v>
      </c>
      <c r="K357" s="17">
        <f t="shared" si="114"/>
        <v>-12.093750000000007</v>
      </c>
      <c r="L357" s="7">
        <f t="shared" si="111"/>
        <v>54</v>
      </c>
      <c r="M357">
        <v>1</v>
      </c>
      <c r="N357">
        <f t="shared" si="112"/>
        <v>-4050</v>
      </c>
    </row>
    <row r="358" spans="1:14" x14ac:dyDescent="0.35">
      <c r="A358">
        <f t="shared" si="103"/>
        <v>10</v>
      </c>
      <c r="B358" s="28">
        <f t="shared" si="105"/>
        <v>1.0514622242382672</v>
      </c>
      <c r="C358" s="28">
        <f t="shared" si="106"/>
        <v>1051.4622242382673</v>
      </c>
      <c r="D358" s="17">
        <f t="shared" si="107"/>
        <v>4.8943483704846469E-2</v>
      </c>
      <c r="E358">
        <f t="shared" si="104"/>
        <v>10</v>
      </c>
      <c r="F358">
        <f t="shared" si="100"/>
        <v>39</v>
      </c>
      <c r="G358" s="17">
        <f t="shared" si="113"/>
        <v>26.1</v>
      </c>
      <c r="H358" s="28">
        <f t="shared" si="108"/>
        <v>182.70289187329806</v>
      </c>
      <c r="I358" s="7">
        <f t="shared" si="110"/>
        <v>183</v>
      </c>
      <c r="J358" s="17">
        <f t="shared" si="109"/>
        <v>54.733671139342789</v>
      </c>
      <c r="K358" s="17">
        <f t="shared" si="114"/>
        <v>-11.320312500000007</v>
      </c>
      <c r="L358" s="7">
        <f t="shared" si="111"/>
        <v>55</v>
      </c>
      <c r="M358">
        <v>1</v>
      </c>
      <c r="N358">
        <f t="shared" si="112"/>
        <v>-3995</v>
      </c>
    </row>
    <row r="359" spans="1:14" x14ac:dyDescent="0.35">
      <c r="A359">
        <f t="shared" si="103"/>
        <v>9</v>
      </c>
      <c r="B359" s="28">
        <f t="shared" si="105"/>
        <v>1.0413480947706812</v>
      </c>
      <c r="C359" s="28">
        <f t="shared" si="106"/>
        <v>1041.3480947706812</v>
      </c>
      <c r="D359" s="17">
        <f t="shared" si="107"/>
        <v>3.9706314323056935E-2</v>
      </c>
      <c r="E359">
        <f t="shared" si="104"/>
        <v>9</v>
      </c>
      <c r="F359">
        <f t="shared" si="100"/>
        <v>40</v>
      </c>
      <c r="G359" s="17">
        <f t="shared" si="113"/>
        <v>26</v>
      </c>
      <c r="H359" s="28">
        <f t="shared" si="108"/>
        <v>181.64139693941721</v>
      </c>
      <c r="I359" s="7">
        <f t="shared" si="110"/>
        <v>182</v>
      </c>
      <c r="J359" s="17">
        <f t="shared" si="109"/>
        <v>55.053529473434395</v>
      </c>
      <c r="K359" s="17">
        <f t="shared" si="114"/>
        <v>-10.546875000000007</v>
      </c>
      <c r="L359" s="7">
        <f t="shared" si="111"/>
        <v>55</v>
      </c>
      <c r="M359">
        <v>1</v>
      </c>
      <c r="N359">
        <f t="shared" si="112"/>
        <v>-3940</v>
      </c>
    </row>
    <row r="360" spans="1:14" x14ac:dyDescent="0.35">
      <c r="A360">
        <f t="shared" si="103"/>
        <v>8</v>
      </c>
      <c r="B360" s="28">
        <f t="shared" si="105"/>
        <v>1.0324358714173398</v>
      </c>
      <c r="C360" s="28">
        <f t="shared" si="106"/>
        <v>1032.4358714173397</v>
      </c>
      <c r="D360" s="17">
        <f t="shared" si="107"/>
        <v>3.1416838871368924E-2</v>
      </c>
      <c r="E360">
        <f t="shared" si="104"/>
        <v>8</v>
      </c>
      <c r="F360">
        <f t="shared" si="100"/>
        <v>41</v>
      </c>
      <c r="G360" s="17">
        <f t="shared" si="113"/>
        <v>25.9</v>
      </c>
      <c r="H360" s="28">
        <f t="shared" si="108"/>
        <v>180.78216196843803</v>
      </c>
      <c r="I360" s="7">
        <f t="shared" si="110"/>
        <v>181</v>
      </c>
      <c r="J360" s="17">
        <f t="shared" si="109"/>
        <v>55.315192002991182</v>
      </c>
      <c r="K360" s="17">
        <f t="shared" si="114"/>
        <v>-9.7734375000000071</v>
      </c>
      <c r="L360" s="7">
        <f t="shared" si="111"/>
        <v>55</v>
      </c>
      <c r="M360">
        <v>1</v>
      </c>
      <c r="N360">
        <f t="shared" si="112"/>
        <v>-3885</v>
      </c>
    </row>
    <row r="361" spans="1:14" x14ac:dyDescent="0.35">
      <c r="A361">
        <f t="shared" si="103"/>
        <v>7</v>
      </c>
      <c r="B361" s="28">
        <f t="shared" si="105"/>
        <v>1.0246775534559003</v>
      </c>
      <c r="C361" s="28">
        <f t="shared" si="106"/>
        <v>1024.6775534559004</v>
      </c>
      <c r="D361" s="17">
        <f t="shared" si="107"/>
        <v>2.4083238061252565E-2</v>
      </c>
      <c r="E361">
        <f t="shared" si="104"/>
        <v>7</v>
      </c>
      <c r="F361">
        <f t="shared" si="100"/>
        <v>42</v>
      </c>
      <c r="G361" s="17">
        <f t="shared" si="113"/>
        <v>25.799999999999997</v>
      </c>
      <c r="H361" s="28">
        <f t="shared" si="108"/>
        <v>180.11910119341999</v>
      </c>
      <c r="I361" s="7">
        <f t="shared" si="110"/>
        <v>180</v>
      </c>
      <c r="J361" s="17">
        <f t="shared" si="109"/>
        <v>55.518820234737625</v>
      </c>
      <c r="K361" s="17">
        <f t="shared" si="114"/>
        <v>-8.9859375000000075</v>
      </c>
      <c r="L361" s="7">
        <f t="shared" si="111"/>
        <v>56</v>
      </c>
      <c r="M361">
        <v>1</v>
      </c>
      <c r="N361">
        <f t="shared" si="112"/>
        <v>-3829</v>
      </c>
    </row>
    <row r="362" spans="1:14" x14ac:dyDescent="0.35">
      <c r="A362">
        <f t="shared" si="103"/>
        <v>6</v>
      </c>
      <c r="B362" s="28">
        <f t="shared" si="105"/>
        <v>1.0180321481910424</v>
      </c>
      <c r="C362" s="28">
        <f t="shared" si="106"/>
        <v>1018.0321481910423</v>
      </c>
      <c r="D362" s="17">
        <f t="shared" si="107"/>
        <v>1.7712749271311279E-2</v>
      </c>
      <c r="E362">
        <f t="shared" si="104"/>
        <v>6</v>
      </c>
      <c r="F362">
        <f t="shared" si="100"/>
        <v>43</v>
      </c>
      <c r="G362" s="17">
        <f t="shared" si="113"/>
        <v>25.700000000000003</v>
      </c>
      <c r="H362" s="28">
        <f t="shared" si="108"/>
        <v>179.64727080037088</v>
      </c>
      <c r="I362" s="7">
        <f t="shared" si="110"/>
        <v>180</v>
      </c>
      <c r="J362" s="17">
        <f t="shared" si="109"/>
        <v>55.664636347925835</v>
      </c>
      <c r="K362" s="17">
        <f t="shared" si="114"/>
        <v>-8.1984375000000078</v>
      </c>
      <c r="L362" s="7">
        <f t="shared" si="111"/>
        <v>56</v>
      </c>
      <c r="M362">
        <v>1</v>
      </c>
      <c r="N362">
        <f t="shared" si="112"/>
        <v>-3773</v>
      </c>
    </row>
    <row r="363" spans="1:14" x14ac:dyDescent="0.35">
      <c r="A363">
        <f t="shared" si="103"/>
        <v>5</v>
      </c>
      <c r="B363" s="28">
        <f t="shared" si="105"/>
        <v>1.0124651257880029</v>
      </c>
      <c r="C363" s="28">
        <f t="shared" si="106"/>
        <v>1012.4651257880029</v>
      </c>
      <c r="D363" s="17">
        <f t="shared" si="107"/>
        <v>1.231165940486223E-2</v>
      </c>
      <c r="E363">
        <f t="shared" si="104"/>
        <v>5</v>
      </c>
      <c r="F363">
        <f t="shared" si="100"/>
        <v>44</v>
      </c>
      <c r="G363" s="17">
        <f t="shared" si="113"/>
        <v>25.6</v>
      </c>
      <c r="H363" s="28">
        <f t="shared" si="108"/>
        <v>179.36279465330068</v>
      </c>
      <c r="I363" s="7">
        <f t="shared" si="110"/>
        <v>179</v>
      </c>
      <c r="J363" s="17">
        <f t="shared" si="109"/>
        <v>55.752922557487459</v>
      </c>
      <c r="K363" s="17">
        <f t="shared" si="114"/>
        <v>-7.4109375000000082</v>
      </c>
      <c r="L363" s="7">
        <f t="shared" si="111"/>
        <v>56</v>
      </c>
      <c r="M363">
        <v>1</v>
      </c>
      <c r="N363">
        <f t="shared" si="112"/>
        <v>-3717</v>
      </c>
    </row>
    <row r="364" spans="1:14" x14ac:dyDescent="0.35">
      <c r="A364">
        <f t="shared" si="103"/>
        <v>4</v>
      </c>
      <c r="B364" s="28">
        <f t="shared" si="105"/>
        <v>1.0079479708092973</v>
      </c>
      <c r="C364" s="28">
        <f t="shared" si="106"/>
        <v>1007.9479708092973</v>
      </c>
      <c r="D364" s="17">
        <f t="shared" si="107"/>
        <v>7.8852986855221241E-3</v>
      </c>
      <c r="E364">
        <f t="shared" si="104"/>
        <v>4</v>
      </c>
      <c r="F364">
        <f t="shared" si="100"/>
        <v>45</v>
      </c>
      <c r="G364" s="17">
        <f t="shared" si="113"/>
        <v>25.5</v>
      </c>
      <c r="H364" s="28">
        <f t="shared" si="108"/>
        <v>179.26280547021972</v>
      </c>
      <c r="I364" s="7">
        <f t="shared" si="110"/>
        <v>179</v>
      </c>
      <c r="J364" s="17">
        <f t="shared" si="109"/>
        <v>55.784020414994913</v>
      </c>
      <c r="K364" s="17">
        <f t="shared" si="114"/>
        <v>-6.6234375000000085</v>
      </c>
      <c r="L364" s="7">
        <f t="shared" si="111"/>
        <v>56</v>
      </c>
      <c r="M364">
        <v>1</v>
      </c>
      <c r="N364">
        <f t="shared" si="112"/>
        <v>-3661</v>
      </c>
    </row>
    <row r="365" spans="1:14" x14ac:dyDescent="0.35">
      <c r="A365">
        <f t="shared" si="103"/>
        <v>3</v>
      </c>
      <c r="B365" s="28">
        <f t="shared" si="105"/>
        <v>1.0044578193570195</v>
      </c>
      <c r="C365" s="28">
        <f t="shared" si="106"/>
        <v>1004.4578193570195</v>
      </c>
      <c r="D365" s="17">
        <f t="shared" si="107"/>
        <v>4.4380353969200037E-3</v>
      </c>
      <c r="E365">
        <f t="shared" si="104"/>
        <v>3</v>
      </c>
      <c r="F365">
        <f t="shared" si="100"/>
        <v>46</v>
      </c>
      <c r="G365" s="17">
        <f t="shared" si="113"/>
        <v>25.4</v>
      </c>
      <c r="H365" s="28">
        <f t="shared" si="108"/>
        <v>179.34539989442354</v>
      </c>
      <c r="I365" s="7">
        <f t="shared" si="110"/>
        <v>179</v>
      </c>
      <c r="J365" s="17">
        <f t="shared" si="109"/>
        <v>55.758330048536322</v>
      </c>
      <c r="K365" s="17">
        <f t="shared" si="114"/>
        <v>-5.8359375000000089</v>
      </c>
      <c r="L365" s="7">
        <f t="shared" si="111"/>
        <v>56</v>
      </c>
      <c r="M365">
        <v>1</v>
      </c>
      <c r="N365">
        <f t="shared" si="112"/>
        <v>-3605</v>
      </c>
    </row>
    <row r="366" spans="1:14" x14ac:dyDescent="0.35">
      <c r="A366">
        <f t="shared" si="103"/>
        <v>2</v>
      </c>
      <c r="B366" s="28">
        <f t="shared" ref="B366:B397" si="115" xml:space="preserve"> 1/COS(PI()*A366/(2 * subslots))</f>
        <v>1.0019771730711422</v>
      </c>
      <c r="C366" s="28">
        <f t="shared" si="106"/>
        <v>1001.9771730711421</v>
      </c>
      <c r="D366" s="17">
        <f t="shared" si="107"/>
        <v>1.973271571728441E-3</v>
      </c>
      <c r="E366">
        <f t="shared" si="104"/>
        <v>2</v>
      </c>
      <c r="F366">
        <f t="shared" si="100"/>
        <v>47</v>
      </c>
      <c r="G366" s="17">
        <f t="shared" si="113"/>
        <v>25.3</v>
      </c>
      <c r="H366" s="28">
        <f t="shared" si="108"/>
        <v>179.60960627711157</v>
      </c>
      <c r="I366" s="7">
        <f t="shared" si="110"/>
        <v>180</v>
      </c>
      <c r="J366" s="17">
        <f t="shared" si="109"/>
        <v>55.676309342672077</v>
      </c>
      <c r="K366" s="17">
        <f t="shared" si="114"/>
        <v>-5.0484375000000092</v>
      </c>
      <c r="L366" s="7">
        <f t="shared" si="111"/>
        <v>56</v>
      </c>
      <c r="M366">
        <v>1</v>
      </c>
      <c r="N366">
        <f t="shared" si="112"/>
        <v>-3549</v>
      </c>
    </row>
    <row r="367" spans="1:14" x14ac:dyDescent="0.35">
      <c r="A367">
        <f>A366-1</f>
        <v>1</v>
      </c>
      <c r="B367" s="28">
        <f t="shared" si="115"/>
        <v>1.0004936832371443</v>
      </c>
      <c r="C367" s="28">
        <f t="shared" si="106"/>
        <v>1000.4936832371443</v>
      </c>
      <c r="D367" s="17">
        <f t="shared" si="107"/>
        <v>4.9343963426839998E-4</v>
      </c>
      <c r="E367">
        <f t="shared" si="104"/>
        <v>1</v>
      </c>
      <c r="F367">
        <f t="shared" si="100"/>
        <v>48</v>
      </c>
      <c r="G367" s="17">
        <f t="shared" si="113"/>
        <v>25.2</v>
      </c>
      <c r="H367" s="28">
        <f t="shared" si="108"/>
        <v>180.05536431025615</v>
      </c>
      <c r="I367" s="7">
        <f t="shared" si="110"/>
        <v>180</v>
      </c>
      <c r="J367" s="17">
        <f t="shared" si="109"/>
        <v>55.538473059702049</v>
      </c>
      <c r="K367" s="17">
        <f t="shared" si="114"/>
        <v>-4.2609375000000096</v>
      </c>
      <c r="L367" s="7">
        <f t="shared" si="111"/>
        <v>56</v>
      </c>
      <c r="M367">
        <v>1</v>
      </c>
      <c r="N367">
        <f t="shared" si="112"/>
        <v>-3493</v>
      </c>
    </row>
    <row r="368" spans="1:14" x14ac:dyDescent="0.35">
      <c r="A368">
        <f t="shared" ref="A368" si="116">A367-1</f>
        <v>0</v>
      </c>
      <c r="B368" s="28">
        <f t="shared" si="115"/>
        <v>1</v>
      </c>
      <c r="C368" s="28">
        <f t="shared" si="106"/>
        <v>1000</v>
      </c>
      <c r="D368" s="17">
        <f t="shared" si="107"/>
        <v>0</v>
      </c>
      <c r="E368">
        <f t="shared" si="104"/>
        <v>0</v>
      </c>
      <c r="F368">
        <f t="shared" si="100"/>
        <v>49</v>
      </c>
      <c r="G368" s="17">
        <f t="shared" si="113"/>
        <v>25.1</v>
      </c>
      <c r="H368" s="28">
        <f t="shared" si="108"/>
        <v>180.68351593625496</v>
      </c>
      <c r="I368" s="7">
        <f t="shared" si="110"/>
        <v>181</v>
      </c>
      <c r="J368" s="17">
        <f t="shared" si="109"/>
        <v>55.34539190353145</v>
      </c>
      <c r="K368" s="17">
        <f t="shared" si="114"/>
        <v>-3.4875000000000096</v>
      </c>
      <c r="L368" s="7">
        <f t="shared" si="111"/>
        <v>55</v>
      </c>
      <c r="M368">
        <v>1</v>
      </c>
      <c r="N368">
        <f t="shared" si="112"/>
        <v>-3438</v>
      </c>
    </row>
    <row r="369" spans="1:14" x14ac:dyDescent="0.35">
      <c r="A369">
        <f>E369</f>
        <v>0</v>
      </c>
      <c r="B369" s="28">
        <v>1</v>
      </c>
      <c r="C369" s="28">
        <f>1000*B369</f>
        <v>1000</v>
      </c>
      <c r="D369" s="17">
        <f t="shared" si="107"/>
        <v>0</v>
      </c>
      <c r="E369">
        <v>0</v>
      </c>
      <c r="F369">
        <f t="shared" si="100"/>
        <v>50</v>
      </c>
      <c r="G369" s="17">
        <f t="shared" si="113"/>
        <v>25</v>
      </c>
      <c r="H369" s="28">
        <f t="shared" si="108"/>
        <v>181.40625</v>
      </c>
      <c r="I369" s="7">
        <f t="shared" si="110"/>
        <v>181</v>
      </c>
      <c r="J369" s="17">
        <f t="shared" si="109"/>
        <v>55.124892334194662</v>
      </c>
      <c r="K369" s="17">
        <f t="shared" si="114"/>
        <v>-2.7140625000000096</v>
      </c>
      <c r="L369" s="7">
        <f t="shared" si="111"/>
        <v>55</v>
      </c>
      <c r="M369">
        <v>1</v>
      </c>
      <c r="N369">
        <f t="shared" si="112"/>
        <v>-3383</v>
      </c>
    </row>
    <row r="370" spans="1:14" x14ac:dyDescent="0.35">
      <c r="A370">
        <f t="shared" ref="A370:A409" si="117">E370</f>
        <v>1</v>
      </c>
      <c r="B370" s="28">
        <f t="shared" ref="B370:B401" si="118" xml:space="preserve"> 1/COS(PI()*A370/(2 * subslots))</f>
        <v>1.0004936832371443</v>
      </c>
      <c r="C370" s="28">
        <f t="shared" ref="C370:C433" si="119">1000*B370</f>
        <v>1000.4936832371443</v>
      </c>
      <c r="D370" s="17">
        <f t="shared" si="107"/>
        <v>4.9343963426839998E-4</v>
      </c>
      <c r="E370">
        <f t="shared" ref="E370:E378" si="120">IF(E369+1&lt;=subslots, E369+1,"")</f>
        <v>1</v>
      </c>
      <c r="F370">
        <f>F369+1</f>
        <v>51</v>
      </c>
      <c r="G370" s="17">
        <f t="shared" si="113"/>
        <v>24.9</v>
      </c>
      <c r="H370" s="28">
        <f t="shared" si="108"/>
        <v>182.22470604893394</v>
      </c>
      <c r="I370" s="7">
        <f t="shared" si="110"/>
        <v>182</v>
      </c>
      <c r="J370" s="17">
        <f t="shared" si="109"/>
        <v>54.877300761372268</v>
      </c>
      <c r="K370" s="17">
        <f t="shared" si="114"/>
        <v>-1.9406250000000096</v>
      </c>
      <c r="L370" s="7">
        <f t="shared" si="111"/>
        <v>55</v>
      </c>
      <c r="M370">
        <v>1</v>
      </c>
      <c r="N370">
        <f t="shared" si="112"/>
        <v>-3328</v>
      </c>
    </row>
    <row r="371" spans="1:14" x14ac:dyDescent="0.35">
      <c r="A371">
        <f t="shared" si="117"/>
        <v>2</v>
      </c>
      <c r="B371" s="28">
        <f t="shared" si="118"/>
        <v>1.0019771730711422</v>
      </c>
      <c r="C371" s="28">
        <f t="shared" si="119"/>
        <v>1001.9771730711421</v>
      </c>
      <c r="D371" s="17">
        <f t="shared" si="107"/>
        <v>1.973271571728441E-3</v>
      </c>
      <c r="E371">
        <f t="shared" si="120"/>
        <v>2</v>
      </c>
      <c r="F371">
        <f t="shared" ref="F371:F418" si="121">F370+1</f>
        <v>52</v>
      </c>
      <c r="G371" s="17">
        <f t="shared" si="113"/>
        <v>24.8</v>
      </c>
      <c r="H371" s="28">
        <f t="shared" si="108"/>
        <v>183.23076769398881</v>
      </c>
      <c r="I371" s="7">
        <f t="shared" si="110"/>
        <v>183</v>
      </c>
      <c r="J371" s="17">
        <f t="shared" si="109"/>
        <v>54.575987023646931</v>
      </c>
      <c r="K371" s="17">
        <f t="shared" si="114"/>
        <v>-1.1671875000000096</v>
      </c>
      <c r="L371" s="7">
        <f t="shared" si="111"/>
        <v>55</v>
      </c>
      <c r="M371">
        <v>1</v>
      </c>
      <c r="N371">
        <f t="shared" si="112"/>
        <v>-3273</v>
      </c>
    </row>
    <row r="372" spans="1:14" x14ac:dyDescent="0.35">
      <c r="A372">
        <f t="shared" si="117"/>
        <v>3</v>
      </c>
      <c r="B372" s="28">
        <f t="shared" si="118"/>
        <v>1.0044578193570195</v>
      </c>
      <c r="C372" s="28">
        <f t="shared" si="119"/>
        <v>1004.4578193570195</v>
      </c>
      <c r="D372" s="17">
        <f t="shared" si="107"/>
        <v>4.4380353969200037E-3</v>
      </c>
      <c r="E372">
        <f t="shared" si="120"/>
        <v>3</v>
      </c>
      <c r="F372">
        <f t="shared" si="121"/>
        <v>53</v>
      </c>
      <c r="G372" s="17">
        <f t="shared" si="113"/>
        <v>24.7</v>
      </c>
      <c r="H372" s="28">
        <f t="shared" si="108"/>
        <v>184.42806304932623</v>
      </c>
      <c r="I372" s="7">
        <f t="shared" si="110"/>
        <v>184</v>
      </c>
      <c r="J372" s="17">
        <f t="shared" si="109"/>
        <v>54.221683157434938</v>
      </c>
      <c r="K372" s="17">
        <f t="shared" si="114"/>
        <v>-0.40781250000000957</v>
      </c>
      <c r="L372" s="7">
        <f t="shared" si="111"/>
        <v>54</v>
      </c>
      <c r="M372">
        <v>1</v>
      </c>
      <c r="N372">
        <f t="shared" si="112"/>
        <v>-3219</v>
      </c>
    </row>
    <row r="373" spans="1:14" x14ac:dyDescent="0.35">
      <c r="A373">
        <f t="shared" si="117"/>
        <v>4</v>
      </c>
      <c r="B373" s="28">
        <f t="shared" si="118"/>
        <v>1.0079479708092973</v>
      </c>
      <c r="C373" s="28">
        <f t="shared" si="119"/>
        <v>1007.9479708092973</v>
      </c>
      <c r="D373" s="17">
        <f t="shared" si="107"/>
        <v>7.8852986855221241E-3</v>
      </c>
      <c r="E373">
        <f t="shared" si="120"/>
        <v>4</v>
      </c>
      <c r="F373">
        <f t="shared" si="121"/>
        <v>54</v>
      </c>
      <c r="G373" s="17">
        <f t="shared" si="113"/>
        <v>24.6</v>
      </c>
      <c r="H373" s="28">
        <f t="shared" si="108"/>
        <v>185.82120079230091</v>
      </c>
      <c r="I373" s="7">
        <f t="shared" si="110"/>
        <v>186</v>
      </c>
      <c r="J373" s="17">
        <f t="shared" si="109"/>
        <v>53.815172635642163</v>
      </c>
      <c r="K373" s="17">
        <f t="shared" si="114"/>
        <v>0.35156249999999045</v>
      </c>
      <c r="L373" s="7">
        <f t="shared" si="111"/>
        <v>54</v>
      </c>
      <c r="M373">
        <v>1</v>
      </c>
      <c r="N373">
        <f t="shared" si="112"/>
        <v>-3165</v>
      </c>
    </row>
    <row r="374" spans="1:14" x14ac:dyDescent="0.35">
      <c r="A374">
        <f t="shared" si="117"/>
        <v>5</v>
      </c>
      <c r="B374" s="28">
        <f t="shared" si="118"/>
        <v>1.0124651257880029</v>
      </c>
      <c r="C374" s="28">
        <f t="shared" si="119"/>
        <v>1012.4651257880029</v>
      </c>
      <c r="D374" s="17">
        <f t="shared" si="107"/>
        <v>1.231165940486223E-2</v>
      </c>
      <c r="E374">
        <f t="shared" si="120"/>
        <v>5</v>
      </c>
      <c r="F374">
        <f t="shared" si="121"/>
        <v>55</v>
      </c>
      <c r="G374" s="17">
        <f t="shared" si="113"/>
        <v>24.5</v>
      </c>
      <c r="H374" s="28">
        <f t="shared" si="108"/>
        <v>187.41581808671421</v>
      </c>
      <c r="I374" s="7">
        <f t="shared" si="110"/>
        <v>187</v>
      </c>
      <c r="J374" s="17">
        <f t="shared" si="109"/>
        <v>53.357289166345417</v>
      </c>
      <c r="K374" s="17">
        <f t="shared" si="114"/>
        <v>1.0968749999999905</v>
      </c>
      <c r="L374" s="7">
        <f t="shared" si="111"/>
        <v>53</v>
      </c>
      <c r="M374">
        <v>1</v>
      </c>
      <c r="N374">
        <f t="shared" si="112"/>
        <v>-3112</v>
      </c>
    </row>
    <row r="375" spans="1:14" x14ac:dyDescent="0.35">
      <c r="A375">
        <f t="shared" si="117"/>
        <v>6</v>
      </c>
      <c r="B375" s="28">
        <f t="shared" si="118"/>
        <v>1.0180321481910424</v>
      </c>
      <c r="C375" s="28">
        <f t="shared" si="119"/>
        <v>1018.0321481910423</v>
      </c>
      <c r="D375" s="17">
        <f t="shared" si="107"/>
        <v>1.7712749271311279E-2</v>
      </c>
      <c r="E375">
        <f t="shared" si="120"/>
        <v>6</v>
      </c>
      <c r="F375">
        <f t="shared" si="121"/>
        <v>56</v>
      </c>
      <c r="G375" s="17">
        <f t="shared" si="113"/>
        <v>24.4</v>
      </c>
      <c r="H375" s="28">
        <f t="shared" si="108"/>
        <v>189.21864178563658</v>
      </c>
      <c r="I375" s="7">
        <f t="shared" si="110"/>
        <v>189</v>
      </c>
      <c r="J375" s="17">
        <f t="shared" si="109"/>
        <v>52.848915443166923</v>
      </c>
      <c r="K375" s="17">
        <f t="shared" si="114"/>
        <v>1.8421874999999905</v>
      </c>
      <c r="L375" s="7">
        <f t="shared" si="111"/>
        <v>53</v>
      </c>
      <c r="M375">
        <v>1</v>
      </c>
      <c r="N375">
        <f t="shared" si="112"/>
        <v>-3059</v>
      </c>
    </row>
    <row r="376" spans="1:14" x14ac:dyDescent="0.35">
      <c r="A376">
        <f t="shared" si="117"/>
        <v>7</v>
      </c>
      <c r="B376" s="28">
        <f t="shared" si="118"/>
        <v>1.0246775534559003</v>
      </c>
      <c r="C376" s="28">
        <f t="shared" si="119"/>
        <v>1024.6775534559004</v>
      </c>
      <c r="D376" s="17">
        <f t="shared" si="107"/>
        <v>2.4083238061252565E-2</v>
      </c>
      <c r="E376">
        <f t="shared" si="120"/>
        <v>7</v>
      </c>
      <c r="F376">
        <f t="shared" si="121"/>
        <v>57</v>
      </c>
      <c r="G376" s="17">
        <f t="shared" si="113"/>
        <v>24.3</v>
      </c>
      <c r="H376" s="28">
        <f t="shared" si="108"/>
        <v>191.23756423005082</v>
      </c>
      <c r="I376" s="7">
        <f t="shared" si="110"/>
        <v>191</v>
      </c>
      <c r="J376" s="17">
        <f t="shared" si="109"/>
        <v>52.290981848997077</v>
      </c>
      <c r="K376" s="17">
        <f t="shared" si="114"/>
        <v>2.5734374999999905</v>
      </c>
      <c r="L376" s="7">
        <f t="shared" si="111"/>
        <v>52</v>
      </c>
      <c r="M376">
        <v>1</v>
      </c>
      <c r="N376">
        <f t="shared" si="112"/>
        <v>-3007</v>
      </c>
    </row>
    <row r="377" spans="1:14" x14ac:dyDescent="0.35">
      <c r="A377">
        <f t="shared" si="117"/>
        <v>8</v>
      </c>
      <c r="B377" s="28">
        <f t="shared" si="118"/>
        <v>1.0324358714173398</v>
      </c>
      <c r="C377" s="28">
        <f t="shared" si="119"/>
        <v>1032.4358714173397</v>
      </c>
      <c r="D377" s="17">
        <f t="shared" si="107"/>
        <v>3.1416838871368924E-2</v>
      </c>
      <c r="E377">
        <f t="shared" si="120"/>
        <v>8</v>
      </c>
      <c r="F377">
        <f t="shared" si="121"/>
        <v>58</v>
      </c>
      <c r="G377" s="17">
        <f t="shared" si="113"/>
        <v>24.2</v>
      </c>
      <c r="H377" s="28">
        <f t="shared" si="108"/>
        <v>193.48173532985723</v>
      </c>
      <c r="I377" s="7">
        <f t="shared" si="110"/>
        <v>193</v>
      </c>
      <c r="J377" s="17">
        <f t="shared" si="109"/>
        <v>51.684465114763967</v>
      </c>
      <c r="K377" s="17">
        <f t="shared" si="114"/>
        <v>3.3046874999999907</v>
      </c>
      <c r="L377" s="7">
        <f t="shared" si="111"/>
        <v>52</v>
      </c>
      <c r="M377">
        <v>1</v>
      </c>
      <c r="N377">
        <f t="shared" si="112"/>
        <v>-2955</v>
      </c>
    </row>
    <row r="378" spans="1:14" x14ac:dyDescent="0.35">
      <c r="A378">
        <f t="shared" si="117"/>
        <v>9</v>
      </c>
      <c r="B378" s="28">
        <f t="shared" si="118"/>
        <v>1.0413480947706812</v>
      </c>
      <c r="C378" s="28">
        <f t="shared" si="119"/>
        <v>1041.3480947706812</v>
      </c>
      <c r="D378" s="17">
        <f t="shared" si="107"/>
        <v>3.9706314323056935E-2</v>
      </c>
      <c r="E378">
        <f t="shared" si="120"/>
        <v>9</v>
      </c>
      <c r="F378">
        <f t="shared" si="121"/>
        <v>59</v>
      </c>
      <c r="G378" s="17">
        <f t="shared" si="113"/>
        <v>24.1</v>
      </c>
      <c r="H378" s="28">
        <f t="shared" si="108"/>
        <v>195.96167304667415</v>
      </c>
      <c r="I378" s="7">
        <f t="shared" si="110"/>
        <v>196</v>
      </c>
      <c r="J378" s="17">
        <f t="shared" si="109"/>
        <v>51.030386934991107</v>
      </c>
      <c r="K378" s="17">
        <f t="shared" si="114"/>
        <v>4.0218749999999908</v>
      </c>
      <c r="L378" s="7">
        <f t="shared" si="111"/>
        <v>51</v>
      </c>
      <c r="M378">
        <v>1</v>
      </c>
      <c r="N378">
        <f t="shared" si="112"/>
        <v>-2904</v>
      </c>
    </row>
    <row r="379" spans="1:14" x14ac:dyDescent="0.35">
      <c r="A379">
        <f t="shared" si="117"/>
        <v>10</v>
      </c>
      <c r="B379" s="28">
        <f t="shared" si="118"/>
        <v>1.0514622242382672</v>
      </c>
      <c r="C379" s="28">
        <f t="shared" si="119"/>
        <v>1051.4622242382673</v>
      </c>
      <c r="D379" s="17">
        <f t="shared" si="107"/>
        <v>4.8943483704846469E-2</v>
      </c>
      <c r="E379">
        <f t="shared" ref="E379:E418" si="122">IF(E378="","", IF(E378+1&lt;=subslots, E378+1,""))</f>
        <v>10</v>
      </c>
      <c r="F379">
        <f t="shared" si="121"/>
        <v>60</v>
      </c>
      <c r="G379" s="17">
        <f t="shared" si="113"/>
        <v>24</v>
      </c>
      <c r="H379" s="28">
        <f t="shared" si="108"/>
        <v>198.68939491221167</v>
      </c>
      <c r="I379" s="7">
        <f t="shared" si="110"/>
        <v>199</v>
      </c>
      <c r="J379" s="17">
        <f t="shared" si="109"/>
        <v>50.329812541924397</v>
      </c>
      <c r="K379" s="17">
        <f t="shared" si="114"/>
        <v>4.7249999999999908</v>
      </c>
      <c r="L379" s="7">
        <f t="shared" si="111"/>
        <v>50</v>
      </c>
      <c r="M379">
        <v>1</v>
      </c>
      <c r="N379">
        <f t="shared" si="112"/>
        <v>-2854</v>
      </c>
    </row>
    <row r="380" spans="1:14" x14ac:dyDescent="0.35">
      <c r="A380">
        <f t="shared" si="117"/>
        <v>11</v>
      </c>
      <c r="B380" s="28">
        <f t="shared" si="118"/>
        <v>1.062833924336114</v>
      </c>
      <c r="C380" s="28">
        <f t="shared" si="119"/>
        <v>1062.833924336114</v>
      </c>
      <c r="D380" s="17">
        <f t="shared" si="107"/>
        <v>5.9119231045774545E-2</v>
      </c>
      <c r="E380">
        <f t="shared" si="122"/>
        <v>11</v>
      </c>
      <c r="F380">
        <f t="shared" si="121"/>
        <v>61</v>
      </c>
      <c r="G380" s="17">
        <f t="shared" si="113"/>
        <v>23.9</v>
      </c>
      <c r="H380" s="28">
        <f t="shared" si="108"/>
        <v>201.67857383535377</v>
      </c>
      <c r="I380" s="7">
        <f t="shared" si="110"/>
        <v>202</v>
      </c>
      <c r="J380" s="17">
        <f t="shared" si="109"/>
        <v>49.583849240047655</v>
      </c>
      <c r="K380" s="17">
        <f t="shared" si="114"/>
        <v>5.4281249999999908</v>
      </c>
      <c r="L380" s="7">
        <f t="shared" si="111"/>
        <v>50</v>
      </c>
      <c r="M380">
        <v>1</v>
      </c>
      <c r="N380">
        <f t="shared" si="112"/>
        <v>-2804</v>
      </c>
    </row>
    <row r="381" spans="1:14" x14ac:dyDescent="0.35">
      <c r="A381">
        <f t="shared" si="117"/>
        <v>12</v>
      </c>
      <c r="B381" s="28">
        <f t="shared" si="118"/>
        <v>1.0755273070222477</v>
      </c>
      <c r="C381" s="28">
        <f t="shared" si="119"/>
        <v>1075.5273070222477</v>
      </c>
      <c r="D381" s="17">
        <f t="shared" si="107"/>
        <v>7.0223514111748542E-2</v>
      </c>
      <c r="E381">
        <f t="shared" si="122"/>
        <v>12</v>
      </c>
      <c r="F381">
        <f t="shared" si="121"/>
        <v>62</v>
      </c>
      <c r="G381" s="17">
        <f t="shared" si="113"/>
        <v>23.8</v>
      </c>
      <c r="H381" s="28">
        <f t="shared" si="108"/>
        <v>204.94472220536201</v>
      </c>
      <c r="I381" s="7">
        <f t="shared" si="110"/>
        <v>205</v>
      </c>
      <c r="J381" s="17">
        <f t="shared" si="109"/>
        <v>48.793644902841848</v>
      </c>
      <c r="K381" s="17">
        <f t="shared" si="114"/>
        <v>6.1171874999999911</v>
      </c>
      <c r="L381" s="7">
        <f t="shared" si="111"/>
        <v>49</v>
      </c>
      <c r="M381">
        <v>1</v>
      </c>
      <c r="N381">
        <f t="shared" si="112"/>
        <v>-2755</v>
      </c>
    </row>
    <row r="382" spans="1:14" x14ac:dyDescent="0.35">
      <c r="A382">
        <f t="shared" si="117"/>
        <v>13</v>
      </c>
      <c r="B382" s="28">
        <f t="shared" si="118"/>
        <v>1.0896158646487053</v>
      </c>
      <c r="C382" s="28">
        <f t="shared" si="119"/>
        <v>1089.6158646487054</v>
      </c>
      <c r="D382" s="17">
        <f t="shared" si="107"/>
        <v>8.224537431601886E-2</v>
      </c>
      <c r="E382">
        <f t="shared" si="122"/>
        <v>13</v>
      </c>
      <c r="F382">
        <f t="shared" si="121"/>
        <v>63</v>
      </c>
      <c r="G382" s="17">
        <f t="shared" si="113"/>
        <v>23.7</v>
      </c>
      <c r="H382" s="28">
        <f t="shared" si="108"/>
        <v>208.50540922619118</v>
      </c>
      <c r="I382" s="7">
        <f t="shared" si="110"/>
        <v>209</v>
      </c>
      <c r="J382" s="17">
        <f t="shared" si="109"/>
        <v>47.960386433676561</v>
      </c>
      <c r="K382" s="17">
        <f t="shared" si="114"/>
        <v>6.7921874999999909</v>
      </c>
      <c r="L382" s="7">
        <f t="shared" si="111"/>
        <v>48</v>
      </c>
      <c r="M382">
        <v>1</v>
      </c>
      <c r="N382">
        <f t="shared" si="112"/>
        <v>-2707</v>
      </c>
    </row>
    <row r="383" spans="1:14" x14ac:dyDescent="0.35">
      <c r="A383">
        <f t="shared" si="117"/>
        <v>14</v>
      </c>
      <c r="B383" s="28">
        <f t="shared" si="118"/>
        <v>1.1051835787563995</v>
      </c>
      <c r="C383" s="28">
        <f t="shared" si="119"/>
        <v>1105.1835787563996</v>
      </c>
      <c r="D383" s="17">
        <f t="shared" si="107"/>
        <v>9.5172947533980423E-2</v>
      </c>
      <c r="E383">
        <f t="shared" si="122"/>
        <v>14</v>
      </c>
      <c r="F383">
        <f t="shared" si="121"/>
        <v>64</v>
      </c>
      <c r="G383" s="17">
        <f t="shared" si="113"/>
        <v>23.6</v>
      </c>
      <c r="H383" s="28">
        <f t="shared" si="108"/>
        <v>212.38051756756155</v>
      </c>
      <c r="I383" s="7">
        <f t="shared" si="110"/>
        <v>212</v>
      </c>
      <c r="J383" s="17">
        <f t="shared" si="109"/>
        <v>47.08529819275369</v>
      </c>
      <c r="K383" s="17">
        <f t="shared" si="114"/>
        <v>7.4531249999999911</v>
      </c>
      <c r="L383" s="7">
        <f t="shared" si="111"/>
        <v>47</v>
      </c>
      <c r="M383">
        <v>1</v>
      </c>
      <c r="N383">
        <f t="shared" si="112"/>
        <v>-2660</v>
      </c>
    </row>
    <row r="384" spans="1:14" x14ac:dyDescent="0.35">
      <c r="A384">
        <f t="shared" si="117"/>
        <v>15</v>
      </c>
      <c r="B384" s="28">
        <f t="shared" si="118"/>
        <v>1.1223262376343608</v>
      </c>
      <c r="C384" s="28">
        <f t="shared" si="119"/>
        <v>1122.3262376343607</v>
      </c>
      <c r="D384" s="17">
        <f t="shared" si="107"/>
        <v>0.1089934758116321</v>
      </c>
      <c r="E384">
        <f t="shared" si="122"/>
        <v>15</v>
      </c>
      <c r="F384">
        <f t="shared" si="121"/>
        <v>65</v>
      </c>
      <c r="G384" s="17">
        <f t="shared" ref="G384:G415" si="123">A_4 * (2 * subslots -F384)/(2 * subslots) + A_5 * F384 / (2 * subslots)</f>
        <v>23.5</v>
      </c>
      <c r="H384" s="28">
        <f t="shared" si="108"/>
        <v>216.59254685729601</v>
      </c>
      <c r="I384" s="7">
        <f t="shared" si="110"/>
        <v>217</v>
      </c>
      <c r="J384" s="17">
        <f t="shared" si="109"/>
        <v>46.169640392051861</v>
      </c>
      <c r="K384" s="17">
        <f t="shared" ref="K384:K415" si="124">K383 + ROUND(J384,0)*1.8/microsteps</f>
        <v>8.0999999999999908</v>
      </c>
      <c r="L384" s="7">
        <f t="shared" si="111"/>
        <v>46</v>
      </c>
      <c r="M384">
        <v>1</v>
      </c>
      <c r="N384">
        <f t="shared" si="112"/>
        <v>-2614</v>
      </c>
    </row>
    <row r="385" spans="1:14" x14ac:dyDescent="0.35">
      <c r="A385">
        <f t="shared" si="117"/>
        <v>16</v>
      </c>
      <c r="B385" s="28">
        <f t="shared" si="118"/>
        <v>1.1411530035922413</v>
      </c>
      <c r="C385" s="28">
        <f t="shared" si="119"/>
        <v>1141.1530035922412</v>
      </c>
      <c r="D385" s="17">
        <f t="shared" si="107"/>
        <v>0.12369331995613642</v>
      </c>
      <c r="E385">
        <f t="shared" si="122"/>
        <v>16</v>
      </c>
      <c r="F385">
        <f t="shared" si="121"/>
        <v>66</v>
      </c>
      <c r="G385" s="17">
        <f t="shared" si="123"/>
        <v>23.4</v>
      </c>
      <c r="H385" s="28">
        <f t="shared" si="108"/>
        <v>221.16697335246263</v>
      </c>
      <c r="I385" s="7">
        <f t="shared" si="110"/>
        <v>221</v>
      </c>
      <c r="J385" s="17">
        <f t="shared" si="109"/>
        <v>45.214707460247716</v>
      </c>
      <c r="K385" s="17">
        <f t="shared" si="124"/>
        <v>8.7328124999999908</v>
      </c>
      <c r="L385" s="7">
        <f t="shared" si="111"/>
        <v>45</v>
      </c>
      <c r="M385">
        <v>1</v>
      </c>
      <c r="N385">
        <f t="shared" si="112"/>
        <v>-2569</v>
      </c>
    </row>
    <row r="386" spans="1:14" x14ac:dyDescent="0.35">
      <c r="A386">
        <f t="shared" si="117"/>
        <v>17</v>
      </c>
      <c r="B386" s="28">
        <f t="shared" si="118"/>
        <v>1.161788281072766</v>
      </c>
      <c r="C386" s="28">
        <f t="shared" si="119"/>
        <v>1161.788281072766</v>
      </c>
      <c r="D386" s="17">
        <f t="shared" si="107"/>
        <v>0.13925797299605636</v>
      </c>
      <c r="E386">
        <f t="shared" si="122"/>
        <v>17</v>
      </c>
      <c r="F386">
        <f t="shared" si="121"/>
        <v>67</v>
      </c>
      <c r="G386" s="17">
        <f t="shared" si="123"/>
        <v>23.3</v>
      </c>
      <c r="H386" s="28">
        <f t="shared" si="108"/>
        <v>226.13267742849405</v>
      </c>
      <c r="I386" s="7">
        <f t="shared" si="110"/>
        <v>226</v>
      </c>
      <c r="J386" s="17">
        <f t="shared" si="109"/>
        <v>44.221826379613461</v>
      </c>
      <c r="K386" s="17">
        <f t="shared" si="124"/>
        <v>9.3515624999999911</v>
      </c>
      <c r="L386" s="7">
        <f t="shared" si="111"/>
        <v>44</v>
      </c>
      <c r="M386">
        <v>1</v>
      </c>
      <c r="N386">
        <f t="shared" si="112"/>
        <v>-2525</v>
      </c>
    </row>
    <row r="387" spans="1:14" x14ac:dyDescent="0.35">
      <c r="A387">
        <f t="shared" si="117"/>
        <v>18</v>
      </c>
      <c r="B387" s="28">
        <f t="shared" si="118"/>
        <v>1.1843739497369181</v>
      </c>
      <c r="C387" s="28">
        <f t="shared" si="119"/>
        <v>1184.3739497369181</v>
      </c>
      <c r="D387" s="17">
        <f t="shared" si="107"/>
        <v>0.15567207449798492</v>
      </c>
      <c r="E387">
        <f t="shared" si="122"/>
        <v>18</v>
      </c>
      <c r="F387">
        <f t="shared" si="121"/>
        <v>68</v>
      </c>
      <c r="G387" s="17">
        <f t="shared" si="123"/>
        <v>23.2</v>
      </c>
      <c r="H387" s="28">
        <f t="shared" si="108"/>
        <v>231.52245346924875</v>
      </c>
      <c r="I387" s="7">
        <f t="shared" si="110"/>
        <v>232</v>
      </c>
      <c r="J387" s="17">
        <f t="shared" si="109"/>
        <v>43.192354996912719</v>
      </c>
      <c r="K387" s="17">
        <f t="shared" si="124"/>
        <v>9.9562499999999918</v>
      </c>
      <c r="L387" s="7">
        <f t="shared" si="111"/>
        <v>43</v>
      </c>
      <c r="M387">
        <v>1</v>
      </c>
      <c r="N387">
        <f t="shared" si="112"/>
        <v>-2482</v>
      </c>
    </row>
    <row r="388" spans="1:14" x14ac:dyDescent="0.35">
      <c r="A388">
        <f t="shared" si="117"/>
        <v>19</v>
      </c>
      <c r="B388" s="28">
        <f t="shared" si="118"/>
        <v>1.2090720434065412</v>
      </c>
      <c r="C388" s="28">
        <f t="shared" si="119"/>
        <v>1209.0720434065411</v>
      </c>
      <c r="D388" s="17">
        <f t="shared" si="107"/>
        <v>0.17291942572543817</v>
      </c>
      <c r="E388">
        <f t="shared" si="122"/>
        <v>19</v>
      </c>
      <c r="F388">
        <f t="shared" si="121"/>
        <v>69</v>
      </c>
      <c r="G388" s="17">
        <f t="shared" si="123"/>
        <v>23.1</v>
      </c>
      <c r="H388" s="28">
        <f t="shared" si="108"/>
        <v>237.37362053486777</v>
      </c>
      <c r="I388" s="7">
        <f t="shared" si="110"/>
        <v>237</v>
      </c>
      <c r="J388" s="17">
        <f t="shared" si="109"/>
        <v>42.127680310336345</v>
      </c>
      <c r="K388" s="17">
        <f t="shared" si="124"/>
        <v>10.546874999999991</v>
      </c>
      <c r="L388" s="7">
        <f t="shared" si="111"/>
        <v>42</v>
      </c>
      <c r="M388">
        <v>1</v>
      </c>
      <c r="N388">
        <f t="shared" si="112"/>
        <v>-2440</v>
      </c>
    </row>
    <row r="389" spans="1:14" x14ac:dyDescent="0.35">
      <c r="A389">
        <f t="shared" si="117"/>
        <v>20</v>
      </c>
      <c r="B389" s="28">
        <f t="shared" si="118"/>
        <v>1.2360679774997896</v>
      </c>
      <c r="C389" s="28">
        <f t="shared" si="119"/>
        <v>1236.0679774997895</v>
      </c>
      <c r="D389" s="17">
        <f t="shared" si="107"/>
        <v>0.19098300562505255</v>
      </c>
      <c r="E389">
        <f t="shared" si="122"/>
        <v>20</v>
      </c>
      <c r="F389">
        <f t="shared" si="121"/>
        <v>70</v>
      </c>
      <c r="G389" s="17">
        <f t="shared" si="123"/>
        <v>23</v>
      </c>
      <c r="H389" s="28">
        <f t="shared" si="108"/>
        <v>243.72875711230566</v>
      </c>
      <c r="I389" s="7">
        <f t="shared" si="110"/>
        <v>244</v>
      </c>
      <c r="J389" s="17">
        <f t="shared" si="109"/>
        <v>41.029216734536526</v>
      </c>
      <c r="K389" s="17">
        <f t="shared" si="124"/>
        <v>11.123437499999991</v>
      </c>
      <c r="L389" s="7">
        <f t="shared" si="111"/>
        <v>41</v>
      </c>
      <c r="M389">
        <v>1</v>
      </c>
      <c r="N389">
        <f t="shared" si="112"/>
        <v>-2399</v>
      </c>
    </row>
    <row r="390" spans="1:14" x14ac:dyDescent="0.35">
      <c r="A390">
        <f t="shared" si="117"/>
        <v>21</v>
      </c>
      <c r="B390" s="28">
        <f t="shared" si="118"/>
        <v>1.2655744560720903</v>
      </c>
      <c r="C390" s="28">
        <f t="shared" si="119"/>
        <v>1265.5744560720902</v>
      </c>
      <c r="D390" s="17">
        <f t="shared" si="107"/>
        <v>0.2098449876243097</v>
      </c>
      <c r="E390">
        <f t="shared" si="122"/>
        <v>21</v>
      </c>
      <c r="F390">
        <f t="shared" si="121"/>
        <v>71</v>
      </c>
      <c r="G390" s="17">
        <f t="shared" si="123"/>
        <v>22.9</v>
      </c>
      <c r="H390" s="28">
        <f t="shared" si="108"/>
        <v>250.6365897072354</v>
      </c>
      <c r="I390" s="7">
        <f t="shared" si="110"/>
        <v>251</v>
      </c>
      <c r="J390" s="17">
        <f t="shared" si="109"/>
        <v>39.898404345833306</v>
      </c>
      <c r="K390" s="17">
        <f t="shared" si="124"/>
        <v>11.685937499999991</v>
      </c>
      <c r="L390" s="7">
        <f t="shared" si="111"/>
        <v>40</v>
      </c>
      <c r="M390">
        <v>1</v>
      </c>
      <c r="N390">
        <f t="shared" si="112"/>
        <v>-2359</v>
      </c>
    </row>
    <row r="391" spans="1:14" x14ac:dyDescent="0.35">
      <c r="A391">
        <f t="shared" si="117"/>
        <v>22</v>
      </c>
      <c r="B391" s="28">
        <f t="shared" si="118"/>
        <v>1.297836227184727</v>
      </c>
      <c r="C391" s="28">
        <f t="shared" si="119"/>
        <v>1297.836227184727</v>
      </c>
      <c r="D391" s="17">
        <f t="shared" si="107"/>
        <v>0.22948675722421075</v>
      </c>
      <c r="E391">
        <f t="shared" si="122"/>
        <v>22</v>
      </c>
      <c r="F391">
        <f t="shared" si="121"/>
        <v>72</v>
      </c>
      <c r="G391" s="17">
        <f t="shared" si="123"/>
        <v>22.8</v>
      </c>
      <c r="H391" s="28">
        <f t="shared" si="108"/>
        <v>258.15307356110679</v>
      </c>
      <c r="I391" s="7">
        <f t="shared" si="110"/>
        <v>258</v>
      </c>
      <c r="J391" s="17">
        <f t="shared" si="109"/>
        <v>38.736707109678953</v>
      </c>
      <c r="K391" s="17">
        <f t="shared" si="124"/>
        <v>12.234374999999991</v>
      </c>
      <c r="L391" s="7">
        <f t="shared" si="111"/>
        <v>39</v>
      </c>
      <c r="M391">
        <v>1</v>
      </c>
      <c r="N391">
        <f t="shared" si="112"/>
        <v>-2320</v>
      </c>
    </row>
    <row r="392" spans="1:14" x14ac:dyDescent="0.35">
      <c r="A392">
        <f t="shared" si="117"/>
        <v>23</v>
      </c>
      <c r="B392" s="28">
        <f t="shared" si="118"/>
        <v>1.3331359054501724</v>
      </c>
      <c r="C392" s="28">
        <f t="shared" si="119"/>
        <v>1333.1359054501725</v>
      </c>
      <c r="D392" s="17">
        <f t="shared" si="107"/>
        <v>0.24988893036954041</v>
      </c>
      <c r="E392">
        <f t="shared" si="122"/>
        <v>23</v>
      </c>
      <c r="F392">
        <f t="shared" si="121"/>
        <v>73</v>
      </c>
      <c r="G392" s="17">
        <f t="shared" si="123"/>
        <v>22.7</v>
      </c>
      <c r="H392" s="28">
        <f t="shared" si="108"/>
        <v>266.34271514104665</v>
      </c>
      <c r="I392" s="7">
        <f t="shared" si="110"/>
        <v>266</v>
      </c>
      <c r="J392" s="17">
        <f t="shared" si="109"/>
        <v>37.545611092476541</v>
      </c>
      <c r="K392" s="17">
        <f t="shared" si="124"/>
        <v>12.768749999999992</v>
      </c>
      <c r="L392" s="7">
        <f t="shared" si="111"/>
        <v>38</v>
      </c>
      <c r="M392">
        <v>1</v>
      </c>
      <c r="N392">
        <f t="shared" si="112"/>
        <v>-2282</v>
      </c>
    </row>
    <row r="393" spans="1:14" x14ac:dyDescent="0.35">
      <c r="A393">
        <f t="shared" si="117"/>
        <v>24</v>
      </c>
      <c r="B393" s="28">
        <f t="shared" si="118"/>
        <v>1.3718011480649182</v>
      </c>
      <c r="C393" s="28">
        <f t="shared" si="119"/>
        <v>1371.8011480649182</v>
      </c>
      <c r="D393" s="17">
        <f t="shared" si="107"/>
        <v>0.27103137257858845</v>
      </c>
      <c r="E393">
        <f t="shared" si="122"/>
        <v>24</v>
      </c>
      <c r="F393">
        <f t="shared" si="121"/>
        <v>74</v>
      </c>
      <c r="G393" s="17">
        <f t="shared" si="123"/>
        <v>22.6</v>
      </c>
      <c r="H393" s="28">
        <f t="shared" si="108"/>
        <v>275.28020134530038</v>
      </c>
      <c r="I393" s="7">
        <f t="shared" si="110"/>
        <v>275</v>
      </c>
      <c r="J393" s="17">
        <f t="shared" si="109"/>
        <v>36.326622659856326</v>
      </c>
      <c r="K393" s="17">
        <f t="shared" si="124"/>
        <v>13.274999999999991</v>
      </c>
      <c r="L393" s="7">
        <f t="shared" si="111"/>
        <v>36</v>
      </c>
      <c r="M393">
        <v>1</v>
      </c>
      <c r="N393">
        <f t="shared" si="112"/>
        <v>-2246</v>
      </c>
    </row>
    <row r="394" spans="1:14" x14ac:dyDescent="0.35">
      <c r="A394">
        <f t="shared" si="117"/>
        <v>25</v>
      </c>
      <c r="B394" s="28">
        <f t="shared" si="118"/>
        <v>1.4142135623730949</v>
      </c>
      <c r="C394" s="28">
        <f t="shared" si="119"/>
        <v>1414.2135623730949</v>
      </c>
      <c r="D394" s="17">
        <f t="shared" si="107"/>
        <v>0.29289321881345243</v>
      </c>
      <c r="E394">
        <f t="shared" si="122"/>
        <v>25</v>
      </c>
      <c r="F394">
        <f t="shared" si="121"/>
        <v>75</v>
      </c>
      <c r="G394" s="17">
        <f t="shared" si="123"/>
        <v>22.5</v>
      </c>
      <c r="H394" s="28">
        <f t="shared" si="108"/>
        <v>285.05242116582696</v>
      </c>
      <c r="I394" s="7">
        <f t="shared" si="110"/>
        <v>285</v>
      </c>
      <c r="J394" s="17">
        <f t="shared" si="109"/>
        <v>35.08126666351864</v>
      </c>
      <c r="K394" s="17">
        <f t="shared" si="124"/>
        <v>13.767187499999991</v>
      </c>
      <c r="L394" s="7">
        <f t="shared" si="111"/>
        <v>35</v>
      </c>
      <c r="M394">
        <v>1</v>
      </c>
      <c r="N394">
        <f t="shared" si="112"/>
        <v>-2211</v>
      </c>
    </row>
    <row r="395" spans="1:14" x14ac:dyDescent="0.35">
      <c r="A395">
        <f t="shared" si="117"/>
        <v>26</v>
      </c>
      <c r="B395" s="28">
        <f t="shared" si="118"/>
        <v>1.4608198491225133</v>
      </c>
      <c r="C395" s="28">
        <f t="shared" si="119"/>
        <v>1460.8198491225132</v>
      </c>
      <c r="D395" s="17">
        <f t="shared" si="107"/>
        <v>0.31545289407131138</v>
      </c>
      <c r="E395">
        <f t="shared" si="122"/>
        <v>26</v>
      </c>
      <c r="F395">
        <f t="shared" si="121"/>
        <v>76</v>
      </c>
      <c r="G395" s="17">
        <f t="shared" si="123"/>
        <v>22.4</v>
      </c>
      <c r="H395" s="28">
        <f t="shared" si="108"/>
        <v>295.76099414607251</v>
      </c>
      <c r="I395" s="7">
        <f t="shared" si="110"/>
        <v>296</v>
      </c>
      <c r="J395" s="17">
        <f t="shared" si="109"/>
        <v>33.811084618755139</v>
      </c>
      <c r="K395" s="17">
        <f t="shared" si="124"/>
        <v>14.245312499999992</v>
      </c>
      <c r="L395" s="7">
        <f t="shared" si="111"/>
        <v>34</v>
      </c>
      <c r="M395">
        <v>1</v>
      </c>
      <c r="N395">
        <f t="shared" si="112"/>
        <v>-2177</v>
      </c>
    </row>
    <row r="396" spans="1:14" x14ac:dyDescent="0.35">
      <c r="A396">
        <f t="shared" si="117"/>
        <v>27</v>
      </c>
      <c r="B396" s="28">
        <f t="shared" si="118"/>
        <v>1.5121458610312262</v>
      </c>
      <c r="C396" s="28">
        <f t="shared" si="119"/>
        <v>1512.1458610312261</v>
      </c>
      <c r="D396" s="17">
        <f t="shared" si="107"/>
        <v>0.33868813467634806</v>
      </c>
      <c r="E396">
        <f t="shared" si="122"/>
        <v>27</v>
      </c>
      <c r="F396">
        <f t="shared" si="121"/>
        <v>77</v>
      </c>
      <c r="G396" s="17">
        <f t="shared" si="123"/>
        <v>22.3</v>
      </c>
      <c r="H396" s="28">
        <f t="shared" si="108"/>
        <v>307.52545975638549</v>
      </c>
      <c r="I396" s="7">
        <f t="shared" si="110"/>
        <v>308</v>
      </c>
      <c r="J396" s="17">
        <f t="shared" si="109"/>
        <v>32.517632874760245</v>
      </c>
      <c r="K396" s="17">
        <f t="shared" si="124"/>
        <v>14.709374999999993</v>
      </c>
      <c r="L396" s="7">
        <f t="shared" si="111"/>
        <v>33</v>
      </c>
      <c r="M396">
        <v>1</v>
      </c>
      <c r="N396">
        <f t="shared" si="112"/>
        <v>-2144</v>
      </c>
    </row>
    <row r="397" spans="1:14" x14ac:dyDescent="0.35">
      <c r="A397">
        <f t="shared" si="117"/>
        <v>28</v>
      </c>
      <c r="B397" s="28">
        <f t="shared" si="118"/>
        <v>1.5688145035053658</v>
      </c>
      <c r="C397" s="28">
        <f t="shared" si="119"/>
        <v>1568.8145035053658</v>
      </c>
      <c r="D397" s="17">
        <f t="shared" si="107"/>
        <v>0.36257601025131025</v>
      </c>
      <c r="E397">
        <f t="shared" si="122"/>
        <v>28</v>
      </c>
      <c r="F397">
        <f t="shared" si="121"/>
        <v>78</v>
      </c>
      <c r="G397" s="17">
        <f t="shared" si="123"/>
        <v>22.2</v>
      </c>
      <c r="H397" s="28">
        <f t="shared" si="108"/>
        <v>320.48733786770305</v>
      </c>
      <c r="I397" s="7">
        <f t="shared" si="110"/>
        <v>320</v>
      </c>
      <c r="J397" s="17">
        <f t="shared" si="109"/>
        <v>31.20248077984283</v>
      </c>
      <c r="K397" s="17">
        <f t="shared" si="124"/>
        <v>15.145312499999992</v>
      </c>
      <c r="L397" s="7">
        <f t="shared" si="111"/>
        <v>31</v>
      </c>
      <c r="M397">
        <v>1</v>
      </c>
      <c r="N397">
        <f t="shared" si="112"/>
        <v>-2113</v>
      </c>
    </row>
    <row r="398" spans="1:14" x14ac:dyDescent="0.35">
      <c r="A398">
        <f t="shared" si="117"/>
        <v>29</v>
      </c>
      <c r="B398" s="28">
        <f t="shared" si="118"/>
        <v>1.6315687575137499</v>
      </c>
      <c r="C398" s="28">
        <f t="shared" si="119"/>
        <v>1631.5687575137499</v>
      </c>
      <c r="D398" s="17">
        <f t="shared" si="107"/>
        <v>0.38709294634702351</v>
      </c>
      <c r="E398">
        <f t="shared" si="122"/>
        <v>29</v>
      </c>
      <c r="F398">
        <f t="shared" si="121"/>
        <v>79</v>
      </c>
      <c r="G398" s="17">
        <f t="shared" si="123"/>
        <v>22.1</v>
      </c>
      <c r="H398" s="28">
        <f t="shared" si="108"/>
        <v>334.81535058566595</v>
      </c>
      <c r="I398" s="7">
        <f t="shared" si="110"/>
        <v>335</v>
      </c>
      <c r="J398" s="17">
        <f t="shared" si="109"/>
        <v>29.867208843644097</v>
      </c>
      <c r="K398" s="17">
        <f t="shared" si="124"/>
        <v>15.567187499999992</v>
      </c>
      <c r="L398" s="7">
        <f t="shared" si="111"/>
        <v>30</v>
      </c>
      <c r="M398">
        <v>1</v>
      </c>
      <c r="N398">
        <f t="shared" si="112"/>
        <v>-2083</v>
      </c>
    </row>
    <row r="399" spans="1:14" x14ac:dyDescent="0.35">
      <c r="A399">
        <f t="shared" si="117"/>
        <v>30</v>
      </c>
      <c r="B399" s="28">
        <f t="shared" si="118"/>
        <v>1.7013016167040795</v>
      </c>
      <c r="C399" s="28">
        <f t="shared" si="119"/>
        <v>1701.3016167040796</v>
      </c>
      <c r="D399" s="17">
        <f t="shared" si="107"/>
        <v>0.41221474770752675</v>
      </c>
      <c r="E399">
        <f t="shared" si="122"/>
        <v>30</v>
      </c>
      <c r="F399">
        <f t="shared" si="121"/>
        <v>80</v>
      </c>
      <c r="G399" s="17">
        <f t="shared" si="123"/>
        <v>22</v>
      </c>
      <c r="H399" s="28">
        <f t="shared" si="108"/>
        <v>350.7122118241187</v>
      </c>
      <c r="I399" s="7">
        <f t="shared" si="110"/>
        <v>351</v>
      </c>
      <c r="J399" s="17">
        <f t="shared" si="109"/>
        <v>28.513406898460026</v>
      </c>
      <c r="K399" s="17">
        <f t="shared" si="124"/>
        <v>15.974999999999993</v>
      </c>
      <c r="L399" s="7">
        <f t="shared" si="111"/>
        <v>29</v>
      </c>
      <c r="M399">
        <v>1</v>
      </c>
      <c r="N399">
        <f t="shared" si="112"/>
        <v>-2054</v>
      </c>
    </row>
    <row r="400" spans="1:14" x14ac:dyDescent="0.35">
      <c r="A400">
        <f t="shared" si="117"/>
        <v>31</v>
      </c>
      <c r="B400" s="28">
        <f t="shared" si="118"/>
        <v>1.7790954854798671</v>
      </c>
      <c r="C400" s="28">
        <f t="shared" si="119"/>
        <v>1779.095485479867</v>
      </c>
      <c r="D400" s="17">
        <f t="shared" si="107"/>
        <v>0.43791662214786931</v>
      </c>
      <c r="E400">
        <f t="shared" si="122"/>
        <v>31</v>
      </c>
      <c r="F400">
        <f t="shared" si="121"/>
        <v>81</v>
      </c>
      <c r="G400" s="17">
        <f t="shared" si="123"/>
        <v>21.9</v>
      </c>
      <c r="H400" s="28">
        <f t="shared" si="108"/>
        <v>368.4235621151052</v>
      </c>
      <c r="I400" s="7">
        <f t="shared" si="110"/>
        <v>368</v>
      </c>
      <c r="J400" s="17">
        <f t="shared" si="109"/>
        <v>27.142672261758705</v>
      </c>
      <c r="K400" s="17">
        <f t="shared" si="124"/>
        <v>16.354687499999994</v>
      </c>
      <c r="L400" s="7">
        <f t="shared" si="111"/>
        <v>27</v>
      </c>
      <c r="M400">
        <v>1</v>
      </c>
      <c r="N400">
        <f t="shared" si="112"/>
        <v>-2027</v>
      </c>
    </row>
    <row r="401" spans="1:14" x14ac:dyDescent="0.35">
      <c r="A401">
        <f t="shared" si="117"/>
        <v>32</v>
      </c>
      <c r="B401" s="28">
        <f t="shared" si="118"/>
        <v>1.8662747167005678</v>
      </c>
      <c r="C401" s="28">
        <f t="shared" si="119"/>
        <v>1866.2747167005678</v>
      </c>
      <c r="D401" s="17">
        <f t="shared" si="107"/>
        <v>0.46417320502100345</v>
      </c>
      <c r="E401">
        <f t="shared" si="122"/>
        <v>32</v>
      </c>
      <c r="F401">
        <f t="shared" si="121"/>
        <v>82</v>
      </c>
      <c r="G401" s="17">
        <f t="shared" si="123"/>
        <v>21.799999999999997</v>
      </c>
      <c r="H401" s="28">
        <f t="shared" si="108"/>
        <v>388.24988282851189</v>
      </c>
      <c r="I401" s="7">
        <f t="shared" si="110"/>
        <v>388</v>
      </c>
      <c r="J401" s="17">
        <f t="shared" si="109"/>
        <v>25.756607901970575</v>
      </c>
      <c r="K401" s="17">
        <f t="shared" si="124"/>
        <v>16.720312499999995</v>
      </c>
      <c r="L401" s="7">
        <f t="shared" si="111"/>
        <v>26</v>
      </c>
      <c r="M401">
        <v>1</v>
      </c>
      <c r="N401">
        <f t="shared" si="112"/>
        <v>-2001</v>
      </c>
    </row>
    <row r="402" spans="1:14" x14ac:dyDescent="0.35">
      <c r="A402">
        <f t="shared" si="117"/>
        <v>33</v>
      </c>
      <c r="B402" s="28">
        <f t="shared" ref="B402:B433" si="125" xml:space="preserve"> 1/COS(PI()*A402/(2 * subslots))</f>
        <v>1.9644766988672488</v>
      </c>
      <c r="C402" s="28">
        <f t="shared" si="119"/>
        <v>1964.4766988672488</v>
      </c>
      <c r="D402" s="17">
        <f t="shared" si="107"/>
        <v>0.49095858424962879</v>
      </c>
      <c r="E402">
        <f t="shared" si="122"/>
        <v>33</v>
      </c>
      <c r="F402">
        <f t="shared" si="121"/>
        <v>83</v>
      </c>
      <c r="G402" s="17">
        <f t="shared" si="123"/>
        <v>21.700000000000003</v>
      </c>
      <c r="H402" s="28">
        <f t="shared" si="108"/>
        <v>410.5626165367359</v>
      </c>
      <c r="I402" s="7">
        <f t="shared" si="110"/>
        <v>411</v>
      </c>
      <c r="J402" s="17">
        <f t="shared" si="109"/>
        <v>24.356820609616392</v>
      </c>
      <c r="K402" s="17">
        <f t="shared" si="124"/>
        <v>17.057812499999994</v>
      </c>
      <c r="L402" s="7">
        <f t="shared" si="111"/>
        <v>24</v>
      </c>
      <c r="M402">
        <v>1</v>
      </c>
      <c r="N402">
        <f t="shared" si="112"/>
        <v>-1977</v>
      </c>
    </row>
    <row r="403" spans="1:14" x14ac:dyDescent="0.35">
      <c r="A403">
        <f t="shared" si="117"/>
        <v>34</v>
      </c>
      <c r="B403" s="28">
        <f t="shared" si="125"/>
        <v>2.0757496076487936</v>
      </c>
      <c r="C403" s="28">
        <f t="shared" si="119"/>
        <v>2075.7496076487937</v>
      </c>
      <c r="D403" s="17">
        <f t="shared" ref="D403:D466" si="126">1 - COS(PI()*A403/(2 * subslots))</f>
        <v>0.51824632589828479</v>
      </c>
      <c r="E403">
        <f t="shared" si="122"/>
        <v>34</v>
      </c>
      <c r="F403">
        <f t="shared" si="121"/>
        <v>84</v>
      </c>
      <c r="G403" s="17">
        <f t="shared" si="123"/>
        <v>21.6</v>
      </c>
      <c r="H403" s="28">
        <f t="shared" ref="H403:H466" si="127">1000*B403*2*xfactor*(30000 / beats_per_min)/(G403 * microsteps)</f>
        <v>435.82633363719793</v>
      </c>
      <c r="I403" s="7">
        <f t="shared" si="110"/>
        <v>436</v>
      </c>
      <c r="J403" s="17">
        <f t="shared" ref="J403:J466" si="128">30000000/(subslots*beats_per_min*H403)</f>
        <v>22.944919175821219</v>
      </c>
      <c r="K403" s="17">
        <f t="shared" si="124"/>
        <v>17.381249999999994</v>
      </c>
      <c r="L403" s="7">
        <f t="shared" si="111"/>
        <v>23</v>
      </c>
      <c r="M403">
        <v>1</v>
      </c>
      <c r="N403">
        <f t="shared" si="112"/>
        <v>-1954</v>
      </c>
    </row>
    <row r="404" spans="1:14" x14ac:dyDescent="0.35">
      <c r="A404">
        <f t="shared" si="117"/>
        <v>35</v>
      </c>
      <c r="B404" s="28">
        <f t="shared" si="125"/>
        <v>2.2026892645852665</v>
      </c>
      <c r="C404" s="28">
        <f t="shared" si="119"/>
        <v>2202.6892645852663</v>
      </c>
      <c r="D404" s="17">
        <f t="shared" si="126"/>
        <v>0.54600950026045325</v>
      </c>
      <c r="E404">
        <f t="shared" si="122"/>
        <v>35</v>
      </c>
      <c r="F404">
        <f t="shared" si="121"/>
        <v>85</v>
      </c>
      <c r="G404" s="17">
        <f t="shared" si="123"/>
        <v>21.5</v>
      </c>
      <c r="H404" s="28">
        <f t="shared" si="127"/>
        <v>464.62976674845464</v>
      </c>
      <c r="I404" s="7">
        <f t="shared" ref="I404:I467" si="129">ROUND(H404,0)</f>
        <v>465</v>
      </c>
      <c r="J404" s="17">
        <f t="shared" si="128"/>
        <v>21.522512580245181</v>
      </c>
      <c r="K404" s="17">
        <f t="shared" si="124"/>
        <v>17.690624999999994</v>
      </c>
      <c r="L404" s="7">
        <f t="shared" ref="L404:L467" si="130">ROUND(J404,0)</f>
        <v>22</v>
      </c>
      <c r="M404">
        <v>1</v>
      </c>
      <c r="N404">
        <f t="shared" si="112"/>
        <v>-1932</v>
      </c>
    </row>
    <row r="405" spans="1:14" x14ac:dyDescent="0.35">
      <c r="A405">
        <f t="shared" si="117"/>
        <v>36</v>
      </c>
      <c r="B405" s="28">
        <f t="shared" si="125"/>
        <v>2.3486346560543518</v>
      </c>
      <c r="C405" s="28">
        <f t="shared" si="119"/>
        <v>2348.634656054352</v>
      </c>
      <c r="D405" s="17">
        <f t="shared" si="126"/>
        <v>0.57422070843492734</v>
      </c>
      <c r="E405">
        <f t="shared" si="122"/>
        <v>36</v>
      </c>
      <c r="F405">
        <f t="shared" si="121"/>
        <v>86</v>
      </c>
      <c r="G405" s="17">
        <f t="shared" si="123"/>
        <v>21.4</v>
      </c>
      <c r="H405" s="28">
        <f t="shared" si="127"/>
        <v>497.73014669960259</v>
      </c>
      <c r="I405" s="7">
        <f t="shared" si="129"/>
        <v>498</v>
      </c>
      <c r="J405" s="17">
        <f t="shared" si="128"/>
        <v>20.091208190440085</v>
      </c>
      <c r="K405" s="17">
        <f t="shared" si="124"/>
        <v>17.971874999999994</v>
      </c>
      <c r="L405" s="7">
        <f t="shared" si="130"/>
        <v>20</v>
      </c>
      <c r="M405">
        <v>1</v>
      </c>
      <c r="N405">
        <f t="shared" ref="N405:N468" si="131">N404 + (M405*L405)</f>
        <v>-1912</v>
      </c>
    </row>
    <row r="406" spans="1:14" x14ac:dyDescent="0.35">
      <c r="A406">
        <f t="shared" si="117"/>
        <v>37</v>
      </c>
      <c r="B406" s="28">
        <f t="shared" si="125"/>
        <v>2.5179536983103494</v>
      </c>
      <c r="C406" s="28">
        <f t="shared" si="119"/>
        <v>2517.9536983103494</v>
      </c>
      <c r="D406" s="17">
        <f t="shared" si="126"/>
        <v>0.60285210936521949</v>
      </c>
      <c r="E406">
        <f t="shared" si="122"/>
        <v>37</v>
      </c>
      <c r="F406">
        <f t="shared" si="121"/>
        <v>87</v>
      </c>
      <c r="G406" s="17">
        <f t="shared" si="123"/>
        <v>21.299999999999997</v>
      </c>
      <c r="H406" s="28">
        <f t="shared" si="127"/>
        <v>536.11800244614074</v>
      </c>
      <c r="I406" s="7">
        <f t="shared" si="129"/>
        <v>536</v>
      </c>
      <c r="J406" s="17">
        <f t="shared" si="128"/>
        <v>18.652609974619565</v>
      </c>
      <c r="K406" s="17">
        <f t="shared" si="124"/>
        <v>18.239062499999992</v>
      </c>
      <c r="L406" s="7">
        <f t="shared" si="130"/>
        <v>19</v>
      </c>
      <c r="M406">
        <v>1</v>
      </c>
      <c r="N406">
        <f t="shared" si="131"/>
        <v>-1893</v>
      </c>
    </row>
    <row r="407" spans="1:14" x14ac:dyDescent="0.35">
      <c r="A407">
        <f t="shared" si="117"/>
        <v>38</v>
      </c>
      <c r="B407" s="28">
        <f t="shared" si="125"/>
        <v>2.7164718916658708</v>
      </c>
      <c r="C407" s="28">
        <f t="shared" si="119"/>
        <v>2716.4718916658708</v>
      </c>
      <c r="D407" s="17">
        <f t="shared" si="126"/>
        <v>0.63187544731532186</v>
      </c>
      <c r="E407">
        <f t="shared" si="122"/>
        <v>38</v>
      </c>
      <c r="F407">
        <f t="shared" si="121"/>
        <v>88</v>
      </c>
      <c r="G407" s="17">
        <f t="shared" si="123"/>
        <v>21.200000000000003</v>
      </c>
      <c r="H407" s="28">
        <f t="shared" si="127"/>
        <v>581.11436214329228</v>
      </c>
      <c r="I407" s="7">
        <f t="shared" si="129"/>
        <v>581</v>
      </c>
      <c r="J407" s="17">
        <f t="shared" si="128"/>
        <v>17.208316729804352</v>
      </c>
      <c r="K407" s="17">
        <f t="shared" si="124"/>
        <v>18.478124999999991</v>
      </c>
      <c r="L407" s="7">
        <f t="shared" si="130"/>
        <v>17</v>
      </c>
      <c r="M407">
        <v>1</v>
      </c>
      <c r="N407">
        <f t="shared" si="131"/>
        <v>-1876</v>
      </c>
    </row>
    <row r="408" spans="1:14" x14ac:dyDescent="0.35">
      <c r="A408">
        <f t="shared" si="117"/>
        <v>39</v>
      </c>
      <c r="B408" s="28">
        <f t="shared" si="125"/>
        <v>2.9521347928093391</v>
      </c>
      <c r="C408" s="28">
        <f t="shared" si="119"/>
        <v>2952.1347928093392</v>
      </c>
      <c r="D408" s="17">
        <f t="shared" si="126"/>
        <v>0.66126207975470852</v>
      </c>
      <c r="E408">
        <f t="shared" si="122"/>
        <v>39</v>
      </c>
      <c r="F408">
        <f t="shared" si="121"/>
        <v>89</v>
      </c>
      <c r="G408" s="17">
        <f t="shared" si="123"/>
        <v>21.1</v>
      </c>
      <c r="H408" s="28">
        <f t="shared" si="127"/>
        <v>634.52097423941848</v>
      </c>
      <c r="I408" s="7">
        <f t="shared" si="129"/>
        <v>635</v>
      </c>
      <c r="J408" s="17">
        <f t="shared" si="128"/>
        <v>15.759920327277918</v>
      </c>
      <c r="K408" s="17">
        <f t="shared" si="124"/>
        <v>18.703124999999993</v>
      </c>
      <c r="L408" s="7">
        <f t="shared" si="130"/>
        <v>16</v>
      </c>
      <c r="M408">
        <v>1</v>
      </c>
      <c r="N408">
        <f t="shared" si="131"/>
        <v>-1860</v>
      </c>
    </row>
    <row r="409" spans="1:14" x14ac:dyDescent="0.35">
      <c r="A409">
        <f t="shared" si="117"/>
        <v>40</v>
      </c>
      <c r="B409" s="28">
        <f t="shared" si="125"/>
        <v>3.2360679774997894</v>
      </c>
      <c r="C409" s="28">
        <f t="shared" si="119"/>
        <v>3236.0679774997893</v>
      </c>
      <c r="D409" s="17">
        <f t="shared" si="126"/>
        <v>0.69098300562505255</v>
      </c>
      <c r="E409">
        <f t="shared" si="122"/>
        <v>40</v>
      </c>
      <c r="F409">
        <f t="shared" si="121"/>
        <v>90</v>
      </c>
      <c r="G409" s="17">
        <f t="shared" si="123"/>
        <v>21</v>
      </c>
      <c r="H409" s="28">
        <f t="shared" si="127"/>
        <v>698.86066255157277</v>
      </c>
      <c r="I409" s="7">
        <f t="shared" si="129"/>
        <v>699</v>
      </c>
      <c r="J409" s="17">
        <f t="shared" si="128"/>
        <v>14.30900397725855</v>
      </c>
      <c r="K409" s="17">
        <f t="shared" si="124"/>
        <v>18.899999999999991</v>
      </c>
      <c r="L409" s="7">
        <f t="shared" si="130"/>
        <v>14</v>
      </c>
      <c r="M409">
        <v>1</v>
      </c>
      <c r="N409">
        <f t="shared" si="131"/>
        <v>-1846</v>
      </c>
    </row>
    <row r="410" spans="1:14" x14ac:dyDescent="0.35">
      <c r="A410">
        <f>E410</f>
        <v>41</v>
      </c>
      <c r="B410" s="28">
        <f t="shared" si="125"/>
        <v>3.5843436523721586</v>
      </c>
      <c r="C410" s="28">
        <f t="shared" si="119"/>
        <v>3584.3436523721584</v>
      </c>
      <c r="D410" s="17">
        <f t="shared" si="126"/>
        <v>0.7210088939607705</v>
      </c>
      <c r="E410">
        <f t="shared" si="122"/>
        <v>41</v>
      </c>
      <c r="F410">
        <f t="shared" si="121"/>
        <v>91</v>
      </c>
      <c r="G410" s="17">
        <f t="shared" si="123"/>
        <v>20.9</v>
      </c>
      <c r="H410" s="28">
        <f t="shared" si="127"/>
        <v>777.77791948341735</v>
      </c>
      <c r="I410" s="7">
        <f t="shared" si="129"/>
        <v>778</v>
      </c>
      <c r="J410" s="17">
        <f t="shared" si="128"/>
        <v>12.857140514662303</v>
      </c>
      <c r="K410" s="17">
        <f t="shared" si="124"/>
        <v>19.082812499999992</v>
      </c>
      <c r="L410" s="7">
        <f t="shared" si="130"/>
        <v>13</v>
      </c>
      <c r="M410">
        <v>1</v>
      </c>
      <c r="N410">
        <f t="shared" si="131"/>
        <v>-1833</v>
      </c>
    </row>
    <row r="411" spans="1:14" x14ac:dyDescent="0.35">
      <c r="A411">
        <f t="shared" ref="A411:A419" si="132">E411</f>
        <v>42</v>
      </c>
      <c r="B411" s="28">
        <f t="shared" si="125"/>
        <v>4.0210722333759685</v>
      </c>
      <c r="C411" s="28">
        <f t="shared" si="119"/>
        <v>4021.0722333759686</v>
      </c>
      <c r="D411" s="17">
        <f t="shared" si="126"/>
        <v>0.75131011283514526</v>
      </c>
      <c r="E411">
        <f t="shared" si="122"/>
        <v>42</v>
      </c>
      <c r="F411">
        <f t="shared" si="121"/>
        <v>92</v>
      </c>
      <c r="G411" s="17">
        <f t="shared" si="123"/>
        <v>20.799999999999997</v>
      </c>
      <c r="H411" s="28">
        <f t="shared" si="127"/>
        <v>876.7399457161772</v>
      </c>
      <c r="I411" s="7">
        <f t="shared" si="129"/>
        <v>877</v>
      </c>
      <c r="J411" s="17">
        <f t="shared" si="128"/>
        <v>11.405890707798605</v>
      </c>
      <c r="K411" s="17">
        <f t="shared" si="124"/>
        <v>19.237499999999994</v>
      </c>
      <c r="L411" s="7">
        <f t="shared" si="130"/>
        <v>11</v>
      </c>
      <c r="M411">
        <v>1</v>
      </c>
      <c r="N411">
        <f t="shared" si="131"/>
        <v>-1822</v>
      </c>
    </row>
    <row r="412" spans="1:14" x14ac:dyDescent="0.35">
      <c r="A412">
        <f t="shared" si="132"/>
        <v>43</v>
      </c>
      <c r="B412" s="28">
        <f t="shared" si="125"/>
        <v>4.58414385702737</v>
      </c>
      <c r="C412" s="28">
        <f t="shared" si="119"/>
        <v>4584.1438570273704</v>
      </c>
      <c r="D412" s="17">
        <f t="shared" si="126"/>
        <v>0.78185675860345727</v>
      </c>
      <c r="E412">
        <f t="shared" si="122"/>
        <v>43</v>
      </c>
      <c r="F412">
        <f t="shared" si="121"/>
        <v>93</v>
      </c>
      <c r="G412" s="17">
        <f t="shared" si="123"/>
        <v>20.700000000000003</v>
      </c>
      <c r="H412" s="28">
        <f t="shared" si="127"/>
        <v>1004.3385828066079</v>
      </c>
      <c r="I412" s="7">
        <f t="shared" si="129"/>
        <v>1004</v>
      </c>
      <c r="J412" s="17">
        <f t="shared" si="128"/>
        <v>9.9568015918049895</v>
      </c>
      <c r="K412" s="17">
        <f t="shared" si="124"/>
        <v>19.378124999999994</v>
      </c>
      <c r="L412" s="7">
        <f t="shared" si="130"/>
        <v>10</v>
      </c>
      <c r="M412">
        <v>1</v>
      </c>
      <c r="N412">
        <f t="shared" si="131"/>
        <v>-1812</v>
      </c>
    </row>
    <row r="413" spans="1:14" x14ac:dyDescent="0.35">
      <c r="A413">
        <f t="shared" si="132"/>
        <v>44</v>
      </c>
      <c r="B413" s="28">
        <f t="shared" si="125"/>
        <v>5.3367114122924555</v>
      </c>
      <c r="C413" s="28">
        <f t="shared" si="119"/>
        <v>5336.7114122924559</v>
      </c>
      <c r="D413" s="17">
        <f t="shared" si="126"/>
        <v>0.81261868541427529</v>
      </c>
      <c r="E413">
        <f t="shared" si="122"/>
        <v>44</v>
      </c>
      <c r="F413">
        <f t="shared" si="121"/>
        <v>94</v>
      </c>
      <c r="G413" s="17">
        <f t="shared" si="123"/>
        <v>20.6</v>
      </c>
      <c r="H413" s="28">
        <f t="shared" si="127"/>
        <v>1174.8941803837115</v>
      </c>
      <c r="I413" s="7">
        <f t="shared" si="129"/>
        <v>1175</v>
      </c>
      <c r="J413" s="17">
        <f t="shared" si="128"/>
        <v>8.5114048285898196</v>
      </c>
      <c r="K413" s="17">
        <f t="shared" si="124"/>
        <v>19.504687499999992</v>
      </c>
      <c r="L413" s="7">
        <f t="shared" si="130"/>
        <v>9</v>
      </c>
      <c r="M413">
        <v>1</v>
      </c>
      <c r="N413">
        <f t="shared" si="131"/>
        <v>-1803</v>
      </c>
    </row>
    <row r="414" spans="1:14" x14ac:dyDescent="0.35">
      <c r="A414">
        <f t="shared" si="132"/>
        <v>45</v>
      </c>
      <c r="B414" s="28">
        <f t="shared" si="125"/>
        <v>6.3924532214996592</v>
      </c>
      <c r="C414" s="28">
        <f t="shared" si="119"/>
        <v>6392.4532214996589</v>
      </c>
      <c r="D414" s="17">
        <f t="shared" si="126"/>
        <v>0.84356553495976905</v>
      </c>
      <c r="E414">
        <f t="shared" si="122"/>
        <v>45</v>
      </c>
      <c r="F414">
        <f t="shared" si="121"/>
        <v>95</v>
      </c>
      <c r="G414" s="17">
        <f t="shared" si="123"/>
        <v>20.5</v>
      </c>
      <c r="H414" s="28">
        <f t="shared" si="127"/>
        <v>1414.1841063569177</v>
      </c>
      <c r="I414" s="7">
        <f t="shared" si="129"/>
        <v>1414</v>
      </c>
      <c r="J414" s="17">
        <f t="shared" si="128"/>
        <v>7.0712150950140567</v>
      </c>
      <c r="K414" s="17">
        <f t="shared" si="124"/>
        <v>19.603124999999991</v>
      </c>
      <c r="L414" s="7">
        <f t="shared" si="130"/>
        <v>7</v>
      </c>
      <c r="M414">
        <v>1</v>
      </c>
      <c r="N414">
        <f t="shared" si="131"/>
        <v>-1796</v>
      </c>
    </row>
    <row r="415" spans="1:14" x14ac:dyDescent="0.35">
      <c r="A415">
        <f t="shared" si="132"/>
        <v>46</v>
      </c>
      <c r="B415" s="28">
        <f t="shared" si="125"/>
        <v>7.9787297555594616</v>
      </c>
      <c r="C415" s="28">
        <f t="shared" si="119"/>
        <v>7978.7297555594614</v>
      </c>
      <c r="D415" s="17">
        <f t="shared" si="126"/>
        <v>0.87466676643569552</v>
      </c>
      <c r="E415">
        <f t="shared" si="122"/>
        <v>46</v>
      </c>
      <c r="F415">
        <f t="shared" si="121"/>
        <v>96</v>
      </c>
      <c r="G415" s="17">
        <f t="shared" si="123"/>
        <v>20.399999999999999</v>
      </c>
      <c r="H415" s="28">
        <f t="shared" si="127"/>
        <v>1773.7640253914933</v>
      </c>
      <c r="I415" s="7">
        <f t="shared" si="129"/>
        <v>1774</v>
      </c>
      <c r="J415" s="17">
        <f t="shared" si="128"/>
        <v>5.6377285010010656</v>
      </c>
      <c r="K415" s="17">
        <f t="shared" si="124"/>
        <v>19.687499999999993</v>
      </c>
      <c r="L415" s="7">
        <f t="shared" si="130"/>
        <v>6</v>
      </c>
      <c r="M415">
        <v>1</v>
      </c>
      <c r="N415">
        <f t="shared" si="131"/>
        <v>-1790</v>
      </c>
    </row>
    <row r="416" spans="1:14" x14ac:dyDescent="0.35">
      <c r="A416">
        <f t="shared" si="132"/>
        <v>47</v>
      </c>
      <c r="B416" s="28">
        <f t="shared" si="125"/>
        <v>10.62605379628312</v>
      </c>
      <c r="C416" s="28">
        <f t="shared" si="119"/>
        <v>10626.05379628312</v>
      </c>
      <c r="D416" s="17">
        <f t="shared" si="126"/>
        <v>0.90589168668148567</v>
      </c>
      <c r="E416">
        <f t="shared" si="122"/>
        <v>47</v>
      </c>
      <c r="F416">
        <f t="shared" si="121"/>
        <v>97</v>
      </c>
      <c r="G416" s="17">
        <f t="shared" ref="G416:G447" si="133">A_4 * (2 * subslots -F416)/(2 * subslots) + A_5 * F416 / (2 * subslots)</f>
        <v>20.299999999999997</v>
      </c>
      <c r="H416" s="28">
        <f t="shared" si="127"/>
        <v>2373.9317382783065</v>
      </c>
      <c r="I416" s="7">
        <f t="shared" si="129"/>
        <v>2374</v>
      </c>
      <c r="J416" s="17">
        <f t="shared" si="128"/>
        <v>4.2124210392218346</v>
      </c>
      <c r="K416" s="17">
        <f t="shared" ref="K416:K447" si="134">K415 + ROUND(J416,0)*1.8/microsteps</f>
        <v>19.743749999999991</v>
      </c>
      <c r="L416" s="7">
        <f t="shared" si="130"/>
        <v>4</v>
      </c>
      <c r="M416">
        <v>1</v>
      </c>
      <c r="N416">
        <f t="shared" si="131"/>
        <v>-1786</v>
      </c>
    </row>
    <row r="417" spans="1:14" x14ac:dyDescent="0.35">
      <c r="A417">
        <f t="shared" si="132"/>
        <v>48</v>
      </c>
      <c r="B417" s="28">
        <f t="shared" si="125"/>
        <v>15.925971109908616</v>
      </c>
      <c r="C417" s="28">
        <f t="shared" si="119"/>
        <v>15925.971109908616</v>
      </c>
      <c r="D417" s="17">
        <f t="shared" si="126"/>
        <v>0.93720948047068653</v>
      </c>
      <c r="E417">
        <f t="shared" si="122"/>
        <v>48</v>
      </c>
      <c r="F417">
        <f t="shared" si="121"/>
        <v>98</v>
      </c>
      <c r="G417" s="17">
        <f t="shared" si="133"/>
        <v>20.200000000000003</v>
      </c>
      <c r="H417" s="28">
        <f t="shared" si="127"/>
        <v>3575.5825453674006</v>
      </c>
      <c r="I417" s="7">
        <f t="shared" si="129"/>
        <v>3576</v>
      </c>
      <c r="J417" s="17">
        <f t="shared" si="128"/>
        <v>2.7967470679585369</v>
      </c>
      <c r="K417" s="17">
        <f t="shared" si="134"/>
        <v>19.785937499999992</v>
      </c>
      <c r="L417" s="7">
        <f t="shared" si="130"/>
        <v>3</v>
      </c>
      <c r="M417">
        <v>1</v>
      </c>
      <c r="N417">
        <f t="shared" si="131"/>
        <v>-1783</v>
      </c>
    </row>
    <row r="418" spans="1:14" x14ac:dyDescent="0.35">
      <c r="A418">
        <f t="shared" si="132"/>
        <v>49</v>
      </c>
      <c r="B418" s="28">
        <f t="shared" si="125"/>
        <v>31.83622520909752</v>
      </c>
      <c r="C418" s="28">
        <f t="shared" si="119"/>
        <v>31836.22520909752</v>
      </c>
      <c r="D418" s="17">
        <f t="shared" si="126"/>
        <v>0.9685892409218716</v>
      </c>
      <c r="E418">
        <f t="shared" si="122"/>
        <v>49</v>
      </c>
      <c r="F418">
        <f t="shared" si="121"/>
        <v>99</v>
      </c>
      <c r="G418" s="17">
        <f t="shared" si="133"/>
        <v>20.100000000000001</v>
      </c>
      <c r="H418" s="28">
        <f t="shared" si="127"/>
        <v>7183.1968026590139</v>
      </c>
      <c r="I418" s="7">
        <f t="shared" si="129"/>
        <v>7183</v>
      </c>
      <c r="J418" s="17">
        <f t="shared" si="128"/>
        <v>1.3921378287029929</v>
      </c>
      <c r="K418" s="17">
        <f t="shared" si="134"/>
        <v>19.799999999999994</v>
      </c>
      <c r="L418" s="7">
        <f t="shared" si="130"/>
        <v>1</v>
      </c>
      <c r="M418">
        <v>1</v>
      </c>
      <c r="N418">
        <f t="shared" si="131"/>
        <v>-1782</v>
      </c>
    </row>
    <row r="419" spans="1:14" ht="25.5" customHeight="1" x14ac:dyDescent="0.35">
      <c r="A419">
        <f t="shared" si="132"/>
        <v>49</v>
      </c>
      <c r="B419" s="30">
        <f t="shared" si="125"/>
        <v>31.83622520909752</v>
      </c>
      <c r="C419" s="28">
        <f t="shared" si="119"/>
        <v>31836.22520909752</v>
      </c>
      <c r="D419" s="17">
        <f t="shared" si="126"/>
        <v>0.9685892409218716</v>
      </c>
      <c r="E419">
        <f>subslots -1</f>
        <v>49</v>
      </c>
      <c r="F419">
        <f>0</f>
        <v>0</v>
      </c>
      <c r="G419" s="17">
        <f>A_5</f>
        <v>20</v>
      </c>
      <c r="H419" s="30">
        <f t="shared" si="127"/>
        <v>7219.1127866723091</v>
      </c>
      <c r="I419" s="7">
        <f t="shared" si="129"/>
        <v>7219</v>
      </c>
      <c r="J419" s="17">
        <f t="shared" si="128"/>
        <v>1.3852117698537241</v>
      </c>
      <c r="K419" s="17">
        <f t="shared" ref="K419:K450" si="135">K418 - ROUND(J419,0)*1.8/microsteps</f>
        <v>19.785937499999992</v>
      </c>
      <c r="L419" s="7">
        <f t="shared" si="130"/>
        <v>1</v>
      </c>
      <c r="M419">
        <v>-1</v>
      </c>
      <c r="N419">
        <f t="shared" si="131"/>
        <v>-1783</v>
      </c>
    </row>
    <row r="420" spans="1:14" x14ac:dyDescent="0.35">
      <c r="A420">
        <f>A419-1</f>
        <v>48</v>
      </c>
      <c r="B420" s="28">
        <f t="shared" si="125"/>
        <v>15.925971109908616</v>
      </c>
      <c r="C420" s="28">
        <f t="shared" si="119"/>
        <v>15925.971109908616</v>
      </c>
      <c r="D420" s="17">
        <f t="shared" si="126"/>
        <v>0.93720948047068653</v>
      </c>
      <c r="E420">
        <f>E419-1</f>
        <v>48</v>
      </c>
      <c r="F420">
        <f t="shared" ref="F420:F469" si="136">F419+1</f>
        <v>1</v>
      </c>
      <c r="G420" s="17">
        <f t="shared" ref="G420:G451" si="137">A_5 * (2 * subslots -F420)/(2 * subslots) + A_6 * F420 / (2 * subslots)</f>
        <v>19.8</v>
      </c>
      <c r="H420" s="28">
        <f t="shared" si="127"/>
        <v>3647.8165361829037</v>
      </c>
      <c r="I420" s="7">
        <f t="shared" si="129"/>
        <v>3648</v>
      </c>
      <c r="J420" s="17">
        <f t="shared" si="128"/>
        <v>2.741365937899952</v>
      </c>
      <c r="K420" s="17">
        <f t="shared" si="135"/>
        <v>19.743749999999991</v>
      </c>
      <c r="L420" s="7">
        <f t="shared" si="130"/>
        <v>3</v>
      </c>
      <c r="M420">
        <v>-1</v>
      </c>
      <c r="N420">
        <f t="shared" si="131"/>
        <v>-1786</v>
      </c>
    </row>
    <row r="421" spans="1:14" x14ac:dyDescent="0.35">
      <c r="A421">
        <f t="shared" ref="A421:A466" si="138">A420-1</f>
        <v>47</v>
      </c>
      <c r="B421" s="28">
        <f t="shared" si="125"/>
        <v>10.62605379628312</v>
      </c>
      <c r="C421" s="28">
        <f t="shared" si="119"/>
        <v>10626.05379628312</v>
      </c>
      <c r="D421" s="17">
        <f t="shared" si="126"/>
        <v>0.90589168668148567</v>
      </c>
      <c r="E421">
        <f>E420-1</f>
        <v>47</v>
      </c>
      <c r="F421">
        <f t="shared" si="136"/>
        <v>2</v>
      </c>
      <c r="G421" s="17">
        <f t="shared" si="137"/>
        <v>19.600000000000001</v>
      </c>
      <c r="H421" s="28">
        <f t="shared" si="127"/>
        <v>2458.7150146453882</v>
      </c>
      <c r="I421" s="7">
        <f t="shared" si="129"/>
        <v>2459</v>
      </c>
      <c r="J421" s="17">
        <f t="shared" si="128"/>
        <v>4.0671651413176342</v>
      </c>
      <c r="K421" s="17">
        <f t="shared" si="135"/>
        <v>19.687499999999993</v>
      </c>
      <c r="L421" s="7">
        <f t="shared" si="130"/>
        <v>4</v>
      </c>
      <c r="M421">
        <v>-1</v>
      </c>
      <c r="N421">
        <f t="shared" si="131"/>
        <v>-1790</v>
      </c>
    </row>
    <row r="422" spans="1:14" x14ac:dyDescent="0.35">
      <c r="A422">
        <f t="shared" si="138"/>
        <v>46</v>
      </c>
      <c r="B422" s="28">
        <f t="shared" si="125"/>
        <v>7.9787297555594616</v>
      </c>
      <c r="C422" s="28">
        <f t="shared" si="119"/>
        <v>7978.7297555594614</v>
      </c>
      <c r="D422" s="17">
        <f t="shared" si="126"/>
        <v>0.87466676643569552</v>
      </c>
      <c r="E422">
        <f t="shared" ref="E422:E468" si="139">E421-1</f>
        <v>46</v>
      </c>
      <c r="F422">
        <f t="shared" si="136"/>
        <v>3</v>
      </c>
      <c r="G422" s="17">
        <f t="shared" si="137"/>
        <v>19.399999999999999</v>
      </c>
      <c r="H422" s="28">
        <f t="shared" si="127"/>
        <v>1865.1951607209519</v>
      </c>
      <c r="I422" s="7">
        <f t="shared" si="129"/>
        <v>1865</v>
      </c>
      <c r="J422" s="17">
        <f t="shared" si="128"/>
        <v>5.3613692607559154</v>
      </c>
      <c r="K422" s="17">
        <f t="shared" si="135"/>
        <v>19.617187499999993</v>
      </c>
      <c r="L422" s="7">
        <f t="shared" si="130"/>
        <v>5</v>
      </c>
      <c r="M422">
        <v>-1</v>
      </c>
      <c r="N422">
        <f t="shared" si="131"/>
        <v>-1795</v>
      </c>
    </row>
    <row r="423" spans="1:14" x14ac:dyDescent="0.35">
      <c r="A423">
        <f t="shared" si="138"/>
        <v>45</v>
      </c>
      <c r="B423" s="28">
        <f t="shared" si="125"/>
        <v>6.3924532214996592</v>
      </c>
      <c r="C423" s="28">
        <f t="shared" si="119"/>
        <v>6392.4532214996589</v>
      </c>
      <c r="D423" s="17">
        <f t="shared" si="126"/>
        <v>0.84356553495976905</v>
      </c>
      <c r="E423">
        <f t="shared" si="139"/>
        <v>45</v>
      </c>
      <c r="F423">
        <f t="shared" si="136"/>
        <v>4</v>
      </c>
      <c r="G423" s="17">
        <f t="shared" si="137"/>
        <v>19.2</v>
      </c>
      <c r="H423" s="28">
        <f t="shared" si="127"/>
        <v>1509.936155224834</v>
      </c>
      <c r="I423" s="7">
        <f t="shared" si="129"/>
        <v>1510</v>
      </c>
      <c r="J423" s="17">
        <f t="shared" si="128"/>
        <v>6.622796576793653</v>
      </c>
      <c r="K423" s="17">
        <f t="shared" si="135"/>
        <v>19.518749999999994</v>
      </c>
      <c r="L423" s="7">
        <f t="shared" si="130"/>
        <v>7</v>
      </c>
      <c r="M423">
        <v>-1</v>
      </c>
      <c r="N423">
        <f t="shared" si="131"/>
        <v>-1802</v>
      </c>
    </row>
    <row r="424" spans="1:14" x14ac:dyDescent="0.35">
      <c r="A424">
        <f t="shared" si="138"/>
        <v>44</v>
      </c>
      <c r="B424" s="28">
        <f t="shared" si="125"/>
        <v>5.3367114122924555</v>
      </c>
      <c r="C424" s="28">
        <f t="shared" si="119"/>
        <v>5336.7114122924559</v>
      </c>
      <c r="D424" s="17">
        <f t="shared" si="126"/>
        <v>0.81261868541427529</v>
      </c>
      <c r="E424">
        <f t="shared" si="139"/>
        <v>44</v>
      </c>
      <c r="F424">
        <f t="shared" si="136"/>
        <v>5</v>
      </c>
      <c r="G424" s="17">
        <f t="shared" si="137"/>
        <v>19</v>
      </c>
      <c r="H424" s="28">
        <f t="shared" si="127"/>
        <v>1273.832637679182</v>
      </c>
      <c r="I424" s="7">
        <f t="shared" si="129"/>
        <v>1274</v>
      </c>
      <c r="J424" s="17">
        <f t="shared" si="128"/>
        <v>7.8503248419032312</v>
      </c>
      <c r="K424" s="17">
        <f t="shared" si="135"/>
        <v>19.406249999999993</v>
      </c>
      <c r="L424" s="7">
        <f t="shared" si="130"/>
        <v>8</v>
      </c>
      <c r="M424">
        <v>-1</v>
      </c>
      <c r="N424">
        <f t="shared" si="131"/>
        <v>-1810</v>
      </c>
    </row>
    <row r="425" spans="1:14" x14ac:dyDescent="0.35">
      <c r="A425">
        <f t="shared" si="138"/>
        <v>43</v>
      </c>
      <c r="B425" s="28">
        <f t="shared" si="125"/>
        <v>4.58414385702737</v>
      </c>
      <c r="C425" s="28">
        <f t="shared" si="119"/>
        <v>4584.1438570273704</v>
      </c>
      <c r="D425" s="17">
        <f t="shared" si="126"/>
        <v>0.78185675860345727</v>
      </c>
      <c r="E425">
        <f t="shared" si="139"/>
        <v>43</v>
      </c>
      <c r="F425">
        <f t="shared" si="136"/>
        <v>6</v>
      </c>
      <c r="G425" s="17">
        <f t="shared" si="137"/>
        <v>18.8</v>
      </c>
      <c r="H425" s="28">
        <f t="shared" si="127"/>
        <v>1105.8408863881268</v>
      </c>
      <c r="I425" s="7">
        <f t="shared" si="129"/>
        <v>1106</v>
      </c>
      <c r="J425" s="17">
        <f t="shared" si="128"/>
        <v>9.0428922669533236</v>
      </c>
      <c r="K425" s="17">
        <f t="shared" si="135"/>
        <v>19.279687499999994</v>
      </c>
      <c r="L425" s="7">
        <f t="shared" si="130"/>
        <v>9</v>
      </c>
      <c r="M425">
        <v>-1</v>
      </c>
      <c r="N425">
        <f t="shared" si="131"/>
        <v>-1819</v>
      </c>
    </row>
    <row r="426" spans="1:14" x14ac:dyDescent="0.35">
      <c r="A426">
        <f t="shared" si="138"/>
        <v>42</v>
      </c>
      <c r="B426" s="28">
        <f t="shared" si="125"/>
        <v>4.0210722333759685</v>
      </c>
      <c r="C426" s="28">
        <f t="shared" si="119"/>
        <v>4021.0722333759686</v>
      </c>
      <c r="D426" s="17">
        <f t="shared" si="126"/>
        <v>0.75131011283514526</v>
      </c>
      <c r="E426">
        <f t="shared" si="139"/>
        <v>42</v>
      </c>
      <c r="F426">
        <f t="shared" si="136"/>
        <v>7</v>
      </c>
      <c r="G426" s="17">
        <f t="shared" si="137"/>
        <v>18.600000000000001</v>
      </c>
      <c r="H426" s="28">
        <f t="shared" si="127"/>
        <v>980.4403694030367</v>
      </c>
      <c r="I426" s="7">
        <f t="shared" si="129"/>
        <v>980</v>
      </c>
      <c r="J426" s="17">
        <f t="shared" si="128"/>
        <v>10.199498421396834</v>
      </c>
      <c r="K426" s="17">
        <f t="shared" si="135"/>
        <v>19.139062499999994</v>
      </c>
      <c r="L426" s="7">
        <f t="shared" si="130"/>
        <v>10</v>
      </c>
      <c r="M426">
        <v>-1</v>
      </c>
      <c r="N426">
        <f t="shared" si="131"/>
        <v>-1829</v>
      </c>
    </row>
    <row r="427" spans="1:14" x14ac:dyDescent="0.35">
      <c r="A427">
        <f t="shared" si="138"/>
        <v>41</v>
      </c>
      <c r="B427" s="28">
        <f t="shared" si="125"/>
        <v>3.5843436523721586</v>
      </c>
      <c r="C427" s="28">
        <f t="shared" si="119"/>
        <v>3584.3436523721584</v>
      </c>
      <c r="D427" s="17">
        <f t="shared" si="126"/>
        <v>0.7210088939607705</v>
      </c>
      <c r="E427">
        <f t="shared" si="139"/>
        <v>41</v>
      </c>
      <c r="F427">
        <f t="shared" si="136"/>
        <v>8</v>
      </c>
      <c r="G427" s="17">
        <f t="shared" si="137"/>
        <v>18.399999999999999</v>
      </c>
      <c r="H427" s="28">
        <f t="shared" si="127"/>
        <v>883.45426723931655</v>
      </c>
      <c r="I427" s="7">
        <f t="shared" si="129"/>
        <v>883</v>
      </c>
      <c r="J427" s="17">
        <f t="shared" si="128"/>
        <v>11.319205046401262</v>
      </c>
      <c r="K427" s="17">
        <f t="shared" si="135"/>
        <v>18.984374999999993</v>
      </c>
      <c r="L427" s="7">
        <f t="shared" si="130"/>
        <v>11</v>
      </c>
      <c r="M427">
        <v>-1</v>
      </c>
      <c r="N427">
        <f t="shared" si="131"/>
        <v>-1840</v>
      </c>
    </row>
    <row r="428" spans="1:14" x14ac:dyDescent="0.35">
      <c r="A428">
        <f t="shared" si="138"/>
        <v>40</v>
      </c>
      <c r="B428" s="28">
        <f t="shared" si="125"/>
        <v>3.2360679774997894</v>
      </c>
      <c r="C428" s="28">
        <f t="shared" si="119"/>
        <v>3236.0679774997893</v>
      </c>
      <c r="D428" s="17">
        <f t="shared" si="126"/>
        <v>0.69098300562505255</v>
      </c>
      <c r="E428">
        <f t="shared" si="139"/>
        <v>40</v>
      </c>
      <c r="F428">
        <f t="shared" si="136"/>
        <v>9</v>
      </c>
      <c r="G428" s="17">
        <f t="shared" si="137"/>
        <v>18.2</v>
      </c>
      <c r="H428" s="28">
        <f t="shared" si="127"/>
        <v>806.37768755950708</v>
      </c>
      <c r="I428" s="7">
        <f t="shared" si="129"/>
        <v>806</v>
      </c>
      <c r="J428" s="17">
        <f t="shared" si="128"/>
        <v>12.401136780290743</v>
      </c>
      <c r="K428" s="17">
        <f t="shared" si="135"/>
        <v>18.815624999999994</v>
      </c>
      <c r="L428" s="7">
        <f t="shared" si="130"/>
        <v>12</v>
      </c>
      <c r="M428">
        <v>-1</v>
      </c>
      <c r="N428">
        <f t="shared" si="131"/>
        <v>-1852</v>
      </c>
    </row>
    <row r="429" spans="1:14" x14ac:dyDescent="0.35">
      <c r="A429">
        <f t="shared" si="138"/>
        <v>39</v>
      </c>
      <c r="B429" s="28">
        <f t="shared" si="125"/>
        <v>2.9521347928093391</v>
      </c>
      <c r="C429" s="28">
        <f t="shared" si="119"/>
        <v>2952.1347928093392</v>
      </c>
      <c r="D429" s="17">
        <f t="shared" si="126"/>
        <v>0.66126207975470852</v>
      </c>
      <c r="E429">
        <f t="shared" si="139"/>
        <v>39</v>
      </c>
      <c r="F429">
        <f t="shared" si="136"/>
        <v>10</v>
      </c>
      <c r="G429" s="17">
        <f t="shared" si="137"/>
        <v>18</v>
      </c>
      <c r="H429" s="28">
        <f t="shared" si="127"/>
        <v>743.7995864695406</v>
      </c>
      <c r="I429" s="7">
        <f t="shared" si="129"/>
        <v>744</v>
      </c>
      <c r="J429" s="17">
        <f t="shared" si="128"/>
        <v>13.444481795782112</v>
      </c>
      <c r="K429" s="17">
        <f t="shared" si="135"/>
        <v>18.632812499999993</v>
      </c>
      <c r="L429" s="7">
        <f t="shared" si="130"/>
        <v>13</v>
      </c>
      <c r="M429">
        <v>-1</v>
      </c>
      <c r="N429">
        <f t="shared" si="131"/>
        <v>-1865</v>
      </c>
    </row>
    <row r="430" spans="1:14" x14ac:dyDescent="0.35">
      <c r="A430">
        <f t="shared" si="138"/>
        <v>38</v>
      </c>
      <c r="B430" s="28">
        <f t="shared" si="125"/>
        <v>2.7164718916658708</v>
      </c>
      <c r="C430" s="28">
        <f t="shared" si="119"/>
        <v>2716.4718916658708</v>
      </c>
      <c r="D430" s="17">
        <f t="shared" si="126"/>
        <v>0.63187544731532186</v>
      </c>
      <c r="E430">
        <f t="shared" si="139"/>
        <v>38</v>
      </c>
      <c r="F430">
        <f t="shared" si="136"/>
        <v>11</v>
      </c>
      <c r="G430" s="17">
        <f t="shared" si="137"/>
        <v>17.8</v>
      </c>
      <c r="H430" s="28">
        <f t="shared" si="127"/>
        <v>692.11373468751663</v>
      </c>
      <c r="I430" s="7">
        <f t="shared" si="129"/>
        <v>692</v>
      </c>
      <c r="J430" s="17">
        <f t="shared" si="128"/>
        <v>14.448492348609314</v>
      </c>
      <c r="K430" s="17">
        <f t="shared" si="135"/>
        <v>18.435937499999994</v>
      </c>
      <c r="L430" s="7">
        <f t="shared" si="130"/>
        <v>14</v>
      </c>
      <c r="M430">
        <v>-1</v>
      </c>
      <c r="N430">
        <f t="shared" si="131"/>
        <v>-1879</v>
      </c>
    </row>
    <row r="431" spans="1:14" x14ac:dyDescent="0.35">
      <c r="A431">
        <f t="shared" si="138"/>
        <v>37</v>
      </c>
      <c r="B431" s="28">
        <f t="shared" si="125"/>
        <v>2.5179536983103494</v>
      </c>
      <c r="C431" s="28">
        <f t="shared" si="119"/>
        <v>2517.9536983103494</v>
      </c>
      <c r="D431" s="17">
        <f t="shared" si="126"/>
        <v>0.60285210936521949</v>
      </c>
      <c r="E431">
        <f t="shared" si="139"/>
        <v>37</v>
      </c>
      <c r="F431">
        <f t="shared" si="136"/>
        <v>12</v>
      </c>
      <c r="G431" s="17">
        <f t="shared" si="137"/>
        <v>17.600000000000001</v>
      </c>
      <c r="H431" s="28">
        <f t="shared" si="127"/>
        <v>648.82462796038601</v>
      </c>
      <c r="I431" s="7">
        <f t="shared" si="129"/>
        <v>649</v>
      </c>
      <c r="J431" s="17">
        <f t="shared" si="128"/>
        <v>15.41248523724434</v>
      </c>
      <c r="K431" s="17">
        <f t="shared" si="135"/>
        <v>18.224999999999994</v>
      </c>
      <c r="L431" s="7">
        <f t="shared" si="130"/>
        <v>15</v>
      </c>
      <c r="M431">
        <v>-1</v>
      </c>
      <c r="N431">
        <f t="shared" si="131"/>
        <v>-1894</v>
      </c>
    </row>
    <row r="432" spans="1:14" x14ac:dyDescent="0.35">
      <c r="A432">
        <f t="shared" si="138"/>
        <v>36</v>
      </c>
      <c r="B432" s="28">
        <f t="shared" si="125"/>
        <v>2.3486346560543518</v>
      </c>
      <c r="C432" s="28">
        <f t="shared" si="119"/>
        <v>2348.634656054352</v>
      </c>
      <c r="D432" s="17">
        <f t="shared" si="126"/>
        <v>0.57422070843492734</v>
      </c>
      <c r="E432">
        <f t="shared" si="139"/>
        <v>36</v>
      </c>
      <c r="F432">
        <f t="shared" si="136"/>
        <v>13</v>
      </c>
      <c r="G432" s="17">
        <f t="shared" si="137"/>
        <v>17.399999999999999</v>
      </c>
      <c r="H432" s="28">
        <f t="shared" si="127"/>
        <v>612.15087007882164</v>
      </c>
      <c r="I432" s="7">
        <f t="shared" si="129"/>
        <v>612</v>
      </c>
      <c r="J432" s="17">
        <f t="shared" si="128"/>
        <v>16.335842173535394</v>
      </c>
      <c r="K432" s="17">
        <f t="shared" si="135"/>
        <v>17.999999999999993</v>
      </c>
      <c r="L432" s="7">
        <f t="shared" si="130"/>
        <v>16</v>
      </c>
      <c r="M432">
        <v>-1</v>
      </c>
      <c r="N432">
        <f t="shared" si="131"/>
        <v>-1910</v>
      </c>
    </row>
    <row r="433" spans="1:14" x14ac:dyDescent="0.35">
      <c r="A433">
        <f t="shared" si="138"/>
        <v>35</v>
      </c>
      <c r="B433" s="28">
        <f t="shared" si="125"/>
        <v>2.2026892645852665</v>
      </c>
      <c r="C433" s="28">
        <f t="shared" si="119"/>
        <v>2202.6892645852663</v>
      </c>
      <c r="D433" s="17">
        <f t="shared" si="126"/>
        <v>0.54600950026045325</v>
      </c>
      <c r="E433">
        <f t="shared" si="139"/>
        <v>35</v>
      </c>
      <c r="F433">
        <f t="shared" si="136"/>
        <v>14</v>
      </c>
      <c r="G433" s="17">
        <f t="shared" si="137"/>
        <v>17.2</v>
      </c>
      <c r="H433" s="28">
        <f t="shared" si="127"/>
        <v>580.78720843556835</v>
      </c>
      <c r="I433" s="7">
        <f t="shared" si="129"/>
        <v>581</v>
      </c>
      <c r="J433" s="17">
        <f t="shared" si="128"/>
        <v>17.218010064196147</v>
      </c>
      <c r="K433" s="17">
        <f t="shared" si="135"/>
        <v>17.760937499999994</v>
      </c>
      <c r="L433" s="7">
        <f t="shared" si="130"/>
        <v>17</v>
      </c>
      <c r="M433">
        <v>-1</v>
      </c>
      <c r="N433">
        <f t="shared" si="131"/>
        <v>-1927</v>
      </c>
    </row>
    <row r="434" spans="1:14" x14ac:dyDescent="0.35">
      <c r="A434">
        <f t="shared" si="138"/>
        <v>34</v>
      </c>
      <c r="B434" s="28">
        <f t="shared" ref="B434:B465" si="140" xml:space="preserve"> 1/COS(PI()*A434/(2 * subslots))</f>
        <v>2.0757496076487936</v>
      </c>
      <c r="C434" s="28">
        <f t="shared" ref="C434:C468" si="141">1000*B434</f>
        <v>2075.7496076487937</v>
      </c>
      <c r="D434" s="17">
        <f t="shared" si="126"/>
        <v>0.51824632589828479</v>
      </c>
      <c r="E434">
        <f t="shared" si="139"/>
        <v>34</v>
      </c>
      <c r="F434">
        <f t="shared" si="136"/>
        <v>15</v>
      </c>
      <c r="G434" s="17">
        <f t="shared" si="137"/>
        <v>17</v>
      </c>
      <c r="H434" s="28">
        <f t="shared" si="127"/>
        <v>553.75581215079274</v>
      </c>
      <c r="I434" s="7">
        <f t="shared" si="129"/>
        <v>554</v>
      </c>
      <c r="J434" s="17">
        <f t="shared" si="128"/>
        <v>18.058501203192623</v>
      </c>
      <c r="K434" s="17">
        <f t="shared" si="135"/>
        <v>17.507812499999993</v>
      </c>
      <c r="L434" s="7">
        <f t="shared" si="130"/>
        <v>18</v>
      </c>
      <c r="M434">
        <v>-1</v>
      </c>
      <c r="N434">
        <f t="shared" si="131"/>
        <v>-1945</v>
      </c>
    </row>
    <row r="435" spans="1:14" x14ac:dyDescent="0.35">
      <c r="A435">
        <f t="shared" si="138"/>
        <v>33</v>
      </c>
      <c r="B435" s="28">
        <f t="shared" si="140"/>
        <v>1.9644766988672488</v>
      </c>
      <c r="C435" s="28">
        <f t="shared" si="141"/>
        <v>1964.4766988672488</v>
      </c>
      <c r="D435" s="17">
        <f t="shared" si="126"/>
        <v>0.49095858424962879</v>
      </c>
      <c r="E435">
        <f t="shared" si="139"/>
        <v>33</v>
      </c>
      <c r="F435">
        <f t="shared" si="136"/>
        <v>16</v>
      </c>
      <c r="G435" s="17">
        <f t="shared" si="137"/>
        <v>16.8</v>
      </c>
      <c r="H435" s="28">
        <f t="shared" si="127"/>
        <v>530.31004635995066</v>
      </c>
      <c r="I435" s="7">
        <f t="shared" si="129"/>
        <v>530</v>
      </c>
      <c r="J435" s="17">
        <f t="shared" si="128"/>
        <v>18.856893375186878</v>
      </c>
      <c r="K435" s="17">
        <f t="shared" si="135"/>
        <v>17.240624999999994</v>
      </c>
      <c r="L435" s="7">
        <f t="shared" si="130"/>
        <v>19</v>
      </c>
      <c r="M435">
        <v>-1</v>
      </c>
      <c r="N435">
        <f t="shared" si="131"/>
        <v>-1964</v>
      </c>
    </row>
    <row r="436" spans="1:14" x14ac:dyDescent="0.35">
      <c r="A436">
        <f t="shared" si="138"/>
        <v>32</v>
      </c>
      <c r="B436" s="28">
        <f t="shared" si="140"/>
        <v>1.8662747167005678</v>
      </c>
      <c r="C436" s="28">
        <f t="shared" si="141"/>
        <v>1866.2747167005678</v>
      </c>
      <c r="D436" s="17">
        <f t="shared" si="126"/>
        <v>0.46417320502100345</v>
      </c>
      <c r="E436">
        <f t="shared" si="139"/>
        <v>32</v>
      </c>
      <c r="F436">
        <f t="shared" si="136"/>
        <v>17</v>
      </c>
      <c r="G436" s="17">
        <f t="shared" si="137"/>
        <v>16.600000000000001</v>
      </c>
      <c r="H436" s="28">
        <f t="shared" si="127"/>
        <v>509.87032805190108</v>
      </c>
      <c r="I436" s="7">
        <f t="shared" si="129"/>
        <v>510</v>
      </c>
      <c r="J436" s="17">
        <f t="shared" si="128"/>
        <v>19.612829870307873</v>
      </c>
      <c r="K436" s="17">
        <f t="shared" si="135"/>
        <v>16.959374999999994</v>
      </c>
      <c r="L436" s="7">
        <f t="shared" si="130"/>
        <v>20</v>
      </c>
      <c r="M436">
        <v>-1</v>
      </c>
      <c r="N436">
        <f t="shared" si="131"/>
        <v>-1984</v>
      </c>
    </row>
    <row r="437" spans="1:14" x14ac:dyDescent="0.35">
      <c r="A437">
        <f t="shared" si="138"/>
        <v>31</v>
      </c>
      <c r="B437" s="28">
        <f t="shared" si="140"/>
        <v>1.7790954854798671</v>
      </c>
      <c r="C437" s="28">
        <f t="shared" si="141"/>
        <v>1779.095485479867</v>
      </c>
      <c r="D437" s="17">
        <f t="shared" si="126"/>
        <v>0.43791662214786931</v>
      </c>
      <c r="E437">
        <f t="shared" si="139"/>
        <v>31</v>
      </c>
      <c r="F437">
        <f t="shared" si="136"/>
        <v>18</v>
      </c>
      <c r="G437" s="17">
        <f t="shared" si="137"/>
        <v>16.399999999999999</v>
      </c>
      <c r="H437" s="28">
        <f t="shared" si="127"/>
        <v>491.98024453175628</v>
      </c>
      <c r="I437" s="7">
        <f t="shared" si="129"/>
        <v>492</v>
      </c>
      <c r="J437" s="17">
        <f t="shared" si="128"/>
        <v>20.326019410632089</v>
      </c>
      <c r="K437" s="17">
        <f t="shared" si="135"/>
        <v>16.678124999999994</v>
      </c>
      <c r="L437" s="7">
        <f t="shared" si="130"/>
        <v>20</v>
      </c>
      <c r="M437">
        <v>-1</v>
      </c>
      <c r="N437">
        <f t="shared" si="131"/>
        <v>-2004</v>
      </c>
    </row>
    <row r="438" spans="1:14" x14ac:dyDescent="0.35">
      <c r="A438">
        <f t="shared" si="138"/>
        <v>30</v>
      </c>
      <c r="B438" s="28">
        <f t="shared" si="140"/>
        <v>1.7013016167040795</v>
      </c>
      <c r="C438" s="28">
        <f t="shared" si="141"/>
        <v>1701.3016167040796</v>
      </c>
      <c r="D438" s="17">
        <f t="shared" si="126"/>
        <v>0.41221474770752675</v>
      </c>
      <c r="E438">
        <f t="shared" si="139"/>
        <v>30</v>
      </c>
      <c r="F438">
        <f t="shared" si="136"/>
        <v>19</v>
      </c>
      <c r="G438" s="17">
        <f t="shared" si="137"/>
        <v>16.2</v>
      </c>
      <c r="H438" s="28">
        <f t="shared" si="127"/>
        <v>476.27584321793904</v>
      </c>
      <c r="I438" s="7">
        <f t="shared" si="129"/>
        <v>476</v>
      </c>
      <c r="J438" s="17">
        <f t="shared" si="128"/>
        <v>20.996235988866015</v>
      </c>
      <c r="K438" s="17">
        <f t="shared" si="135"/>
        <v>16.382812499999993</v>
      </c>
      <c r="L438" s="7">
        <f t="shared" si="130"/>
        <v>21</v>
      </c>
      <c r="M438">
        <v>-1</v>
      </c>
      <c r="N438">
        <f t="shared" si="131"/>
        <v>-2025</v>
      </c>
    </row>
    <row r="439" spans="1:14" x14ac:dyDescent="0.35">
      <c r="A439">
        <f t="shared" si="138"/>
        <v>29</v>
      </c>
      <c r="B439" s="28">
        <f t="shared" si="140"/>
        <v>1.6315687575137499</v>
      </c>
      <c r="C439" s="28">
        <f t="shared" si="141"/>
        <v>1631.5687575137499</v>
      </c>
      <c r="D439" s="17">
        <f t="shared" si="126"/>
        <v>0.38709294634702351</v>
      </c>
      <c r="E439">
        <f t="shared" si="139"/>
        <v>29</v>
      </c>
      <c r="F439">
        <f t="shared" si="136"/>
        <v>20</v>
      </c>
      <c r="G439" s="17">
        <f t="shared" si="137"/>
        <v>16</v>
      </c>
      <c r="H439" s="28">
        <f t="shared" si="127"/>
        <v>462.4637029964511</v>
      </c>
      <c r="I439" s="7">
        <f t="shared" si="129"/>
        <v>462</v>
      </c>
      <c r="J439" s="17">
        <f t="shared" si="128"/>
        <v>21.62331861983283</v>
      </c>
      <c r="K439" s="17">
        <f t="shared" si="135"/>
        <v>16.073437499999994</v>
      </c>
      <c r="L439" s="7">
        <f t="shared" si="130"/>
        <v>22</v>
      </c>
      <c r="M439">
        <v>-1</v>
      </c>
      <c r="N439">
        <f t="shared" si="131"/>
        <v>-2047</v>
      </c>
    </row>
    <row r="440" spans="1:14" x14ac:dyDescent="0.35">
      <c r="A440">
        <f t="shared" si="138"/>
        <v>28</v>
      </c>
      <c r="B440" s="28">
        <f t="shared" si="140"/>
        <v>1.5688145035053658</v>
      </c>
      <c r="C440" s="28">
        <f t="shared" si="141"/>
        <v>1568.8145035053658</v>
      </c>
      <c r="D440" s="17">
        <f t="shared" si="126"/>
        <v>0.36257601025131025</v>
      </c>
      <c r="E440">
        <f t="shared" si="139"/>
        <v>28</v>
      </c>
      <c r="F440">
        <f t="shared" si="136"/>
        <v>21</v>
      </c>
      <c r="G440" s="17">
        <f t="shared" si="137"/>
        <v>15.8</v>
      </c>
      <c r="H440" s="28">
        <f t="shared" si="127"/>
        <v>450.30499371284856</v>
      </c>
      <c r="I440" s="7">
        <f t="shared" si="129"/>
        <v>450</v>
      </c>
      <c r="J440" s="17">
        <f t="shared" si="128"/>
        <v>22.207171005473729</v>
      </c>
      <c r="K440" s="17">
        <f t="shared" si="135"/>
        <v>15.764062499999994</v>
      </c>
      <c r="L440" s="7">
        <f t="shared" si="130"/>
        <v>22</v>
      </c>
      <c r="M440">
        <v>-1</v>
      </c>
      <c r="N440">
        <f t="shared" si="131"/>
        <v>-2069</v>
      </c>
    </row>
    <row r="441" spans="1:14" x14ac:dyDescent="0.35">
      <c r="A441">
        <f t="shared" si="138"/>
        <v>27</v>
      </c>
      <c r="B441" s="28">
        <f t="shared" si="140"/>
        <v>1.5121458610312262</v>
      </c>
      <c r="C441" s="28">
        <f t="shared" si="141"/>
        <v>1512.1458610312261</v>
      </c>
      <c r="D441" s="17">
        <f t="shared" si="126"/>
        <v>0.33868813467634806</v>
      </c>
      <c r="E441">
        <f t="shared" si="139"/>
        <v>27</v>
      </c>
      <c r="F441">
        <f t="shared" si="136"/>
        <v>22</v>
      </c>
      <c r="G441" s="17">
        <f t="shared" si="137"/>
        <v>15.6</v>
      </c>
      <c r="H441" s="28">
        <f t="shared" si="127"/>
        <v>439.60370208765363</v>
      </c>
      <c r="I441" s="7">
        <f t="shared" si="129"/>
        <v>440</v>
      </c>
      <c r="J441" s="17">
        <f t="shared" si="128"/>
        <v>22.747761114182055</v>
      </c>
      <c r="K441" s="17">
        <f t="shared" si="135"/>
        <v>15.440624999999994</v>
      </c>
      <c r="L441" s="7">
        <f t="shared" si="130"/>
        <v>23</v>
      </c>
      <c r="M441">
        <v>-1</v>
      </c>
      <c r="N441">
        <f t="shared" si="131"/>
        <v>-2092</v>
      </c>
    </row>
    <row r="442" spans="1:14" x14ac:dyDescent="0.35">
      <c r="A442">
        <f t="shared" si="138"/>
        <v>26</v>
      </c>
      <c r="B442" s="28">
        <f t="shared" si="140"/>
        <v>1.4608198491225133</v>
      </c>
      <c r="C442" s="28">
        <f t="shared" si="141"/>
        <v>1460.8198491225132</v>
      </c>
      <c r="D442" s="17">
        <f t="shared" si="126"/>
        <v>0.31545289407131138</v>
      </c>
      <c r="E442">
        <f t="shared" si="139"/>
        <v>26</v>
      </c>
      <c r="F442">
        <f t="shared" si="136"/>
        <v>23</v>
      </c>
      <c r="G442" s="17">
        <f t="shared" si="137"/>
        <v>15.4</v>
      </c>
      <c r="H442" s="28">
        <f t="shared" si="127"/>
        <v>430.1978096670145</v>
      </c>
      <c r="I442" s="7">
        <f t="shared" si="129"/>
        <v>430</v>
      </c>
      <c r="J442" s="17">
        <f t="shared" si="128"/>
        <v>23.245120675394158</v>
      </c>
      <c r="K442" s="17">
        <f t="shared" si="135"/>
        <v>15.117187499999993</v>
      </c>
      <c r="L442" s="7">
        <f t="shared" si="130"/>
        <v>23</v>
      </c>
      <c r="M442">
        <v>-1</v>
      </c>
      <c r="N442">
        <f t="shared" si="131"/>
        <v>-2115</v>
      </c>
    </row>
    <row r="443" spans="1:14" x14ac:dyDescent="0.35">
      <c r="A443">
        <f t="shared" si="138"/>
        <v>25</v>
      </c>
      <c r="B443" s="28">
        <f t="shared" si="140"/>
        <v>1.4142135623730949</v>
      </c>
      <c r="C443" s="28">
        <f t="shared" si="141"/>
        <v>1414.2135623730949</v>
      </c>
      <c r="D443" s="17">
        <f t="shared" si="126"/>
        <v>0.29289321881345243</v>
      </c>
      <c r="E443">
        <f t="shared" si="139"/>
        <v>25</v>
      </c>
      <c r="F443">
        <f t="shared" si="136"/>
        <v>24</v>
      </c>
      <c r="G443" s="17">
        <f t="shared" si="137"/>
        <v>15.2</v>
      </c>
      <c r="H443" s="28">
        <f t="shared" si="127"/>
        <v>421.95259712046754</v>
      </c>
      <c r="I443" s="7">
        <f t="shared" si="129"/>
        <v>422</v>
      </c>
      <c r="J443" s="17">
        <f t="shared" si="128"/>
        <v>23.699344590465923</v>
      </c>
      <c r="K443" s="17">
        <f t="shared" si="135"/>
        <v>14.779687499999993</v>
      </c>
      <c r="L443" s="7">
        <f t="shared" si="130"/>
        <v>24</v>
      </c>
      <c r="M443">
        <v>-1</v>
      </c>
      <c r="N443">
        <f t="shared" si="131"/>
        <v>-2139</v>
      </c>
    </row>
    <row r="444" spans="1:14" x14ac:dyDescent="0.35">
      <c r="A444">
        <f t="shared" si="138"/>
        <v>24</v>
      </c>
      <c r="B444" s="28">
        <f t="shared" si="140"/>
        <v>1.3718011480649182</v>
      </c>
      <c r="C444" s="28">
        <f t="shared" si="141"/>
        <v>1371.8011480649182</v>
      </c>
      <c r="D444" s="17">
        <f t="shared" si="126"/>
        <v>0.27103137257858845</v>
      </c>
      <c r="E444">
        <f t="shared" si="139"/>
        <v>24</v>
      </c>
      <c r="F444">
        <f t="shared" si="136"/>
        <v>25</v>
      </c>
      <c r="G444" s="17">
        <f t="shared" si="137"/>
        <v>15</v>
      </c>
      <c r="H444" s="28">
        <f t="shared" si="127"/>
        <v>414.75550336025265</v>
      </c>
      <c r="I444" s="7">
        <f t="shared" si="129"/>
        <v>415</v>
      </c>
      <c r="J444" s="17">
        <f t="shared" si="128"/>
        <v>24.110590260966582</v>
      </c>
      <c r="K444" s="17">
        <f t="shared" si="135"/>
        <v>14.442187499999992</v>
      </c>
      <c r="L444" s="7">
        <f t="shared" si="130"/>
        <v>24</v>
      </c>
      <c r="M444">
        <v>-1</v>
      </c>
      <c r="N444">
        <f t="shared" si="131"/>
        <v>-2163</v>
      </c>
    </row>
    <row r="445" spans="1:14" x14ac:dyDescent="0.35">
      <c r="A445">
        <f t="shared" si="138"/>
        <v>23</v>
      </c>
      <c r="B445" s="28">
        <f t="shared" si="140"/>
        <v>1.3331359054501724</v>
      </c>
      <c r="C445" s="28">
        <f t="shared" si="141"/>
        <v>1333.1359054501725</v>
      </c>
      <c r="D445" s="17">
        <f t="shared" si="126"/>
        <v>0.24988893036954041</v>
      </c>
      <c r="E445">
        <f t="shared" si="139"/>
        <v>23</v>
      </c>
      <c r="F445">
        <f t="shared" si="136"/>
        <v>26</v>
      </c>
      <c r="G445" s="17">
        <f t="shared" si="137"/>
        <v>14.8</v>
      </c>
      <c r="H445" s="28">
        <f t="shared" si="127"/>
        <v>408.51213741228099</v>
      </c>
      <c r="I445" s="7">
        <f t="shared" si="129"/>
        <v>409</v>
      </c>
      <c r="J445" s="17">
        <f t="shared" si="128"/>
        <v>24.47907683562347</v>
      </c>
      <c r="K445" s="17">
        <f t="shared" si="135"/>
        <v>14.104687499999992</v>
      </c>
      <c r="L445" s="7">
        <f t="shared" si="130"/>
        <v>24</v>
      </c>
      <c r="M445">
        <v>-1</v>
      </c>
      <c r="N445">
        <f t="shared" si="131"/>
        <v>-2187</v>
      </c>
    </row>
    <row r="446" spans="1:14" x14ac:dyDescent="0.35">
      <c r="A446">
        <f t="shared" si="138"/>
        <v>22</v>
      </c>
      <c r="B446" s="28">
        <f t="shared" si="140"/>
        <v>1.297836227184727</v>
      </c>
      <c r="C446" s="28">
        <f t="shared" si="141"/>
        <v>1297.836227184727</v>
      </c>
      <c r="D446" s="17">
        <f t="shared" si="126"/>
        <v>0.22948675722421075</v>
      </c>
      <c r="E446">
        <f t="shared" si="139"/>
        <v>22</v>
      </c>
      <c r="F446">
        <f t="shared" si="136"/>
        <v>27</v>
      </c>
      <c r="G446" s="17">
        <f t="shared" si="137"/>
        <v>14.6</v>
      </c>
      <c r="H446" s="28">
        <f t="shared" si="127"/>
        <v>403.14315597213937</v>
      </c>
      <c r="I446" s="7">
        <f t="shared" si="129"/>
        <v>403</v>
      </c>
      <c r="J446" s="17">
        <f t="shared" si="128"/>
        <v>24.805084377250559</v>
      </c>
      <c r="K446" s="17">
        <f t="shared" si="135"/>
        <v>13.753124999999992</v>
      </c>
      <c r="L446" s="7">
        <f t="shared" si="130"/>
        <v>25</v>
      </c>
      <c r="M446">
        <v>-1</v>
      </c>
      <c r="N446">
        <f t="shared" si="131"/>
        <v>-2212</v>
      </c>
    </row>
    <row r="447" spans="1:14" x14ac:dyDescent="0.35">
      <c r="A447">
        <f t="shared" si="138"/>
        <v>21</v>
      </c>
      <c r="B447" s="28">
        <f t="shared" si="140"/>
        <v>1.2655744560720903</v>
      </c>
      <c r="C447" s="28">
        <f t="shared" si="141"/>
        <v>1265.5744560720902</v>
      </c>
      <c r="D447" s="17">
        <f t="shared" si="126"/>
        <v>0.2098449876243097</v>
      </c>
      <c r="E447">
        <f t="shared" si="139"/>
        <v>21</v>
      </c>
      <c r="F447">
        <f t="shared" si="136"/>
        <v>28</v>
      </c>
      <c r="G447" s="17">
        <f t="shared" si="137"/>
        <v>14.4</v>
      </c>
      <c r="H447" s="28">
        <f t="shared" si="127"/>
        <v>398.5817989094229</v>
      </c>
      <c r="I447" s="7">
        <f t="shared" si="129"/>
        <v>399</v>
      </c>
      <c r="J447" s="17">
        <f t="shared" si="128"/>
        <v>25.088952951091692</v>
      </c>
      <c r="K447" s="17">
        <f t="shared" si="135"/>
        <v>13.401562499999992</v>
      </c>
      <c r="L447" s="7">
        <f t="shared" si="130"/>
        <v>25</v>
      </c>
      <c r="M447">
        <v>-1</v>
      </c>
      <c r="N447">
        <f t="shared" si="131"/>
        <v>-2237</v>
      </c>
    </row>
    <row r="448" spans="1:14" x14ac:dyDescent="0.35">
      <c r="A448">
        <f t="shared" si="138"/>
        <v>20</v>
      </c>
      <c r="B448" s="28">
        <f t="shared" si="140"/>
        <v>1.2360679774997896</v>
      </c>
      <c r="C448" s="28">
        <f t="shared" si="141"/>
        <v>1236.0679774997895</v>
      </c>
      <c r="D448" s="17">
        <f t="shared" si="126"/>
        <v>0.19098300562505255</v>
      </c>
      <c r="E448">
        <f t="shared" si="139"/>
        <v>20</v>
      </c>
      <c r="F448">
        <f t="shared" si="136"/>
        <v>29</v>
      </c>
      <c r="G448" s="17">
        <f t="shared" si="137"/>
        <v>14.2</v>
      </c>
      <c r="H448" s="28">
        <f t="shared" si="127"/>
        <v>394.77193053401624</v>
      </c>
      <c r="I448" s="7">
        <f t="shared" si="129"/>
        <v>395</v>
      </c>
      <c r="J448" s="17">
        <f t="shared" si="128"/>
        <v>25.331081636105157</v>
      </c>
      <c r="K448" s="17">
        <f t="shared" si="135"/>
        <v>13.049999999999992</v>
      </c>
      <c r="L448" s="7">
        <f t="shared" si="130"/>
        <v>25</v>
      </c>
      <c r="M448">
        <v>-1</v>
      </c>
      <c r="N448">
        <f t="shared" si="131"/>
        <v>-2262</v>
      </c>
    </row>
    <row r="449" spans="1:14" x14ac:dyDescent="0.35">
      <c r="A449">
        <f t="shared" si="138"/>
        <v>19</v>
      </c>
      <c r="B449" s="28">
        <f t="shared" si="140"/>
        <v>1.2090720434065412</v>
      </c>
      <c r="C449" s="28">
        <f t="shared" si="141"/>
        <v>1209.0720434065411</v>
      </c>
      <c r="D449" s="17">
        <f t="shared" si="126"/>
        <v>0.17291942572543817</v>
      </c>
      <c r="E449">
        <f t="shared" si="139"/>
        <v>19</v>
      </c>
      <c r="F449">
        <f t="shared" si="136"/>
        <v>30</v>
      </c>
      <c r="G449" s="17">
        <f t="shared" si="137"/>
        <v>14</v>
      </c>
      <c r="H449" s="28">
        <f t="shared" si="127"/>
        <v>391.66647388253188</v>
      </c>
      <c r="I449" s="7">
        <f t="shared" si="129"/>
        <v>392</v>
      </c>
      <c r="J449" s="17">
        <f t="shared" si="128"/>
        <v>25.5319274608099</v>
      </c>
      <c r="K449" s="17">
        <f t="shared" si="135"/>
        <v>12.684374999999992</v>
      </c>
      <c r="L449" s="7">
        <f t="shared" si="130"/>
        <v>26</v>
      </c>
      <c r="M449">
        <v>-1</v>
      </c>
      <c r="N449">
        <f t="shared" si="131"/>
        <v>-2288</v>
      </c>
    </row>
    <row r="450" spans="1:14" x14ac:dyDescent="0.35">
      <c r="A450">
        <f t="shared" si="138"/>
        <v>18</v>
      </c>
      <c r="B450" s="28">
        <f t="shared" si="140"/>
        <v>1.1843739497369181</v>
      </c>
      <c r="C450" s="28">
        <f t="shared" si="141"/>
        <v>1184.3739497369181</v>
      </c>
      <c r="D450" s="17">
        <f t="shared" si="126"/>
        <v>0.15567207449798492</v>
      </c>
      <c r="E450">
        <f t="shared" si="139"/>
        <v>18</v>
      </c>
      <c r="F450">
        <f t="shared" si="136"/>
        <v>31</v>
      </c>
      <c r="G450" s="17">
        <f t="shared" si="137"/>
        <v>13.8</v>
      </c>
      <c r="H450" s="28">
        <f t="shared" si="127"/>
        <v>389.22615365844712</v>
      </c>
      <c r="I450" s="7">
        <f t="shared" si="129"/>
        <v>389</v>
      </c>
      <c r="J450" s="17">
        <f t="shared" si="128"/>
        <v>25.692004265404989</v>
      </c>
      <c r="K450" s="17">
        <f t="shared" si="135"/>
        <v>12.318749999999993</v>
      </c>
      <c r="L450" s="7">
        <f t="shared" si="130"/>
        <v>26</v>
      </c>
      <c r="M450">
        <v>-1</v>
      </c>
      <c r="N450">
        <f t="shared" si="131"/>
        <v>-2314</v>
      </c>
    </row>
    <row r="451" spans="1:14" x14ac:dyDescent="0.35">
      <c r="A451">
        <f t="shared" si="138"/>
        <v>17</v>
      </c>
      <c r="B451" s="28">
        <f t="shared" si="140"/>
        <v>1.161788281072766</v>
      </c>
      <c r="C451" s="28">
        <f t="shared" si="141"/>
        <v>1161.788281072766</v>
      </c>
      <c r="D451" s="17">
        <f t="shared" si="126"/>
        <v>0.13925797299605636</v>
      </c>
      <c r="E451">
        <f t="shared" si="139"/>
        <v>17</v>
      </c>
      <c r="F451">
        <f t="shared" si="136"/>
        <v>32</v>
      </c>
      <c r="G451" s="17">
        <f t="shared" si="137"/>
        <v>13.6</v>
      </c>
      <c r="H451" s="28">
        <f t="shared" si="127"/>
        <v>387.418484123817</v>
      </c>
      <c r="I451" s="7">
        <f t="shared" si="129"/>
        <v>387</v>
      </c>
      <c r="J451" s="17">
        <f t="shared" si="128"/>
        <v>25.811881491963224</v>
      </c>
      <c r="K451" s="17">
        <f t="shared" ref="K451:K482" si="142">K450 - ROUND(J451,0)*1.8/microsteps</f>
        <v>11.953124999999993</v>
      </c>
      <c r="L451" s="7">
        <f t="shared" si="130"/>
        <v>26</v>
      </c>
      <c r="M451">
        <v>-1</v>
      </c>
      <c r="N451">
        <f t="shared" si="131"/>
        <v>-2340</v>
      </c>
    </row>
    <row r="452" spans="1:14" x14ac:dyDescent="0.35">
      <c r="A452">
        <f t="shared" si="138"/>
        <v>16</v>
      </c>
      <c r="B452" s="28">
        <f t="shared" si="140"/>
        <v>1.1411530035922413</v>
      </c>
      <c r="C452" s="28">
        <f t="shared" si="141"/>
        <v>1141.1530035922412</v>
      </c>
      <c r="D452" s="17">
        <f t="shared" si="126"/>
        <v>0.12369331995613642</v>
      </c>
      <c r="E452">
        <f t="shared" si="139"/>
        <v>16</v>
      </c>
      <c r="F452">
        <f t="shared" si="136"/>
        <v>33</v>
      </c>
      <c r="G452" s="17">
        <f t="shared" ref="G452:G483" si="143">A_5 * (2 * subslots -F452)/(2 * subslots) + A_6 * F452 / (2 * subslots)</f>
        <v>13.4</v>
      </c>
      <c r="H452" s="28">
        <f t="shared" si="127"/>
        <v>386.21695346624068</v>
      </c>
      <c r="I452" s="7">
        <f t="shared" si="129"/>
        <v>386</v>
      </c>
      <c r="J452" s="17">
        <f t="shared" si="128"/>
        <v>25.892182904586299</v>
      </c>
      <c r="K452" s="17">
        <f t="shared" si="142"/>
        <v>11.587499999999993</v>
      </c>
      <c r="L452" s="7">
        <f t="shared" si="130"/>
        <v>26</v>
      </c>
      <c r="M452">
        <v>-1</v>
      </c>
      <c r="N452">
        <f t="shared" si="131"/>
        <v>-2366</v>
      </c>
    </row>
    <row r="453" spans="1:14" x14ac:dyDescent="0.35">
      <c r="A453">
        <f t="shared" si="138"/>
        <v>15</v>
      </c>
      <c r="B453" s="28">
        <f t="shared" si="140"/>
        <v>1.1223262376343608</v>
      </c>
      <c r="C453" s="28">
        <f t="shared" si="141"/>
        <v>1122.3262376343607</v>
      </c>
      <c r="D453" s="17">
        <f t="shared" si="126"/>
        <v>0.1089934758116321</v>
      </c>
      <c r="E453">
        <f t="shared" si="139"/>
        <v>15</v>
      </c>
      <c r="F453">
        <f t="shared" si="136"/>
        <v>34</v>
      </c>
      <c r="G453" s="17">
        <f t="shared" si="143"/>
        <v>13.2</v>
      </c>
      <c r="H453" s="28">
        <f t="shared" si="127"/>
        <v>385.60036751109521</v>
      </c>
      <c r="I453" s="7">
        <f t="shared" si="129"/>
        <v>386</v>
      </c>
      <c r="J453" s="17">
        <f t="shared" si="128"/>
        <v>25.933585241492956</v>
      </c>
      <c r="K453" s="17">
        <f t="shared" si="142"/>
        <v>11.221874999999994</v>
      </c>
      <c r="L453" s="7">
        <f t="shared" si="130"/>
        <v>26</v>
      </c>
      <c r="M453">
        <v>-1</v>
      </c>
      <c r="N453">
        <f t="shared" si="131"/>
        <v>-2392</v>
      </c>
    </row>
    <row r="454" spans="1:14" x14ac:dyDescent="0.35">
      <c r="A454">
        <f t="shared" si="138"/>
        <v>14</v>
      </c>
      <c r="B454" s="28">
        <f t="shared" si="140"/>
        <v>1.1051835787563995</v>
      </c>
      <c r="C454" s="28">
        <f t="shared" si="141"/>
        <v>1105.1835787563996</v>
      </c>
      <c r="D454" s="17">
        <f t="shared" si="126"/>
        <v>9.5172947533980423E-2</v>
      </c>
      <c r="E454">
        <f t="shared" si="139"/>
        <v>14</v>
      </c>
      <c r="F454">
        <f t="shared" si="136"/>
        <v>35</v>
      </c>
      <c r="G454" s="17">
        <f t="shared" si="143"/>
        <v>13</v>
      </c>
      <c r="H454" s="28">
        <f t="shared" si="127"/>
        <v>385.55232419957332</v>
      </c>
      <c r="I454" s="7">
        <f t="shared" si="129"/>
        <v>386</v>
      </c>
      <c r="J454" s="17">
        <f t="shared" si="128"/>
        <v>25.936816801093137</v>
      </c>
      <c r="K454" s="17">
        <f t="shared" si="142"/>
        <v>10.856249999999994</v>
      </c>
      <c r="L454" s="7">
        <f t="shared" si="130"/>
        <v>26</v>
      </c>
      <c r="M454">
        <v>-1</v>
      </c>
      <c r="N454">
        <f t="shared" si="131"/>
        <v>-2418</v>
      </c>
    </row>
    <row r="455" spans="1:14" x14ac:dyDescent="0.35">
      <c r="A455">
        <f t="shared" si="138"/>
        <v>13</v>
      </c>
      <c r="B455" s="28">
        <f t="shared" si="140"/>
        <v>1.0896158646487053</v>
      </c>
      <c r="C455" s="28">
        <f t="shared" si="141"/>
        <v>1089.6158646487054</v>
      </c>
      <c r="D455" s="17">
        <f t="shared" si="126"/>
        <v>8.224537431601886E-2</v>
      </c>
      <c r="E455">
        <f t="shared" si="139"/>
        <v>13</v>
      </c>
      <c r="F455">
        <f t="shared" si="136"/>
        <v>36</v>
      </c>
      <c r="G455" s="17">
        <f t="shared" si="143"/>
        <v>12.8</v>
      </c>
      <c r="H455" s="28">
        <f t="shared" si="127"/>
        <v>386.06079677036956</v>
      </c>
      <c r="I455" s="7">
        <f t="shared" si="129"/>
        <v>386</v>
      </c>
      <c r="J455" s="17">
        <f t="shared" si="128"/>
        <v>25.90265596417975</v>
      </c>
      <c r="K455" s="17">
        <f t="shared" si="142"/>
        <v>10.490624999999994</v>
      </c>
      <c r="L455" s="7">
        <f t="shared" si="130"/>
        <v>26</v>
      </c>
      <c r="M455">
        <v>-1</v>
      </c>
      <c r="N455">
        <f t="shared" si="131"/>
        <v>-2444</v>
      </c>
    </row>
    <row r="456" spans="1:14" x14ac:dyDescent="0.35">
      <c r="A456">
        <f t="shared" si="138"/>
        <v>12</v>
      </c>
      <c r="B456" s="28">
        <f t="shared" si="140"/>
        <v>1.0755273070222477</v>
      </c>
      <c r="C456" s="28">
        <f t="shared" si="141"/>
        <v>1075.5273070222477</v>
      </c>
      <c r="D456" s="17">
        <f t="shared" si="126"/>
        <v>7.0223514111748542E-2</v>
      </c>
      <c r="E456">
        <f t="shared" si="139"/>
        <v>12</v>
      </c>
      <c r="F456">
        <f t="shared" si="136"/>
        <v>37</v>
      </c>
      <c r="G456" s="17">
        <f t="shared" si="143"/>
        <v>12.6</v>
      </c>
      <c r="H456" s="28">
        <f t="shared" si="127"/>
        <v>387.11780861012829</v>
      </c>
      <c r="I456" s="7">
        <f t="shared" si="129"/>
        <v>387</v>
      </c>
      <c r="J456" s="17">
        <f t="shared" si="128"/>
        <v>25.831929654445677</v>
      </c>
      <c r="K456" s="17">
        <f t="shared" si="142"/>
        <v>10.124999999999995</v>
      </c>
      <c r="L456" s="7">
        <f t="shared" si="130"/>
        <v>26</v>
      </c>
      <c r="M456">
        <v>-1</v>
      </c>
      <c r="N456">
        <f t="shared" si="131"/>
        <v>-2470</v>
      </c>
    </row>
    <row r="457" spans="1:14" x14ac:dyDescent="0.35">
      <c r="A457">
        <f t="shared" si="138"/>
        <v>11</v>
      </c>
      <c r="B457" s="28">
        <f t="shared" si="140"/>
        <v>1.062833924336114</v>
      </c>
      <c r="C457" s="28">
        <f t="shared" si="141"/>
        <v>1062.833924336114</v>
      </c>
      <c r="D457" s="17">
        <f t="shared" si="126"/>
        <v>5.9119231045774545E-2</v>
      </c>
      <c r="E457">
        <f t="shared" si="139"/>
        <v>11</v>
      </c>
      <c r="F457">
        <f t="shared" si="136"/>
        <v>38</v>
      </c>
      <c r="G457" s="17">
        <f t="shared" si="143"/>
        <v>12.4</v>
      </c>
      <c r="H457" s="28">
        <f t="shared" si="127"/>
        <v>388.71918666652857</v>
      </c>
      <c r="I457" s="7">
        <f t="shared" si="129"/>
        <v>389</v>
      </c>
      <c r="J457" s="17">
        <f t="shared" si="128"/>
        <v>25.725511739606318</v>
      </c>
      <c r="K457" s="17">
        <f t="shared" si="142"/>
        <v>9.759374999999995</v>
      </c>
      <c r="L457" s="7">
        <f t="shared" si="130"/>
        <v>26</v>
      </c>
      <c r="M457">
        <v>-1</v>
      </c>
      <c r="N457">
        <f t="shared" si="131"/>
        <v>-2496</v>
      </c>
    </row>
    <row r="458" spans="1:14" x14ac:dyDescent="0.35">
      <c r="A458">
        <f t="shared" si="138"/>
        <v>10</v>
      </c>
      <c r="B458" s="28">
        <f t="shared" si="140"/>
        <v>1.0514622242382672</v>
      </c>
      <c r="C458" s="28">
        <f t="shared" si="141"/>
        <v>1051.4622242382673</v>
      </c>
      <c r="D458" s="17">
        <f t="shared" si="126"/>
        <v>4.8943483704846469E-2</v>
      </c>
      <c r="E458">
        <f t="shared" si="139"/>
        <v>10</v>
      </c>
      <c r="F458">
        <f t="shared" si="136"/>
        <v>39</v>
      </c>
      <c r="G458" s="17">
        <f t="shared" si="143"/>
        <v>12.2</v>
      </c>
      <c r="H458" s="28">
        <f t="shared" si="127"/>
        <v>390.86438343385902</v>
      </c>
      <c r="I458" s="7">
        <f t="shared" si="129"/>
        <v>391</v>
      </c>
      <c r="J458" s="17">
        <f t="shared" si="128"/>
        <v>25.584321375478236</v>
      </c>
      <c r="K458" s="17">
        <f t="shared" si="142"/>
        <v>9.3937499999999954</v>
      </c>
      <c r="L458" s="7">
        <f t="shared" si="130"/>
        <v>26</v>
      </c>
      <c r="M458">
        <v>-1</v>
      </c>
      <c r="N458">
        <f t="shared" si="131"/>
        <v>-2522</v>
      </c>
    </row>
    <row r="459" spans="1:14" x14ac:dyDescent="0.35">
      <c r="A459">
        <f t="shared" si="138"/>
        <v>9</v>
      </c>
      <c r="B459" s="28">
        <f t="shared" si="140"/>
        <v>1.0413480947706812</v>
      </c>
      <c r="C459" s="28">
        <f t="shared" si="141"/>
        <v>1041.3480947706812</v>
      </c>
      <c r="D459" s="17">
        <f t="shared" si="126"/>
        <v>3.9706314323056935E-2</v>
      </c>
      <c r="E459">
        <f t="shared" si="139"/>
        <v>9</v>
      </c>
      <c r="F459">
        <f t="shared" si="136"/>
        <v>40</v>
      </c>
      <c r="G459" s="17">
        <f t="shared" si="143"/>
        <v>12</v>
      </c>
      <c r="H459" s="28">
        <f t="shared" si="127"/>
        <v>393.55636003540394</v>
      </c>
      <c r="I459" s="7">
        <f t="shared" si="129"/>
        <v>394</v>
      </c>
      <c r="J459" s="17">
        <f t="shared" si="128"/>
        <v>25.409321295431255</v>
      </c>
      <c r="K459" s="17">
        <f t="shared" si="142"/>
        <v>9.0421874999999954</v>
      </c>
      <c r="L459" s="7">
        <f t="shared" si="130"/>
        <v>25</v>
      </c>
      <c r="M459">
        <v>-1</v>
      </c>
      <c r="N459">
        <f t="shared" si="131"/>
        <v>-2547</v>
      </c>
    </row>
    <row r="460" spans="1:14" x14ac:dyDescent="0.35">
      <c r="A460">
        <f t="shared" si="138"/>
        <v>8</v>
      </c>
      <c r="B460" s="28">
        <f t="shared" si="140"/>
        <v>1.0324358714173398</v>
      </c>
      <c r="C460" s="28">
        <f t="shared" si="141"/>
        <v>1032.4358714173397</v>
      </c>
      <c r="D460" s="17">
        <f t="shared" si="126"/>
        <v>3.1416838871368924E-2</v>
      </c>
      <c r="E460">
        <f t="shared" si="139"/>
        <v>8</v>
      </c>
      <c r="F460">
        <f t="shared" si="136"/>
        <v>41</v>
      </c>
      <c r="G460" s="17">
        <f t="shared" si="143"/>
        <v>11.8</v>
      </c>
      <c r="H460" s="28">
        <f t="shared" si="127"/>
        <v>396.80152499852073</v>
      </c>
      <c r="I460" s="7">
        <f t="shared" si="129"/>
        <v>397</v>
      </c>
      <c r="J460" s="17">
        <f t="shared" si="128"/>
        <v>25.201516047694827</v>
      </c>
      <c r="K460" s="17">
        <f t="shared" si="142"/>
        <v>8.6906249999999954</v>
      </c>
      <c r="L460" s="7">
        <f t="shared" si="130"/>
        <v>25</v>
      </c>
      <c r="M460">
        <v>-1</v>
      </c>
      <c r="N460">
        <f t="shared" si="131"/>
        <v>-2572</v>
      </c>
    </row>
    <row r="461" spans="1:14" x14ac:dyDescent="0.35">
      <c r="A461">
        <f t="shared" si="138"/>
        <v>7</v>
      </c>
      <c r="B461" s="28">
        <f t="shared" si="140"/>
        <v>1.0246775534559003</v>
      </c>
      <c r="C461" s="28">
        <f t="shared" si="141"/>
        <v>1024.6775534559004</v>
      </c>
      <c r="D461" s="17">
        <f t="shared" si="126"/>
        <v>2.4083238061252565E-2</v>
      </c>
      <c r="E461">
        <f t="shared" si="139"/>
        <v>7</v>
      </c>
      <c r="F461">
        <f t="shared" si="136"/>
        <v>42</v>
      </c>
      <c r="G461" s="17">
        <f t="shared" si="143"/>
        <v>11.6</v>
      </c>
      <c r="H461" s="28">
        <f t="shared" si="127"/>
        <v>400.60972506812374</v>
      </c>
      <c r="I461" s="7">
        <f t="shared" si="129"/>
        <v>401</v>
      </c>
      <c r="J461" s="17">
        <f t="shared" si="128"/>
        <v>24.961950183060331</v>
      </c>
      <c r="K461" s="17">
        <f t="shared" si="142"/>
        <v>8.3390624999999954</v>
      </c>
      <c r="L461" s="7">
        <f t="shared" si="130"/>
        <v>25</v>
      </c>
      <c r="M461">
        <v>-1</v>
      </c>
      <c r="N461">
        <f t="shared" si="131"/>
        <v>-2597</v>
      </c>
    </row>
    <row r="462" spans="1:14" x14ac:dyDescent="0.35">
      <c r="A462">
        <f t="shared" si="138"/>
        <v>6</v>
      </c>
      <c r="B462" s="28">
        <f t="shared" si="140"/>
        <v>1.0180321481910424</v>
      </c>
      <c r="C462" s="28">
        <f t="shared" si="141"/>
        <v>1018.0321481910423</v>
      </c>
      <c r="D462" s="17">
        <f t="shared" si="126"/>
        <v>1.7712749271311279E-2</v>
      </c>
      <c r="E462">
        <f t="shared" si="139"/>
        <v>6</v>
      </c>
      <c r="F462">
        <f t="shared" si="136"/>
        <v>43</v>
      </c>
      <c r="G462" s="17">
        <f t="shared" si="143"/>
        <v>11.4</v>
      </c>
      <c r="H462" s="28">
        <f t="shared" si="127"/>
        <v>404.99428592715191</v>
      </c>
      <c r="I462" s="7">
        <f t="shared" si="129"/>
        <v>405</v>
      </c>
      <c r="J462" s="17">
        <f t="shared" si="128"/>
        <v>24.691706395577999</v>
      </c>
      <c r="K462" s="17">
        <f t="shared" si="142"/>
        <v>7.9874999999999954</v>
      </c>
      <c r="L462" s="7">
        <f t="shared" si="130"/>
        <v>25</v>
      </c>
      <c r="M462">
        <v>-1</v>
      </c>
      <c r="N462">
        <f t="shared" si="131"/>
        <v>-2622</v>
      </c>
    </row>
    <row r="463" spans="1:14" x14ac:dyDescent="0.35">
      <c r="A463">
        <f t="shared" si="138"/>
        <v>5</v>
      </c>
      <c r="B463" s="28">
        <f t="shared" si="140"/>
        <v>1.0124651257880029</v>
      </c>
      <c r="C463" s="28">
        <f t="shared" si="141"/>
        <v>1012.4651257880029</v>
      </c>
      <c r="D463" s="17">
        <f t="shared" si="126"/>
        <v>1.231165940486223E-2</v>
      </c>
      <c r="E463">
        <f t="shared" si="139"/>
        <v>5</v>
      </c>
      <c r="F463">
        <f t="shared" si="136"/>
        <v>44</v>
      </c>
      <c r="G463" s="17">
        <f t="shared" si="143"/>
        <v>11.2</v>
      </c>
      <c r="H463" s="28">
        <f t="shared" si="127"/>
        <v>409.97210206468736</v>
      </c>
      <c r="I463" s="7">
        <f t="shared" si="129"/>
        <v>410</v>
      </c>
      <c r="J463" s="17">
        <f t="shared" si="128"/>
        <v>24.391903618900759</v>
      </c>
      <c r="K463" s="17">
        <f t="shared" si="142"/>
        <v>7.649999999999995</v>
      </c>
      <c r="L463" s="7">
        <f t="shared" si="130"/>
        <v>24</v>
      </c>
      <c r="M463">
        <v>-1</v>
      </c>
      <c r="N463">
        <f t="shared" si="131"/>
        <v>-2646</v>
      </c>
    </row>
    <row r="464" spans="1:14" x14ac:dyDescent="0.35">
      <c r="A464">
        <f t="shared" si="138"/>
        <v>4</v>
      </c>
      <c r="B464" s="28">
        <f t="shared" si="140"/>
        <v>1.0079479708092973</v>
      </c>
      <c r="C464" s="28">
        <f t="shared" si="141"/>
        <v>1007.9479708092973</v>
      </c>
      <c r="D464" s="17">
        <f t="shared" si="126"/>
        <v>7.8852986855221241E-3</v>
      </c>
      <c r="E464">
        <f t="shared" si="139"/>
        <v>4</v>
      </c>
      <c r="F464">
        <f t="shared" si="136"/>
        <v>45</v>
      </c>
      <c r="G464" s="17">
        <f t="shared" si="143"/>
        <v>11</v>
      </c>
      <c r="H464" s="28">
        <f t="shared" si="127"/>
        <v>415.56377631732755</v>
      </c>
      <c r="I464" s="7">
        <f t="shared" si="129"/>
        <v>416</v>
      </c>
      <c r="J464" s="17">
        <f t="shared" si="128"/>
        <v>24.063695080978203</v>
      </c>
      <c r="K464" s="17">
        <f t="shared" si="142"/>
        <v>7.3124999999999947</v>
      </c>
      <c r="L464" s="7">
        <f t="shared" si="130"/>
        <v>24</v>
      </c>
      <c r="M464">
        <v>-1</v>
      </c>
      <c r="N464">
        <f t="shared" si="131"/>
        <v>-2670</v>
      </c>
    </row>
    <row r="465" spans="1:14" x14ac:dyDescent="0.35">
      <c r="A465">
        <f t="shared" si="138"/>
        <v>3</v>
      </c>
      <c r="B465" s="28">
        <f t="shared" si="140"/>
        <v>1.0044578193570195</v>
      </c>
      <c r="C465" s="28">
        <f t="shared" si="141"/>
        <v>1004.4578193570195</v>
      </c>
      <c r="D465" s="17">
        <f t="shared" si="126"/>
        <v>4.4380353969200037E-3</v>
      </c>
      <c r="E465">
        <f t="shared" si="139"/>
        <v>3</v>
      </c>
      <c r="F465">
        <f t="shared" si="136"/>
        <v>46</v>
      </c>
      <c r="G465" s="17">
        <f t="shared" si="143"/>
        <v>10.8</v>
      </c>
      <c r="H465" s="28">
        <f t="shared" si="127"/>
        <v>421.79381086281086</v>
      </c>
      <c r="I465" s="7">
        <f t="shared" si="129"/>
        <v>422</v>
      </c>
      <c r="J465" s="17">
        <f t="shared" si="128"/>
        <v>23.708266319850093</v>
      </c>
      <c r="K465" s="17">
        <f t="shared" si="142"/>
        <v>6.9749999999999943</v>
      </c>
      <c r="L465" s="7">
        <f t="shared" si="130"/>
        <v>24</v>
      </c>
      <c r="M465">
        <v>-1</v>
      </c>
      <c r="N465">
        <f t="shared" si="131"/>
        <v>-2694</v>
      </c>
    </row>
    <row r="466" spans="1:14" x14ac:dyDescent="0.35">
      <c r="A466">
        <f t="shared" si="138"/>
        <v>2</v>
      </c>
      <c r="B466" s="28">
        <f t="shared" ref="B466:B497" si="144" xml:space="preserve"> 1/COS(PI()*A466/(2 * subslots))</f>
        <v>1.0019771730711422</v>
      </c>
      <c r="C466" s="28">
        <f t="shared" si="141"/>
        <v>1001.9771730711421</v>
      </c>
      <c r="D466" s="17">
        <f t="shared" si="126"/>
        <v>1.973271571728441E-3</v>
      </c>
      <c r="E466">
        <f t="shared" si="139"/>
        <v>2</v>
      </c>
      <c r="F466">
        <f t="shared" si="136"/>
        <v>47</v>
      </c>
      <c r="G466" s="17">
        <f t="shared" si="143"/>
        <v>10.6</v>
      </c>
      <c r="H466" s="28">
        <f t="shared" si="127"/>
        <v>428.69085271801157</v>
      </c>
      <c r="I466" s="7">
        <f t="shared" si="129"/>
        <v>429</v>
      </c>
      <c r="J466" s="17">
        <f t="shared" si="128"/>
        <v>23.326833163332967</v>
      </c>
      <c r="K466" s="17">
        <f t="shared" si="142"/>
        <v>6.6515624999999945</v>
      </c>
      <c r="L466" s="7">
        <f t="shared" si="130"/>
        <v>23</v>
      </c>
      <c r="M466">
        <v>-1</v>
      </c>
      <c r="N466">
        <f t="shared" si="131"/>
        <v>-2717</v>
      </c>
    </row>
    <row r="467" spans="1:14" x14ac:dyDescent="0.35">
      <c r="A467">
        <f>A466-1</f>
        <v>1</v>
      </c>
      <c r="B467" s="28">
        <f t="shared" si="144"/>
        <v>1.0004936832371443</v>
      </c>
      <c r="C467" s="28">
        <f t="shared" si="141"/>
        <v>1000.4936832371443</v>
      </c>
      <c r="D467" s="17">
        <f t="shared" ref="D467:D518" si="145">1 - COS(PI()*A467/(2 * subslots))</f>
        <v>4.9343963426839998E-4</v>
      </c>
      <c r="E467">
        <f t="shared" si="139"/>
        <v>1</v>
      </c>
      <c r="F467">
        <f t="shared" si="136"/>
        <v>48</v>
      </c>
      <c r="G467" s="17">
        <f t="shared" si="143"/>
        <v>10.4</v>
      </c>
      <c r="H467" s="28">
        <f t="shared" ref="H467:H530" si="146">1000*B467*2*xfactor*(30000 / beats_per_min)/(G467 * microsteps)</f>
        <v>436.28799813638989</v>
      </c>
      <c r="I467" s="7">
        <f t="shared" si="129"/>
        <v>436</v>
      </c>
      <c r="J467" s="17">
        <f t="shared" ref="J467:J518" si="147">30000000/(subslots*beats_per_min*H467)</f>
        <v>22.920639675432593</v>
      </c>
      <c r="K467" s="17">
        <f t="shared" si="142"/>
        <v>6.3281249999999947</v>
      </c>
      <c r="L467" s="7">
        <f t="shared" si="130"/>
        <v>23</v>
      </c>
      <c r="M467">
        <v>-1</v>
      </c>
      <c r="N467">
        <f t="shared" si="131"/>
        <v>-2740</v>
      </c>
    </row>
    <row r="468" spans="1:14" x14ac:dyDescent="0.35">
      <c r="A468">
        <f t="shared" ref="A468" si="148">A467-1</f>
        <v>0</v>
      </c>
      <c r="B468" s="28">
        <f t="shared" si="144"/>
        <v>1</v>
      </c>
      <c r="C468" s="28">
        <f t="shared" si="141"/>
        <v>1000</v>
      </c>
      <c r="D468" s="17">
        <f t="shared" si="145"/>
        <v>0</v>
      </c>
      <c r="E468">
        <f t="shared" si="139"/>
        <v>0</v>
      </c>
      <c r="F468">
        <f t="shared" si="136"/>
        <v>49</v>
      </c>
      <c r="G468" s="17">
        <f t="shared" si="143"/>
        <v>10.199999999999999</v>
      </c>
      <c r="H468" s="28">
        <f t="shared" si="146"/>
        <v>444.62316176470591</v>
      </c>
      <c r="I468" s="7">
        <f t="shared" ref="I468:I518" si="149">ROUND(H468,0)</f>
        <v>445</v>
      </c>
      <c r="J468" s="17">
        <f t="shared" si="147"/>
        <v>22.49095607235142</v>
      </c>
      <c r="K468" s="17">
        <f t="shared" si="142"/>
        <v>6.0187499999999945</v>
      </c>
      <c r="L468" s="7">
        <f t="shared" ref="L468:L518" si="150">ROUND(J468,0)</f>
        <v>22</v>
      </c>
      <c r="M468">
        <v>-1</v>
      </c>
      <c r="N468">
        <f t="shared" si="131"/>
        <v>-2762</v>
      </c>
    </row>
    <row r="469" spans="1:14" x14ac:dyDescent="0.35">
      <c r="A469">
        <f>E469</f>
        <v>0</v>
      </c>
      <c r="B469" s="28">
        <v>1</v>
      </c>
      <c r="C469" s="28">
        <f>1000*B469</f>
        <v>1000</v>
      </c>
      <c r="D469" s="17">
        <f t="shared" si="145"/>
        <v>0</v>
      </c>
      <c r="E469">
        <v>0</v>
      </c>
      <c r="F469">
        <f t="shared" si="136"/>
        <v>50</v>
      </c>
      <c r="G469" s="17">
        <f t="shared" si="143"/>
        <v>10</v>
      </c>
      <c r="H469" s="28">
        <f t="shared" si="146"/>
        <v>453.515625</v>
      </c>
      <c r="I469" s="7">
        <f t="shared" si="149"/>
        <v>454</v>
      </c>
      <c r="J469" s="17">
        <f t="shared" si="147"/>
        <v>22.049956933677866</v>
      </c>
      <c r="K469" s="17">
        <f t="shared" si="142"/>
        <v>5.7093749999999943</v>
      </c>
      <c r="L469" s="7">
        <f t="shared" si="150"/>
        <v>22</v>
      </c>
      <c r="M469">
        <v>-1</v>
      </c>
      <c r="N469">
        <f t="shared" ref="N469:N518" si="151">N468 + (M469*L469)</f>
        <v>-2784</v>
      </c>
    </row>
    <row r="470" spans="1:14" x14ac:dyDescent="0.35">
      <c r="A470">
        <f t="shared" ref="A470:A509" si="152">E470</f>
        <v>1</v>
      </c>
      <c r="B470" s="28">
        <f t="shared" ref="B470:B501" si="153" xml:space="preserve"> 1/COS(PI()*A470/(2 * subslots))</f>
        <v>1.0004936832371443</v>
      </c>
      <c r="C470" s="28">
        <f t="shared" ref="C470:C518" si="154">1000*B470</f>
        <v>1000.4936832371443</v>
      </c>
      <c r="D470" s="17">
        <f t="shared" si="145"/>
        <v>4.9343963426839998E-4</v>
      </c>
      <c r="E470">
        <f t="shared" ref="E470:E478" si="155">IF(E469+1&lt;=subslots, E469+1,"")</f>
        <v>1</v>
      </c>
      <c r="F470">
        <f>F469+1</f>
        <v>51</v>
      </c>
      <c r="G470" s="17">
        <f t="shared" si="143"/>
        <v>9.8000000000000007</v>
      </c>
      <c r="H470" s="28">
        <f t="shared" si="146"/>
        <v>462.99950822637294</v>
      </c>
      <c r="I470" s="7">
        <f t="shared" si="149"/>
        <v>463</v>
      </c>
      <c r="J470" s="17">
        <f t="shared" si="147"/>
        <v>21.598295078773024</v>
      </c>
      <c r="K470" s="17">
        <f t="shared" si="142"/>
        <v>5.3999999999999941</v>
      </c>
      <c r="L470" s="7">
        <f t="shared" si="150"/>
        <v>22</v>
      </c>
      <c r="M470">
        <v>-1</v>
      </c>
      <c r="N470">
        <f t="shared" si="151"/>
        <v>-2806</v>
      </c>
    </row>
    <row r="471" spans="1:14" x14ac:dyDescent="0.35">
      <c r="A471">
        <f t="shared" si="152"/>
        <v>2</v>
      </c>
      <c r="B471" s="28">
        <f t="shared" si="153"/>
        <v>1.0019771730711422</v>
      </c>
      <c r="C471" s="28">
        <f t="shared" si="154"/>
        <v>1001.9771730711421</v>
      </c>
      <c r="D471" s="17">
        <f t="shared" si="145"/>
        <v>1.973271571728441E-3</v>
      </c>
      <c r="E471">
        <f t="shared" si="155"/>
        <v>2</v>
      </c>
      <c r="F471">
        <f t="shared" ref="F471:F518" si="156">F470+1</f>
        <v>52</v>
      </c>
      <c r="G471" s="17">
        <f t="shared" si="143"/>
        <v>9.6</v>
      </c>
      <c r="H471" s="28">
        <f t="shared" si="146"/>
        <v>473.34614987613776</v>
      </c>
      <c r="I471" s="7">
        <f t="shared" si="149"/>
        <v>473</v>
      </c>
      <c r="J471" s="17">
        <f t="shared" si="147"/>
        <v>21.126188525282686</v>
      </c>
      <c r="K471" s="17">
        <f t="shared" si="142"/>
        <v>5.1046874999999945</v>
      </c>
      <c r="L471" s="7">
        <f t="shared" si="150"/>
        <v>21</v>
      </c>
      <c r="M471">
        <v>-1</v>
      </c>
      <c r="N471">
        <f t="shared" si="151"/>
        <v>-2827</v>
      </c>
    </row>
    <row r="472" spans="1:14" x14ac:dyDescent="0.35">
      <c r="A472">
        <f t="shared" si="152"/>
        <v>3</v>
      </c>
      <c r="B472" s="28">
        <f t="shared" si="153"/>
        <v>1.0044578193570195</v>
      </c>
      <c r="C472" s="28">
        <f t="shared" si="154"/>
        <v>1004.4578193570195</v>
      </c>
      <c r="D472" s="17">
        <f t="shared" si="145"/>
        <v>4.4380353969200037E-3</v>
      </c>
      <c r="E472">
        <f t="shared" si="155"/>
        <v>3</v>
      </c>
      <c r="F472">
        <f t="shared" si="156"/>
        <v>53</v>
      </c>
      <c r="G472" s="17">
        <f t="shared" si="143"/>
        <v>9.4</v>
      </c>
      <c r="H472" s="28">
        <f t="shared" si="146"/>
        <v>484.61416567216571</v>
      </c>
      <c r="I472" s="7">
        <f t="shared" si="149"/>
        <v>485</v>
      </c>
      <c r="J472" s="17">
        <f t="shared" si="147"/>
        <v>20.634972537647304</v>
      </c>
      <c r="K472" s="17">
        <f t="shared" si="142"/>
        <v>4.8093749999999948</v>
      </c>
      <c r="L472" s="7">
        <f t="shared" si="150"/>
        <v>21</v>
      </c>
      <c r="M472">
        <v>-1</v>
      </c>
      <c r="N472">
        <f t="shared" si="151"/>
        <v>-2848</v>
      </c>
    </row>
    <row r="473" spans="1:14" x14ac:dyDescent="0.35">
      <c r="A473">
        <f t="shared" si="152"/>
        <v>4</v>
      </c>
      <c r="B473" s="28">
        <f t="shared" si="153"/>
        <v>1.0079479708092973</v>
      </c>
      <c r="C473" s="28">
        <f t="shared" si="154"/>
        <v>1007.9479708092973</v>
      </c>
      <c r="D473" s="17">
        <f t="shared" si="145"/>
        <v>7.8852986855221241E-3</v>
      </c>
      <c r="E473">
        <f t="shared" si="155"/>
        <v>4</v>
      </c>
      <c r="F473">
        <f t="shared" si="156"/>
        <v>54</v>
      </c>
      <c r="G473" s="17">
        <f t="shared" si="143"/>
        <v>9.1999999999999993</v>
      </c>
      <c r="H473" s="28">
        <f t="shared" si="146"/>
        <v>496.86973255332646</v>
      </c>
      <c r="I473" s="7">
        <f t="shared" si="149"/>
        <v>497</v>
      </c>
      <c r="J473" s="17">
        <f t="shared" si="147"/>
        <v>20.125999522272675</v>
      </c>
      <c r="K473" s="17">
        <f t="shared" si="142"/>
        <v>4.5281249999999948</v>
      </c>
      <c r="L473" s="7">
        <f t="shared" si="150"/>
        <v>20</v>
      </c>
      <c r="M473">
        <v>-1</v>
      </c>
      <c r="N473">
        <f t="shared" si="151"/>
        <v>-2868</v>
      </c>
    </row>
    <row r="474" spans="1:14" x14ac:dyDescent="0.35">
      <c r="A474">
        <f t="shared" si="152"/>
        <v>5</v>
      </c>
      <c r="B474" s="28">
        <f t="shared" si="153"/>
        <v>1.0124651257880029</v>
      </c>
      <c r="C474" s="28">
        <f t="shared" si="154"/>
        <v>1012.4651257880029</v>
      </c>
      <c r="D474" s="17">
        <f t="shared" si="145"/>
        <v>1.231165940486223E-2</v>
      </c>
      <c r="E474">
        <f t="shared" si="155"/>
        <v>5</v>
      </c>
      <c r="F474">
        <f t="shared" si="156"/>
        <v>55</v>
      </c>
      <c r="G474" s="17">
        <f t="shared" si="143"/>
        <v>9</v>
      </c>
      <c r="H474" s="28">
        <f t="shared" si="146"/>
        <v>510.18750479161088</v>
      </c>
      <c r="I474" s="7">
        <f t="shared" si="149"/>
        <v>510</v>
      </c>
      <c r="J474" s="17">
        <f t="shared" si="147"/>
        <v>19.600636836616687</v>
      </c>
      <c r="K474" s="17">
        <f t="shared" si="142"/>
        <v>4.2468749999999948</v>
      </c>
      <c r="L474" s="7">
        <f t="shared" si="150"/>
        <v>20</v>
      </c>
      <c r="M474">
        <v>-1</v>
      </c>
      <c r="N474">
        <f t="shared" si="151"/>
        <v>-2888</v>
      </c>
    </row>
    <row r="475" spans="1:14" x14ac:dyDescent="0.35">
      <c r="A475">
        <f t="shared" si="152"/>
        <v>6</v>
      </c>
      <c r="B475" s="28">
        <f t="shared" si="153"/>
        <v>1.0180321481910424</v>
      </c>
      <c r="C475" s="28">
        <f t="shared" si="154"/>
        <v>1018.0321481910423</v>
      </c>
      <c r="D475" s="17">
        <f t="shared" si="145"/>
        <v>1.7712749271311279E-2</v>
      </c>
      <c r="E475">
        <f t="shared" si="155"/>
        <v>6</v>
      </c>
      <c r="F475">
        <f t="shared" si="156"/>
        <v>56</v>
      </c>
      <c r="G475" s="17">
        <f t="shared" si="143"/>
        <v>8.8000000000000007</v>
      </c>
      <c r="H475" s="28">
        <f t="shared" si="146"/>
        <v>524.65168858744676</v>
      </c>
      <c r="I475" s="7">
        <f t="shared" si="149"/>
        <v>525</v>
      </c>
      <c r="J475" s="17">
        <f t="shared" si="147"/>
        <v>19.060264586060207</v>
      </c>
      <c r="K475" s="17">
        <f t="shared" si="142"/>
        <v>3.9796874999999949</v>
      </c>
      <c r="L475" s="7">
        <f t="shared" si="150"/>
        <v>19</v>
      </c>
      <c r="M475">
        <v>-1</v>
      </c>
      <c r="N475">
        <f t="shared" si="151"/>
        <v>-2907</v>
      </c>
    </row>
    <row r="476" spans="1:14" x14ac:dyDescent="0.35">
      <c r="A476">
        <f t="shared" si="152"/>
        <v>7</v>
      </c>
      <c r="B476" s="28">
        <f t="shared" si="153"/>
        <v>1.0246775534559003</v>
      </c>
      <c r="C476" s="28">
        <f t="shared" si="154"/>
        <v>1024.6775534559004</v>
      </c>
      <c r="D476" s="17">
        <f t="shared" si="145"/>
        <v>2.4083238061252565E-2</v>
      </c>
      <c r="E476">
        <f t="shared" si="155"/>
        <v>7</v>
      </c>
      <c r="F476">
        <f t="shared" si="156"/>
        <v>57</v>
      </c>
      <c r="G476" s="17">
        <f t="shared" si="143"/>
        <v>8.6</v>
      </c>
      <c r="H476" s="28">
        <f t="shared" si="146"/>
        <v>540.3573035802599</v>
      </c>
      <c r="I476" s="7">
        <f t="shared" si="149"/>
        <v>540</v>
      </c>
      <c r="J476" s="17">
        <f t="shared" si="147"/>
        <v>18.506273411579212</v>
      </c>
      <c r="K476" s="17">
        <f t="shared" si="142"/>
        <v>3.712499999999995</v>
      </c>
      <c r="L476" s="7">
        <f t="shared" si="150"/>
        <v>19</v>
      </c>
      <c r="M476">
        <v>-1</v>
      </c>
      <c r="N476">
        <f t="shared" si="151"/>
        <v>-2926</v>
      </c>
    </row>
    <row r="477" spans="1:14" x14ac:dyDescent="0.35">
      <c r="A477">
        <f t="shared" si="152"/>
        <v>8</v>
      </c>
      <c r="B477" s="28">
        <f t="shared" si="153"/>
        <v>1.0324358714173398</v>
      </c>
      <c r="C477" s="28">
        <f t="shared" si="154"/>
        <v>1032.4358714173397</v>
      </c>
      <c r="D477" s="17">
        <f t="shared" si="145"/>
        <v>3.1416838871368924E-2</v>
      </c>
      <c r="E477">
        <f t="shared" si="155"/>
        <v>8</v>
      </c>
      <c r="F477">
        <f t="shared" si="156"/>
        <v>58</v>
      </c>
      <c r="G477" s="17">
        <f t="shared" si="143"/>
        <v>8.4</v>
      </c>
      <c r="H477" s="28">
        <f t="shared" si="146"/>
        <v>557.41166606935053</v>
      </c>
      <c r="I477" s="7">
        <f t="shared" si="149"/>
        <v>557</v>
      </c>
      <c r="J477" s="17">
        <f t="shared" si="147"/>
        <v>17.940062271240386</v>
      </c>
      <c r="K477" s="17">
        <f t="shared" si="142"/>
        <v>3.4593749999999952</v>
      </c>
      <c r="L477" s="7">
        <f t="shared" si="150"/>
        <v>18</v>
      </c>
      <c r="M477">
        <v>-1</v>
      </c>
      <c r="N477">
        <f t="shared" si="151"/>
        <v>-2944</v>
      </c>
    </row>
    <row r="478" spans="1:14" x14ac:dyDescent="0.35">
      <c r="A478">
        <f t="shared" si="152"/>
        <v>9</v>
      </c>
      <c r="B478" s="28">
        <f t="shared" si="153"/>
        <v>1.0413480947706812</v>
      </c>
      <c r="C478" s="28">
        <f t="shared" si="154"/>
        <v>1041.3480947706812</v>
      </c>
      <c r="D478" s="17">
        <f t="shared" si="145"/>
        <v>3.9706314323056935E-2</v>
      </c>
      <c r="E478">
        <f t="shared" si="155"/>
        <v>9</v>
      </c>
      <c r="F478">
        <f t="shared" si="156"/>
        <v>59</v>
      </c>
      <c r="G478" s="17">
        <f t="shared" si="143"/>
        <v>8.1999999999999993</v>
      </c>
      <c r="H478" s="28">
        <f t="shared" si="146"/>
        <v>575.93613663717656</v>
      </c>
      <c r="I478" s="7">
        <f t="shared" si="149"/>
        <v>576</v>
      </c>
      <c r="J478" s="17">
        <f t="shared" si="147"/>
        <v>17.363036218544689</v>
      </c>
      <c r="K478" s="17">
        <f t="shared" si="142"/>
        <v>3.220312499999995</v>
      </c>
      <c r="L478" s="7">
        <f t="shared" si="150"/>
        <v>17</v>
      </c>
      <c r="M478">
        <v>-1</v>
      </c>
      <c r="N478">
        <f t="shared" si="151"/>
        <v>-2961</v>
      </c>
    </row>
    <row r="479" spans="1:14" x14ac:dyDescent="0.35">
      <c r="A479">
        <f t="shared" si="152"/>
        <v>10</v>
      </c>
      <c r="B479" s="28">
        <f t="shared" si="153"/>
        <v>1.0514622242382672</v>
      </c>
      <c r="C479" s="28">
        <f t="shared" si="154"/>
        <v>1051.4622242382673</v>
      </c>
      <c r="D479" s="17">
        <f t="shared" si="145"/>
        <v>4.8943483704846469E-2</v>
      </c>
      <c r="E479">
        <f t="shared" ref="E479:E518" si="157">IF(E478="","", IF(E478+1&lt;=subslots, E478+1,""))</f>
        <v>10</v>
      </c>
      <c r="F479">
        <f t="shared" si="156"/>
        <v>60</v>
      </c>
      <c r="G479" s="17">
        <f t="shared" si="143"/>
        <v>8</v>
      </c>
      <c r="H479" s="28">
        <f t="shared" si="146"/>
        <v>596.06818473663498</v>
      </c>
      <c r="I479" s="7">
        <f t="shared" si="149"/>
        <v>596</v>
      </c>
      <c r="J479" s="17">
        <f t="shared" si="147"/>
        <v>16.776604180641467</v>
      </c>
      <c r="K479" s="17">
        <f t="shared" si="142"/>
        <v>2.9812499999999948</v>
      </c>
      <c r="L479" s="7">
        <f t="shared" si="150"/>
        <v>17</v>
      </c>
      <c r="M479">
        <v>-1</v>
      </c>
      <c r="N479">
        <f t="shared" si="151"/>
        <v>-2978</v>
      </c>
    </row>
    <row r="480" spans="1:14" x14ac:dyDescent="0.35">
      <c r="A480">
        <f t="shared" si="152"/>
        <v>11</v>
      </c>
      <c r="B480" s="28">
        <f t="shared" si="153"/>
        <v>1.062833924336114</v>
      </c>
      <c r="C480" s="28">
        <f t="shared" si="154"/>
        <v>1062.833924336114</v>
      </c>
      <c r="D480" s="17">
        <f t="shared" si="145"/>
        <v>5.9119231045774545E-2</v>
      </c>
      <c r="E480">
        <f t="shared" si="157"/>
        <v>11</v>
      </c>
      <c r="F480">
        <f t="shared" si="156"/>
        <v>61</v>
      </c>
      <c r="G480" s="17">
        <f t="shared" si="143"/>
        <v>7.8</v>
      </c>
      <c r="H480" s="28">
        <f t="shared" si="146"/>
        <v>617.9638352134557</v>
      </c>
      <c r="I480" s="7">
        <f t="shared" si="149"/>
        <v>618</v>
      </c>
      <c r="J480" s="17">
        <f t="shared" si="147"/>
        <v>16.182176739429782</v>
      </c>
      <c r="K480" s="17">
        <f t="shared" si="142"/>
        <v>2.7562499999999948</v>
      </c>
      <c r="L480" s="7">
        <f t="shared" si="150"/>
        <v>16</v>
      </c>
      <c r="M480">
        <v>-1</v>
      </c>
      <c r="N480">
        <f t="shared" si="151"/>
        <v>-2994</v>
      </c>
    </row>
    <row r="481" spans="1:14" x14ac:dyDescent="0.35">
      <c r="A481">
        <f t="shared" si="152"/>
        <v>12</v>
      </c>
      <c r="B481" s="28">
        <f t="shared" si="153"/>
        <v>1.0755273070222477</v>
      </c>
      <c r="C481" s="28">
        <f t="shared" si="154"/>
        <v>1075.5273070222477</v>
      </c>
      <c r="D481" s="17">
        <f t="shared" si="145"/>
        <v>7.0223514111748542E-2</v>
      </c>
      <c r="E481">
        <f t="shared" si="157"/>
        <v>12</v>
      </c>
      <c r="F481">
        <f t="shared" si="156"/>
        <v>62</v>
      </c>
      <c r="G481" s="17">
        <f t="shared" si="143"/>
        <v>7.6</v>
      </c>
      <c r="H481" s="28">
        <f t="shared" si="146"/>
        <v>641.80057743258112</v>
      </c>
      <c r="I481" s="7">
        <f t="shared" si="149"/>
        <v>642</v>
      </c>
      <c r="J481" s="17">
        <f t="shared" si="147"/>
        <v>15.581163918554536</v>
      </c>
      <c r="K481" s="17">
        <f t="shared" si="142"/>
        <v>2.5312499999999947</v>
      </c>
      <c r="L481" s="7">
        <f t="shared" si="150"/>
        <v>16</v>
      </c>
      <c r="M481">
        <v>-1</v>
      </c>
      <c r="N481">
        <f t="shared" si="151"/>
        <v>-3010</v>
      </c>
    </row>
    <row r="482" spans="1:14" x14ac:dyDescent="0.35">
      <c r="A482">
        <f t="shared" si="152"/>
        <v>13</v>
      </c>
      <c r="B482" s="28">
        <f t="shared" si="153"/>
        <v>1.0896158646487053</v>
      </c>
      <c r="C482" s="28">
        <f t="shared" si="154"/>
        <v>1089.6158646487054</v>
      </c>
      <c r="D482" s="17">
        <f t="shared" si="145"/>
        <v>8.224537431601886E-2</v>
      </c>
      <c r="E482">
        <f t="shared" si="157"/>
        <v>13</v>
      </c>
      <c r="F482">
        <f t="shared" si="156"/>
        <v>63</v>
      </c>
      <c r="G482" s="17">
        <f t="shared" si="143"/>
        <v>7.4</v>
      </c>
      <c r="H482" s="28">
        <f t="shared" si="146"/>
        <v>667.78083765685551</v>
      </c>
      <c r="I482" s="7">
        <f t="shared" si="149"/>
        <v>668</v>
      </c>
      <c r="J482" s="17">
        <f t="shared" si="147"/>
        <v>14.974972979291417</v>
      </c>
      <c r="K482" s="17">
        <f t="shared" si="142"/>
        <v>2.3203124999999947</v>
      </c>
      <c r="L482" s="7">
        <f t="shared" si="150"/>
        <v>15</v>
      </c>
      <c r="M482">
        <v>-1</v>
      </c>
      <c r="N482">
        <f t="shared" si="151"/>
        <v>-3025</v>
      </c>
    </row>
    <row r="483" spans="1:14" x14ac:dyDescent="0.35">
      <c r="A483">
        <f t="shared" si="152"/>
        <v>14</v>
      </c>
      <c r="B483" s="28">
        <f t="shared" si="153"/>
        <v>1.1051835787563995</v>
      </c>
      <c r="C483" s="28">
        <f t="shared" si="154"/>
        <v>1105.1835787563996</v>
      </c>
      <c r="D483" s="17">
        <f t="shared" si="145"/>
        <v>9.5172947533980423E-2</v>
      </c>
      <c r="E483">
        <f t="shared" si="157"/>
        <v>14</v>
      </c>
      <c r="F483">
        <f t="shared" si="156"/>
        <v>64</v>
      </c>
      <c r="G483" s="17">
        <f t="shared" si="143"/>
        <v>7.2</v>
      </c>
      <c r="H483" s="28">
        <f t="shared" si="146"/>
        <v>696.13614091589625</v>
      </c>
      <c r="I483" s="7">
        <f t="shared" si="149"/>
        <v>696</v>
      </c>
      <c r="J483" s="17">
        <f t="shared" si="147"/>
        <v>14.365006228297736</v>
      </c>
      <c r="K483" s="17">
        <f t="shared" ref="K483:K514" si="158">K482 - ROUND(J483,0)*1.8/microsteps</f>
        <v>2.1234374999999948</v>
      </c>
      <c r="L483" s="7">
        <f t="shared" si="150"/>
        <v>14</v>
      </c>
      <c r="M483">
        <v>-1</v>
      </c>
      <c r="N483">
        <f t="shared" si="151"/>
        <v>-3039</v>
      </c>
    </row>
    <row r="484" spans="1:14" x14ac:dyDescent="0.35">
      <c r="A484">
        <f t="shared" si="152"/>
        <v>15</v>
      </c>
      <c r="B484" s="28">
        <f t="shared" si="153"/>
        <v>1.1223262376343608</v>
      </c>
      <c r="C484" s="28">
        <f t="shared" si="154"/>
        <v>1122.3262376343607</v>
      </c>
      <c r="D484" s="17">
        <f t="shared" si="145"/>
        <v>0.1089934758116321</v>
      </c>
      <c r="E484">
        <f t="shared" si="157"/>
        <v>15</v>
      </c>
      <c r="F484">
        <f t="shared" si="156"/>
        <v>65</v>
      </c>
      <c r="G484" s="17">
        <f t="shared" ref="G484:G515" si="159">A_5 * (2 * subslots -F484)/(2 * subslots) + A_6 * F484 / (2 * subslots)</f>
        <v>7</v>
      </c>
      <c r="H484" s="28">
        <f t="shared" si="146"/>
        <v>727.13212159235093</v>
      </c>
      <c r="I484" s="7">
        <f t="shared" si="149"/>
        <v>727</v>
      </c>
      <c r="J484" s="17">
        <f t="shared" si="147"/>
        <v>13.752658840185662</v>
      </c>
      <c r="K484" s="17">
        <f t="shared" si="158"/>
        <v>1.9265624999999948</v>
      </c>
      <c r="L484" s="7">
        <f t="shared" si="150"/>
        <v>14</v>
      </c>
      <c r="M484">
        <v>-1</v>
      </c>
      <c r="N484">
        <f t="shared" si="151"/>
        <v>-3053</v>
      </c>
    </row>
    <row r="485" spans="1:14" x14ac:dyDescent="0.35">
      <c r="A485">
        <f t="shared" si="152"/>
        <v>16</v>
      </c>
      <c r="B485" s="28">
        <f t="shared" si="153"/>
        <v>1.1411530035922413</v>
      </c>
      <c r="C485" s="28">
        <f t="shared" si="154"/>
        <v>1141.1530035922412</v>
      </c>
      <c r="D485" s="17">
        <f t="shared" si="145"/>
        <v>0.12369331995613642</v>
      </c>
      <c r="E485">
        <f t="shared" si="157"/>
        <v>16</v>
      </c>
      <c r="F485">
        <f t="shared" si="156"/>
        <v>66</v>
      </c>
      <c r="G485" s="17">
        <f t="shared" si="159"/>
        <v>6.8</v>
      </c>
      <c r="H485" s="28">
        <f t="shared" si="146"/>
        <v>761.07458477170962</v>
      </c>
      <c r="I485" s="7">
        <f t="shared" si="149"/>
        <v>761</v>
      </c>
      <c r="J485" s="17">
        <f t="shared" si="147"/>
        <v>13.139316697849763</v>
      </c>
      <c r="K485" s="17">
        <f t="shared" si="158"/>
        <v>1.7437499999999948</v>
      </c>
      <c r="L485" s="7">
        <f t="shared" si="150"/>
        <v>13</v>
      </c>
      <c r="M485">
        <v>-1</v>
      </c>
      <c r="N485">
        <f t="shared" si="151"/>
        <v>-3066</v>
      </c>
    </row>
    <row r="486" spans="1:14" x14ac:dyDescent="0.35">
      <c r="A486">
        <f t="shared" si="152"/>
        <v>17</v>
      </c>
      <c r="B486" s="28">
        <f t="shared" si="153"/>
        <v>1.161788281072766</v>
      </c>
      <c r="C486" s="28">
        <f t="shared" si="154"/>
        <v>1161.788281072766</v>
      </c>
      <c r="D486" s="17">
        <f t="shared" si="145"/>
        <v>0.13925797299605636</v>
      </c>
      <c r="E486">
        <f t="shared" si="157"/>
        <v>17</v>
      </c>
      <c r="F486">
        <f t="shared" si="156"/>
        <v>67</v>
      </c>
      <c r="G486" s="17">
        <f t="shared" si="159"/>
        <v>6.6</v>
      </c>
      <c r="H486" s="28">
        <f t="shared" si="146"/>
        <v>798.31687637635025</v>
      </c>
      <c r="I486" s="7">
        <f t="shared" si="149"/>
        <v>798</v>
      </c>
      <c r="J486" s="17">
        <f t="shared" si="147"/>
        <v>12.526354253452739</v>
      </c>
      <c r="K486" s="17">
        <f t="shared" si="158"/>
        <v>1.5609374999999948</v>
      </c>
      <c r="L486" s="7">
        <f t="shared" si="150"/>
        <v>13</v>
      </c>
      <c r="M486">
        <v>-1</v>
      </c>
      <c r="N486">
        <f t="shared" si="151"/>
        <v>-3079</v>
      </c>
    </row>
    <row r="487" spans="1:14" x14ac:dyDescent="0.35">
      <c r="A487">
        <f t="shared" si="152"/>
        <v>18</v>
      </c>
      <c r="B487" s="28">
        <f t="shared" si="153"/>
        <v>1.1843739497369181</v>
      </c>
      <c r="C487" s="28">
        <f t="shared" si="154"/>
        <v>1184.3739497369181</v>
      </c>
      <c r="D487" s="17">
        <f t="shared" si="145"/>
        <v>0.15567207449798492</v>
      </c>
      <c r="E487">
        <f t="shared" si="157"/>
        <v>18</v>
      </c>
      <c r="F487">
        <f t="shared" si="156"/>
        <v>68</v>
      </c>
      <c r="G487" s="17">
        <f t="shared" si="159"/>
        <v>6.4</v>
      </c>
      <c r="H487" s="28">
        <f t="shared" si="146"/>
        <v>839.26889382602667</v>
      </c>
      <c r="I487" s="7">
        <f t="shared" si="149"/>
        <v>839</v>
      </c>
      <c r="J487" s="17">
        <f t="shared" si="147"/>
        <v>11.915132412941443</v>
      </c>
      <c r="K487" s="17">
        <f t="shared" si="158"/>
        <v>1.3921874999999948</v>
      </c>
      <c r="L487" s="7">
        <f t="shared" si="150"/>
        <v>12</v>
      </c>
      <c r="M487">
        <v>-1</v>
      </c>
      <c r="N487">
        <f t="shared" si="151"/>
        <v>-3091</v>
      </c>
    </row>
    <row r="488" spans="1:14" x14ac:dyDescent="0.35">
      <c r="A488">
        <f t="shared" si="152"/>
        <v>19</v>
      </c>
      <c r="B488" s="28">
        <f t="shared" si="153"/>
        <v>1.2090720434065412</v>
      </c>
      <c r="C488" s="28">
        <f t="shared" si="154"/>
        <v>1209.0720434065411</v>
      </c>
      <c r="D488" s="17">
        <f t="shared" si="145"/>
        <v>0.17291942572543817</v>
      </c>
      <c r="E488">
        <f t="shared" si="157"/>
        <v>19</v>
      </c>
      <c r="F488">
        <f t="shared" si="156"/>
        <v>69</v>
      </c>
      <c r="G488" s="17">
        <f t="shared" si="159"/>
        <v>6.2</v>
      </c>
      <c r="H488" s="28">
        <f t="shared" si="146"/>
        <v>884.40816683152354</v>
      </c>
      <c r="I488" s="7">
        <f t="shared" si="149"/>
        <v>884</v>
      </c>
      <c r="J488" s="17">
        <f t="shared" si="147"/>
        <v>11.306996446930102</v>
      </c>
      <c r="K488" s="17">
        <f t="shared" si="158"/>
        <v>1.2374999999999947</v>
      </c>
      <c r="L488" s="7">
        <f t="shared" si="150"/>
        <v>11</v>
      </c>
      <c r="M488">
        <v>-1</v>
      </c>
      <c r="N488">
        <f t="shared" si="151"/>
        <v>-3102</v>
      </c>
    </row>
    <row r="489" spans="1:14" x14ac:dyDescent="0.35">
      <c r="A489">
        <f t="shared" si="152"/>
        <v>20</v>
      </c>
      <c r="B489" s="28">
        <f t="shared" si="153"/>
        <v>1.2360679774997896</v>
      </c>
      <c r="C489" s="28">
        <f t="shared" si="154"/>
        <v>1236.0679774997895</v>
      </c>
      <c r="D489" s="17">
        <f t="shared" si="145"/>
        <v>0.19098300562505255</v>
      </c>
      <c r="E489">
        <f t="shared" si="157"/>
        <v>20</v>
      </c>
      <c r="F489">
        <f t="shared" si="156"/>
        <v>70</v>
      </c>
      <c r="G489" s="17">
        <f t="shared" si="159"/>
        <v>6</v>
      </c>
      <c r="H489" s="28">
        <f t="shared" si="146"/>
        <v>934.29356893050499</v>
      </c>
      <c r="I489" s="7">
        <f t="shared" si="149"/>
        <v>934</v>
      </c>
      <c r="J489" s="17">
        <f t="shared" si="147"/>
        <v>10.70327393074866</v>
      </c>
      <c r="K489" s="17">
        <f t="shared" si="158"/>
        <v>1.0828124999999946</v>
      </c>
      <c r="L489" s="7">
        <f t="shared" si="150"/>
        <v>11</v>
      </c>
      <c r="M489">
        <v>-1</v>
      </c>
      <c r="N489">
        <f t="shared" si="151"/>
        <v>-3113</v>
      </c>
    </row>
    <row r="490" spans="1:14" x14ac:dyDescent="0.35">
      <c r="A490">
        <f t="shared" si="152"/>
        <v>21</v>
      </c>
      <c r="B490" s="28">
        <f t="shared" si="153"/>
        <v>1.2655744560720903</v>
      </c>
      <c r="C490" s="28">
        <f t="shared" si="154"/>
        <v>1265.5744560720902</v>
      </c>
      <c r="D490" s="17">
        <f t="shared" si="145"/>
        <v>0.2098449876243097</v>
      </c>
      <c r="E490">
        <f t="shared" si="157"/>
        <v>21</v>
      </c>
      <c r="F490">
        <f t="shared" si="156"/>
        <v>71</v>
      </c>
      <c r="G490" s="17">
        <f t="shared" si="159"/>
        <v>5.8</v>
      </c>
      <c r="H490" s="28">
        <f t="shared" si="146"/>
        <v>989.58239729236038</v>
      </c>
      <c r="I490" s="7">
        <f t="shared" si="149"/>
        <v>990</v>
      </c>
      <c r="J490" s="17">
        <f t="shared" si="147"/>
        <v>10.10527271641193</v>
      </c>
      <c r="K490" s="17">
        <f t="shared" si="158"/>
        <v>0.94218749999999463</v>
      </c>
      <c r="L490" s="7">
        <f t="shared" si="150"/>
        <v>10</v>
      </c>
      <c r="M490">
        <v>-1</v>
      </c>
      <c r="N490">
        <f t="shared" si="151"/>
        <v>-3123</v>
      </c>
    </row>
    <row r="491" spans="1:14" x14ac:dyDescent="0.35">
      <c r="A491">
        <f t="shared" si="152"/>
        <v>22</v>
      </c>
      <c r="B491" s="28">
        <f t="shared" si="153"/>
        <v>1.297836227184727</v>
      </c>
      <c r="C491" s="28">
        <f t="shared" si="154"/>
        <v>1297.836227184727</v>
      </c>
      <c r="D491" s="17">
        <f t="shared" si="145"/>
        <v>0.22948675722421075</v>
      </c>
      <c r="E491">
        <f t="shared" si="157"/>
        <v>22</v>
      </c>
      <c r="F491">
        <f t="shared" si="156"/>
        <v>72</v>
      </c>
      <c r="G491" s="17">
        <f t="shared" si="159"/>
        <v>5.6</v>
      </c>
      <c r="H491" s="28">
        <f t="shared" si="146"/>
        <v>1051.051799498792</v>
      </c>
      <c r="I491" s="7">
        <f t="shared" si="149"/>
        <v>1051</v>
      </c>
      <c r="J491" s="17">
        <f t="shared" si="147"/>
        <v>9.5142789392193929</v>
      </c>
      <c r="K491" s="17">
        <f t="shared" si="158"/>
        <v>0.80156249999999463</v>
      </c>
      <c r="L491" s="7">
        <f t="shared" si="150"/>
        <v>10</v>
      </c>
      <c r="M491">
        <v>-1</v>
      </c>
      <c r="N491">
        <f t="shared" si="151"/>
        <v>-3133</v>
      </c>
    </row>
    <row r="492" spans="1:14" x14ac:dyDescent="0.35">
      <c r="A492">
        <f t="shared" si="152"/>
        <v>23</v>
      </c>
      <c r="B492" s="28">
        <f t="shared" si="153"/>
        <v>1.3331359054501724</v>
      </c>
      <c r="C492" s="28">
        <f t="shared" si="154"/>
        <v>1333.1359054501725</v>
      </c>
      <c r="D492" s="17">
        <f t="shared" si="145"/>
        <v>0.24988893036954041</v>
      </c>
      <c r="E492">
        <f t="shared" si="157"/>
        <v>23</v>
      </c>
      <c r="F492">
        <f t="shared" si="156"/>
        <v>73</v>
      </c>
      <c r="G492" s="17">
        <f t="shared" si="159"/>
        <v>5.4</v>
      </c>
      <c r="H492" s="28">
        <f t="shared" si="146"/>
        <v>1119.6258580929182</v>
      </c>
      <c r="I492" s="7">
        <f t="shared" si="149"/>
        <v>1120</v>
      </c>
      <c r="J492" s="17">
        <f t="shared" si="147"/>
        <v>8.9315550616464012</v>
      </c>
      <c r="K492" s="17">
        <f t="shared" si="158"/>
        <v>0.6749999999999946</v>
      </c>
      <c r="L492" s="7">
        <f t="shared" si="150"/>
        <v>9</v>
      </c>
      <c r="M492">
        <v>-1</v>
      </c>
      <c r="N492">
        <f t="shared" si="151"/>
        <v>-3142</v>
      </c>
    </row>
    <row r="493" spans="1:14" x14ac:dyDescent="0.35">
      <c r="A493">
        <f t="shared" si="152"/>
        <v>24</v>
      </c>
      <c r="B493" s="28">
        <f t="shared" si="153"/>
        <v>1.3718011480649182</v>
      </c>
      <c r="C493" s="28">
        <f t="shared" si="154"/>
        <v>1371.8011480649182</v>
      </c>
      <c r="D493" s="17">
        <f t="shared" si="145"/>
        <v>0.27103137257858845</v>
      </c>
      <c r="E493">
        <f t="shared" si="157"/>
        <v>24</v>
      </c>
      <c r="F493">
        <f t="shared" si="156"/>
        <v>74</v>
      </c>
      <c r="G493" s="17">
        <f t="shared" si="159"/>
        <v>5.2</v>
      </c>
      <c r="H493" s="28">
        <f t="shared" si="146"/>
        <v>1196.4101058468825</v>
      </c>
      <c r="I493" s="7">
        <f t="shared" si="149"/>
        <v>1196</v>
      </c>
      <c r="J493" s="17">
        <f t="shared" si="147"/>
        <v>8.3583379571350829</v>
      </c>
      <c r="K493" s="17">
        <f t="shared" si="158"/>
        <v>0.56249999999999456</v>
      </c>
      <c r="L493" s="7">
        <f t="shared" si="150"/>
        <v>8</v>
      </c>
      <c r="M493">
        <v>-1</v>
      </c>
      <c r="N493">
        <f t="shared" si="151"/>
        <v>-3150</v>
      </c>
    </row>
    <row r="494" spans="1:14" x14ac:dyDescent="0.35">
      <c r="A494">
        <f t="shared" si="152"/>
        <v>25</v>
      </c>
      <c r="B494" s="28">
        <f t="shared" si="153"/>
        <v>1.4142135623730949</v>
      </c>
      <c r="C494" s="28">
        <f t="shared" si="154"/>
        <v>1414.2135623730949</v>
      </c>
      <c r="D494" s="17">
        <f t="shared" si="145"/>
        <v>0.29289321881345243</v>
      </c>
      <c r="E494">
        <f t="shared" si="157"/>
        <v>25</v>
      </c>
      <c r="F494">
        <f t="shared" si="156"/>
        <v>75</v>
      </c>
      <c r="G494" s="17">
        <f t="shared" si="159"/>
        <v>5</v>
      </c>
      <c r="H494" s="28">
        <f t="shared" si="146"/>
        <v>1282.7358952462214</v>
      </c>
      <c r="I494" s="7">
        <f t="shared" si="149"/>
        <v>1283</v>
      </c>
      <c r="J494" s="17">
        <f t="shared" si="147"/>
        <v>7.7958370363374749</v>
      </c>
      <c r="K494" s="17">
        <f t="shared" si="158"/>
        <v>0.44999999999999457</v>
      </c>
      <c r="L494" s="7">
        <f t="shared" si="150"/>
        <v>8</v>
      </c>
      <c r="M494">
        <v>-1</v>
      </c>
      <c r="N494">
        <f t="shared" si="151"/>
        <v>-3158</v>
      </c>
    </row>
    <row r="495" spans="1:14" x14ac:dyDescent="0.35">
      <c r="A495">
        <f t="shared" si="152"/>
        <v>26</v>
      </c>
      <c r="B495" s="28">
        <f t="shared" si="153"/>
        <v>1.4608198491225133</v>
      </c>
      <c r="C495" s="28">
        <f t="shared" si="154"/>
        <v>1460.8198491225132</v>
      </c>
      <c r="D495" s="17">
        <f t="shared" si="145"/>
        <v>0.31545289407131138</v>
      </c>
      <c r="E495">
        <f t="shared" si="157"/>
        <v>26</v>
      </c>
      <c r="F495">
        <f t="shared" si="156"/>
        <v>76</v>
      </c>
      <c r="G495" s="17">
        <f t="shared" si="159"/>
        <v>4.8</v>
      </c>
      <c r="H495" s="28">
        <f t="shared" si="146"/>
        <v>1380.2179726816717</v>
      </c>
      <c r="I495" s="7">
        <f t="shared" si="149"/>
        <v>1380</v>
      </c>
      <c r="J495" s="17">
        <f t="shared" si="147"/>
        <v>7.2452324183046724</v>
      </c>
      <c r="K495" s="17">
        <f t="shared" si="158"/>
        <v>0.35156249999999456</v>
      </c>
      <c r="L495" s="7">
        <f t="shared" si="150"/>
        <v>7</v>
      </c>
      <c r="M495">
        <v>-1</v>
      </c>
      <c r="N495">
        <f t="shared" si="151"/>
        <v>-3165</v>
      </c>
    </row>
    <row r="496" spans="1:14" x14ac:dyDescent="0.35">
      <c r="A496">
        <f t="shared" si="152"/>
        <v>27</v>
      </c>
      <c r="B496" s="28">
        <f t="shared" si="153"/>
        <v>1.5121458610312262</v>
      </c>
      <c r="C496" s="28">
        <f t="shared" si="154"/>
        <v>1512.1458610312261</v>
      </c>
      <c r="D496" s="17">
        <f t="shared" si="145"/>
        <v>0.33868813467634806</v>
      </c>
      <c r="E496">
        <f t="shared" si="157"/>
        <v>27</v>
      </c>
      <c r="F496">
        <f t="shared" si="156"/>
        <v>77</v>
      </c>
      <c r="G496" s="17">
        <f t="shared" si="159"/>
        <v>4.5999999999999996</v>
      </c>
      <c r="H496" s="28">
        <f t="shared" si="146"/>
        <v>1490.8299462103037</v>
      </c>
      <c r="I496" s="7">
        <f t="shared" si="149"/>
        <v>1491</v>
      </c>
      <c r="J496" s="17">
        <f t="shared" si="147"/>
        <v>6.7076731490536829</v>
      </c>
      <c r="K496" s="17">
        <f t="shared" si="158"/>
        <v>0.25312499999999455</v>
      </c>
      <c r="L496" s="7">
        <f t="shared" si="150"/>
        <v>7</v>
      </c>
      <c r="M496">
        <v>-1</v>
      </c>
      <c r="N496">
        <f t="shared" si="151"/>
        <v>-3172</v>
      </c>
    </row>
    <row r="497" spans="1:14" x14ac:dyDescent="0.35">
      <c r="A497">
        <f t="shared" si="152"/>
        <v>28</v>
      </c>
      <c r="B497" s="28">
        <f t="shared" si="153"/>
        <v>1.5688145035053658</v>
      </c>
      <c r="C497" s="28">
        <f t="shared" si="154"/>
        <v>1568.8145035053658</v>
      </c>
      <c r="D497" s="17">
        <f t="shared" si="145"/>
        <v>0.36257601025131025</v>
      </c>
      <c r="E497">
        <f t="shared" si="157"/>
        <v>28</v>
      </c>
      <c r="F497">
        <f t="shared" si="156"/>
        <v>78</v>
      </c>
      <c r="G497" s="17">
        <f t="shared" si="159"/>
        <v>4.4000000000000004</v>
      </c>
      <c r="H497" s="28">
        <f t="shared" si="146"/>
        <v>1617.0042956052289</v>
      </c>
      <c r="I497" s="7">
        <f t="shared" si="149"/>
        <v>1617</v>
      </c>
      <c r="J497" s="17">
        <f t="shared" si="147"/>
        <v>6.1842754698787594</v>
      </c>
      <c r="K497" s="17">
        <f t="shared" si="158"/>
        <v>0.16874999999999454</v>
      </c>
      <c r="L497" s="7">
        <f t="shared" si="150"/>
        <v>6</v>
      </c>
      <c r="M497">
        <v>-1</v>
      </c>
      <c r="N497">
        <f t="shared" si="151"/>
        <v>-3178</v>
      </c>
    </row>
    <row r="498" spans="1:14" x14ac:dyDescent="0.35">
      <c r="A498">
        <f t="shared" si="152"/>
        <v>29</v>
      </c>
      <c r="B498" s="28">
        <f t="shared" si="153"/>
        <v>1.6315687575137499</v>
      </c>
      <c r="C498" s="28">
        <f t="shared" si="154"/>
        <v>1631.5687575137499</v>
      </c>
      <c r="D498" s="17">
        <f t="shared" si="145"/>
        <v>0.38709294634702351</v>
      </c>
      <c r="E498">
        <f t="shared" si="157"/>
        <v>29</v>
      </c>
      <c r="F498">
        <f t="shared" si="156"/>
        <v>79</v>
      </c>
      <c r="G498" s="17">
        <f t="shared" si="159"/>
        <v>4.2</v>
      </c>
      <c r="H498" s="28">
        <f t="shared" si="146"/>
        <v>1761.766487605528</v>
      </c>
      <c r="I498" s="7">
        <f t="shared" si="149"/>
        <v>1762</v>
      </c>
      <c r="J498" s="17">
        <f t="shared" si="147"/>
        <v>5.6761211377061178</v>
      </c>
      <c r="K498" s="17">
        <f t="shared" si="158"/>
        <v>8.4374999999994538E-2</v>
      </c>
      <c r="L498" s="7">
        <f t="shared" si="150"/>
        <v>6</v>
      </c>
      <c r="M498">
        <v>-1</v>
      </c>
      <c r="N498">
        <f t="shared" si="151"/>
        <v>-3184</v>
      </c>
    </row>
    <row r="499" spans="1:14" x14ac:dyDescent="0.35">
      <c r="A499">
        <f t="shared" si="152"/>
        <v>30</v>
      </c>
      <c r="B499" s="28">
        <f t="shared" si="153"/>
        <v>1.7013016167040795</v>
      </c>
      <c r="C499" s="28">
        <f t="shared" si="154"/>
        <v>1701.3016167040796</v>
      </c>
      <c r="D499" s="17">
        <f t="shared" si="145"/>
        <v>0.41221474770752675</v>
      </c>
      <c r="E499">
        <f t="shared" si="157"/>
        <v>30</v>
      </c>
      <c r="F499">
        <f t="shared" si="156"/>
        <v>80</v>
      </c>
      <c r="G499" s="17">
        <f t="shared" si="159"/>
        <v>4</v>
      </c>
      <c r="H499" s="28">
        <f t="shared" si="146"/>
        <v>1928.917165032653</v>
      </c>
      <c r="I499" s="7">
        <f t="shared" si="149"/>
        <v>1929</v>
      </c>
      <c r="J499" s="17">
        <f t="shared" si="147"/>
        <v>5.1842557997200052</v>
      </c>
      <c r="K499" s="17">
        <f t="shared" si="158"/>
        <v>1.4062499999994538E-2</v>
      </c>
      <c r="L499" s="7">
        <f t="shared" si="150"/>
        <v>5</v>
      </c>
      <c r="M499">
        <v>-1</v>
      </c>
      <c r="N499">
        <f t="shared" si="151"/>
        <v>-3189</v>
      </c>
    </row>
    <row r="500" spans="1:14" x14ac:dyDescent="0.35">
      <c r="A500">
        <f t="shared" si="152"/>
        <v>31</v>
      </c>
      <c r="B500" s="28">
        <f t="shared" si="153"/>
        <v>1.7790954854798671</v>
      </c>
      <c r="C500" s="28">
        <f t="shared" si="154"/>
        <v>1779.095485479867</v>
      </c>
      <c r="D500" s="17">
        <f t="shared" si="145"/>
        <v>0.43791662214786931</v>
      </c>
      <c r="E500">
        <f t="shared" si="157"/>
        <v>31</v>
      </c>
      <c r="F500">
        <f t="shared" si="156"/>
        <v>81</v>
      </c>
      <c r="G500" s="17">
        <f t="shared" si="159"/>
        <v>3.8</v>
      </c>
      <c r="H500" s="28">
        <f t="shared" si="146"/>
        <v>2123.2831606107375</v>
      </c>
      <c r="I500" s="7">
        <f t="shared" si="149"/>
        <v>2123</v>
      </c>
      <c r="J500" s="17">
        <f t="shared" si="147"/>
        <v>4.7096874244147529</v>
      </c>
      <c r="K500" s="17">
        <f t="shared" si="158"/>
        <v>-5.6250000000005462E-2</v>
      </c>
      <c r="L500" s="7">
        <f t="shared" si="150"/>
        <v>5</v>
      </c>
      <c r="M500">
        <v>-1</v>
      </c>
      <c r="N500">
        <f t="shared" si="151"/>
        <v>-3194</v>
      </c>
    </row>
    <row r="501" spans="1:14" x14ac:dyDescent="0.35">
      <c r="A501">
        <f t="shared" si="152"/>
        <v>32</v>
      </c>
      <c r="B501" s="28">
        <f t="shared" si="153"/>
        <v>1.8662747167005678</v>
      </c>
      <c r="C501" s="28">
        <f t="shared" si="154"/>
        <v>1866.2747167005678</v>
      </c>
      <c r="D501" s="17">
        <f t="shared" si="145"/>
        <v>0.46417320502100345</v>
      </c>
      <c r="E501">
        <f t="shared" si="157"/>
        <v>32</v>
      </c>
      <c r="F501">
        <f t="shared" si="156"/>
        <v>82</v>
      </c>
      <c r="G501" s="17">
        <f t="shared" si="159"/>
        <v>3.6</v>
      </c>
      <c r="H501" s="28">
        <f t="shared" si="146"/>
        <v>2351.0687349059885</v>
      </c>
      <c r="I501" s="7">
        <f t="shared" si="149"/>
        <v>2351</v>
      </c>
      <c r="J501" s="17">
        <f t="shared" si="147"/>
        <v>4.2533847911511042</v>
      </c>
      <c r="K501" s="17">
        <f t="shared" si="158"/>
        <v>-0.11250000000000546</v>
      </c>
      <c r="L501" s="7">
        <f t="shared" si="150"/>
        <v>4</v>
      </c>
      <c r="M501">
        <v>-1</v>
      </c>
      <c r="N501">
        <f t="shared" si="151"/>
        <v>-3198</v>
      </c>
    </row>
    <row r="502" spans="1:14" x14ac:dyDescent="0.35">
      <c r="A502">
        <f t="shared" si="152"/>
        <v>33</v>
      </c>
      <c r="B502" s="28">
        <f t="shared" ref="B502:B533" si="160" xml:space="preserve"> 1/COS(PI()*A502/(2 * subslots))</f>
        <v>1.9644766988672488</v>
      </c>
      <c r="C502" s="28">
        <f t="shared" si="154"/>
        <v>1964.4766988672488</v>
      </c>
      <c r="D502" s="17">
        <f t="shared" si="145"/>
        <v>0.49095858424962879</v>
      </c>
      <c r="E502">
        <f t="shared" si="157"/>
        <v>33</v>
      </c>
      <c r="F502">
        <f t="shared" si="156"/>
        <v>83</v>
      </c>
      <c r="G502" s="17">
        <f t="shared" si="159"/>
        <v>3.4</v>
      </c>
      <c r="H502" s="28">
        <f t="shared" si="146"/>
        <v>2620.3555231903442</v>
      </c>
      <c r="I502" s="7">
        <f t="shared" si="149"/>
        <v>2620</v>
      </c>
      <c r="J502" s="17">
        <f t="shared" si="147"/>
        <v>3.8162760402163922</v>
      </c>
      <c r="K502" s="17">
        <f t="shared" si="158"/>
        <v>-0.16875000000000545</v>
      </c>
      <c r="L502" s="7">
        <f t="shared" si="150"/>
        <v>4</v>
      </c>
      <c r="M502">
        <v>-1</v>
      </c>
      <c r="N502">
        <f t="shared" si="151"/>
        <v>-3202</v>
      </c>
    </row>
    <row r="503" spans="1:14" x14ac:dyDescent="0.35">
      <c r="A503">
        <f t="shared" si="152"/>
        <v>34</v>
      </c>
      <c r="B503" s="28">
        <f t="shared" si="160"/>
        <v>2.0757496076487936</v>
      </c>
      <c r="C503" s="28">
        <f t="shared" si="154"/>
        <v>2075.7496076487937</v>
      </c>
      <c r="D503" s="17">
        <f t="shared" si="145"/>
        <v>0.51824632589828479</v>
      </c>
      <c r="E503">
        <f t="shared" si="157"/>
        <v>34</v>
      </c>
      <c r="F503">
        <f t="shared" si="156"/>
        <v>84</v>
      </c>
      <c r="G503" s="17">
        <f t="shared" si="159"/>
        <v>3.2</v>
      </c>
      <c r="H503" s="28">
        <f t="shared" si="146"/>
        <v>2941.827752051086</v>
      </c>
      <c r="I503" s="7">
        <f t="shared" si="149"/>
        <v>2942</v>
      </c>
      <c r="J503" s="17">
        <f t="shared" si="147"/>
        <v>3.3992472853068478</v>
      </c>
      <c r="K503" s="17">
        <f t="shared" si="158"/>
        <v>-0.21093750000000544</v>
      </c>
      <c r="L503" s="7">
        <f t="shared" si="150"/>
        <v>3</v>
      </c>
      <c r="M503">
        <v>-1</v>
      </c>
      <c r="N503">
        <f t="shared" si="151"/>
        <v>-3205</v>
      </c>
    </row>
    <row r="504" spans="1:14" x14ac:dyDescent="0.35">
      <c r="A504">
        <f t="shared" si="152"/>
        <v>35</v>
      </c>
      <c r="B504" s="28">
        <f t="shared" si="160"/>
        <v>2.2026892645852665</v>
      </c>
      <c r="C504" s="28">
        <f t="shared" si="154"/>
        <v>2202.6892645852663</v>
      </c>
      <c r="D504" s="17">
        <f t="shared" si="145"/>
        <v>0.54600950026045325</v>
      </c>
      <c r="E504">
        <f t="shared" si="157"/>
        <v>35</v>
      </c>
      <c r="F504">
        <f t="shared" si="156"/>
        <v>85</v>
      </c>
      <c r="G504" s="17">
        <f t="shared" si="159"/>
        <v>3</v>
      </c>
      <c r="H504" s="28">
        <f t="shared" si="146"/>
        <v>3329.8466616972582</v>
      </c>
      <c r="I504" s="7">
        <f t="shared" si="149"/>
        <v>3330</v>
      </c>
      <c r="J504" s="17">
        <f t="shared" si="147"/>
        <v>3.0031412902667696</v>
      </c>
      <c r="K504" s="17">
        <f t="shared" si="158"/>
        <v>-0.25312500000000543</v>
      </c>
      <c r="L504" s="7">
        <f t="shared" si="150"/>
        <v>3</v>
      </c>
      <c r="M504">
        <v>-1</v>
      </c>
      <c r="N504">
        <f t="shared" si="151"/>
        <v>-3208</v>
      </c>
    </row>
    <row r="505" spans="1:14" x14ac:dyDescent="0.35">
      <c r="A505">
        <f t="shared" si="152"/>
        <v>36</v>
      </c>
      <c r="B505" s="28">
        <f t="shared" si="160"/>
        <v>2.3486346560543518</v>
      </c>
      <c r="C505" s="28">
        <f t="shared" si="154"/>
        <v>2348.634656054352</v>
      </c>
      <c r="D505" s="17">
        <f t="shared" si="145"/>
        <v>0.57422070843492734</v>
      </c>
      <c r="E505">
        <f t="shared" si="157"/>
        <v>36</v>
      </c>
      <c r="F505">
        <f t="shared" si="156"/>
        <v>86</v>
      </c>
      <c r="G505" s="17">
        <f t="shared" si="159"/>
        <v>2.8</v>
      </c>
      <c r="H505" s="28">
        <f t="shared" si="146"/>
        <v>3804.0804069183914</v>
      </c>
      <c r="I505" s="7">
        <f t="shared" si="149"/>
        <v>3804</v>
      </c>
      <c r="J505" s="17">
        <f t="shared" si="147"/>
        <v>2.6287562118332817</v>
      </c>
      <c r="K505" s="17">
        <f t="shared" si="158"/>
        <v>-0.29531250000000542</v>
      </c>
      <c r="L505" s="7">
        <f t="shared" si="150"/>
        <v>3</v>
      </c>
      <c r="M505">
        <v>-1</v>
      </c>
      <c r="N505">
        <f t="shared" si="151"/>
        <v>-3211</v>
      </c>
    </row>
    <row r="506" spans="1:14" x14ac:dyDescent="0.35">
      <c r="A506">
        <f t="shared" si="152"/>
        <v>37</v>
      </c>
      <c r="B506" s="28">
        <f t="shared" si="160"/>
        <v>2.5179536983103494</v>
      </c>
      <c r="C506" s="28">
        <f t="shared" si="154"/>
        <v>2517.9536983103494</v>
      </c>
      <c r="D506" s="17">
        <f t="shared" si="145"/>
        <v>0.60285210936521949</v>
      </c>
      <c r="E506">
        <f t="shared" si="157"/>
        <v>37</v>
      </c>
      <c r="F506">
        <f t="shared" si="156"/>
        <v>87</v>
      </c>
      <c r="G506" s="17">
        <f t="shared" si="159"/>
        <v>2.6</v>
      </c>
      <c r="H506" s="28">
        <f t="shared" si="146"/>
        <v>4392.0436354241519</v>
      </c>
      <c r="I506" s="7">
        <f t="shared" si="149"/>
        <v>4392</v>
      </c>
      <c r="J506" s="17">
        <f t="shared" si="147"/>
        <v>2.2768444100474587</v>
      </c>
      <c r="K506" s="17">
        <f t="shared" si="158"/>
        <v>-0.32343750000000543</v>
      </c>
      <c r="L506" s="7">
        <f t="shared" si="150"/>
        <v>2</v>
      </c>
      <c r="M506">
        <v>-1</v>
      </c>
      <c r="N506">
        <f t="shared" si="151"/>
        <v>-3213</v>
      </c>
    </row>
    <row r="507" spans="1:14" x14ac:dyDescent="0.35">
      <c r="A507">
        <f t="shared" si="152"/>
        <v>38</v>
      </c>
      <c r="B507" s="28">
        <f t="shared" si="160"/>
        <v>2.7164718916658708</v>
      </c>
      <c r="C507" s="28">
        <f t="shared" si="154"/>
        <v>2716.4718916658708</v>
      </c>
      <c r="D507" s="17">
        <f t="shared" si="145"/>
        <v>0.63187544731532186</v>
      </c>
      <c r="E507">
        <f t="shared" si="157"/>
        <v>38</v>
      </c>
      <c r="F507">
        <f t="shared" si="156"/>
        <v>88</v>
      </c>
      <c r="G507" s="17">
        <f t="shared" si="159"/>
        <v>2.4</v>
      </c>
      <c r="H507" s="28">
        <f t="shared" si="146"/>
        <v>5133.1768655990827</v>
      </c>
      <c r="I507" s="7">
        <f t="shared" si="149"/>
        <v>5133</v>
      </c>
      <c r="J507" s="17">
        <f t="shared" si="147"/>
        <v>1.9481113279023787</v>
      </c>
      <c r="K507" s="17">
        <f t="shared" si="158"/>
        <v>-0.35156250000000544</v>
      </c>
      <c r="L507" s="7">
        <f t="shared" si="150"/>
        <v>2</v>
      </c>
      <c r="M507">
        <v>-1</v>
      </c>
      <c r="N507">
        <f t="shared" si="151"/>
        <v>-3215</v>
      </c>
    </row>
    <row r="508" spans="1:14" x14ac:dyDescent="0.35">
      <c r="A508">
        <f t="shared" si="152"/>
        <v>39</v>
      </c>
      <c r="B508" s="28">
        <f t="shared" si="160"/>
        <v>2.9521347928093391</v>
      </c>
      <c r="C508" s="28">
        <f t="shared" si="154"/>
        <v>2952.1347928093392</v>
      </c>
      <c r="D508" s="17">
        <f t="shared" si="145"/>
        <v>0.66126207975470852</v>
      </c>
      <c r="E508">
        <f t="shared" si="157"/>
        <v>39</v>
      </c>
      <c r="F508">
        <f t="shared" si="156"/>
        <v>89</v>
      </c>
      <c r="G508" s="17">
        <f t="shared" si="159"/>
        <v>2.2000000000000002</v>
      </c>
      <c r="H508" s="28">
        <f t="shared" si="146"/>
        <v>6085.6329802053315</v>
      </c>
      <c r="I508" s="7">
        <f t="shared" si="149"/>
        <v>6086</v>
      </c>
      <c r="J508" s="17">
        <f t="shared" si="147"/>
        <v>1.6432144417067027</v>
      </c>
      <c r="K508" s="17">
        <f t="shared" si="158"/>
        <v>-0.37968750000000545</v>
      </c>
      <c r="L508" s="7">
        <f t="shared" si="150"/>
        <v>2</v>
      </c>
      <c r="M508">
        <v>-1</v>
      </c>
      <c r="N508">
        <f t="shared" si="151"/>
        <v>-3217</v>
      </c>
    </row>
    <row r="509" spans="1:14" x14ac:dyDescent="0.35">
      <c r="A509">
        <f t="shared" si="152"/>
        <v>40</v>
      </c>
      <c r="B509" s="28">
        <f t="shared" si="160"/>
        <v>3.2360679774997894</v>
      </c>
      <c r="C509" s="28">
        <f t="shared" si="154"/>
        <v>3236.0679774997893</v>
      </c>
      <c r="D509" s="17">
        <f t="shared" si="145"/>
        <v>0.69098300562505255</v>
      </c>
      <c r="E509">
        <f t="shared" si="157"/>
        <v>40</v>
      </c>
      <c r="F509">
        <f t="shared" si="156"/>
        <v>90</v>
      </c>
      <c r="G509" s="17">
        <f t="shared" si="159"/>
        <v>2</v>
      </c>
      <c r="H509" s="28">
        <f t="shared" si="146"/>
        <v>7338.0369567915141</v>
      </c>
      <c r="I509" s="7">
        <f t="shared" si="149"/>
        <v>7338</v>
      </c>
      <c r="J509" s="17">
        <f t="shared" si="147"/>
        <v>1.3627622835484334</v>
      </c>
      <c r="K509" s="17">
        <f t="shared" si="158"/>
        <v>-0.39375000000000543</v>
      </c>
      <c r="L509" s="7">
        <f t="shared" si="150"/>
        <v>1</v>
      </c>
      <c r="M509">
        <v>-1</v>
      </c>
      <c r="N509">
        <f t="shared" si="151"/>
        <v>-3218</v>
      </c>
    </row>
    <row r="510" spans="1:14" x14ac:dyDescent="0.35">
      <c r="A510">
        <f>E510</f>
        <v>41</v>
      </c>
      <c r="B510" s="28">
        <f t="shared" si="160"/>
        <v>3.5843436523721586</v>
      </c>
      <c r="C510" s="28">
        <f t="shared" si="154"/>
        <v>3584.3436523721584</v>
      </c>
      <c r="D510" s="17">
        <f t="shared" si="145"/>
        <v>0.7210088939607705</v>
      </c>
      <c r="E510">
        <f t="shared" si="157"/>
        <v>41</v>
      </c>
      <c r="F510">
        <f t="shared" si="156"/>
        <v>91</v>
      </c>
      <c r="G510" s="17">
        <f t="shared" si="159"/>
        <v>1.8</v>
      </c>
      <c r="H510" s="28">
        <f t="shared" si="146"/>
        <v>9030.8658428907893</v>
      </c>
      <c r="I510" s="7">
        <f t="shared" si="149"/>
        <v>9031</v>
      </c>
      <c r="J510" s="17">
        <f t="shared" si="147"/>
        <v>1.1073135371479497</v>
      </c>
      <c r="K510" s="17">
        <f t="shared" si="158"/>
        <v>-0.40781250000000541</v>
      </c>
      <c r="L510" s="7">
        <f t="shared" si="150"/>
        <v>1</v>
      </c>
      <c r="M510">
        <v>-1</v>
      </c>
      <c r="N510">
        <f t="shared" si="151"/>
        <v>-3219</v>
      </c>
    </row>
    <row r="511" spans="1:14" x14ac:dyDescent="0.35">
      <c r="A511">
        <f t="shared" ref="A511:A518" si="161">E511</f>
        <v>42</v>
      </c>
      <c r="B511" s="28">
        <f t="shared" si="160"/>
        <v>4.0210722333759685</v>
      </c>
      <c r="C511" s="28">
        <f t="shared" si="154"/>
        <v>4021.0722333759686</v>
      </c>
      <c r="D511" s="17">
        <f t="shared" si="145"/>
        <v>0.75131011283514526</v>
      </c>
      <c r="E511">
        <f t="shared" si="157"/>
        <v>42</v>
      </c>
      <c r="F511">
        <f t="shared" si="156"/>
        <v>92</v>
      </c>
      <c r="G511" s="17">
        <f t="shared" si="159"/>
        <v>1.6</v>
      </c>
      <c r="H511" s="28">
        <f t="shared" si="146"/>
        <v>11397.619294310301</v>
      </c>
      <c r="I511" s="7">
        <f t="shared" si="149"/>
        <v>11398</v>
      </c>
      <c r="J511" s="17">
        <f t="shared" si="147"/>
        <v>0.87737620829220064</v>
      </c>
      <c r="K511" s="17">
        <f t="shared" si="158"/>
        <v>-0.42187500000000538</v>
      </c>
      <c r="L511" s="7">
        <f t="shared" si="150"/>
        <v>1</v>
      </c>
      <c r="M511">
        <v>-1</v>
      </c>
      <c r="N511">
        <f t="shared" si="151"/>
        <v>-3220</v>
      </c>
    </row>
    <row r="512" spans="1:14" x14ac:dyDescent="0.35">
      <c r="A512">
        <f t="shared" si="161"/>
        <v>43</v>
      </c>
      <c r="B512" s="28">
        <f t="shared" si="160"/>
        <v>4.58414385702737</v>
      </c>
      <c r="C512" s="28">
        <f t="shared" si="154"/>
        <v>4584.1438570273704</v>
      </c>
      <c r="D512" s="17">
        <f t="shared" si="145"/>
        <v>0.78185675860345727</v>
      </c>
      <c r="E512">
        <f t="shared" si="157"/>
        <v>43</v>
      </c>
      <c r="F512">
        <f t="shared" si="156"/>
        <v>93</v>
      </c>
      <c r="G512" s="17">
        <f t="shared" si="159"/>
        <v>1.4</v>
      </c>
      <c r="H512" s="28">
        <f t="shared" si="146"/>
        <v>14849.863331497705</v>
      </c>
      <c r="I512" s="7">
        <f t="shared" si="149"/>
        <v>14850</v>
      </c>
      <c r="J512" s="17">
        <f t="shared" si="147"/>
        <v>0.67340687094333251</v>
      </c>
      <c r="K512" s="17">
        <f t="shared" si="158"/>
        <v>-0.43593750000000536</v>
      </c>
      <c r="L512" s="7">
        <f t="shared" si="150"/>
        <v>1</v>
      </c>
      <c r="M512">
        <v>-1</v>
      </c>
      <c r="N512">
        <f t="shared" si="151"/>
        <v>-3221</v>
      </c>
    </row>
    <row r="513" spans="1:14" x14ac:dyDescent="0.35">
      <c r="A513">
        <f t="shared" si="161"/>
        <v>44</v>
      </c>
      <c r="B513" s="28">
        <f t="shared" si="160"/>
        <v>5.3367114122924555</v>
      </c>
      <c r="C513" s="28">
        <f t="shared" si="154"/>
        <v>5336.7114122924559</v>
      </c>
      <c r="D513" s="17">
        <f t="shared" si="145"/>
        <v>0.81261868541427529</v>
      </c>
      <c r="E513">
        <f t="shared" si="157"/>
        <v>44</v>
      </c>
      <c r="F513">
        <f t="shared" si="156"/>
        <v>94</v>
      </c>
      <c r="G513" s="17">
        <f t="shared" si="159"/>
        <v>1.2</v>
      </c>
      <c r="H513" s="28">
        <f t="shared" si="146"/>
        <v>20169.016763253716</v>
      </c>
      <c r="I513" s="7">
        <f t="shared" si="149"/>
        <v>20169</v>
      </c>
      <c r="J513" s="17">
        <f t="shared" si="147"/>
        <v>0.49580999001494086</v>
      </c>
      <c r="K513" s="17">
        <f t="shared" si="158"/>
        <v>-0.43593750000000536</v>
      </c>
      <c r="L513" s="7">
        <f t="shared" si="150"/>
        <v>0</v>
      </c>
      <c r="M513">
        <v>-1</v>
      </c>
      <c r="N513">
        <f t="shared" si="151"/>
        <v>-3221</v>
      </c>
    </row>
    <row r="514" spans="1:14" x14ac:dyDescent="0.35">
      <c r="A514">
        <f t="shared" si="161"/>
        <v>45</v>
      </c>
      <c r="B514" s="28">
        <f t="shared" si="160"/>
        <v>6.3924532214996592</v>
      </c>
      <c r="C514" s="28">
        <f t="shared" si="154"/>
        <v>6392.4532214996589</v>
      </c>
      <c r="D514" s="17">
        <f t="shared" si="145"/>
        <v>0.84356553495976905</v>
      </c>
      <c r="E514">
        <f t="shared" si="157"/>
        <v>45</v>
      </c>
      <c r="F514">
        <f t="shared" si="156"/>
        <v>95</v>
      </c>
      <c r="G514" s="17">
        <f t="shared" si="159"/>
        <v>1</v>
      </c>
      <c r="H514" s="28">
        <f t="shared" si="146"/>
        <v>28990.774180316814</v>
      </c>
      <c r="I514" s="7">
        <f t="shared" si="149"/>
        <v>28991</v>
      </c>
      <c r="J514" s="17">
        <f t="shared" si="147"/>
        <v>0.34493732170800273</v>
      </c>
      <c r="K514" s="17">
        <f t="shared" si="158"/>
        <v>-0.43593750000000536</v>
      </c>
      <c r="L514" s="7">
        <f t="shared" si="150"/>
        <v>0</v>
      </c>
      <c r="M514">
        <v>-1</v>
      </c>
      <c r="N514">
        <f t="shared" si="151"/>
        <v>-3221</v>
      </c>
    </row>
    <row r="515" spans="1:14" x14ac:dyDescent="0.35">
      <c r="A515">
        <f t="shared" si="161"/>
        <v>46</v>
      </c>
      <c r="B515" s="28">
        <f t="shared" si="160"/>
        <v>7.9787297555594616</v>
      </c>
      <c r="C515" s="28">
        <f t="shared" si="154"/>
        <v>7978.7297555594614</v>
      </c>
      <c r="D515" s="17">
        <f t="shared" si="145"/>
        <v>0.87466676643569552</v>
      </c>
      <c r="E515">
        <f t="shared" si="157"/>
        <v>46</v>
      </c>
      <c r="F515">
        <f t="shared" si="156"/>
        <v>96</v>
      </c>
      <c r="G515" s="17">
        <f t="shared" si="159"/>
        <v>0.8</v>
      </c>
      <c r="H515" s="28">
        <f t="shared" si="146"/>
        <v>45230.982647483077</v>
      </c>
      <c r="I515" s="7">
        <f t="shared" si="149"/>
        <v>45231</v>
      </c>
      <c r="J515" s="17">
        <f t="shared" si="147"/>
        <v>0.22108739219612022</v>
      </c>
      <c r="K515" s="17">
        <f t="shared" ref="K515:K546" si="162">K514 - ROUND(J515,0)*1.8/microsteps</f>
        <v>-0.43593750000000536</v>
      </c>
      <c r="L515" s="7">
        <f t="shared" si="150"/>
        <v>0</v>
      </c>
      <c r="M515">
        <v>-1</v>
      </c>
      <c r="N515">
        <f t="shared" si="151"/>
        <v>-3221</v>
      </c>
    </row>
    <row r="516" spans="1:14" x14ac:dyDescent="0.35">
      <c r="A516">
        <f t="shared" si="161"/>
        <v>47</v>
      </c>
      <c r="B516" s="28">
        <f t="shared" si="160"/>
        <v>10.62605379628312</v>
      </c>
      <c r="C516" s="28">
        <f t="shared" si="154"/>
        <v>10626.05379628312</v>
      </c>
      <c r="D516" s="17">
        <f t="shared" si="145"/>
        <v>0.90589168668148567</v>
      </c>
      <c r="E516">
        <f t="shared" si="157"/>
        <v>47</v>
      </c>
      <c r="F516">
        <f t="shared" si="156"/>
        <v>97</v>
      </c>
      <c r="G516" s="17">
        <f t="shared" ref="G516:G547" si="163">A_5 * (2 * subslots -F516)/(2 * subslots) + A_6 * F516 / (2 * subslots)</f>
        <v>0.6</v>
      </c>
      <c r="H516" s="28">
        <f t="shared" si="146"/>
        <v>80318.023811749357</v>
      </c>
      <c r="I516" s="7">
        <f t="shared" si="149"/>
        <v>80318</v>
      </c>
      <c r="J516" s="17">
        <f t="shared" si="147"/>
        <v>0.12450505534645818</v>
      </c>
      <c r="K516" s="17">
        <f t="shared" si="162"/>
        <v>-0.43593750000000536</v>
      </c>
      <c r="L516" s="7">
        <f t="shared" si="150"/>
        <v>0</v>
      </c>
      <c r="M516">
        <v>-1</v>
      </c>
      <c r="N516">
        <f t="shared" si="151"/>
        <v>-3221</v>
      </c>
    </row>
    <row r="517" spans="1:14" x14ac:dyDescent="0.35">
      <c r="A517">
        <f t="shared" si="161"/>
        <v>48</v>
      </c>
      <c r="B517" s="28">
        <f t="shared" si="160"/>
        <v>15.925971109908616</v>
      </c>
      <c r="C517" s="28">
        <f t="shared" si="154"/>
        <v>15925.971109908616</v>
      </c>
      <c r="D517" s="17">
        <f t="shared" si="145"/>
        <v>0.93720948047068653</v>
      </c>
      <c r="E517">
        <f t="shared" si="157"/>
        <v>48</v>
      </c>
      <c r="F517">
        <f t="shared" si="156"/>
        <v>98</v>
      </c>
      <c r="G517" s="17">
        <f t="shared" si="163"/>
        <v>0.4</v>
      </c>
      <c r="H517" s="28">
        <f t="shared" si="146"/>
        <v>180566.91854105375</v>
      </c>
      <c r="I517" s="7">
        <f t="shared" si="149"/>
        <v>180567</v>
      </c>
      <c r="J517" s="17">
        <f t="shared" si="147"/>
        <v>5.5381130058584888E-2</v>
      </c>
      <c r="K517" s="17">
        <f t="shared" si="162"/>
        <v>-0.43593750000000536</v>
      </c>
      <c r="L517" s="7">
        <f t="shared" si="150"/>
        <v>0</v>
      </c>
      <c r="M517">
        <v>-1</v>
      </c>
      <c r="N517">
        <f t="shared" si="151"/>
        <v>-3221</v>
      </c>
    </row>
    <row r="518" spans="1:14" x14ac:dyDescent="0.35">
      <c r="A518">
        <f t="shared" si="161"/>
        <v>49</v>
      </c>
      <c r="B518" s="28">
        <f t="shared" si="160"/>
        <v>31.83622520909752</v>
      </c>
      <c r="C518" s="28">
        <f t="shared" si="154"/>
        <v>31836.22520909752</v>
      </c>
      <c r="D518" s="17">
        <f t="shared" si="145"/>
        <v>0.9685892409218716</v>
      </c>
      <c r="E518">
        <f t="shared" si="157"/>
        <v>49</v>
      </c>
      <c r="F518">
        <f t="shared" si="156"/>
        <v>99</v>
      </c>
      <c r="G518" s="17">
        <f t="shared" si="163"/>
        <v>0.2</v>
      </c>
      <c r="H518" s="28">
        <f t="shared" si="146"/>
        <v>721911.27866723086</v>
      </c>
      <c r="I518" s="7">
        <f t="shared" si="149"/>
        <v>721911</v>
      </c>
      <c r="J518" s="17">
        <f t="shared" si="147"/>
        <v>1.3852117698537241E-2</v>
      </c>
      <c r="K518" s="17">
        <f t="shared" si="162"/>
        <v>-0.43593750000000536</v>
      </c>
      <c r="L518" s="7">
        <f t="shared" si="150"/>
        <v>0</v>
      </c>
      <c r="M518">
        <v>-1</v>
      </c>
      <c r="N518">
        <f t="shared" si="151"/>
        <v>-3221</v>
      </c>
    </row>
  </sheetData>
  <phoneticPr fontId="6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E8D6-B4D0-419F-AA50-B5F43DAFD810}">
  <dimension ref="A1:X100"/>
  <sheetViews>
    <sheetView zoomScale="85" zoomScaleNormal="85" workbookViewId="0">
      <selection activeCell="N1" sqref="N1:N51"/>
    </sheetView>
  </sheetViews>
  <sheetFormatPr defaultRowHeight="14.5" x14ac:dyDescent="0.35"/>
  <sheetData>
    <row r="1" spans="1:24" x14ac:dyDescent="0.35">
      <c r="A1" t="s">
        <v>93</v>
      </c>
      <c r="B1">
        <f>0</f>
        <v>0</v>
      </c>
      <c r="C1">
        <v>45</v>
      </c>
      <c r="D1" t="s">
        <v>95</v>
      </c>
      <c r="E1" t="s">
        <v>96</v>
      </c>
      <c r="F1" t="s">
        <v>97</v>
      </c>
      <c r="G1" s="33">
        <v>-1</v>
      </c>
      <c r="H1" t="s">
        <v>98</v>
      </c>
      <c r="I1" s="33">
        <v>0</v>
      </c>
      <c r="K1" cm="1">
        <f t="array" ref="K1">INDEX($I$1:$I$50,ROWS(J1:$J$50))</f>
        <v>99</v>
      </c>
      <c r="L1">
        <f>K1-K51</f>
        <v>0</v>
      </c>
      <c r="N1">
        <f>50-B1-1</f>
        <v>49</v>
      </c>
      <c r="P1" t="s">
        <v>93</v>
      </c>
      <c r="Q1" t="s">
        <v>94</v>
      </c>
      <c r="R1">
        <v>45</v>
      </c>
      <c r="S1" t="s">
        <v>95</v>
      </c>
      <c r="T1" t="s">
        <v>96</v>
      </c>
      <c r="U1" t="s">
        <v>97</v>
      </c>
      <c r="V1">
        <v>3208</v>
      </c>
      <c r="W1" t="s">
        <v>98</v>
      </c>
      <c r="X1">
        <v>3</v>
      </c>
    </row>
    <row r="2" spans="1:24" x14ac:dyDescent="0.35">
      <c r="A2" t="s">
        <v>99</v>
      </c>
      <c r="B2">
        <f>B1+1</f>
        <v>1</v>
      </c>
      <c r="C2">
        <v>45</v>
      </c>
      <c r="D2" t="s">
        <v>95</v>
      </c>
      <c r="E2" t="s">
        <v>96</v>
      </c>
      <c r="F2" t="s">
        <v>97</v>
      </c>
      <c r="G2">
        <v>3208</v>
      </c>
      <c r="H2" t="s">
        <v>98</v>
      </c>
      <c r="I2">
        <v>3</v>
      </c>
      <c r="K2" cm="1">
        <f t="array" ref="K2">INDEX($I$1:$I$50,ROWS(J2:$J$50))</f>
        <v>99</v>
      </c>
      <c r="L2">
        <f>K2-K52</f>
        <v>0</v>
      </c>
      <c r="N2">
        <f t="shared" ref="N2:N50" si="0">50-B2-1</f>
        <v>48</v>
      </c>
      <c r="P2" t="s">
        <v>99</v>
      </c>
      <c r="Q2" t="s">
        <v>94</v>
      </c>
      <c r="R2">
        <v>45</v>
      </c>
      <c r="S2" t="s">
        <v>95</v>
      </c>
      <c r="T2" t="s">
        <v>96</v>
      </c>
      <c r="U2" t="s">
        <v>97</v>
      </c>
      <c r="V2">
        <v>1605</v>
      </c>
      <c r="W2" t="s">
        <v>98</v>
      </c>
      <c r="X2">
        <v>6</v>
      </c>
    </row>
    <row r="3" spans="1:24" x14ac:dyDescent="0.35">
      <c r="A3" t="s">
        <v>100</v>
      </c>
      <c r="B3">
        <f t="shared" ref="B3:B66" si="1">B2+1</f>
        <v>2</v>
      </c>
      <c r="C3">
        <v>45</v>
      </c>
      <c r="D3" t="s">
        <v>95</v>
      </c>
      <c r="E3" t="s">
        <v>96</v>
      </c>
      <c r="F3" t="s">
        <v>97</v>
      </c>
      <c r="G3">
        <v>1605</v>
      </c>
      <c r="H3" t="s">
        <v>98</v>
      </c>
      <c r="I3">
        <v>6</v>
      </c>
      <c r="K3" cm="1">
        <f t="array" ref="K3">INDEX($I$1:$I$50,ROWS(J3:$J$50))</f>
        <v>99</v>
      </c>
      <c r="L3">
        <f t="shared" ref="L3:L50" si="2">K3-K53</f>
        <v>0</v>
      </c>
      <c r="N3">
        <f t="shared" si="0"/>
        <v>47</v>
      </c>
      <c r="P3" t="s">
        <v>100</v>
      </c>
      <c r="Q3" t="s">
        <v>94</v>
      </c>
      <c r="R3">
        <v>45</v>
      </c>
      <c r="S3" t="s">
        <v>95</v>
      </c>
      <c r="T3" t="s">
        <v>96</v>
      </c>
      <c r="U3" t="s">
        <v>97</v>
      </c>
      <c r="V3">
        <v>1071</v>
      </c>
      <c r="W3" t="s">
        <v>98</v>
      </c>
      <c r="X3">
        <v>9</v>
      </c>
    </row>
    <row r="4" spans="1:24" x14ac:dyDescent="0.35">
      <c r="A4" t="s">
        <v>101</v>
      </c>
      <c r="B4">
        <f t="shared" si="1"/>
        <v>3</v>
      </c>
      <c r="C4">
        <v>45</v>
      </c>
      <c r="D4" t="s">
        <v>95</v>
      </c>
      <c r="E4" t="s">
        <v>96</v>
      </c>
      <c r="F4" t="s">
        <v>97</v>
      </c>
      <c r="G4">
        <v>1071</v>
      </c>
      <c r="H4" t="s">
        <v>98</v>
      </c>
      <c r="I4">
        <v>9</v>
      </c>
      <c r="K4" cm="1">
        <f t="array" ref="K4">INDEX($I$1:$I$50,ROWS(J4:$J$50))</f>
        <v>98</v>
      </c>
      <c r="L4">
        <f t="shared" si="2"/>
        <v>0</v>
      </c>
      <c r="N4">
        <f t="shared" si="0"/>
        <v>46</v>
      </c>
      <c r="P4" t="s">
        <v>101</v>
      </c>
      <c r="Q4" t="s">
        <v>94</v>
      </c>
      <c r="R4">
        <v>45</v>
      </c>
      <c r="S4" t="s">
        <v>95</v>
      </c>
      <c r="T4" t="s">
        <v>96</v>
      </c>
      <c r="U4" t="s">
        <v>97</v>
      </c>
      <c r="V4">
        <v>804</v>
      </c>
      <c r="W4" t="s">
        <v>98</v>
      </c>
      <c r="X4">
        <v>12</v>
      </c>
    </row>
    <row r="5" spans="1:24" x14ac:dyDescent="0.35">
      <c r="A5" t="s">
        <v>102</v>
      </c>
      <c r="B5">
        <f t="shared" si="1"/>
        <v>4</v>
      </c>
      <c r="C5">
        <v>45</v>
      </c>
      <c r="D5" t="s">
        <v>95</v>
      </c>
      <c r="E5" t="s">
        <v>96</v>
      </c>
      <c r="F5" t="s">
        <v>97</v>
      </c>
      <c r="G5">
        <v>804</v>
      </c>
      <c r="H5" t="s">
        <v>98</v>
      </c>
      <c r="I5">
        <v>12</v>
      </c>
      <c r="K5" cm="1">
        <f t="array" ref="K5">INDEX($I$1:$I$50,ROWS(J5:$J$50))</f>
        <v>98</v>
      </c>
      <c r="L5">
        <f t="shared" si="2"/>
        <v>0</v>
      </c>
      <c r="N5">
        <f t="shared" si="0"/>
        <v>45</v>
      </c>
      <c r="P5" t="s">
        <v>102</v>
      </c>
      <c r="Q5" t="s">
        <v>94</v>
      </c>
      <c r="R5">
        <v>45</v>
      </c>
      <c r="S5" t="s">
        <v>95</v>
      </c>
      <c r="T5" t="s">
        <v>96</v>
      </c>
      <c r="U5" t="s">
        <v>97</v>
      </c>
      <c r="V5">
        <v>644</v>
      </c>
      <c r="W5" t="s">
        <v>98</v>
      </c>
      <c r="X5">
        <v>16</v>
      </c>
    </row>
    <row r="6" spans="1:24" x14ac:dyDescent="0.35">
      <c r="A6" t="s">
        <v>103</v>
      </c>
      <c r="B6">
        <f t="shared" si="1"/>
        <v>5</v>
      </c>
      <c r="C6">
        <v>45</v>
      </c>
      <c r="D6" t="s">
        <v>95</v>
      </c>
      <c r="E6" t="s">
        <v>96</v>
      </c>
      <c r="F6" t="s">
        <v>97</v>
      </c>
      <c r="G6">
        <v>644</v>
      </c>
      <c r="H6" t="s">
        <v>98</v>
      </c>
      <c r="I6">
        <v>16</v>
      </c>
      <c r="K6" cm="1">
        <f t="array" ref="K6">INDEX($I$1:$I$50,ROWS(J6:$J$50))</f>
        <v>97</v>
      </c>
      <c r="L6">
        <f t="shared" si="2"/>
        <v>0</v>
      </c>
      <c r="N6">
        <f t="shared" si="0"/>
        <v>44</v>
      </c>
      <c r="P6" t="s">
        <v>103</v>
      </c>
      <c r="Q6" t="s">
        <v>94</v>
      </c>
      <c r="R6">
        <v>45</v>
      </c>
      <c r="S6" t="s">
        <v>95</v>
      </c>
      <c r="T6" t="s">
        <v>96</v>
      </c>
      <c r="U6" t="s">
        <v>97</v>
      </c>
      <c r="V6">
        <v>538</v>
      </c>
      <c r="W6" t="s">
        <v>98</v>
      </c>
      <c r="X6">
        <v>19</v>
      </c>
    </row>
    <row r="7" spans="1:24" x14ac:dyDescent="0.35">
      <c r="A7" t="s">
        <v>104</v>
      </c>
      <c r="B7">
        <f t="shared" si="1"/>
        <v>6</v>
      </c>
      <c r="C7">
        <v>45</v>
      </c>
      <c r="D7" t="s">
        <v>95</v>
      </c>
      <c r="E7" t="s">
        <v>96</v>
      </c>
      <c r="F7" t="s">
        <v>97</v>
      </c>
      <c r="G7">
        <v>538</v>
      </c>
      <c r="H7" t="s">
        <v>98</v>
      </c>
      <c r="I7">
        <v>19</v>
      </c>
      <c r="K7" cm="1">
        <f t="array" ref="K7">INDEX($I$1:$I$50,ROWS(J7:$J$50))</f>
        <v>97</v>
      </c>
      <c r="L7">
        <f t="shared" si="2"/>
        <v>0</v>
      </c>
      <c r="N7">
        <f t="shared" si="0"/>
        <v>43</v>
      </c>
      <c r="P7" t="s">
        <v>104</v>
      </c>
      <c r="Q7" t="s">
        <v>94</v>
      </c>
      <c r="R7">
        <v>45</v>
      </c>
      <c r="S7" t="s">
        <v>95</v>
      </c>
      <c r="T7" t="s">
        <v>96</v>
      </c>
      <c r="U7" t="s">
        <v>97</v>
      </c>
      <c r="V7">
        <v>462</v>
      </c>
      <c r="W7" t="s">
        <v>98</v>
      </c>
      <c r="X7">
        <v>22</v>
      </c>
    </row>
    <row r="8" spans="1:24" x14ac:dyDescent="0.35">
      <c r="A8" t="s">
        <v>105</v>
      </c>
      <c r="B8">
        <f t="shared" si="1"/>
        <v>7</v>
      </c>
      <c r="C8">
        <v>45</v>
      </c>
      <c r="D8" t="s">
        <v>95</v>
      </c>
      <c r="E8" t="s">
        <v>96</v>
      </c>
      <c r="F8" t="s">
        <v>97</v>
      </c>
      <c r="G8">
        <v>462</v>
      </c>
      <c r="H8" t="s">
        <v>98</v>
      </c>
      <c r="I8">
        <v>22</v>
      </c>
      <c r="K8" cm="1">
        <f t="array" ref="K8">INDEX($I$1:$I$50,ROWS(J8:$J$50))</f>
        <v>96</v>
      </c>
      <c r="L8">
        <f t="shared" si="2"/>
        <v>0</v>
      </c>
      <c r="N8">
        <f t="shared" si="0"/>
        <v>42</v>
      </c>
      <c r="P8" t="s">
        <v>105</v>
      </c>
      <c r="Q8" t="s">
        <v>94</v>
      </c>
      <c r="R8">
        <v>45</v>
      </c>
      <c r="S8" t="s">
        <v>95</v>
      </c>
      <c r="T8" t="s">
        <v>96</v>
      </c>
      <c r="U8" t="s">
        <v>97</v>
      </c>
      <c r="V8">
        <v>405</v>
      </c>
      <c r="W8" t="s">
        <v>98</v>
      </c>
      <c r="X8">
        <v>25</v>
      </c>
    </row>
    <row r="9" spans="1:24" x14ac:dyDescent="0.35">
      <c r="A9" t="s">
        <v>106</v>
      </c>
      <c r="B9">
        <f t="shared" si="1"/>
        <v>8</v>
      </c>
      <c r="C9">
        <v>45</v>
      </c>
      <c r="D9" t="s">
        <v>95</v>
      </c>
      <c r="E9" t="s">
        <v>96</v>
      </c>
      <c r="F9" t="s">
        <v>97</v>
      </c>
      <c r="G9">
        <v>405</v>
      </c>
      <c r="H9" t="s">
        <v>98</v>
      </c>
      <c r="I9">
        <v>25</v>
      </c>
      <c r="K9" cm="1">
        <f t="array" ref="K9">INDEX($I$1:$I$50,ROWS(J9:$J$50))</f>
        <v>95</v>
      </c>
      <c r="L9">
        <f t="shared" si="2"/>
        <v>0</v>
      </c>
      <c r="N9">
        <f t="shared" si="0"/>
        <v>41</v>
      </c>
      <c r="P9" t="s">
        <v>106</v>
      </c>
      <c r="Q9" t="s">
        <v>94</v>
      </c>
      <c r="R9">
        <v>45</v>
      </c>
      <c r="S9" t="s">
        <v>95</v>
      </c>
      <c r="T9" t="s">
        <v>96</v>
      </c>
      <c r="U9" t="s">
        <v>97</v>
      </c>
      <c r="V9">
        <v>361</v>
      </c>
      <c r="W9" t="s">
        <v>98</v>
      </c>
      <c r="X9">
        <v>28</v>
      </c>
    </row>
    <row r="10" spans="1:24" x14ac:dyDescent="0.35">
      <c r="A10" t="s">
        <v>107</v>
      </c>
      <c r="B10">
        <f t="shared" si="1"/>
        <v>9</v>
      </c>
      <c r="C10">
        <v>45</v>
      </c>
      <c r="D10" t="s">
        <v>95</v>
      </c>
      <c r="E10" t="s">
        <v>96</v>
      </c>
      <c r="F10" t="s">
        <v>97</v>
      </c>
      <c r="G10">
        <v>361</v>
      </c>
      <c r="H10" t="s">
        <v>98</v>
      </c>
      <c r="I10">
        <v>28</v>
      </c>
      <c r="K10" cm="1">
        <f t="array" ref="K10">INDEX($I$1:$I$50,ROWS(J10:$J$50))</f>
        <v>94</v>
      </c>
      <c r="L10">
        <f t="shared" si="2"/>
        <v>0</v>
      </c>
      <c r="N10">
        <f t="shared" si="0"/>
        <v>40</v>
      </c>
      <c r="P10" t="s">
        <v>107</v>
      </c>
      <c r="Q10" t="s">
        <v>94</v>
      </c>
      <c r="R10">
        <v>45</v>
      </c>
      <c r="S10" t="s">
        <v>95</v>
      </c>
      <c r="T10" t="s">
        <v>96</v>
      </c>
      <c r="U10" t="s">
        <v>97</v>
      </c>
      <c r="V10">
        <v>326</v>
      </c>
      <c r="W10" t="s">
        <v>98</v>
      </c>
      <c r="X10">
        <v>31</v>
      </c>
    </row>
    <row r="11" spans="1:24" x14ac:dyDescent="0.35">
      <c r="A11" t="s">
        <v>108</v>
      </c>
      <c r="B11">
        <f t="shared" si="1"/>
        <v>10</v>
      </c>
      <c r="C11">
        <v>45</v>
      </c>
      <c r="D11" t="s">
        <v>95</v>
      </c>
      <c r="E11" t="s">
        <v>96</v>
      </c>
      <c r="F11" t="s">
        <v>97</v>
      </c>
      <c r="G11">
        <v>326</v>
      </c>
      <c r="H11" t="s">
        <v>98</v>
      </c>
      <c r="I11">
        <v>31</v>
      </c>
      <c r="K11" cm="1">
        <f t="array" ref="K11">INDEX($I$1:$I$50,ROWS(J11:$J$50))</f>
        <v>93</v>
      </c>
      <c r="L11">
        <f t="shared" si="2"/>
        <v>0</v>
      </c>
      <c r="N11">
        <f t="shared" si="0"/>
        <v>39</v>
      </c>
      <c r="P11" t="s">
        <v>108</v>
      </c>
      <c r="Q11" t="s">
        <v>94</v>
      </c>
      <c r="R11">
        <v>45</v>
      </c>
      <c r="S11" t="s">
        <v>95</v>
      </c>
      <c r="T11" t="s">
        <v>96</v>
      </c>
      <c r="U11" t="s">
        <v>97</v>
      </c>
      <c r="V11">
        <v>298</v>
      </c>
      <c r="W11" t="s">
        <v>98</v>
      </c>
      <c r="X11">
        <v>34</v>
      </c>
    </row>
    <row r="12" spans="1:24" x14ac:dyDescent="0.35">
      <c r="A12" t="s">
        <v>109</v>
      </c>
      <c r="B12">
        <f t="shared" si="1"/>
        <v>11</v>
      </c>
      <c r="C12">
        <v>45</v>
      </c>
      <c r="D12" t="s">
        <v>95</v>
      </c>
      <c r="E12" t="s">
        <v>96</v>
      </c>
      <c r="F12" t="s">
        <v>97</v>
      </c>
      <c r="G12">
        <v>298</v>
      </c>
      <c r="H12" t="s">
        <v>98</v>
      </c>
      <c r="I12">
        <v>34</v>
      </c>
      <c r="K12" cm="1">
        <f t="array" ref="K12">INDEX($I$1:$I$50,ROWS(J12:$J$50))</f>
        <v>92</v>
      </c>
      <c r="L12">
        <f t="shared" si="2"/>
        <v>0</v>
      </c>
      <c r="N12">
        <f t="shared" si="0"/>
        <v>38</v>
      </c>
      <c r="P12" t="s">
        <v>109</v>
      </c>
      <c r="Q12" t="s">
        <v>94</v>
      </c>
      <c r="R12">
        <v>45</v>
      </c>
      <c r="S12" t="s">
        <v>95</v>
      </c>
      <c r="T12" t="s">
        <v>96</v>
      </c>
      <c r="U12" t="s">
        <v>97</v>
      </c>
      <c r="V12">
        <v>274</v>
      </c>
      <c r="W12" t="s">
        <v>98</v>
      </c>
      <c r="X12">
        <v>37</v>
      </c>
    </row>
    <row r="13" spans="1:24" x14ac:dyDescent="0.35">
      <c r="A13" t="s">
        <v>110</v>
      </c>
      <c r="B13">
        <f t="shared" si="1"/>
        <v>12</v>
      </c>
      <c r="C13">
        <v>45</v>
      </c>
      <c r="D13" t="s">
        <v>95</v>
      </c>
      <c r="E13" t="s">
        <v>96</v>
      </c>
      <c r="F13" t="s">
        <v>97</v>
      </c>
      <c r="G13">
        <v>274</v>
      </c>
      <c r="H13" t="s">
        <v>98</v>
      </c>
      <c r="I13">
        <v>37</v>
      </c>
      <c r="K13" cm="1">
        <f t="array" ref="K13">INDEX($I$1:$I$50,ROWS(J13:$J$50))</f>
        <v>91</v>
      </c>
      <c r="L13">
        <f t="shared" si="2"/>
        <v>0</v>
      </c>
      <c r="N13">
        <f t="shared" si="0"/>
        <v>37</v>
      </c>
      <c r="P13" t="s">
        <v>110</v>
      </c>
      <c r="Q13" t="s">
        <v>94</v>
      </c>
      <c r="R13">
        <v>45</v>
      </c>
      <c r="S13" t="s">
        <v>95</v>
      </c>
      <c r="T13" t="s">
        <v>96</v>
      </c>
      <c r="U13" t="s">
        <v>97</v>
      </c>
      <c r="V13">
        <v>254</v>
      </c>
      <c r="W13" t="s">
        <v>98</v>
      </c>
      <c r="X13">
        <v>39</v>
      </c>
    </row>
    <row r="14" spans="1:24" x14ac:dyDescent="0.35">
      <c r="A14" t="s">
        <v>111</v>
      </c>
      <c r="B14">
        <f t="shared" si="1"/>
        <v>13</v>
      </c>
      <c r="C14">
        <v>45</v>
      </c>
      <c r="D14" t="s">
        <v>95</v>
      </c>
      <c r="E14" t="s">
        <v>96</v>
      </c>
      <c r="F14" t="s">
        <v>97</v>
      </c>
      <c r="G14">
        <v>254</v>
      </c>
      <c r="H14" t="s">
        <v>98</v>
      </c>
      <c r="I14">
        <v>39</v>
      </c>
      <c r="K14" cm="1">
        <f t="array" ref="K14">INDEX($I$1:$I$50,ROWS(J14:$J$50))</f>
        <v>90</v>
      </c>
      <c r="L14">
        <f t="shared" si="2"/>
        <v>0</v>
      </c>
      <c r="N14">
        <f t="shared" si="0"/>
        <v>36</v>
      </c>
      <c r="P14" t="s">
        <v>111</v>
      </c>
      <c r="Q14" t="s">
        <v>94</v>
      </c>
      <c r="R14">
        <v>45</v>
      </c>
      <c r="S14" t="s">
        <v>95</v>
      </c>
      <c r="T14" t="s">
        <v>96</v>
      </c>
      <c r="U14" t="s">
        <v>97</v>
      </c>
      <c r="V14">
        <v>237</v>
      </c>
      <c r="W14" t="s">
        <v>98</v>
      </c>
      <c r="X14">
        <v>42</v>
      </c>
    </row>
    <row r="15" spans="1:24" x14ac:dyDescent="0.35">
      <c r="A15" t="s">
        <v>112</v>
      </c>
      <c r="B15">
        <f t="shared" si="1"/>
        <v>14</v>
      </c>
      <c r="C15">
        <v>45</v>
      </c>
      <c r="D15" t="s">
        <v>95</v>
      </c>
      <c r="E15" t="s">
        <v>96</v>
      </c>
      <c r="F15" t="s">
        <v>97</v>
      </c>
      <c r="G15">
        <v>237</v>
      </c>
      <c r="H15" t="s">
        <v>98</v>
      </c>
      <c r="I15">
        <v>42</v>
      </c>
      <c r="K15" cm="1">
        <f t="array" ref="K15">INDEX($I$1:$I$50,ROWS(J15:$J$50))</f>
        <v>88</v>
      </c>
      <c r="L15">
        <f t="shared" si="2"/>
        <v>0</v>
      </c>
      <c r="N15">
        <f t="shared" si="0"/>
        <v>35</v>
      </c>
      <c r="P15" t="s">
        <v>112</v>
      </c>
      <c r="Q15" t="s">
        <v>94</v>
      </c>
      <c r="R15">
        <v>45</v>
      </c>
      <c r="S15" t="s">
        <v>95</v>
      </c>
      <c r="T15" t="s">
        <v>96</v>
      </c>
      <c r="U15" t="s">
        <v>97</v>
      </c>
      <c r="V15">
        <v>222</v>
      </c>
      <c r="W15" t="s">
        <v>98</v>
      </c>
      <c r="X15">
        <v>45</v>
      </c>
    </row>
    <row r="16" spans="1:24" x14ac:dyDescent="0.35">
      <c r="A16" t="s">
        <v>113</v>
      </c>
      <c r="B16">
        <f t="shared" si="1"/>
        <v>15</v>
      </c>
      <c r="C16">
        <v>45</v>
      </c>
      <c r="D16" t="s">
        <v>95</v>
      </c>
      <c r="E16" t="s">
        <v>96</v>
      </c>
      <c r="F16" t="s">
        <v>97</v>
      </c>
      <c r="G16">
        <v>222</v>
      </c>
      <c r="H16" t="s">
        <v>98</v>
      </c>
      <c r="I16">
        <v>45</v>
      </c>
      <c r="K16" cm="1">
        <f t="array" ref="K16">INDEX($I$1:$I$50,ROWS(J16:$J$50))</f>
        <v>87</v>
      </c>
      <c r="L16">
        <f t="shared" si="2"/>
        <v>0</v>
      </c>
      <c r="N16">
        <f t="shared" si="0"/>
        <v>34</v>
      </c>
      <c r="P16" t="s">
        <v>113</v>
      </c>
      <c r="Q16" t="s">
        <v>94</v>
      </c>
      <c r="R16">
        <v>45</v>
      </c>
      <c r="S16" t="s">
        <v>95</v>
      </c>
      <c r="T16" t="s">
        <v>96</v>
      </c>
      <c r="U16" t="s">
        <v>97</v>
      </c>
      <c r="V16">
        <v>209</v>
      </c>
      <c r="W16" t="s">
        <v>98</v>
      </c>
      <c r="X16">
        <v>48</v>
      </c>
    </row>
    <row r="17" spans="1:24" x14ac:dyDescent="0.35">
      <c r="A17" t="s">
        <v>114</v>
      </c>
      <c r="B17">
        <f t="shared" si="1"/>
        <v>16</v>
      </c>
      <c r="C17">
        <v>45</v>
      </c>
      <c r="D17" t="s">
        <v>95</v>
      </c>
      <c r="E17" t="s">
        <v>96</v>
      </c>
      <c r="F17" t="s">
        <v>97</v>
      </c>
      <c r="G17">
        <v>209</v>
      </c>
      <c r="H17" t="s">
        <v>98</v>
      </c>
      <c r="I17">
        <v>48</v>
      </c>
      <c r="K17" cm="1">
        <f t="array" ref="K17">INDEX($I$1:$I$50,ROWS(J17:$J$50))</f>
        <v>85</v>
      </c>
      <c r="L17">
        <f t="shared" si="2"/>
        <v>0</v>
      </c>
      <c r="N17">
        <f t="shared" si="0"/>
        <v>33</v>
      </c>
      <c r="P17" t="s">
        <v>114</v>
      </c>
      <c r="Q17" t="s">
        <v>94</v>
      </c>
      <c r="R17">
        <v>45</v>
      </c>
      <c r="S17" t="s">
        <v>95</v>
      </c>
      <c r="T17" t="s">
        <v>96</v>
      </c>
      <c r="U17" t="s">
        <v>97</v>
      </c>
      <c r="V17">
        <v>198</v>
      </c>
      <c r="W17" t="s">
        <v>98</v>
      </c>
      <c r="X17">
        <v>51</v>
      </c>
    </row>
    <row r="18" spans="1:24" x14ac:dyDescent="0.35">
      <c r="A18" t="s">
        <v>115</v>
      </c>
      <c r="B18">
        <f t="shared" si="1"/>
        <v>17</v>
      </c>
      <c r="C18">
        <v>45</v>
      </c>
      <c r="D18" t="s">
        <v>95</v>
      </c>
      <c r="E18" t="s">
        <v>96</v>
      </c>
      <c r="F18" t="s">
        <v>97</v>
      </c>
      <c r="G18">
        <v>198</v>
      </c>
      <c r="H18" t="s">
        <v>98</v>
      </c>
      <c r="I18">
        <v>51</v>
      </c>
      <c r="K18" cm="1">
        <f t="array" ref="K18">INDEX($I$1:$I$50,ROWS(J18:$J$50))</f>
        <v>84</v>
      </c>
      <c r="L18">
        <f t="shared" si="2"/>
        <v>0</v>
      </c>
      <c r="N18">
        <f t="shared" si="0"/>
        <v>32</v>
      </c>
      <c r="P18" t="s">
        <v>115</v>
      </c>
      <c r="Q18" t="s">
        <v>94</v>
      </c>
      <c r="R18">
        <v>45</v>
      </c>
      <c r="S18" t="s">
        <v>95</v>
      </c>
      <c r="T18" t="s">
        <v>96</v>
      </c>
      <c r="U18" t="s">
        <v>97</v>
      </c>
      <c r="V18">
        <v>188</v>
      </c>
      <c r="W18" t="s">
        <v>98</v>
      </c>
      <c r="X18">
        <v>53</v>
      </c>
    </row>
    <row r="19" spans="1:24" x14ac:dyDescent="0.35">
      <c r="A19" t="s">
        <v>116</v>
      </c>
      <c r="B19">
        <f t="shared" si="1"/>
        <v>18</v>
      </c>
      <c r="C19">
        <v>45</v>
      </c>
      <c r="D19" t="s">
        <v>95</v>
      </c>
      <c r="E19" t="s">
        <v>96</v>
      </c>
      <c r="F19" t="s">
        <v>97</v>
      </c>
      <c r="G19">
        <v>188</v>
      </c>
      <c r="H19" t="s">
        <v>98</v>
      </c>
      <c r="I19">
        <v>53</v>
      </c>
      <c r="K19" cm="1">
        <f t="array" ref="K19">INDEX($I$1:$I$50,ROWS(J19:$J$50))</f>
        <v>82</v>
      </c>
      <c r="L19">
        <f t="shared" si="2"/>
        <v>0</v>
      </c>
      <c r="N19">
        <f t="shared" si="0"/>
        <v>31</v>
      </c>
      <c r="P19" t="s">
        <v>116</v>
      </c>
      <c r="Q19" t="s">
        <v>94</v>
      </c>
      <c r="R19">
        <v>45</v>
      </c>
      <c r="S19" t="s">
        <v>95</v>
      </c>
      <c r="T19" t="s">
        <v>96</v>
      </c>
      <c r="U19" t="s">
        <v>97</v>
      </c>
      <c r="V19">
        <v>179</v>
      </c>
      <c r="W19" t="s">
        <v>98</v>
      </c>
      <c r="X19">
        <v>56</v>
      </c>
    </row>
    <row r="20" spans="1:24" x14ac:dyDescent="0.35">
      <c r="A20" t="s">
        <v>117</v>
      </c>
      <c r="B20">
        <f t="shared" si="1"/>
        <v>19</v>
      </c>
      <c r="C20">
        <v>45</v>
      </c>
      <c r="D20" t="s">
        <v>95</v>
      </c>
      <c r="E20" t="s">
        <v>96</v>
      </c>
      <c r="F20" t="s">
        <v>97</v>
      </c>
      <c r="G20">
        <v>179</v>
      </c>
      <c r="H20" t="s">
        <v>98</v>
      </c>
      <c r="I20">
        <v>56</v>
      </c>
      <c r="K20" cm="1">
        <f t="array" ref="K20">INDEX($I$1:$I$50,ROWS(J20:$J$50))</f>
        <v>80</v>
      </c>
      <c r="L20">
        <f t="shared" si="2"/>
        <v>0</v>
      </c>
      <c r="N20">
        <f t="shared" si="0"/>
        <v>30</v>
      </c>
      <c r="P20" t="s">
        <v>117</v>
      </c>
      <c r="Q20" t="s">
        <v>94</v>
      </c>
      <c r="R20">
        <v>45</v>
      </c>
      <c r="S20" t="s">
        <v>95</v>
      </c>
      <c r="T20" t="s">
        <v>96</v>
      </c>
      <c r="U20" t="s">
        <v>97</v>
      </c>
      <c r="V20">
        <v>171</v>
      </c>
      <c r="W20" t="s">
        <v>98</v>
      </c>
      <c r="X20">
        <v>58</v>
      </c>
    </row>
    <row r="21" spans="1:24" x14ac:dyDescent="0.35">
      <c r="A21" t="s">
        <v>118</v>
      </c>
      <c r="B21">
        <f t="shared" si="1"/>
        <v>20</v>
      </c>
      <c r="C21">
        <v>45</v>
      </c>
      <c r="D21" t="s">
        <v>95</v>
      </c>
      <c r="E21" t="s">
        <v>96</v>
      </c>
      <c r="F21" t="s">
        <v>97</v>
      </c>
      <c r="G21">
        <v>171</v>
      </c>
      <c r="H21" t="s">
        <v>98</v>
      </c>
      <c r="I21">
        <v>58</v>
      </c>
      <c r="K21" cm="1">
        <f t="array" ref="K21">INDEX($I$1:$I$50,ROWS(J21:$J$50))</f>
        <v>78</v>
      </c>
      <c r="L21">
        <f t="shared" si="2"/>
        <v>0</v>
      </c>
      <c r="N21">
        <f t="shared" si="0"/>
        <v>29</v>
      </c>
      <c r="P21" t="s">
        <v>118</v>
      </c>
      <c r="Q21" t="s">
        <v>94</v>
      </c>
      <c r="R21">
        <v>45</v>
      </c>
      <c r="S21" t="s">
        <v>95</v>
      </c>
      <c r="T21" t="s">
        <v>96</v>
      </c>
      <c r="U21" t="s">
        <v>97</v>
      </c>
      <c r="V21">
        <v>164</v>
      </c>
      <c r="W21" t="s">
        <v>98</v>
      </c>
      <c r="X21">
        <v>61</v>
      </c>
    </row>
    <row r="22" spans="1:24" x14ac:dyDescent="0.35">
      <c r="A22" t="s">
        <v>119</v>
      </c>
      <c r="B22">
        <f t="shared" si="1"/>
        <v>21</v>
      </c>
      <c r="C22">
        <v>45</v>
      </c>
      <c r="D22" t="s">
        <v>95</v>
      </c>
      <c r="E22" t="s">
        <v>96</v>
      </c>
      <c r="F22" t="s">
        <v>97</v>
      </c>
      <c r="G22">
        <v>164</v>
      </c>
      <c r="H22" t="s">
        <v>98</v>
      </c>
      <c r="I22">
        <v>61</v>
      </c>
      <c r="K22" cm="1">
        <f t="array" ref="K22">INDEX($I$1:$I$50,ROWS(J22:$J$50))</f>
        <v>76</v>
      </c>
      <c r="L22">
        <f t="shared" si="2"/>
        <v>0</v>
      </c>
      <c r="N22">
        <f t="shared" si="0"/>
        <v>28</v>
      </c>
      <c r="P22" t="s">
        <v>119</v>
      </c>
      <c r="Q22" t="s">
        <v>94</v>
      </c>
      <c r="R22">
        <v>45</v>
      </c>
      <c r="S22" t="s">
        <v>95</v>
      </c>
      <c r="T22" t="s">
        <v>96</v>
      </c>
      <c r="U22" t="s">
        <v>97</v>
      </c>
      <c r="V22">
        <v>158</v>
      </c>
      <c r="W22" t="s">
        <v>98</v>
      </c>
      <c r="X22">
        <v>63</v>
      </c>
    </row>
    <row r="23" spans="1:24" x14ac:dyDescent="0.35">
      <c r="A23" t="s">
        <v>120</v>
      </c>
      <c r="B23">
        <f t="shared" si="1"/>
        <v>22</v>
      </c>
      <c r="C23">
        <v>45</v>
      </c>
      <c r="D23" t="s">
        <v>95</v>
      </c>
      <c r="E23" t="s">
        <v>96</v>
      </c>
      <c r="F23" t="s">
        <v>97</v>
      </c>
      <c r="G23">
        <v>158</v>
      </c>
      <c r="H23" t="s">
        <v>98</v>
      </c>
      <c r="I23">
        <v>63</v>
      </c>
      <c r="K23" cm="1">
        <f t="array" ref="K23">INDEX($I$1:$I$50,ROWS(J23:$J$50))</f>
        <v>74</v>
      </c>
      <c r="L23">
        <f t="shared" si="2"/>
        <v>0</v>
      </c>
      <c r="N23">
        <f t="shared" si="0"/>
        <v>27</v>
      </c>
      <c r="P23" t="s">
        <v>120</v>
      </c>
      <c r="Q23" t="s">
        <v>94</v>
      </c>
      <c r="R23">
        <v>45</v>
      </c>
      <c r="S23" t="s">
        <v>95</v>
      </c>
      <c r="T23" t="s">
        <v>96</v>
      </c>
      <c r="U23" t="s">
        <v>97</v>
      </c>
      <c r="V23">
        <v>152</v>
      </c>
      <c r="W23" t="s">
        <v>98</v>
      </c>
      <c r="X23">
        <v>66</v>
      </c>
    </row>
    <row r="24" spans="1:24" x14ac:dyDescent="0.35">
      <c r="A24" t="s">
        <v>121</v>
      </c>
      <c r="B24">
        <f t="shared" si="1"/>
        <v>23</v>
      </c>
      <c r="C24">
        <v>45</v>
      </c>
      <c r="D24" t="s">
        <v>95</v>
      </c>
      <c r="E24" t="s">
        <v>96</v>
      </c>
      <c r="F24" t="s">
        <v>97</v>
      </c>
      <c r="G24">
        <v>152</v>
      </c>
      <c r="H24" t="s">
        <v>98</v>
      </c>
      <c r="I24">
        <v>66</v>
      </c>
      <c r="K24" cm="1">
        <f t="array" ref="K24">INDEX($I$1:$I$50,ROWS(J24:$J$50))</f>
        <v>72</v>
      </c>
      <c r="L24">
        <f t="shared" si="2"/>
        <v>0</v>
      </c>
      <c r="N24">
        <f t="shared" si="0"/>
        <v>26</v>
      </c>
      <c r="P24" t="s">
        <v>121</v>
      </c>
      <c r="Q24" t="s">
        <v>94</v>
      </c>
      <c r="R24">
        <v>45</v>
      </c>
      <c r="S24" t="s">
        <v>95</v>
      </c>
      <c r="T24" t="s">
        <v>96</v>
      </c>
      <c r="U24" t="s">
        <v>97</v>
      </c>
      <c r="V24">
        <v>147</v>
      </c>
      <c r="W24" t="s">
        <v>98</v>
      </c>
      <c r="X24">
        <v>68</v>
      </c>
    </row>
    <row r="25" spans="1:24" x14ac:dyDescent="0.35">
      <c r="A25" t="s">
        <v>122</v>
      </c>
      <c r="B25">
        <f t="shared" si="1"/>
        <v>24</v>
      </c>
      <c r="C25">
        <v>45</v>
      </c>
      <c r="D25" t="s">
        <v>95</v>
      </c>
      <c r="E25" t="s">
        <v>96</v>
      </c>
      <c r="F25" t="s">
        <v>97</v>
      </c>
      <c r="G25">
        <v>147</v>
      </c>
      <c r="H25" t="s">
        <v>98</v>
      </c>
      <c r="I25">
        <v>68</v>
      </c>
      <c r="K25" cm="1">
        <f t="array" ref="K25">INDEX($I$1:$I$50,ROWS(J25:$J$50))</f>
        <v>70</v>
      </c>
      <c r="L25">
        <f t="shared" si="2"/>
        <v>0</v>
      </c>
      <c r="N25">
        <f t="shared" si="0"/>
        <v>25</v>
      </c>
      <c r="P25" t="s">
        <v>122</v>
      </c>
      <c r="Q25" t="s">
        <v>94</v>
      </c>
      <c r="R25">
        <v>45</v>
      </c>
      <c r="S25" t="s">
        <v>95</v>
      </c>
      <c r="T25" t="s">
        <v>96</v>
      </c>
      <c r="U25" t="s">
        <v>97</v>
      </c>
      <c r="V25">
        <v>143</v>
      </c>
      <c r="W25" t="s">
        <v>98</v>
      </c>
      <c r="X25">
        <v>70</v>
      </c>
    </row>
    <row r="26" spans="1:24" x14ac:dyDescent="0.35">
      <c r="A26" t="s">
        <v>123</v>
      </c>
      <c r="B26">
        <f t="shared" si="1"/>
        <v>25</v>
      </c>
      <c r="C26">
        <v>45</v>
      </c>
      <c r="D26" t="s">
        <v>95</v>
      </c>
      <c r="E26" t="s">
        <v>96</v>
      </c>
      <c r="F26" t="s">
        <v>97</v>
      </c>
      <c r="G26">
        <v>143</v>
      </c>
      <c r="H26" t="s">
        <v>98</v>
      </c>
      <c r="I26">
        <v>70</v>
      </c>
      <c r="K26" cm="1">
        <f t="array" ref="K26">INDEX($I$1:$I$50,ROWS(J26:$J$50))</f>
        <v>68</v>
      </c>
      <c r="L26">
        <f t="shared" si="2"/>
        <v>0</v>
      </c>
      <c r="N26">
        <f t="shared" si="0"/>
        <v>24</v>
      </c>
      <c r="P26" t="s">
        <v>123</v>
      </c>
      <c r="Q26" t="s">
        <v>94</v>
      </c>
      <c r="R26">
        <v>45</v>
      </c>
      <c r="S26" t="s">
        <v>95</v>
      </c>
      <c r="T26" t="s">
        <v>96</v>
      </c>
      <c r="U26" t="s">
        <v>97</v>
      </c>
      <c r="V26">
        <v>138</v>
      </c>
      <c r="W26" t="s">
        <v>98</v>
      </c>
      <c r="X26">
        <v>72</v>
      </c>
    </row>
    <row r="27" spans="1:24" x14ac:dyDescent="0.35">
      <c r="A27" t="s">
        <v>124</v>
      </c>
      <c r="B27">
        <f t="shared" si="1"/>
        <v>26</v>
      </c>
      <c r="C27">
        <v>45</v>
      </c>
      <c r="D27" t="s">
        <v>95</v>
      </c>
      <c r="E27" t="s">
        <v>96</v>
      </c>
      <c r="F27" t="s">
        <v>97</v>
      </c>
      <c r="G27">
        <v>138</v>
      </c>
      <c r="H27" t="s">
        <v>98</v>
      </c>
      <c r="I27">
        <v>72</v>
      </c>
      <c r="K27" cm="1">
        <f t="array" ref="K27">INDEX($I$1:$I$50,ROWS(J27:$J$50))</f>
        <v>66</v>
      </c>
      <c r="L27">
        <f t="shared" si="2"/>
        <v>0</v>
      </c>
      <c r="N27">
        <f t="shared" si="0"/>
        <v>23</v>
      </c>
      <c r="P27" t="s">
        <v>124</v>
      </c>
      <c r="Q27" t="s">
        <v>94</v>
      </c>
      <c r="R27">
        <v>45</v>
      </c>
      <c r="S27" t="s">
        <v>95</v>
      </c>
      <c r="T27" t="s">
        <v>96</v>
      </c>
      <c r="U27" t="s">
        <v>97</v>
      </c>
      <c r="V27">
        <v>134</v>
      </c>
      <c r="W27" t="s">
        <v>98</v>
      </c>
      <c r="X27">
        <v>74</v>
      </c>
    </row>
    <row r="28" spans="1:24" x14ac:dyDescent="0.35">
      <c r="A28" t="s">
        <v>125</v>
      </c>
      <c r="B28">
        <f t="shared" si="1"/>
        <v>27</v>
      </c>
      <c r="C28">
        <v>45</v>
      </c>
      <c r="D28" t="s">
        <v>95</v>
      </c>
      <c r="E28" t="s">
        <v>96</v>
      </c>
      <c r="F28" t="s">
        <v>97</v>
      </c>
      <c r="G28">
        <v>134</v>
      </c>
      <c r="H28" t="s">
        <v>98</v>
      </c>
      <c r="I28">
        <v>74</v>
      </c>
      <c r="K28" cm="1">
        <f t="array" ref="K28">INDEX($I$1:$I$50,ROWS(J28:$J$50))</f>
        <v>63</v>
      </c>
      <c r="L28">
        <f t="shared" si="2"/>
        <v>0</v>
      </c>
      <c r="N28">
        <f t="shared" si="0"/>
        <v>22</v>
      </c>
      <c r="P28" t="s">
        <v>125</v>
      </c>
      <c r="Q28" t="s">
        <v>94</v>
      </c>
      <c r="R28">
        <v>45</v>
      </c>
      <c r="S28" t="s">
        <v>95</v>
      </c>
      <c r="T28" t="s">
        <v>96</v>
      </c>
      <c r="U28" t="s">
        <v>97</v>
      </c>
      <c r="V28">
        <v>131</v>
      </c>
      <c r="W28" t="s">
        <v>98</v>
      </c>
      <c r="X28">
        <v>76</v>
      </c>
    </row>
    <row r="29" spans="1:24" x14ac:dyDescent="0.35">
      <c r="A29" t="s">
        <v>126</v>
      </c>
      <c r="B29">
        <f t="shared" si="1"/>
        <v>28</v>
      </c>
      <c r="C29">
        <v>45</v>
      </c>
      <c r="D29" t="s">
        <v>95</v>
      </c>
      <c r="E29" t="s">
        <v>96</v>
      </c>
      <c r="F29" t="s">
        <v>97</v>
      </c>
      <c r="G29">
        <v>131</v>
      </c>
      <c r="H29" t="s">
        <v>98</v>
      </c>
      <c r="I29">
        <v>76</v>
      </c>
      <c r="K29" cm="1">
        <f t="array" ref="K29">INDEX($I$1:$I$50,ROWS(J29:$J$50))</f>
        <v>61</v>
      </c>
      <c r="L29">
        <f t="shared" si="2"/>
        <v>0</v>
      </c>
      <c r="N29">
        <f t="shared" si="0"/>
        <v>21</v>
      </c>
      <c r="P29" t="s">
        <v>126</v>
      </c>
      <c r="Q29" t="s">
        <v>94</v>
      </c>
      <c r="R29">
        <v>45</v>
      </c>
      <c r="S29" t="s">
        <v>95</v>
      </c>
      <c r="T29" t="s">
        <v>96</v>
      </c>
      <c r="U29" t="s">
        <v>97</v>
      </c>
      <c r="V29">
        <v>128</v>
      </c>
      <c r="W29" t="s">
        <v>98</v>
      </c>
      <c r="X29">
        <v>78</v>
      </c>
    </row>
    <row r="30" spans="1:24" x14ac:dyDescent="0.35">
      <c r="A30" t="s">
        <v>127</v>
      </c>
      <c r="B30">
        <f t="shared" si="1"/>
        <v>29</v>
      </c>
      <c r="C30">
        <v>45</v>
      </c>
      <c r="D30" t="s">
        <v>95</v>
      </c>
      <c r="E30" t="s">
        <v>96</v>
      </c>
      <c r="F30" t="s">
        <v>97</v>
      </c>
      <c r="G30">
        <v>128</v>
      </c>
      <c r="H30" t="s">
        <v>98</v>
      </c>
      <c r="I30">
        <v>78</v>
      </c>
      <c r="K30" cm="1">
        <f t="array" ref="K30">INDEX($I$1:$I$50,ROWS(J30:$J$50))</f>
        <v>58</v>
      </c>
      <c r="L30">
        <f t="shared" si="2"/>
        <v>0</v>
      </c>
      <c r="N30">
        <f t="shared" si="0"/>
        <v>20</v>
      </c>
      <c r="P30" t="s">
        <v>127</v>
      </c>
      <c r="Q30" t="s">
        <v>94</v>
      </c>
      <c r="R30">
        <v>45</v>
      </c>
      <c r="S30" t="s">
        <v>95</v>
      </c>
      <c r="T30" t="s">
        <v>96</v>
      </c>
      <c r="U30" t="s">
        <v>97</v>
      </c>
      <c r="V30">
        <v>125</v>
      </c>
      <c r="W30" t="s">
        <v>98</v>
      </c>
      <c r="X30">
        <v>80</v>
      </c>
    </row>
    <row r="31" spans="1:24" x14ac:dyDescent="0.35">
      <c r="A31" t="s">
        <v>128</v>
      </c>
      <c r="B31">
        <f t="shared" si="1"/>
        <v>30</v>
      </c>
      <c r="C31">
        <v>45</v>
      </c>
      <c r="D31" t="s">
        <v>95</v>
      </c>
      <c r="E31" t="s">
        <v>96</v>
      </c>
      <c r="F31" t="s">
        <v>97</v>
      </c>
      <c r="G31">
        <v>125</v>
      </c>
      <c r="H31" t="s">
        <v>98</v>
      </c>
      <c r="I31">
        <v>80</v>
      </c>
      <c r="K31" cm="1">
        <f t="array" ref="K31">INDEX($I$1:$I$50,ROWS(J31:$J$50))</f>
        <v>56</v>
      </c>
      <c r="L31">
        <f t="shared" si="2"/>
        <v>0</v>
      </c>
      <c r="N31">
        <f t="shared" si="0"/>
        <v>19</v>
      </c>
      <c r="P31" t="s">
        <v>128</v>
      </c>
      <c r="Q31" t="s">
        <v>94</v>
      </c>
      <c r="R31">
        <v>45</v>
      </c>
      <c r="S31" t="s">
        <v>95</v>
      </c>
      <c r="T31" t="s">
        <v>96</v>
      </c>
      <c r="U31" t="s">
        <v>97</v>
      </c>
      <c r="V31">
        <v>122</v>
      </c>
      <c r="W31" t="s">
        <v>98</v>
      </c>
      <c r="X31">
        <v>82</v>
      </c>
    </row>
    <row r="32" spans="1:24" x14ac:dyDescent="0.35">
      <c r="A32" t="s">
        <v>129</v>
      </c>
      <c r="B32">
        <f t="shared" si="1"/>
        <v>31</v>
      </c>
      <c r="C32">
        <v>45</v>
      </c>
      <c r="D32" t="s">
        <v>95</v>
      </c>
      <c r="E32" t="s">
        <v>96</v>
      </c>
      <c r="F32" t="s">
        <v>97</v>
      </c>
      <c r="G32">
        <v>122</v>
      </c>
      <c r="H32" t="s">
        <v>98</v>
      </c>
      <c r="I32">
        <v>82</v>
      </c>
      <c r="K32" cm="1">
        <f t="array" ref="K32">INDEX($I$1:$I$50,ROWS(J32:$J$50))</f>
        <v>53</v>
      </c>
      <c r="L32">
        <f t="shared" si="2"/>
        <v>0</v>
      </c>
      <c r="N32">
        <f t="shared" si="0"/>
        <v>18</v>
      </c>
      <c r="P32" t="s">
        <v>129</v>
      </c>
      <c r="Q32" t="s">
        <v>94</v>
      </c>
      <c r="R32">
        <v>45</v>
      </c>
      <c r="S32" t="s">
        <v>95</v>
      </c>
      <c r="T32" t="s">
        <v>96</v>
      </c>
      <c r="U32" t="s">
        <v>97</v>
      </c>
      <c r="V32">
        <v>119</v>
      </c>
      <c r="W32" t="s">
        <v>98</v>
      </c>
      <c r="X32">
        <v>84</v>
      </c>
    </row>
    <row r="33" spans="1:24" x14ac:dyDescent="0.35">
      <c r="A33" t="s">
        <v>130</v>
      </c>
      <c r="B33">
        <f t="shared" si="1"/>
        <v>32</v>
      </c>
      <c r="C33">
        <v>45</v>
      </c>
      <c r="D33" t="s">
        <v>95</v>
      </c>
      <c r="E33" t="s">
        <v>96</v>
      </c>
      <c r="F33" t="s">
        <v>97</v>
      </c>
      <c r="G33">
        <v>119</v>
      </c>
      <c r="H33" t="s">
        <v>98</v>
      </c>
      <c r="I33">
        <v>84</v>
      </c>
      <c r="K33" cm="1">
        <f t="array" ref="K33">INDEX($I$1:$I$50,ROWS(J33:$J$50))</f>
        <v>51</v>
      </c>
      <c r="L33">
        <f t="shared" si="2"/>
        <v>0</v>
      </c>
      <c r="N33">
        <f t="shared" si="0"/>
        <v>17</v>
      </c>
      <c r="P33" t="s">
        <v>130</v>
      </c>
      <c r="Q33" t="s">
        <v>94</v>
      </c>
      <c r="R33">
        <v>45</v>
      </c>
      <c r="S33" t="s">
        <v>95</v>
      </c>
      <c r="T33" t="s">
        <v>96</v>
      </c>
      <c r="U33" t="s">
        <v>97</v>
      </c>
      <c r="V33">
        <v>117</v>
      </c>
      <c r="W33" t="s">
        <v>98</v>
      </c>
      <c r="X33">
        <v>85</v>
      </c>
    </row>
    <row r="34" spans="1:24" x14ac:dyDescent="0.35">
      <c r="A34" t="s">
        <v>131</v>
      </c>
      <c r="B34">
        <f t="shared" si="1"/>
        <v>33</v>
      </c>
      <c r="C34">
        <v>45</v>
      </c>
      <c r="D34" t="s">
        <v>95</v>
      </c>
      <c r="E34" t="s">
        <v>96</v>
      </c>
      <c r="F34" t="s">
        <v>97</v>
      </c>
      <c r="G34">
        <v>117</v>
      </c>
      <c r="H34" t="s">
        <v>98</v>
      </c>
      <c r="I34">
        <v>85</v>
      </c>
      <c r="K34" cm="1">
        <f t="array" ref="K34">INDEX($I$1:$I$50,ROWS(J34:$J$50))</f>
        <v>48</v>
      </c>
      <c r="L34">
        <f t="shared" si="2"/>
        <v>0</v>
      </c>
      <c r="N34">
        <f t="shared" si="0"/>
        <v>16</v>
      </c>
      <c r="P34" t="s">
        <v>131</v>
      </c>
      <c r="Q34" t="s">
        <v>94</v>
      </c>
      <c r="R34">
        <v>45</v>
      </c>
      <c r="S34" t="s">
        <v>95</v>
      </c>
      <c r="T34" t="s">
        <v>96</v>
      </c>
      <c r="U34" t="s">
        <v>97</v>
      </c>
      <c r="V34">
        <v>115</v>
      </c>
      <c r="W34" t="s">
        <v>98</v>
      </c>
      <c r="X34">
        <v>87</v>
      </c>
    </row>
    <row r="35" spans="1:24" x14ac:dyDescent="0.35">
      <c r="A35" t="s">
        <v>132</v>
      </c>
      <c r="B35">
        <f t="shared" si="1"/>
        <v>34</v>
      </c>
      <c r="C35">
        <v>45</v>
      </c>
      <c r="D35" t="s">
        <v>95</v>
      </c>
      <c r="E35" t="s">
        <v>96</v>
      </c>
      <c r="F35" t="s">
        <v>97</v>
      </c>
      <c r="G35">
        <v>115</v>
      </c>
      <c r="H35" t="s">
        <v>98</v>
      </c>
      <c r="I35">
        <v>87</v>
      </c>
      <c r="K35" cm="1">
        <f t="array" ref="K35">INDEX($I$1:$I$50,ROWS(J35:$J$50))</f>
        <v>45</v>
      </c>
      <c r="L35">
        <f t="shared" si="2"/>
        <v>0</v>
      </c>
      <c r="N35">
        <f t="shared" si="0"/>
        <v>15</v>
      </c>
      <c r="P35" t="s">
        <v>132</v>
      </c>
      <c r="Q35" t="s">
        <v>94</v>
      </c>
      <c r="R35">
        <v>45</v>
      </c>
      <c r="S35" t="s">
        <v>95</v>
      </c>
      <c r="T35" t="s">
        <v>96</v>
      </c>
      <c r="U35" t="s">
        <v>97</v>
      </c>
      <c r="V35">
        <v>113</v>
      </c>
      <c r="W35" t="s">
        <v>98</v>
      </c>
      <c r="X35">
        <v>88</v>
      </c>
    </row>
    <row r="36" spans="1:24" x14ac:dyDescent="0.35">
      <c r="A36" t="s">
        <v>133</v>
      </c>
      <c r="B36">
        <f t="shared" si="1"/>
        <v>35</v>
      </c>
      <c r="C36">
        <v>45</v>
      </c>
      <c r="D36" t="s">
        <v>95</v>
      </c>
      <c r="E36" t="s">
        <v>96</v>
      </c>
      <c r="F36" t="s">
        <v>97</v>
      </c>
      <c r="G36">
        <v>113</v>
      </c>
      <c r="H36" t="s">
        <v>98</v>
      </c>
      <c r="I36">
        <v>88</v>
      </c>
      <c r="K36" cm="1">
        <f t="array" ref="K36">INDEX($I$1:$I$50,ROWS(J36:$J$50))</f>
        <v>42</v>
      </c>
      <c r="L36">
        <f t="shared" si="2"/>
        <v>0</v>
      </c>
      <c r="N36">
        <f t="shared" si="0"/>
        <v>14</v>
      </c>
      <c r="P36" t="s">
        <v>133</v>
      </c>
      <c r="Q36" t="s">
        <v>94</v>
      </c>
      <c r="R36">
        <v>45</v>
      </c>
      <c r="S36" t="s">
        <v>95</v>
      </c>
      <c r="T36" t="s">
        <v>96</v>
      </c>
      <c r="U36" t="s">
        <v>97</v>
      </c>
      <c r="V36">
        <v>111</v>
      </c>
      <c r="W36" t="s">
        <v>98</v>
      </c>
      <c r="X36">
        <v>90</v>
      </c>
    </row>
    <row r="37" spans="1:24" x14ac:dyDescent="0.35">
      <c r="A37" t="s">
        <v>134</v>
      </c>
      <c r="B37">
        <f t="shared" si="1"/>
        <v>36</v>
      </c>
      <c r="C37">
        <v>45</v>
      </c>
      <c r="D37" t="s">
        <v>95</v>
      </c>
      <c r="E37" t="s">
        <v>96</v>
      </c>
      <c r="F37" t="s">
        <v>97</v>
      </c>
      <c r="G37">
        <v>111</v>
      </c>
      <c r="H37" t="s">
        <v>98</v>
      </c>
      <c r="I37">
        <v>90</v>
      </c>
      <c r="K37" cm="1">
        <f t="array" ref="K37">INDEX($I$1:$I$50,ROWS(J37:$J$50))</f>
        <v>39</v>
      </c>
      <c r="L37">
        <f t="shared" si="2"/>
        <v>0</v>
      </c>
      <c r="N37">
        <f t="shared" si="0"/>
        <v>13</v>
      </c>
      <c r="P37" t="s">
        <v>134</v>
      </c>
      <c r="Q37" t="s">
        <v>94</v>
      </c>
      <c r="R37">
        <v>45</v>
      </c>
      <c r="S37" t="s">
        <v>95</v>
      </c>
      <c r="T37" t="s">
        <v>96</v>
      </c>
      <c r="U37" t="s">
        <v>97</v>
      </c>
      <c r="V37">
        <v>110</v>
      </c>
      <c r="W37" t="s">
        <v>98</v>
      </c>
      <c r="X37">
        <v>91</v>
      </c>
    </row>
    <row r="38" spans="1:24" x14ac:dyDescent="0.35">
      <c r="A38" t="s">
        <v>135</v>
      </c>
      <c r="B38">
        <f t="shared" si="1"/>
        <v>37</v>
      </c>
      <c r="C38">
        <v>45</v>
      </c>
      <c r="D38" t="s">
        <v>95</v>
      </c>
      <c r="E38" t="s">
        <v>96</v>
      </c>
      <c r="F38" t="s">
        <v>97</v>
      </c>
      <c r="G38">
        <v>110</v>
      </c>
      <c r="H38" t="s">
        <v>98</v>
      </c>
      <c r="I38">
        <v>91</v>
      </c>
      <c r="K38" cm="1">
        <f t="array" ref="K38">INDEX($I$1:$I$50,ROWS(J38:$J$50))</f>
        <v>37</v>
      </c>
      <c r="L38">
        <f t="shared" si="2"/>
        <v>0</v>
      </c>
      <c r="N38">
        <f t="shared" si="0"/>
        <v>12</v>
      </c>
      <c r="P38" t="s">
        <v>135</v>
      </c>
      <c r="Q38" t="s">
        <v>94</v>
      </c>
      <c r="R38">
        <v>45</v>
      </c>
      <c r="S38" t="s">
        <v>95</v>
      </c>
      <c r="T38" t="s">
        <v>96</v>
      </c>
      <c r="U38" t="s">
        <v>97</v>
      </c>
      <c r="V38">
        <v>108</v>
      </c>
      <c r="W38" t="s">
        <v>98</v>
      </c>
      <c r="X38">
        <v>92</v>
      </c>
    </row>
    <row r="39" spans="1:24" x14ac:dyDescent="0.35">
      <c r="A39" t="s">
        <v>136</v>
      </c>
      <c r="B39">
        <f t="shared" si="1"/>
        <v>38</v>
      </c>
      <c r="C39">
        <v>45</v>
      </c>
      <c r="D39" t="s">
        <v>95</v>
      </c>
      <c r="E39" t="s">
        <v>96</v>
      </c>
      <c r="F39" t="s">
        <v>97</v>
      </c>
      <c r="G39">
        <v>108</v>
      </c>
      <c r="H39" t="s">
        <v>98</v>
      </c>
      <c r="I39">
        <v>92</v>
      </c>
      <c r="K39" cm="1">
        <f t="array" ref="K39">INDEX($I$1:$I$50,ROWS(J39:$J$50))</f>
        <v>34</v>
      </c>
      <c r="L39">
        <f t="shared" si="2"/>
        <v>0</v>
      </c>
      <c r="N39">
        <f t="shared" si="0"/>
        <v>11</v>
      </c>
      <c r="P39" t="s">
        <v>136</v>
      </c>
      <c r="Q39" t="s">
        <v>94</v>
      </c>
      <c r="R39">
        <v>45</v>
      </c>
      <c r="S39" t="s">
        <v>95</v>
      </c>
      <c r="T39" t="s">
        <v>96</v>
      </c>
      <c r="U39" t="s">
        <v>97</v>
      </c>
      <c r="V39">
        <v>107</v>
      </c>
      <c r="W39" t="s">
        <v>98</v>
      </c>
      <c r="X39">
        <v>93</v>
      </c>
    </row>
    <row r="40" spans="1:24" x14ac:dyDescent="0.35">
      <c r="A40" t="s">
        <v>137</v>
      </c>
      <c r="B40">
        <f t="shared" si="1"/>
        <v>39</v>
      </c>
      <c r="C40">
        <v>45</v>
      </c>
      <c r="D40" t="s">
        <v>95</v>
      </c>
      <c r="E40" t="s">
        <v>96</v>
      </c>
      <c r="F40" t="s">
        <v>97</v>
      </c>
      <c r="G40">
        <v>107</v>
      </c>
      <c r="H40" t="s">
        <v>98</v>
      </c>
      <c r="I40">
        <v>93</v>
      </c>
      <c r="K40" cm="1">
        <f t="array" ref="K40">INDEX($I$1:$I$50,ROWS(J40:$J$50))</f>
        <v>31</v>
      </c>
      <c r="L40">
        <f t="shared" si="2"/>
        <v>0</v>
      </c>
      <c r="N40">
        <f t="shared" si="0"/>
        <v>10</v>
      </c>
      <c r="P40" t="s">
        <v>137</v>
      </c>
      <c r="Q40" t="s">
        <v>94</v>
      </c>
      <c r="R40">
        <v>45</v>
      </c>
      <c r="S40" t="s">
        <v>95</v>
      </c>
      <c r="T40" t="s">
        <v>96</v>
      </c>
      <c r="U40" t="s">
        <v>97</v>
      </c>
      <c r="V40">
        <v>106</v>
      </c>
      <c r="W40" t="s">
        <v>98</v>
      </c>
      <c r="X40">
        <v>94</v>
      </c>
    </row>
    <row r="41" spans="1:24" x14ac:dyDescent="0.35">
      <c r="A41" t="s">
        <v>138</v>
      </c>
      <c r="B41">
        <f t="shared" si="1"/>
        <v>40</v>
      </c>
      <c r="C41">
        <v>45</v>
      </c>
      <c r="D41" t="s">
        <v>95</v>
      </c>
      <c r="E41" t="s">
        <v>96</v>
      </c>
      <c r="F41" t="s">
        <v>97</v>
      </c>
      <c r="G41">
        <v>106</v>
      </c>
      <c r="H41" t="s">
        <v>98</v>
      </c>
      <c r="I41">
        <v>94</v>
      </c>
      <c r="K41" cm="1">
        <f t="array" ref="K41">INDEX($I$1:$I$50,ROWS(J41:$J$50))</f>
        <v>28</v>
      </c>
      <c r="L41">
        <f t="shared" si="2"/>
        <v>0</v>
      </c>
      <c r="N41">
        <f t="shared" si="0"/>
        <v>9</v>
      </c>
      <c r="P41" t="s">
        <v>138</v>
      </c>
      <c r="Q41" t="s">
        <v>94</v>
      </c>
      <c r="R41">
        <v>45</v>
      </c>
      <c r="S41" t="s">
        <v>95</v>
      </c>
      <c r="T41" t="s">
        <v>96</v>
      </c>
      <c r="U41" t="s">
        <v>97</v>
      </c>
      <c r="V41">
        <v>105</v>
      </c>
      <c r="W41" t="s">
        <v>98</v>
      </c>
      <c r="X41">
        <v>95</v>
      </c>
    </row>
    <row r="42" spans="1:24" x14ac:dyDescent="0.35">
      <c r="A42" t="s">
        <v>139</v>
      </c>
      <c r="B42">
        <f t="shared" si="1"/>
        <v>41</v>
      </c>
      <c r="C42">
        <v>45</v>
      </c>
      <c r="D42" t="s">
        <v>95</v>
      </c>
      <c r="E42" t="s">
        <v>96</v>
      </c>
      <c r="F42" t="s">
        <v>97</v>
      </c>
      <c r="G42">
        <v>105</v>
      </c>
      <c r="H42" t="s">
        <v>98</v>
      </c>
      <c r="I42">
        <v>95</v>
      </c>
      <c r="K42" cm="1">
        <f t="array" ref="K42">INDEX($I$1:$I$50,ROWS(J42:$J$50))</f>
        <v>25</v>
      </c>
      <c r="L42">
        <f t="shared" si="2"/>
        <v>0</v>
      </c>
      <c r="N42">
        <f t="shared" si="0"/>
        <v>8</v>
      </c>
      <c r="P42" t="s">
        <v>139</v>
      </c>
      <c r="Q42" t="s">
        <v>94</v>
      </c>
      <c r="R42">
        <v>45</v>
      </c>
      <c r="S42" t="s">
        <v>95</v>
      </c>
      <c r="T42" t="s">
        <v>96</v>
      </c>
      <c r="U42" t="s">
        <v>97</v>
      </c>
      <c r="V42">
        <v>104</v>
      </c>
      <c r="W42" t="s">
        <v>98</v>
      </c>
      <c r="X42">
        <v>96</v>
      </c>
    </row>
    <row r="43" spans="1:24" x14ac:dyDescent="0.35">
      <c r="A43" t="s">
        <v>140</v>
      </c>
      <c r="B43">
        <f t="shared" si="1"/>
        <v>42</v>
      </c>
      <c r="C43">
        <v>45</v>
      </c>
      <c r="D43" t="s">
        <v>95</v>
      </c>
      <c r="E43" t="s">
        <v>96</v>
      </c>
      <c r="F43" t="s">
        <v>97</v>
      </c>
      <c r="G43">
        <v>104</v>
      </c>
      <c r="H43" t="s">
        <v>98</v>
      </c>
      <c r="I43">
        <v>96</v>
      </c>
      <c r="K43" cm="1">
        <f t="array" ref="K43">INDEX($I$1:$I$50,ROWS(J43:$J$50))</f>
        <v>22</v>
      </c>
      <c r="L43">
        <f t="shared" si="2"/>
        <v>0</v>
      </c>
      <c r="N43">
        <f t="shared" si="0"/>
        <v>7</v>
      </c>
      <c r="P43" t="s">
        <v>140</v>
      </c>
      <c r="Q43" t="s">
        <v>94</v>
      </c>
      <c r="R43">
        <v>45</v>
      </c>
      <c r="S43" t="s">
        <v>95</v>
      </c>
      <c r="T43" t="s">
        <v>96</v>
      </c>
      <c r="U43" t="s">
        <v>97</v>
      </c>
      <c r="V43">
        <v>103</v>
      </c>
      <c r="W43" t="s">
        <v>98</v>
      </c>
      <c r="X43">
        <v>97</v>
      </c>
    </row>
    <row r="44" spans="1:24" x14ac:dyDescent="0.35">
      <c r="A44" t="s">
        <v>141</v>
      </c>
      <c r="B44">
        <f t="shared" si="1"/>
        <v>43</v>
      </c>
      <c r="C44">
        <v>45</v>
      </c>
      <c r="D44" t="s">
        <v>95</v>
      </c>
      <c r="E44" t="s">
        <v>96</v>
      </c>
      <c r="F44" t="s">
        <v>97</v>
      </c>
      <c r="G44">
        <v>103</v>
      </c>
      <c r="H44" t="s">
        <v>98</v>
      </c>
      <c r="I44">
        <v>97</v>
      </c>
      <c r="K44" cm="1">
        <f t="array" ref="K44">INDEX($I$1:$I$50,ROWS(J44:$J$50))</f>
        <v>19</v>
      </c>
      <c r="L44">
        <f t="shared" si="2"/>
        <v>0</v>
      </c>
      <c r="N44">
        <f t="shared" si="0"/>
        <v>6</v>
      </c>
      <c r="P44" t="s">
        <v>141</v>
      </c>
      <c r="Q44" t="s">
        <v>94</v>
      </c>
      <c r="R44">
        <v>45</v>
      </c>
      <c r="S44" t="s">
        <v>95</v>
      </c>
      <c r="T44" t="s">
        <v>96</v>
      </c>
      <c r="U44" t="s">
        <v>97</v>
      </c>
      <c r="V44">
        <v>103</v>
      </c>
      <c r="W44" t="s">
        <v>98</v>
      </c>
      <c r="X44">
        <v>97</v>
      </c>
    </row>
    <row r="45" spans="1:24" x14ac:dyDescent="0.35">
      <c r="A45" t="s">
        <v>142</v>
      </c>
      <c r="B45">
        <f t="shared" si="1"/>
        <v>44</v>
      </c>
      <c r="C45">
        <v>45</v>
      </c>
      <c r="D45" t="s">
        <v>95</v>
      </c>
      <c r="E45" t="s">
        <v>96</v>
      </c>
      <c r="F45" t="s">
        <v>97</v>
      </c>
      <c r="G45">
        <v>103</v>
      </c>
      <c r="H45" t="s">
        <v>98</v>
      </c>
      <c r="I45">
        <v>97</v>
      </c>
      <c r="K45" cm="1">
        <f t="array" ref="K45">INDEX($I$1:$I$50,ROWS(J45:$J$50))</f>
        <v>16</v>
      </c>
      <c r="L45">
        <f t="shared" si="2"/>
        <v>0</v>
      </c>
      <c r="N45">
        <f t="shared" si="0"/>
        <v>5</v>
      </c>
      <c r="P45" t="s">
        <v>142</v>
      </c>
      <c r="Q45" t="s">
        <v>94</v>
      </c>
      <c r="R45">
        <v>45</v>
      </c>
      <c r="S45" t="s">
        <v>95</v>
      </c>
      <c r="T45" t="s">
        <v>96</v>
      </c>
      <c r="U45" t="s">
        <v>97</v>
      </c>
      <c r="V45">
        <v>102</v>
      </c>
      <c r="W45" t="s">
        <v>98</v>
      </c>
      <c r="X45">
        <v>98</v>
      </c>
    </row>
    <row r="46" spans="1:24" x14ac:dyDescent="0.35">
      <c r="A46" t="s">
        <v>143</v>
      </c>
      <c r="B46">
        <f t="shared" si="1"/>
        <v>45</v>
      </c>
      <c r="C46">
        <v>45</v>
      </c>
      <c r="D46" t="s">
        <v>95</v>
      </c>
      <c r="E46" t="s">
        <v>96</v>
      </c>
      <c r="F46" t="s">
        <v>97</v>
      </c>
      <c r="G46">
        <v>102</v>
      </c>
      <c r="H46" t="s">
        <v>98</v>
      </c>
      <c r="I46">
        <v>98</v>
      </c>
      <c r="K46" cm="1">
        <f t="array" ref="K46">INDEX($I$1:$I$50,ROWS(J46:$J$50))</f>
        <v>12</v>
      </c>
      <c r="L46">
        <f t="shared" si="2"/>
        <v>0</v>
      </c>
      <c r="N46">
        <f t="shared" si="0"/>
        <v>4</v>
      </c>
      <c r="P46" t="s">
        <v>143</v>
      </c>
      <c r="Q46" t="s">
        <v>94</v>
      </c>
      <c r="R46">
        <v>45</v>
      </c>
      <c r="S46" t="s">
        <v>95</v>
      </c>
      <c r="T46" t="s">
        <v>96</v>
      </c>
      <c r="U46" t="s">
        <v>97</v>
      </c>
      <c r="V46">
        <v>102</v>
      </c>
      <c r="W46" t="s">
        <v>98</v>
      </c>
      <c r="X46">
        <v>98</v>
      </c>
    </row>
    <row r="47" spans="1:24" x14ac:dyDescent="0.35">
      <c r="A47" t="s">
        <v>144</v>
      </c>
      <c r="B47">
        <f t="shared" si="1"/>
        <v>46</v>
      </c>
      <c r="C47">
        <v>45</v>
      </c>
      <c r="D47" t="s">
        <v>95</v>
      </c>
      <c r="E47" t="s">
        <v>96</v>
      </c>
      <c r="F47" t="s">
        <v>97</v>
      </c>
      <c r="G47">
        <v>102</v>
      </c>
      <c r="H47" t="s">
        <v>98</v>
      </c>
      <c r="I47">
        <v>98</v>
      </c>
      <c r="K47" cm="1">
        <f t="array" ref="K47">INDEX($I$1:$I$50,ROWS(J47:$J$50))</f>
        <v>9</v>
      </c>
      <c r="L47">
        <f t="shared" si="2"/>
        <v>0</v>
      </c>
      <c r="N47">
        <f t="shared" si="0"/>
        <v>3</v>
      </c>
      <c r="P47" t="s">
        <v>144</v>
      </c>
      <c r="Q47" t="s">
        <v>94</v>
      </c>
      <c r="R47">
        <v>45</v>
      </c>
      <c r="S47" t="s">
        <v>95</v>
      </c>
      <c r="T47" t="s">
        <v>96</v>
      </c>
      <c r="U47" t="s">
        <v>97</v>
      </c>
      <c r="V47">
        <v>101</v>
      </c>
      <c r="W47" t="s">
        <v>98</v>
      </c>
      <c r="X47">
        <v>99</v>
      </c>
    </row>
    <row r="48" spans="1:24" x14ac:dyDescent="0.35">
      <c r="A48" t="s">
        <v>145</v>
      </c>
      <c r="B48">
        <f t="shared" si="1"/>
        <v>47</v>
      </c>
      <c r="C48">
        <v>45</v>
      </c>
      <c r="D48" t="s">
        <v>95</v>
      </c>
      <c r="E48" t="s">
        <v>96</v>
      </c>
      <c r="F48" t="s">
        <v>97</v>
      </c>
      <c r="G48">
        <v>101</v>
      </c>
      <c r="H48" t="s">
        <v>98</v>
      </c>
      <c r="I48">
        <v>99</v>
      </c>
      <c r="K48" cm="1">
        <f t="array" ref="K48">INDEX($I$1:$I$50,ROWS(J48:$J$50))</f>
        <v>6</v>
      </c>
      <c r="L48">
        <f t="shared" si="2"/>
        <v>0</v>
      </c>
      <c r="N48">
        <f t="shared" si="0"/>
        <v>2</v>
      </c>
      <c r="P48" t="s">
        <v>145</v>
      </c>
      <c r="Q48" t="s">
        <v>94</v>
      </c>
      <c r="R48">
        <v>45</v>
      </c>
      <c r="S48" t="s">
        <v>95</v>
      </c>
      <c r="T48" t="s">
        <v>96</v>
      </c>
      <c r="U48" t="s">
        <v>97</v>
      </c>
      <c r="V48">
        <v>101</v>
      </c>
      <c r="W48" t="s">
        <v>98</v>
      </c>
      <c r="X48">
        <v>99</v>
      </c>
    </row>
    <row r="49" spans="1:24" x14ac:dyDescent="0.35">
      <c r="A49" t="s">
        <v>146</v>
      </c>
      <c r="B49">
        <f t="shared" si="1"/>
        <v>48</v>
      </c>
      <c r="C49">
        <v>45</v>
      </c>
      <c r="D49" t="s">
        <v>95</v>
      </c>
      <c r="E49" t="s">
        <v>96</v>
      </c>
      <c r="F49" t="s">
        <v>97</v>
      </c>
      <c r="G49">
        <v>101</v>
      </c>
      <c r="H49" t="s">
        <v>98</v>
      </c>
      <c r="I49">
        <v>99</v>
      </c>
      <c r="K49" cm="1">
        <f t="array" ref="K49">INDEX($I$1:$I$50,ROWS(J49:$J$50))</f>
        <v>3</v>
      </c>
      <c r="L49">
        <f t="shared" si="2"/>
        <v>0</v>
      </c>
      <c r="N49">
        <f t="shared" si="0"/>
        <v>1</v>
      </c>
      <c r="P49" t="s">
        <v>146</v>
      </c>
      <c r="Q49" t="s">
        <v>94</v>
      </c>
      <c r="R49">
        <v>45</v>
      </c>
      <c r="S49" t="s">
        <v>95</v>
      </c>
      <c r="T49" t="s">
        <v>96</v>
      </c>
      <c r="U49" t="s">
        <v>97</v>
      </c>
      <c r="V49">
        <v>101</v>
      </c>
      <c r="W49" t="s">
        <v>98</v>
      </c>
      <c r="X49">
        <v>99</v>
      </c>
    </row>
    <row r="50" spans="1:24" x14ac:dyDescent="0.35">
      <c r="A50" t="s">
        <v>147</v>
      </c>
      <c r="B50">
        <f t="shared" si="1"/>
        <v>49</v>
      </c>
      <c r="C50">
        <v>45</v>
      </c>
      <c r="D50" t="s">
        <v>95</v>
      </c>
      <c r="E50" t="s">
        <v>96</v>
      </c>
      <c r="F50" t="s">
        <v>97</v>
      </c>
      <c r="G50">
        <v>101</v>
      </c>
      <c r="H50" t="s">
        <v>98</v>
      </c>
      <c r="I50">
        <v>99</v>
      </c>
      <c r="J50">
        <f>SUM(I1:I50)</f>
        <v>3106</v>
      </c>
      <c r="K50" cm="1">
        <f t="array" ref="K50">INDEX($I$1:$I$50,ROWS(J50:$J$50))</f>
        <v>0</v>
      </c>
      <c r="L50">
        <f t="shared" si="2"/>
        <v>0</v>
      </c>
      <c r="N50">
        <f t="shared" si="0"/>
        <v>0</v>
      </c>
      <c r="P50" t="s">
        <v>147</v>
      </c>
      <c r="Q50" t="s">
        <v>94</v>
      </c>
      <c r="R50">
        <v>45</v>
      </c>
      <c r="S50" t="s">
        <v>95</v>
      </c>
      <c r="T50" t="s">
        <v>96</v>
      </c>
      <c r="U50" t="s">
        <v>97</v>
      </c>
      <c r="V50">
        <v>101</v>
      </c>
      <c r="W50" t="s">
        <v>98</v>
      </c>
      <c r="X50">
        <v>99</v>
      </c>
    </row>
    <row r="51" spans="1:24" s="40" customFormat="1" ht="28.5" customHeight="1" x14ac:dyDescent="0.35">
      <c r="A51" s="40" t="s">
        <v>148</v>
      </c>
      <c r="B51" s="40">
        <f>B50+1</f>
        <v>50</v>
      </c>
      <c r="C51" s="40">
        <v>45</v>
      </c>
      <c r="D51" s="40" t="s">
        <v>95</v>
      </c>
      <c r="E51" s="40" t="s">
        <v>96</v>
      </c>
      <c r="F51" s="40" t="s">
        <v>97</v>
      </c>
      <c r="G51" s="40">
        <v>101</v>
      </c>
      <c r="H51" s="40" t="s">
        <v>98</v>
      </c>
      <c r="I51" s="40">
        <v>99</v>
      </c>
      <c r="K51" s="40">
        <v>99</v>
      </c>
      <c r="N51">
        <f>50-B51-1</f>
        <v>-1</v>
      </c>
      <c r="P51" s="40" t="s">
        <v>148</v>
      </c>
      <c r="Q51" s="40" t="s">
        <v>94</v>
      </c>
      <c r="R51" s="40">
        <v>45</v>
      </c>
      <c r="S51" s="40" t="s">
        <v>95</v>
      </c>
      <c r="T51" s="40" t="s">
        <v>96</v>
      </c>
      <c r="U51" s="40" t="s">
        <v>97</v>
      </c>
      <c r="V51" s="40">
        <v>101</v>
      </c>
      <c r="W51" s="40" t="s">
        <v>98</v>
      </c>
      <c r="X51" s="40">
        <v>99</v>
      </c>
    </row>
    <row r="52" spans="1:24" x14ac:dyDescent="0.35">
      <c r="A52" t="s">
        <v>149</v>
      </c>
      <c r="B52">
        <f t="shared" si="1"/>
        <v>51</v>
      </c>
      <c r="C52">
        <v>45</v>
      </c>
      <c r="D52" t="s">
        <v>95</v>
      </c>
      <c r="E52" t="s">
        <v>96</v>
      </c>
      <c r="F52" t="s">
        <v>97</v>
      </c>
      <c r="G52">
        <v>101</v>
      </c>
      <c r="H52" t="s">
        <v>98</v>
      </c>
      <c r="I52">
        <v>99</v>
      </c>
      <c r="K52">
        <v>99</v>
      </c>
      <c r="P52" t="s">
        <v>149</v>
      </c>
      <c r="Q52" t="s">
        <v>94</v>
      </c>
      <c r="R52">
        <v>45</v>
      </c>
      <c r="S52" t="s">
        <v>95</v>
      </c>
      <c r="T52" t="s">
        <v>96</v>
      </c>
      <c r="U52" t="s">
        <v>97</v>
      </c>
      <c r="V52">
        <v>101</v>
      </c>
      <c r="W52" t="s">
        <v>98</v>
      </c>
      <c r="X52">
        <v>99</v>
      </c>
    </row>
    <row r="53" spans="1:24" x14ac:dyDescent="0.35">
      <c r="A53" t="s">
        <v>150</v>
      </c>
      <c r="B53">
        <f t="shared" si="1"/>
        <v>52</v>
      </c>
      <c r="C53">
        <v>45</v>
      </c>
      <c r="D53" t="s">
        <v>95</v>
      </c>
      <c r="E53" t="s">
        <v>96</v>
      </c>
      <c r="F53" t="s">
        <v>97</v>
      </c>
      <c r="G53">
        <v>101</v>
      </c>
      <c r="H53" t="s">
        <v>98</v>
      </c>
      <c r="I53">
        <v>99</v>
      </c>
      <c r="K53">
        <v>99</v>
      </c>
      <c r="P53" t="s">
        <v>150</v>
      </c>
      <c r="Q53" t="s">
        <v>94</v>
      </c>
      <c r="R53">
        <v>45</v>
      </c>
      <c r="S53" t="s">
        <v>95</v>
      </c>
      <c r="T53" t="s">
        <v>96</v>
      </c>
      <c r="U53" t="s">
        <v>97</v>
      </c>
      <c r="V53">
        <v>101</v>
      </c>
      <c r="W53" t="s">
        <v>98</v>
      </c>
      <c r="X53">
        <v>99</v>
      </c>
    </row>
    <row r="54" spans="1:24" x14ac:dyDescent="0.35">
      <c r="A54" t="s">
        <v>151</v>
      </c>
      <c r="B54">
        <f t="shared" si="1"/>
        <v>53</v>
      </c>
      <c r="C54">
        <v>45</v>
      </c>
      <c r="D54" t="s">
        <v>95</v>
      </c>
      <c r="E54" t="s">
        <v>96</v>
      </c>
      <c r="F54" t="s">
        <v>97</v>
      </c>
      <c r="G54">
        <v>101</v>
      </c>
      <c r="H54" t="s">
        <v>98</v>
      </c>
      <c r="I54">
        <v>99</v>
      </c>
      <c r="K54">
        <v>98</v>
      </c>
      <c r="P54" t="s">
        <v>151</v>
      </c>
      <c r="Q54" t="s">
        <v>94</v>
      </c>
      <c r="R54">
        <v>45</v>
      </c>
      <c r="S54" t="s">
        <v>95</v>
      </c>
      <c r="T54" t="s">
        <v>96</v>
      </c>
      <c r="U54" t="s">
        <v>97</v>
      </c>
      <c r="V54">
        <v>102</v>
      </c>
      <c r="W54" t="s">
        <v>98</v>
      </c>
      <c r="X54">
        <v>98</v>
      </c>
    </row>
    <row r="55" spans="1:24" x14ac:dyDescent="0.35">
      <c r="A55" t="s">
        <v>152</v>
      </c>
      <c r="B55">
        <f t="shared" si="1"/>
        <v>54</v>
      </c>
      <c r="C55">
        <v>45</v>
      </c>
      <c r="D55" t="s">
        <v>95</v>
      </c>
      <c r="E55" t="s">
        <v>96</v>
      </c>
      <c r="F55" t="s">
        <v>97</v>
      </c>
      <c r="G55">
        <v>102</v>
      </c>
      <c r="H55" t="s">
        <v>98</v>
      </c>
      <c r="I55">
        <v>98</v>
      </c>
      <c r="K55">
        <v>98</v>
      </c>
      <c r="P55" t="s">
        <v>152</v>
      </c>
      <c r="Q55" t="s">
        <v>94</v>
      </c>
      <c r="R55">
        <v>45</v>
      </c>
      <c r="S55" t="s">
        <v>95</v>
      </c>
      <c r="T55" t="s">
        <v>96</v>
      </c>
      <c r="U55" t="s">
        <v>97</v>
      </c>
      <c r="V55">
        <v>102</v>
      </c>
      <c r="W55" t="s">
        <v>98</v>
      </c>
      <c r="X55">
        <v>98</v>
      </c>
    </row>
    <row r="56" spans="1:24" x14ac:dyDescent="0.35">
      <c r="A56" t="s">
        <v>153</v>
      </c>
      <c r="B56">
        <f t="shared" si="1"/>
        <v>55</v>
      </c>
      <c r="C56">
        <v>45</v>
      </c>
      <c r="D56" t="s">
        <v>95</v>
      </c>
      <c r="E56" t="s">
        <v>96</v>
      </c>
      <c r="F56" t="s">
        <v>97</v>
      </c>
      <c r="G56">
        <v>102</v>
      </c>
      <c r="H56" t="s">
        <v>98</v>
      </c>
      <c r="I56">
        <v>98</v>
      </c>
      <c r="K56">
        <v>97</v>
      </c>
      <c r="P56" t="s">
        <v>153</v>
      </c>
      <c r="Q56" t="s">
        <v>94</v>
      </c>
      <c r="R56">
        <v>45</v>
      </c>
      <c r="S56" t="s">
        <v>95</v>
      </c>
      <c r="T56" t="s">
        <v>96</v>
      </c>
      <c r="U56" t="s">
        <v>97</v>
      </c>
      <c r="V56">
        <v>103</v>
      </c>
      <c r="W56" t="s">
        <v>98</v>
      </c>
      <c r="X56">
        <v>97</v>
      </c>
    </row>
    <row r="57" spans="1:24" x14ac:dyDescent="0.35">
      <c r="A57" t="s">
        <v>154</v>
      </c>
      <c r="B57">
        <f t="shared" si="1"/>
        <v>56</v>
      </c>
      <c r="C57">
        <v>45</v>
      </c>
      <c r="D57" t="s">
        <v>95</v>
      </c>
      <c r="E57" t="s">
        <v>96</v>
      </c>
      <c r="F57" t="s">
        <v>97</v>
      </c>
      <c r="G57">
        <v>103</v>
      </c>
      <c r="H57" t="s">
        <v>98</v>
      </c>
      <c r="I57">
        <v>97</v>
      </c>
      <c r="K57">
        <v>97</v>
      </c>
      <c r="P57" t="s">
        <v>154</v>
      </c>
      <c r="Q57" t="s">
        <v>94</v>
      </c>
      <c r="R57">
        <v>45</v>
      </c>
      <c r="S57" t="s">
        <v>95</v>
      </c>
      <c r="T57" t="s">
        <v>96</v>
      </c>
      <c r="U57" t="s">
        <v>97</v>
      </c>
      <c r="V57">
        <v>103</v>
      </c>
      <c r="W57" t="s">
        <v>98</v>
      </c>
      <c r="X57">
        <v>97</v>
      </c>
    </row>
    <row r="58" spans="1:24" x14ac:dyDescent="0.35">
      <c r="A58" t="s">
        <v>155</v>
      </c>
      <c r="B58">
        <f t="shared" si="1"/>
        <v>57</v>
      </c>
      <c r="C58">
        <v>45</v>
      </c>
      <c r="D58" t="s">
        <v>95</v>
      </c>
      <c r="E58" t="s">
        <v>96</v>
      </c>
      <c r="F58" t="s">
        <v>97</v>
      </c>
      <c r="G58">
        <v>103</v>
      </c>
      <c r="H58" t="s">
        <v>98</v>
      </c>
      <c r="I58">
        <v>97</v>
      </c>
      <c r="K58">
        <v>96</v>
      </c>
      <c r="P58" t="s">
        <v>155</v>
      </c>
      <c r="Q58" t="s">
        <v>94</v>
      </c>
      <c r="R58">
        <v>45</v>
      </c>
      <c r="S58" t="s">
        <v>95</v>
      </c>
      <c r="T58" t="s">
        <v>96</v>
      </c>
      <c r="U58" t="s">
        <v>97</v>
      </c>
      <c r="V58">
        <v>104</v>
      </c>
      <c r="W58" t="s">
        <v>98</v>
      </c>
      <c r="X58">
        <v>96</v>
      </c>
    </row>
    <row r="59" spans="1:24" x14ac:dyDescent="0.35">
      <c r="A59" t="s">
        <v>156</v>
      </c>
      <c r="B59">
        <f t="shared" si="1"/>
        <v>58</v>
      </c>
      <c r="C59">
        <v>45</v>
      </c>
      <c r="D59" t="s">
        <v>95</v>
      </c>
      <c r="E59" t="s">
        <v>96</v>
      </c>
      <c r="F59" t="s">
        <v>97</v>
      </c>
      <c r="G59">
        <v>104</v>
      </c>
      <c r="H59" t="s">
        <v>98</v>
      </c>
      <c r="I59">
        <v>96</v>
      </c>
      <c r="K59">
        <v>95</v>
      </c>
      <c r="P59" t="s">
        <v>156</v>
      </c>
      <c r="Q59" t="s">
        <v>94</v>
      </c>
      <c r="R59">
        <v>45</v>
      </c>
      <c r="S59" t="s">
        <v>95</v>
      </c>
      <c r="T59" t="s">
        <v>96</v>
      </c>
      <c r="U59" t="s">
        <v>97</v>
      </c>
      <c r="V59">
        <v>105</v>
      </c>
      <c r="W59" t="s">
        <v>98</v>
      </c>
      <c r="X59">
        <v>95</v>
      </c>
    </row>
    <row r="60" spans="1:24" x14ac:dyDescent="0.35">
      <c r="A60" t="s">
        <v>157</v>
      </c>
      <c r="B60">
        <f t="shared" si="1"/>
        <v>59</v>
      </c>
      <c r="C60">
        <v>45</v>
      </c>
      <c r="D60" t="s">
        <v>95</v>
      </c>
      <c r="E60" t="s">
        <v>96</v>
      </c>
      <c r="F60" t="s">
        <v>97</v>
      </c>
      <c r="G60">
        <v>105</v>
      </c>
      <c r="H60" t="s">
        <v>98</v>
      </c>
      <c r="I60">
        <v>95</v>
      </c>
      <c r="K60">
        <v>94</v>
      </c>
      <c r="P60" t="s">
        <v>157</v>
      </c>
      <c r="Q60" t="s">
        <v>94</v>
      </c>
      <c r="R60">
        <v>45</v>
      </c>
      <c r="S60" t="s">
        <v>95</v>
      </c>
      <c r="T60" t="s">
        <v>96</v>
      </c>
      <c r="U60" t="s">
        <v>97</v>
      </c>
      <c r="V60">
        <v>106</v>
      </c>
      <c r="W60" t="s">
        <v>98</v>
      </c>
      <c r="X60">
        <v>94</v>
      </c>
    </row>
    <row r="61" spans="1:24" x14ac:dyDescent="0.35">
      <c r="A61" t="s">
        <v>158</v>
      </c>
      <c r="B61">
        <f t="shared" si="1"/>
        <v>60</v>
      </c>
      <c r="C61">
        <v>45</v>
      </c>
      <c r="D61" t="s">
        <v>95</v>
      </c>
      <c r="E61" t="s">
        <v>96</v>
      </c>
      <c r="F61" t="s">
        <v>97</v>
      </c>
      <c r="G61">
        <v>106</v>
      </c>
      <c r="H61" t="s">
        <v>98</v>
      </c>
      <c r="I61">
        <v>94</v>
      </c>
      <c r="K61">
        <v>93</v>
      </c>
      <c r="P61" t="s">
        <v>158</v>
      </c>
      <c r="Q61" t="s">
        <v>94</v>
      </c>
      <c r="R61">
        <v>45</v>
      </c>
      <c r="S61" t="s">
        <v>95</v>
      </c>
      <c r="T61" t="s">
        <v>96</v>
      </c>
      <c r="U61" t="s">
        <v>97</v>
      </c>
      <c r="V61">
        <v>107</v>
      </c>
      <c r="W61" t="s">
        <v>98</v>
      </c>
      <c r="X61">
        <v>93</v>
      </c>
    </row>
    <row r="62" spans="1:24" x14ac:dyDescent="0.35">
      <c r="A62" t="s">
        <v>159</v>
      </c>
      <c r="B62">
        <f t="shared" si="1"/>
        <v>61</v>
      </c>
      <c r="C62">
        <v>45</v>
      </c>
      <c r="D62" t="s">
        <v>95</v>
      </c>
      <c r="E62" t="s">
        <v>96</v>
      </c>
      <c r="F62" t="s">
        <v>97</v>
      </c>
      <c r="G62">
        <v>107</v>
      </c>
      <c r="H62" t="s">
        <v>98</v>
      </c>
      <c r="I62">
        <v>93</v>
      </c>
      <c r="K62">
        <v>92</v>
      </c>
      <c r="P62" t="s">
        <v>159</v>
      </c>
      <c r="Q62" t="s">
        <v>94</v>
      </c>
      <c r="R62">
        <v>45</v>
      </c>
      <c r="S62" t="s">
        <v>95</v>
      </c>
      <c r="T62" t="s">
        <v>96</v>
      </c>
      <c r="U62" t="s">
        <v>97</v>
      </c>
      <c r="V62">
        <v>108</v>
      </c>
      <c r="W62" t="s">
        <v>98</v>
      </c>
      <c r="X62">
        <v>92</v>
      </c>
    </row>
    <row r="63" spans="1:24" x14ac:dyDescent="0.35">
      <c r="A63" t="s">
        <v>160</v>
      </c>
      <c r="B63">
        <f t="shared" si="1"/>
        <v>62</v>
      </c>
      <c r="C63">
        <v>45</v>
      </c>
      <c r="D63" t="s">
        <v>95</v>
      </c>
      <c r="E63" t="s">
        <v>96</v>
      </c>
      <c r="F63" t="s">
        <v>97</v>
      </c>
      <c r="G63">
        <v>108</v>
      </c>
      <c r="H63" t="s">
        <v>98</v>
      </c>
      <c r="I63">
        <v>92</v>
      </c>
      <c r="K63">
        <v>91</v>
      </c>
      <c r="P63" t="s">
        <v>160</v>
      </c>
      <c r="Q63" t="s">
        <v>94</v>
      </c>
      <c r="R63">
        <v>45</v>
      </c>
      <c r="S63" t="s">
        <v>95</v>
      </c>
      <c r="T63" t="s">
        <v>96</v>
      </c>
      <c r="U63" t="s">
        <v>97</v>
      </c>
      <c r="V63">
        <v>110</v>
      </c>
      <c r="W63" t="s">
        <v>98</v>
      </c>
      <c r="X63">
        <v>91</v>
      </c>
    </row>
    <row r="64" spans="1:24" x14ac:dyDescent="0.35">
      <c r="A64" t="s">
        <v>161</v>
      </c>
      <c r="B64">
        <f t="shared" si="1"/>
        <v>63</v>
      </c>
      <c r="C64">
        <v>45</v>
      </c>
      <c r="D64" t="s">
        <v>95</v>
      </c>
      <c r="E64" t="s">
        <v>96</v>
      </c>
      <c r="F64" t="s">
        <v>97</v>
      </c>
      <c r="G64">
        <v>110</v>
      </c>
      <c r="H64" t="s">
        <v>98</v>
      </c>
      <c r="I64">
        <v>91</v>
      </c>
      <c r="K64">
        <v>90</v>
      </c>
      <c r="P64" t="s">
        <v>161</v>
      </c>
      <c r="Q64" t="s">
        <v>94</v>
      </c>
      <c r="R64">
        <v>45</v>
      </c>
      <c r="S64" t="s">
        <v>95</v>
      </c>
      <c r="T64" t="s">
        <v>96</v>
      </c>
      <c r="U64" t="s">
        <v>97</v>
      </c>
      <c r="V64">
        <v>111</v>
      </c>
      <c r="W64" t="s">
        <v>98</v>
      </c>
      <c r="X64">
        <v>90</v>
      </c>
    </row>
    <row r="65" spans="1:24" x14ac:dyDescent="0.35">
      <c r="A65" t="s">
        <v>162</v>
      </c>
      <c r="B65">
        <f t="shared" si="1"/>
        <v>64</v>
      </c>
      <c r="C65">
        <v>45</v>
      </c>
      <c r="D65" t="s">
        <v>95</v>
      </c>
      <c r="E65" t="s">
        <v>96</v>
      </c>
      <c r="F65" t="s">
        <v>97</v>
      </c>
      <c r="G65">
        <v>111</v>
      </c>
      <c r="H65" t="s">
        <v>98</v>
      </c>
      <c r="I65">
        <v>90</v>
      </c>
      <c r="K65">
        <v>88</v>
      </c>
      <c r="P65" t="s">
        <v>162</v>
      </c>
      <c r="Q65" t="s">
        <v>94</v>
      </c>
      <c r="R65">
        <v>45</v>
      </c>
      <c r="S65" t="s">
        <v>95</v>
      </c>
      <c r="T65" t="s">
        <v>96</v>
      </c>
      <c r="U65" t="s">
        <v>97</v>
      </c>
      <c r="V65">
        <v>113</v>
      </c>
      <c r="W65" t="s">
        <v>98</v>
      </c>
      <c r="X65">
        <v>88</v>
      </c>
    </row>
    <row r="66" spans="1:24" x14ac:dyDescent="0.35">
      <c r="A66" t="s">
        <v>163</v>
      </c>
      <c r="B66">
        <f t="shared" si="1"/>
        <v>65</v>
      </c>
      <c r="C66">
        <v>45</v>
      </c>
      <c r="D66" t="s">
        <v>95</v>
      </c>
      <c r="E66" t="s">
        <v>96</v>
      </c>
      <c r="F66" t="s">
        <v>97</v>
      </c>
      <c r="G66">
        <v>113</v>
      </c>
      <c r="H66" t="s">
        <v>98</v>
      </c>
      <c r="I66">
        <v>88</v>
      </c>
      <c r="K66">
        <v>87</v>
      </c>
      <c r="P66" t="s">
        <v>163</v>
      </c>
      <c r="Q66" t="s">
        <v>94</v>
      </c>
      <c r="R66">
        <v>45</v>
      </c>
      <c r="S66" t="s">
        <v>95</v>
      </c>
      <c r="T66" t="s">
        <v>96</v>
      </c>
      <c r="U66" t="s">
        <v>97</v>
      </c>
      <c r="V66">
        <v>115</v>
      </c>
      <c r="W66" t="s">
        <v>98</v>
      </c>
      <c r="X66">
        <v>87</v>
      </c>
    </row>
    <row r="67" spans="1:24" x14ac:dyDescent="0.35">
      <c r="A67" t="s">
        <v>164</v>
      </c>
      <c r="B67">
        <f t="shared" ref="B67:B90" si="3">B66+1</f>
        <v>66</v>
      </c>
      <c r="C67">
        <v>45</v>
      </c>
      <c r="D67" t="s">
        <v>95</v>
      </c>
      <c r="E67" t="s">
        <v>96</v>
      </c>
      <c r="F67" t="s">
        <v>97</v>
      </c>
      <c r="G67">
        <v>115</v>
      </c>
      <c r="H67" t="s">
        <v>98</v>
      </c>
      <c r="I67">
        <v>87</v>
      </c>
      <c r="K67">
        <v>85</v>
      </c>
      <c r="P67" t="s">
        <v>164</v>
      </c>
      <c r="Q67" t="s">
        <v>94</v>
      </c>
      <c r="R67">
        <v>45</v>
      </c>
      <c r="S67" t="s">
        <v>95</v>
      </c>
      <c r="T67" t="s">
        <v>96</v>
      </c>
      <c r="U67" t="s">
        <v>97</v>
      </c>
      <c r="V67">
        <v>117</v>
      </c>
      <c r="W67" t="s">
        <v>98</v>
      </c>
      <c r="X67">
        <v>85</v>
      </c>
    </row>
    <row r="68" spans="1:24" x14ac:dyDescent="0.35">
      <c r="A68" t="s">
        <v>165</v>
      </c>
      <c r="B68">
        <f t="shared" si="3"/>
        <v>67</v>
      </c>
      <c r="C68">
        <v>45</v>
      </c>
      <c r="D68" t="s">
        <v>95</v>
      </c>
      <c r="E68" t="s">
        <v>96</v>
      </c>
      <c r="F68" t="s">
        <v>97</v>
      </c>
      <c r="G68">
        <v>117</v>
      </c>
      <c r="H68" t="s">
        <v>98</v>
      </c>
      <c r="I68">
        <v>85</v>
      </c>
      <c r="K68">
        <v>84</v>
      </c>
      <c r="P68" t="s">
        <v>165</v>
      </c>
      <c r="Q68" t="s">
        <v>94</v>
      </c>
      <c r="R68">
        <v>45</v>
      </c>
      <c r="S68" t="s">
        <v>95</v>
      </c>
      <c r="T68" t="s">
        <v>96</v>
      </c>
      <c r="U68" t="s">
        <v>97</v>
      </c>
      <c r="V68">
        <v>119</v>
      </c>
      <c r="W68" t="s">
        <v>98</v>
      </c>
      <c r="X68">
        <v>84</v>
      </c>
    </row>
    <row r="69" spans="1:24" x14ac:dyDescent="0.35">
      <c r="A69" t="s">
        <v>166</v>
      </c>
      <c r="B69">
        <f t="shared" si="3"/>
        <v>68</v>
      </c>
      <c r="C69">
        <v>45</v>
      </c>
      <c r="D69" t="s">
        <v>95</v>
      </c>
      <c r="E69" t="s">
        <v>96</v>
      </c>
      <c r="F69" t="s">
        <v>97</v>
      </c>
      <c r="G69">
        <v>119</v>
      </c>
      <c r="H69" t="s">
        <v>98</v>
      </c>
      <c r="I69">
        <v>84</v>
      </c>
      <c r="K69">
        <v>82</v>
      </c>
      <c r="P69" t="s">
        <v>166</v>
      </c>
      <c r="Q69" t="s">
        <v>94</v>
      </c>
      <c r="R69">
        <v>45</v>
      </c>
      <c r="S69" t="s">
        <v>95</v>
      </c>
      <c r="T69" t="s">
        <v>96</v>
      </c>
      <c r="U69" t="s">
        <v>97</v>
      </c>
      <c r="V69">
        <v>122</v>
      </c>
      <c r="W69" t="s">
        <v>98</v>
      </c>
      <c r="X69">
        <v>82</v>
      </c>
    </row>
    <row r="70" spans="1:24" x14ac:dyDescent="0.35">
      <c r="A70" t="s">
        <v>167</v>
      </c>
      <c r="B70">
        <f t="shared" si="3"/>
        <v>69</v>
      </c>
      <c r="C70">
        <v>45</v>
      </c>
      <c r="D70" t="s">
        <v>95</v>
      </c>
      <c r="E70" t="s">
        <v>96</v>
      </c>
      <c r="F70" t="s">
        <v>97</v>
      </c>
      <c r="G70">
        <v>122</v>
      </c>
      <c r="H70" t="s">
        <v>98</v>
      </c>
      <c r="I70">
        <v>82</v>
      </c>
      <c r="K70">
        <v>80</v>
      </c>
      <c r="P70" t="s">
        <v>167</v>
      </c>
      <c r="Q70" t="s">
        <v>94</v>
      </c>
      <c r="R70">
        <v>45</v>
      </c>
      <c r="S70" t="s">
        <v>95</v>
      </c>
      <c r="T70" t="s">
        <v>96</v>
      </c>
      <c r="U70" t="s">
        <v>97</v>
      </c>
      <c r="V70">
        <v>125</v>
      </c>
      <c r="W70" t="s">
        <v>98</v>
      </c>
      <c r="X70">
        <v>80</v>
      </c>
    </row>
    <row r="71" spans="1:24" x14ac:dyDescent="0.35">
      <c r="A71" t="s">
        <v>168</v>
      </c>
      <c r="B71">
        <f t="shared" si="3"/>
        <v>70</v>
      </c>
      <c r="C71">
        <v>45</v>
      </c>
      <c r="D71" t="s">
        <v>95</v>
      </c>
      <c r="E71" t="s">
        <v>96</v>
      </c>
      <c r="F71" t="s">
        <v>97</v>
      </c>
      <c r="G71">
        <v>125</v>
      </c>
      <c r="H71" t="s">
        <v>98</v>
      </c>
      <c r="I71">
        <v>80</v>
      </c>
      <c r="K71">
        <v>78</v>
      </c>
      <c r="P71" t="s">
        <v>168</v>
      </c>
      <c r="Q71" t="s">
        <v>94</v>
      </c>
      <c r="R71">
        <v>45</v>
      </c>
      <c r="S71" t="s">
        <v>95</v>
      </c>
      <c r="T71" t="s">
        <v>96</v>
      </c>
      <c r="U71" t="s">
        <v>97</v>
      </c>
      <c r="V71">
        <v>128</v>
      </c>
      <c r="W71" t="s">
        <v>98</v>
      </c>
      <c r="X71">
        <v>78</v>
      </c>
    </row>
    <row r="72" spans="1:24" x14ac:dyDescent="0.35">
      <c r="A72" t="s">
        <v>169</v>
      </c>
      <c r="B72">
        <f t="shared" si="3"/>
        <v>71</v>
      </c>
      <c r="C72">
        <v>45</v>
      </c>
      <c r="D72" t="s">
        <v>95</v>
      </c>
      <c r="E72" t="s">
        <v>96</v>
      </c>
      <c r="F72" t="s">
        <v>97</v>
      </c>
      <c r="G72">
        <v>128</v>
      </c>
      <c r="H72" t="s">
        <v>98</v>
      </c>
      <c r="I72">
        <v>78</v>
      </c>
      <c r="K72">
        <v>76</v>
      </c>
      <c r="P72" t="s">
        <v>169</v>
      </c>
      <c r="Q72" t="s">
        <v>94</v>
      </c>
      <c r="R72">
        <v>45</v>
      </c>
      <c r="S72" t="s">
        <v>95</v>
      </c>
      <c r="T72" t="s">
        <v>96</v>
      </c>
      <c r="U72" t="s">
        <v>97</v>
      </c>
      <c r="V72">
        <v>131</v>
      </c>
      <c r="W72" t="s">
        <v>98</v>
      </c>
      <c r="X72">
        <v>76</v>
      </c>
    </row>
    <row r="73" spans="1:24" x14ac:dyDescent="0.35">
      <c r="A73" t="s">
        <v>170</v>
      </c>
      <c r="B73">
        <f t="shared" si="3"/>
        <v>72</v>
      </c>
      <c r="C73">
        <v>45</v>
      </c>
      <c r="D73" t="s">
        <v>95</v>
      </c>
      <c r="E73" t="s">
        <v>96</v>
      </c>
      <c r="F73" t="s">
        <v>97</v>
      </c>
      <c r="G73">
        <v>131</v>
      </c>
      <c r="H73" t="s">
        <v>98</v>
      </c>
      <c r="I73">
        <v>76</v>
      </c>
      <c r="K73">
        <v>74</v>
      </c>
      <c r="P73" t="s">
        <v>170</v>
      </c>
      <c r="Q73" t="s">
        <v>94</v>
      </c>
      <c r="R73">
        <v>45</v>
      </c>
      <c r="S73" t="s">
        <v>95</v>
      </c>
      <c r="T73" t="s">
        <v>96</v>
      </c>
      <c r="U73" t="s">
        <v>97</v>
      </c>
      <c r="V73">
        <v>134</v>
      </c>
      <c r="W73" t="s">
        <v>98</v>
      </c>
      <c r="X73">
        <v>74</v>
      </c>
    </row>
    <row r="74" spans="1:24" x14ac:dyDescent="0.35">
      <c r="A74" t="s">
        <v>171</v>
      </c>
      <c r="B74">
        <f t="shared" si="3"/>
        <v>73</v>
      </c>
      <c r="C74">
        <v>45</v>
      </c>
      <c r="D74" t="s">
        <v>95</v>
      </c>
      <c r="E74" t="s">
        <v>96</v>
      </c>
      <c r="F74" t="s">
        <v>97</v>
      </c>
      <c r="G74">
        <v>134</v>
      </c>
      <c r="H74" t="s">
        <v>98</v>
      </c>
      <c r="I74">
        <v>74</v>
      </c>
      <c r="K74">
        <v>72</v>
      </c>
      <c r="P74" t="s">
        <v>171</v>
      </c>
      <c r="Q74" t="s">
        <v>94</v>
      </c>
      <c r="R74">
        <v>45</v>
      </c>
      <c r="S74" t="s">
        <v>95</v>
      </c>
      <c r="T74" t="s">
        <v>96</v>
      </c>
      <c r="U74" t="s">
        <v>97</v>
      </c>
      <c r="V74">
        <v>138</v>
      </c>
      <c r="W74" t="s">
        <v>98</v>
      </c>
      <c r="X74">
        <v>72</v>
      </c>
    </row>
    <row r="75" spans="1:24" x14ac:dyDescent="0.35">
      <c r="A75" t="s">
        <v>172</v>
      </c>
      <c r="B75">
        <f t="shared" si="3"/>
        <v>74</v>
      </c>
      <c r="C75">
        <v>45</v>
      </c>
      <c r="D75" t="s">
        <v>95</v>
      </c>
      <c r="E75" t="s">
        <v>96</v>
      </c>
      <c r="F75" t="s">
        <v>97</v>
      </c>
      <c r="G75">
        <v>138</v>
      </c>
      <c r="H75" t="s">
        <v>98</v>
      </c>
      <c r="I75">
        <v>72</v>
      </c>
      <c r="K75">
        <v>70</v>
      </c>
      <c r="P75" t="s">
        <v>172</v>
      </c>
      <c r="Q75" t="s">
        <v>94</v>
      </c>
      <c r="R75">
        <v>45</v>
      </c>
      <c r="S75" t="s">
        <v>95</v>
      </c>
      <c r="T75" t="s">
        <v>96</v>
      </c>
      <c r="U75" t="s">
        <v>97</v>
      </c>
      <c r="V75">
        <v>143</v>
      </c>
      <c r="W75" t="s">
        <v>98</v>
      </c>
      <c r="X75">
        <v>70</v>
      </c>
    </row>
    <row r="76" spans="1:24" x14ac:dyDescent="0.35">
      <c r="A76" t="s">
        <v>173</v>
      </c>
      <c r="B76">
        <f t="shared" si="3"/>
        <v>75</v>
      </c>
      <c r="C76">
        <v>45</v>
      </c>
      <c r="D76" t="s">
        <v>95</v>
      </c>
      <c r="E76" t="s">
        <v>96</v>
      </c>
      <c r="F76" t="s">
        <v>97</v>
      </c>
      <c r="G76">
        <v>143</v>
      </c>
      <c r="H76" t="s">
        <v>98</v>
      </c>
      <c r="I76">
        <v>70</v>
      </c>
      <c r="K76">
        <v>68</v>
      </c>
      <c r="P76" t="s">
        <v>173</v>
      </c>
      <c r="Q76" t="s">
        <v>94</v>
      </c>
      <c r="R76">
        <v>45</v>
      </c>
      <c r="S76" t="s">
        <v>95</v>
      </c>
      <c r="T76" t="s">
        <v>96</v>
      </c>
      <c r="U76" t="s">
        <v>97</v>
      </c>
      <c r="V76">
        <v>147</v>
      </c>
      <c r="W76" t="s">
        <v>98</v>
      </c>
      <c r="X76">
        <v>68</v>
      </c>
    </row>
    <row r="77" spans="1:24" x14ac:dyDescent="0.35">
      <c r="A77" t="s">
        <v>174</v>
      </c>
      <c r="B77">
        <f t="shared" si="3"/>
        <v>76</v>
      </c>
      <c r="C77">
        <v>45</v>
      </c>
      <c r="D77" t="s">
        <v>95</v>
      </c>
      <c r="E77" t="s">
        <v>96</v>
      </c>
      <c r="F77" t="s">
        <v>97</v>
      </c>
      <c r="G77">
        <v>147</v>
      </c>
      <c r="H77" t="s">
        <v>98</v>
      </c>
      <c r="I77">
        <v>68</v>
      </c>
      <c r="K77">
        <v>66</v>
      </c>
      <c r="P77" t="s">
        <v>174</v>
      </c>
      <c r="Q77" t="s">
        <v>94</v>
      </c>
      <c r="R77">
        <v>45</v>
      </c>
      <c r="S77" t="s">
        <v>95</v>
      </c>
      <c r="T77" t="s">
        <v>96</v>
      </c>
      <c r="U77" t="s">
        <v>97</v>
      </c>
      <c r="V77">
        <v>152</v>
      </c>
      <c r="W77" t="s">
        <v>98</v>
      </c>
      <c r="X77">
        <v>66</v>
      </c>
    </row>
    <row r="78" spans="1:24" x14ac:dyDescent="0.35">
      <c r="A78" t="s">
        <v>175</v>
      </c>
      <c r="B78">
        <f t="shared" si="3"/>
        <v>77</v>
      </c>
      <c r="C78">
        <v>45</v>
      </c>
      <c r="D78" t="s">
        <v>95</v>
      </c>
      <c r="E78" t="s">
        <v>96</v>
      </c>
      <c r="F78" t="s">
        <v>97</v>
      </c>
      <c r="G78">
        <v>152</v>
      </c>
      <c r="H78" t="s">
        <v>98</v>
      </c>
      <c r="I78">
        <v>66</v>
      </c>
      <c r="K78">
        <v>63</v>
      </c>
      <c r="P78" t="s">
        <v>175</v>
      </c>
      <c r="Q78" t="s">
        <v>94</v>
      </c>
      <c r="R78">
        <v>45</v>
      </c>
      <c r="S78" t="s">
        <v>95</v>
      </c>
      <c r="T78" t="s">
        <v>96</v>
      </c>
      <c r="U78" t="s">
        <v>97</v>
      </c>
      <c r="V78">
        <v>158</v>
      </c>
      <c r="W78" t="s">
        <v>98</v>
      </c>
      <c r="X78">
        <v>63</v>
      </c>
    </row>
    <row r="79" spans="1:24" x14ac:dyDescent="0.35">
      <c r="A79" t="s">
        <v>176</v>
      </c>
      <c r="B79">
        <f t="shared" si="3"/>
        <v>78</v>
      </c>
      <c r="C79">
        <v>45</v>
      </c>
      <c r="D79" t="s">
        <v>95</v>
      </c>
      <c r="E79" t="s">
        <v>96</v>
      </c>
      <c r="F79" t="s">
        <v>97</v>
      </c>
      <c r="G79">
        <v>158</v>
      </c>
      <c r="H79" t="s">
        <v>98</v>
      </c>
      <c r="I79">
        <v>63</v>
      </c>
      <c r="K79">
        <v>61</v>
      </c>
      <c r="P79" t="s">
        <v>176</v>
      </c>
      <c r="Q79" t="s">
        <v>94</v>
      </c>
      <c r="R79">
        <v>45</v>
      </c>
      <c r="S79" t="s">
        <v>95</v>
      </c>
      <c r="T79" t="s">
        <v>96</v>
      </c>
      <c r="U79" t="s">
        <v>97</v>
      </c>
      <c r="V79">
        <v>164</v>
      </c>
      <c r="W79" t="s">
        <v>98</v>
      </c>
      <c r="X79">
        <v>61</v>
      </c>
    </row>
    <row r="80" spans="1:24" x14ac:dyDescent="0.35">
      <c r="A80" t="s">
        <v>177</v>
      </c>
      <c r="B80">
        <f t="shared" si="3"/>
        <v>79</v>
      </c>
      <c r="C80">
        <v>45</v>
      </c>
      <c r="D80" t="s">
        <v>95</v>
      </c>
      <c r="E80" t="s">
        <v>96</v>
      </c>
      <c r="F80" t="s">
        <v>97</v>
      </c>
      <c r="G80">
        <v>164</v>
      </c>
      <c r="H80" t="s">
        <v>98</v>
      </c>
      <c r="I80">
        <v>61</v>
      </c>
      <c r="K80">
        <v>58</v>
      </c>
      <c r="P80" t="s">
        <v>177</v>
      </c>
      <c r="Q80" t="s">
        <v>94</v>
      </c>
      <c r="R80">
        <v>45</v>
      </c>
      <c r="S80" t="s">
        <v>95</v>
      </c>
      <c r="T80" t="s">
        <v>96</v>
      </c>
      <c r="U80" t="s">
        <v>97</v>
      </c>
      <c r="V80">
        <v>171</v>
      </c>
      <c r="W80" t="s">
        <v>98</v>
      </c>
      <c r="X80">
        <v>58</v>
      </c>
    </row>
    <row r="81" spans="1:24" x14ac:dyDescent="0.35">
      <c r="A81" t="s">
        <v>178</v>
      </c>
      <c r="B81">
        <f t="shared" si="3"/>
        <v>80</v>
      </c>
      <c r="C81">
        <v>45</v>
      </c>
      <c r="D81" t="s">
        <v>95</v>
      </c>
      <c r="E81" t="s">
        <v>96</v>
      </c>
      <c r="F81" t="s">
        <v>97</v>
      </c>
      <c r="G81">
        <v>171</v>
      </c>
      <c r="H81" t="s">
        <v>98</v>
      </c>
      <c r="I81">
        <v>58</v>
      </c>
      <c r="K81">
        <v>56</v>
      </c>
      <c r="P81" t="s">
        <v>178</v>
      </c>
      <c r="Q81" t="s">
        <v>94</v>
      </c>
      <c r="R81">
        <v>45</v>
      </c>
      <c r="S81" t="s">
        <v>95</v>
      </c>
      <c r="T81" t="s">
        <v>96</v>
      </c>
      <c r="U81" t="s">
        <v>97</v>
      </c>
      <c r="V81">
        <v>179</v>
      </c>
      <c r="W81" t="s">
        <v>98</v>
      </c>
      <c r="X81">
        <v>56</v>
      </c>
    </row>
    <row r="82" spans="1:24" x14ac:dyDescent="0.35">
      <c r="A82" t="s">
        <v>179</v>
      </c>
      <c r="B82">
        <f t="shared" si="3"/>
        <v>81</v>
      </c>
      <c r="C82">
        <v>45</v>
      </c>
      <c r="D82" t="s">
        <v>95</v>
      </c>
      <c r="E82" t="s">
        <v>96</v>
      </c>
      <c r="F82" t="s">
        <v>97</v>
      </c>
      <c r="G82">
        <v>179</v>
      </c>
      <c r="H82" t="s">
        <v>98</v>
      </c>
      <c r="I82">
        <v>56</v>
      </c>
      <c r="K82">
        <v>53</v>
      </c>
      <c r="P82" t="s">
        <v>179</v>
      </c>
      <c r="Q82" t="s">
        <v>94</v>
      </c>
      <c r="R82">
        <v>45</v>
      </c>
      <c r="S82" t="s">
        <v>95</v>
      </c>
      <c r="T82" t="s">
        <v>96</v>
      </c>
      <c r="U82" t="s">
        <v>97</v>
      </c>
      <c r="V82">
        <v>188</v>
      </c>
      <c r="W82" t="s">
        <v>98</v>
      </c>
      <c r="X82">
        <v>53</v>
      </c>
    </row>
    <row r="83" spans="1:24" x14ac:dyDescent="0.35">
      <c r="A83" t="s">
        <v>180</v>
      </c>
      <c r="B83">
        <f t="shared" si="3"/>
        <v>82</v>
      </c>
      <c r="C83">
        <v>45</v>
      </c>
      <c r="D83" t="s">
        <v>95</v>
      </c>
      <c r="E83" t="s">
        <v>96</v>
      </c>
      <c r="F83" t="s">
        <v>97</v>
      </c>
      <c r="G83">
        <v>188</v>
      </c>
      <c r="H83" t="s">
        <v>98</v>
      </c>
      <c r="I83">
        <v>53</v>
      </c>
      <c r="K83">
        <v>51</v>
      </c>
      <c r="P83" t="s">
        <v>180</v>
      </c>
      <c r="Q83" t="s">
        <v>94</v>
      </c>
      <c r="R83">
        <v>45</v>
      </c>
      <c r="S83" t="s">
        <v>95</v>
      </c>
      <c r="T83" t="s">
        <v>96</v>
      </c>
      <c r="U83" t="s">
        <v>97</v>
      </c>
      <c r="V83">
        <v>198</v>
      </c>
      <c r="W83" t="s">
        <v>98</v>
      </c>
      <c r="X83">
        <v>51</v>
      </c>
    </row>
    <row r="84" spans="1:24" x14ac:dyDescent="0.35">
      <c r="A84" t="s">
        <v>181</v>
      </c>
      <c r="B84">
        <f t="shared" si="3"/>
        <v>83</v>
      </c>
      <c r="C84">
        <v>45</v>
      </c>
      <c r="D84" t="s">
        <v>95</v>
      </c>
      <c r="E84" t="s">
        <v>96</v>
      </c>
      <c r="F84" t="s">
        <v>97</v>
      </c>
      <c r="G84">
        <v>198</v>
      </c>
      <c r="H84" t="s">
        <v>98</v>
      </c>
      <c r="I84">
        <v>51</v>
      </c>
      <c r="K84">
        <v>48</v>
      </c>
      <c r="P84" t="s">
        <v>181</v>
      </c>
      <c r="Q84" t="s">
        <v>94</v>
      </c>
      <c r="R84">
        <v>45</v>
      </c>
      <c r="S84" t="s">
        <v>95</v>
      </c>
      <c r="T84" t="s">
        <v>96</v>
      </c>
      <c r="U84" t="s">
        <v>97</v>
      </c>
      <c r="V84">
        <v>209</v>
      </c>
      <c r="W84" t="s">
        <v>98</v>
      </c>
      <c r="X84">
        <v>48</v>
      </c>
    </row>
    <row r="85" spans="1:24" x14ac:dyDescent="0.35">
      <c r="A85" t="s">
        <v>182</v>
      </c>
      <c r="B85">
        <f t="shared" si="3"/>
        <v>84</v>
      </c>
      <c r="C85">
        <v>45</v>
      </c>
      <c r="D85" t="s">
        <v>95</v>
      </c>
      <c r="E85" t="s">
        <v>96</v>
      </c>
      <c r="F85" t="s">
        <v>97</v>
      </c>
      <c r="G85">
        <v>209</v>
      </c>
      <c r="H85" t="s">
        <v>98</v>
      </c>
      <c r="I85">
        <v>48</v>
      </c>
      <c r="K85">
        <v>45</v>
      </c>
      <c r="P85" t="s">
        <v>182</v>
      </c>
      <c r="Q85" t="s">
        <v>94</v>
      </c>
      <c r="R85">
        <v>45</v>
      </c>
      <c r="S85" t="s">
        <v>95</v>
      </c>
      <c r="T85" t="s">
        <v>96</v>
      </c>
      <c r="U85" t="s">
        <v>97</v>
      </c>
      <c r="V85">
        <v>222</v>
      </c>
      <c r="W85" t="s">
        <v>98</v>
      </c>
      <c r="X85">
        <v>45</v>
      </c>
    </row>
    <row r="86" spans="1:24" x14ac:dyDescent="0.35">
      <c r="A86" t="s">
        <v>183</v>
      </c>
      <c r="B86">
        <f t="shared" si="3"/>
        <v>85</v>
      </c>
      <c r="C86">
        <v>45</v>
      </c>
      <c r="D86" t="s">
        <v>95</v>
      </c>
      <c r="E86" t="s">
        <v>96</v>
      </c>
      <c r="F86" t="s">
        <v>97</v>
      </c>
      <c r="G86">
        <v>222</v>
      </c>
      <c r="H86" t="s">
        <v>98</v>
      </c>
      <c r="I86">
        <v>45</v>
      </c>
      <c r="K86">
        <v>42</v>
      </c>
      <c r="P86" t="s">
        <v>183</v>
      </c>
      <c r="Q86" t="s">
        <v>94</v>
      </c>
      <c r="R86">
        <v>45</v>
      </c>
      <c r="S86" t="s">
        <v>95</v>
      </c>
      <c r="T86" t="s">
        <v>96</v>
      </c>
      <c r="U86" t="s">
        <v>97</v>
      </c>
      <c r="V86">
        <v>237</v>
      </c>
      <c r="W86" t="s">
        <v>98</v>
      </c>
      <c r="X86">
        <v>42</v>
      </c>
    </row>
    <row r="87" spans="1:24" x14ac:dyDescent="0.35">
      <c r="A87" t="s">
        <v>184</v>
      </c>
      <c r="B87">
        <f t="shared" si="3"/>
        <v>86</v>
      </c>
      <c r="C87">
        <v>45</v>
      </c>
      <c r="D87" t="s">
        <v>95</v>
      </c>
      <c r="E87" t="s">
        <v>96</v>
      </c>
      <c r="F87" t="s">
        <v>97</v>
      </c>
      <c r="G87">
        <v>237</v>
      </c>
      <c r="H87" t="s">
        <v>98</v>
      </c>
      <c r="I87">
        <v>42</v>
      </c>
      <c r="K87">
        <v>39</v>
      </c>
      <c r="P87" t="s">
        <v>184</v>
      </c>
      <c r="Q87" t="s">
        <v>94</v>
      </c>
      <c r="R87">
        <v>45</v>
      </c>
      <c r="S87" t="s">
        <v>95</v>
      </c>
      <c r="T87" t="s">
        <v>96</v>
      </c>
      <c r="U87" t="s">
        <v>97</v>
      </c>
      <c r="V87">
        <v>254</v>
      </c>
      <c r="W87" t="s">
        <v>98</v>
      </c>
      <c r="X87">
        <v>39</v>
      </c>
    </row>
    <row r="88" spans="1:24" x14ac:dyDescent="0.35">
      <c r="A88" t="s">
        <v>185</v>
      </c>
      <c r="B88">
        <f t="shared" si="3"/>
        <v>87</v>
      </c>
      <c r="C88">
        <v>45</v>
      </c>
      <c r="D88" t="s">
        <v>95</v>
      </c>
      <c r="E88" t="s">
        <v>96</v>
      </c>
      <c r="F88" t="s">
        <v>97</v>
      </c>
      <c r="G88">
        <v>254</v>
      </c>
      <c r="H88" t="s">
        <v>98</v>
      </c>
      <c r="I88">
        <v>39</v>
      </c>
      <c r="K88">
        <v>37</v>
      </c>
      <c r="P88" t="s">
        <v>185</v>
      </c>
      <c r="Q88" t="s">
        <v>94</v>
      </c>
      <c r="R88">
        <v>45</v>
      </c>
      <c r="S88" t="s">
        <v>95</v>
      </c>
      <c r="T88" t="s">
        <v>96</v>
      </c>
      <c r="U88" t="s">
        <v>97</v>
      </c>
      <c r="V88">
        <v>274</v>
      </c>
      <c r="W88" t="s">
        <v>98</v>
      </c>
      <c r="X88">
        <v>37</v>
      </c>
    </row>
    <row r="89" spans="1:24" x14ac:dyDescent="0.35">
      <c r="A89" t="s">
        <v>186</v>
      </c>
      <c r="B89">
        <f t="shared" si="3"/>
        <v>88</v>
      </c>
      <c r="C89">
        <v>45</v>
      </c>
      <c r="D89" t="s">
        <v>95</v>
      </c>
      <c r="E89" t="s">
        <v>96</v>
      </c>
      <c r="F89" t="s">
        <v>97</v>
      </c>
      <c r="G89">
        <v>274</v>
      </c>
      <c r="H89" t="s">
        <v>98</v>
      </c>
      <c r="I89">
        <v>37</v>
      </c>
      <c r="K89">
        <v>34</v>
      </c>
      <c r="P89" t="s">
        <v>186</v>
      </c>
      <c r="Q89" t="s">
        <v>94</v>
      </c>
      <c r="R89">
        <v>45</v>
      </c>
      <c r="S89" t="s">
        <v>95</v>
      </c>
      <c r="T89" t="s">
        <v>96</v>
      </c>
      <c r="U89" t="s">
        <v>97</v>
      </c>
      <c r="V89">
        <v>298</v>
      </c>
      <c r="W89" t="s">
        <v>98</v>
      </c>
      <c r="X89">
        <v>34</v>
      </c>
    </row>
    <row r="90" spans="1:24" x14ac:dyDescent="0.35">
      <c r="A90" t="s">
        <v>187</v>
      </c>
      <c r="B90">
        <f t="shared" si="3"/>
        <v>89</v>
      </c>
      <c r="C90">
        <v>45</v>
      </c>
      <c r="D90" t="s">
        <v>95</v>
      </c>
      <c r="E90" t="s">
        <v>96</v>
      </c>
      <c r="F90" t="s">
        <v>97</v>
      </c>
      <c r="G90">
        <v>298</v>
      </c>
      <c r="H90" t="s">
        <v>98</v>
      </c>
      <c r="I90">
        <v>34</v>
      </c>
      <c r="K90">
        <v>31</v>
      </c>
      <c r="P90" t="s">
        <v>187</v>
      </c>
      <c r="Q90" t="s">
        <v>94</v>
      </c>
      <c r="R90">
        <v>45</v>
      </c>
      <c r="S90" t="s">
        <v>95</v>
      </c>
      <c r="T90" t="s">
        <v>96</v>
      </c>
      <c r="U90" t="s">
        <v>97</v>
      </c>
      <c r="V90">
        <v>326</v>
      </c>
      <c r="W90" t="s">
        <v>98</v>
      </c>
      <c r="X90">
        <v>31</v>
      </c>
    </row>
    <row r="91" spans="1:24" x14ac:dyDescent="0.35">
      <c r="A91" t="s">
        <v>188</v>
      </c>
      <c r="B91">
        <f>B90+1</f>
        <v>90</v>
      </c>
      <c r="C91">
        <v>45</v>
      </c>
      <c r="D91" t="s">
        <v>95</v>
      </c>
      <c r="E91" t="s">
        <v>96</v>
      </c>
      <c r="F91" t="s">
        <v>97</v>
      </c>
      <c r="G91">
        <v>326</v>
      </c>
      <c r="H91" t="s">
        <v>98</v>
      </c>
      <c r="I91">
        <v>31</v>
      </c>
      <c r="K91">
        <v>28</v>
      </c>
      <c r="P91" t="s">
        <v>188</v>
      </c>
      <c r="Q91" t="s">
        <v>94</v>
      </c>
      <c r="R91">
        <v>45</v>
      </c>
      <c r="S91" t="s">
        <v>95</v>
      </c>
      <c r="T91" t="s">
        <v>96</v>
      </c>
      <c r="U91" t="s">
        <v>97</v>
      </c>
      <c r="V91">
        <v>361</v>
      </c>
      <c r="W91" t="s">
        <v>98</v>
      </c>
      <c r="X91">
        <v>28</v>
      </c>
    </row>
    <row r="92" spans="1:24" x14ac:dyDescent="0.35">
      <c r="A92" t="s">
        <v>189</v>
      </c>
      <c r="B92">
        <f t="shared" ref="B92:B100" si="4">B91+1</f>
        <v>91</v>
      </c>
      <c r="C92">
        <v>45</v>
      </c>
      <c r="D92" t="s">
        <v>95</v>
      </c>
      <c r="E92" t="s">
        <v>96</v>
      </c>
      <c r="F92" t="s">
        <v>97</v>
      </c>
      <c r="G92">
        <v>361</v>
      </c>
      <c r="H92" t="s">
        <v>98</v>
      </c>
      <c r="I92">
        <v>28</v>
      </c>
      <c r="K92">
        <v>25</v>
      </c>
      <c r="P92" t="s">
        <v>189</v>
      </c>
      <c r="Q92" t="s">
        <v>94</v>
      </c>
      <c r="R92">
        <v>45</v>
      </c>
      <c r="S92" t="s">
        <v>95</v>
      </c>
      <c r="T92" t="s">
        <v>96</v>
      </c>
      <c r="U92" t="s">
        <v>97</v>
      </c>
      <c r="V92">
        <v>405</v>
      </c>
      <c r="W92" t="s">
        <v>98</v>
      </c>
      <c r="X92">
        <v>25</v>
      </c>
    </row>
    <row r="93" spans="1:24" x14ac:dyDescent="0.35">
      <c r="A93" t="s">
        <v>190</v>
      </c>
      <c r="B93">
        <f t="shared" si="4"/>
        <v>92</v>
      </c>
      <c r="C93">
        <v>45</v>
      </c>
      <c r="D93" t="s">
        <v>95</v>
      </c>
      <c r="E93" t="s">
        <v>96</v>
      </c>
      <c r="F93" t="s">
        <v>97</v>
      </c>
      <c r="G93">
        <v>405</v>
      </c>
      <c r="H93" t="s">
        <v>98</v>
      </c>
      <c r="I93">
        <v>25</v>
      </c>
      <c r="K93">
        <v>22</v>
      </c>
      <c r="P93" t="s">
        <v>190</v>
      </c>
      <c r="Q93" t="s">
        <v>94</v>
      </c>
      <c r="R93">
        <v>45</v>
      </c>
      <c r="S93" t="s">
        <v>95</v>
      </c>
      <c r="T93" t="s">
        <v>96</v>
      </c>
      <c r="U93" t="s">
        <v>97</v>
      </c>
      <c r="V93">
        <v>462</v>
      </c>
      <c r="W93" t="s">
        <v>98</v>
      </c>
      <c r="X93">
        <v>22</v>
      </c>
    </row>
    <row r="94" spans="1:24" x14ac:dyDescent="0.35">
      <c r="A94" t="s">
        <v>191</v>
      </c>
      <c r="B94">
        <f t="shared" si="4"/>
        <v>93</v>
      </c>
      <c r="C94">
        <v>45</v>
      </c>
      <c r="D94" t="s">
        <v>95</v>
      </c>
      <c r="E94" t="s">
        <v>96</v>
      </c>
      <c r="F94" t="s">
        <v>97</v>
      </c>
      <c r="G94">
        <v>462</v>
      </c>
      <c r="H94" t="s">
        <v>98</v>
      </c>
      <c r="I94">
        <v>22</v>
      </c>
      <c r="K94">
        <v>19</v>
      </c>
      <c r="P94" t="s">
        <v>191</v>
      </c>
      <c r="Q94" t="s">
        <v>94</v>
      </c>
      <c r="R94">
        <v>45</v>
      </c>
      <c r="S94" t="s">
        <v>95</v>
      </c>
      <c r="T94" t="s">
        <v>96</v>
      </c>
      <c r="U94" t="s">
        <v>97</v>
      </c>
      <c r="V94">
        <v>538</v>
      </c>
      <c r="W94" t="s">
        <v>98</v>
      </c>
      <c r="X94">
        <v>19</v>
      </c>
    </row>
    <row r="95" spans="1:24" x14ac:dyDescent="0.35">
      <c r="A95" t="s">
        <v>192</v>
      </c>
      <c r="B95">
        <f t="shared" si="4"/>
        <v>94</v>
      </c>
      <c r="C95">
        <v>45</v>
      </c>
      <c r="D95" t="s">
        <v>95</v>
      </c>
      <c r="E95" t="s">
        <v>96</v>
      </c>
      <c r="F95" t="s">
        <v>97</v>
      </c>
      <c r="G95">
        <v>538</v>
      </c>
      <c r="H95" t="s">
        <v>98</v>
      </c>
      <c r="I95">
        <v>19</v>
      </c>
      <c r="K95">
        <v>16</v>
      </c>
      <c r="P95" t="s">
        <v>192</v>
      </c>
      <c r="Q95" t="s">
        <v>94</v>
      </c>
      <c r="R95">
        <v>45</v>
      </c>
      <c r="S95" t="s">
        <v>95</v>
      </c>
      <c r="T95" t="s">
        <v>96</v>
      </c>
      <c r="U95" t="s">
        <v>97</v>
      </c>
      <c r="V95">
        <v>644</v>
      </c>
      <c r="W95" t="s">
        <v>98</v>
      </c>
      <c r="X95">
        <v>16</v>
      </c>
    </row>
    <row r="96" spans="1:24" x14ac:dyDescent="0.35">
      <c r="A96" t="s">
        <v>193</v>
      </c>
      <c r="B96">
        <f t="shared" si="4"/>
        <v>95</v>
      </c>
      <c r="C96">
        <v>45</v>
      </c>
      <c r="D96" t="s">
        <v>95</v>
      </c>
      <c r="E96" t="s">
        <v>96</v>
      </c>
      <c r="F96" t="s">
        <v>97</v>
      </c>
      <c r="G96">
        <v>644</v>
      </c>
      <c r="H96" t="s">
        <v>98</v>
      </c>
      <c r="I96">
        <v>16</v>
      </c>
      <c r="K96">
        <v>12</v>
      </c>
      <c r="P96" t="s">
        <v>193</v>
      </c>
      <c r="Q96" t="s">
        <v>94</v>
      </c>
      <c r="R96">
        <v>45</v>
      </c>
      <c r="S96" t="s">
        <v>95</v>
      </c>
      <c r="T96" t="s">
        <v>96</v>
      </c>
      <c r="U96" t="s">
        <v>97</v>
      </c>
      <c r="V96">
        <v>804</v>
      </c>
      <c r="W96" t="s">
        <v>98</v>
      </c>
      <c r="X96">
        <v>12</v>
      </c>
    </row>
    <row r="97" spans="1:24" x14ac:dyDescent="0.35">
      <c r="A97" t="s">
        <v>194</v>
      </c>
      <c r="B97">
        <f t="shared" si="4"/>
        <v>96</v>
      </c>
      <c r="C97">
        <v>45</v>
      </c>
      <c r="D97" t="s">
        <v>95</v>
      </c>
      <c r="E97" t="s">
        <v>96</v>
      </c>
      <c r="F97" t="s">
        <v>97</v>
      </c>
      <c r="G97">
        <v>804</v>
      </c>
      <c r="H97" t="s">
        <v>98</v>
      </c>
      <c r="I97">
        <v>12</v>
      </c>
      <c r="K97">
        <v>9</v>
      </c>
      <c r="P97" t="s">
        <v>194</v>
      </c>
      <c r="Q97" t="s">
        <v>94</v>
      </c>
      <c r="R97">
        <v>45</v>
      </c>
      <c r="S97" t="s">
        <v>95</v>
      </c>
      <c r="T97" t="s">
        <v>96</v>
      </c>
      <c r="U97" t="s">
        <v>97</v>
      </c>
      <c r="V97">
        <v>1071</v>
      </c>
      <c r="W97" t="s">
        <v>98</v>
      </c>
      <c r="X97">
        <v>9</v>
      </c>
    </row>
    <row r="98" spans="1:24" x14ac:dyDescent="0.35">
      <c r="A98" t="s">
        <v>195</v>
      </c>
      <c r="B98">
        <f t="shared" si="4"/>
        <v>97</v>
      </c>
      <c r="C98">
        <v>45</v>
      </c>
      <c r="D98" t="s">
        <v>95</v>
      </c>
      <c r="E98" t="s">
        <v>96</v>
      </c>
      <c r="F98" t="s">
        <v>97</v>
      </c>
      <c r="G98">
        <v>1071</v>
      </c>
      <c r="H98" t="s">
        <v>98</v>
      </c>
      <c r="I98">
        <v>9</v>
      </c>
      <c r="K98">
        <v>6</v>
      </c>
      <c r="P98" t="s">
        <v>195</v>
      </c>
      <c r="Q98" t="s">
        <v>94</v>
      </c>
      <c r="R98">
        <v>45</v>
      </c>
      <c r="S98" t="s">
        <v>95</v>
      </c>
      <c r="T98" t="s">
        <v>96</v>
      </c>
      <c r="U98" t="s">
        <v>97</v>
      </c>
      <c r="V98">
        <v>1605</v>
      </c>
      <c r="W98" t="s">
        <v>98</v>
      </c>
      <c r="X98">
        <v>6</v>
      </c>
    </row>
    <row r="99" spans="1:24" x14ac:dyDescent="0.35">
      <c r="A99" t="s">
        <v>196</v>
      </c>
      <c r="B99">
        <f t="shared" si="4"/>
        <v>98</v>
      </c>
      <c r="C99">
        <v>45</v>
      </c>
      <c r="D99" t="s">
        <v>95</v>
      </c>
      <c r="E99" t="s">
        <v>96</v>
      </c>
      <c r="F99" t="s">
        <v>97</v>
      </c>
      <c r="G99">
        <v>1605</v>
      </c>
      <c r="H99" t="s">
        <v>98</v>
      </c>
      <c r="I99">
        <v>6</v>
      </c>
      <c r="K99">
        <v>3</v>
      </c>
      <c r="P99" t="s">
        <v>196</v>
      </c>
      <c r="Q99" t="s">
        <v>94</v>
      </c>
      <c r="R99">
        <v>45</v>
      </c>
      <c r="S99" t="s">
        <v>95</v>
      </c>
      <c r="T99" t="s">
        <v>96</v>
      </c>
      <c r="U99" t="s">
        <v>97</v>
      </c>
      <c r="V99">
        <v>3208</v>
      </c>
      <c r="W99" t="s">
        <v>98</v>
      </c>
      <c r="X99">
        <v>3</v>
      </c>
    </row>
    <row r="100" spans="1:24" x14ac:dyDescent="0.35">
      <c r="A100" t="s">
        <v>197</v>
      </c>
      <c r="B100">
        <f t="shared" si="4"/>
        <v>99</v>
      </c>
      <c r="C100">
        <v>45</v>
      </c>
      <c r="D100" t="s">
        <v>95</v>
      </c>
      <c r="E100" t="s">
        <v>96</v>
      </c>
      <c r="F100" t="s">
        <v>97</v>
      </c>
      <c r="G100">
        <v>3208</v>
      </c>
      <c r="H100" t="s">
        <v>98</v>
      </c>
      <c r="I100">
        <v>3</v>
      </c>
      <c r="J100">
        <f>SUM(I51:I100)</f>
        <v>3205</v>
      </c>
      <c r="P100" t="s">
        <v>197</v>
      </c>
      <c r="Q100" t="s">
        <v>94</v>
      </c>
      <c r="R100">
        <v>45</v>
      </c>
      <c r="S100" t="s">
        <v>95</v>
      </c>
      <c r="T100" t="s">
        <v>96</v>
      </c>
      <c r="U100" t="s">
        <v>97</v>
      </c>
      <c r="V100">
        <v>-1</v>
      </c>
      <c r="W100" t="s">
        <v>98</v>
      </c>
      <c r="X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Subslots</vt:lpstr>
      <vt:lpstr>Approach 1</vt:lpstr>
      <vt:lpstr>Approach 2</vt:lpstr>
      <vt:lpstr>Sheet3</vt:lpstr>
      <vt:lpstr>A_1</vt:lpstr>
      <vt:lpstr>A_2</vt:lpstr>
      <vt:lpstr>A_3</vt:lpstr>
      <vt:lpstr>A_4</vt:lpstr>
      <vt:lpstr>A_5</vt:lpstr>
      <vt:lpstr>A_6</vt:lpstr>
      <vt:lpstr>A_7</vt:lpstr>
      <vt:lpstr>beats_per_min</vt:lpstr>
      <vt:lpstr>microsteps</vt:lpstr>
      <vt:lpstr>subslot_dur_ms</vt:lpstr>
      <vt:lpstr>subslots</vt:lpstr>
      <vt:lpstr>xfactor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Eyer</dc:creator>
  <cp:lastModifiedBy>mke</cp:lastModifiedBy>
  <dcterms:created xsi:type="dcterms:W3CDTF">2018-07-16T22:31:36Z</dcterms:created>
  <dcterms:modified xsi:type="dcterms:W3CDTF">2020-10-28T02:24:22Z</dcterms:modified>
</cp:coreProperties>
</file>