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ant\Organized Retail Theft grant\"/>
    </mc:Choice>
  </mc:AlternateContent>
  <xr:revisionPtr revIDLastSave="0" documentId="13_ncr:1_{42D0D4A5-C8E6-41F6-A5E4-72060D3BBC6F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ample Report" sheetId="3" state="hidden" r:id="rId1"/>
    <sheet name="Expense Tracking Sheet" sheetId="1" r:id="rId2"/>
    <sheet name="CJC Admin Detail Sheet" sheetId="4" r:id="rId3"/>
    <sheet name="Table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2" i="1"/>
  <c r="E21" i="1"/>
  <c r="E15" i="1"/>
  <c r="E34" i="1" l="1"/>
  <c r="E125" i="1" l="1"/>
  <c r="E144" i="1"/>
  <c r="E106" i="1"/>
  <c r="E87" i="1"/>
  <c r="E68" i="1"/>
  <c r="E49" i="1"/>
  <c r="E30" i="1"/>
  <c r="O34" i="1"/>
  <c r="E147" i="1" l="1"/>
  <c r="O38" i="1"/>
  <c r="O91" i="1"/>
  <c r="D30" i="1"/>
  <c r="O131" i="1"/>
  <c r="O132" i="1"/>
  <c r="O133" i="1"/>
  <c r="O134" i="1"/>
  <c r="O135" i="1"/>
  <c r="O136" i="1"/>
  <c r="O137" i="1"/>
  <c r="O113" i="1"/>
  <c r="O114" i="1"/>
  <c r="O115" i="1"/>
  <c r="O116" i="1"/>
  <c r="O117" i="1"/>
  <c r="O118" i="1"/>
  <c r="O92" i="1"/>
  <c r="O93" i="1"/>
  <c r="O94" i="1"/>
  <c r="O95" i="1"/>
  <c r="O96" i="1"/>
  <c r="O73" i="1"/>
  <c r="O74" i="1"/>
  <c r="O75" i="1"/>
  <c r="O76" i="1"/>
  <c r="O77" i="1"/>
  <c r="O55" i="1"/>
  <c r="O56" i="1"/>
  <c r="O57" i="1"/>
  <c r="O58" i="1"/>
  <c r="O59" i="1"/>
  <c r="O36" i="1"/>
  <c r="O37" i="1"/>
  <c r="O39" i="1"/>
  <c r="O40" i="1"/>
  <c r="O16" i="1"/>
  <c r="O17" i="1"/>
  <c r="O18" i="1"/>
  <c r="O19" i="1"/>
  <c r="O20" i="1"/>
  <c r="F144" i="1"/>
  <c r="F125" i="1"/>
  <c r="F106" i="1"/>
  <c r="F87" i="1"/>
  <c r="F68" i="1"/>
  <c r="F49" i="1"/>
  <c r="F30" i="1"/>
  <c r="N144" i="1"/>
  <c r="M144" i="1"/>
  <c r="L144" i="1"/>
  <c r="K144" i="1"/>
  <c r="J144" i="1"/>
  <c r="I144" i="1"/>
  <c r="H144" i="1"/>
  <c r="G144" i="1"/>
  <c r="D144" i="1"/>
  <c r="C144" i="1"/>
  <c r="C157" i="1" s="1"/>
  <c r="O143" i="1"/>
  <c r="O142" i="1"/>
  <c r="O141" i="1"/>
  <c r="O140" i="1"/>
  <c r="O139" i="1"/>
  <c r="O138" i="1"/>
  <c r="O130" i="1"/>
  <c r="O129" i="1"/>
  <c r="N125" i="1"/>
  <c r="M125" i="1"/>
  <c r="L125" i="1"/>
  <c r="K125" i="1"/>
  <c r="J125" i="1"/>
  <c r="I125" i="1"/>
  <c r="H125" i="1"/>
  <c r="G125" i="1"/>
  <c r="D125" i="1"/>
  <c r="C125" i="1"/>
  <c r="C156" i="1" s="1"/>
  <c r="O124" i="1"/>
  <c r="O123" i="1"/>
  <c r="O122" i="1"/>
  <c r="O121" i="1"/>
  <c r="O120" i="1"/>
  <c r="O119" i="1"/>
  <c r="O112" i="1"/>
  <c r="O111" i="1"/>
  <c r="O110" i="1"/>
  <c r="N106" i="1"/>
  <c r="M106" i="1"/>
  <c r="L106" i="1"/>
  <c r="K106" i="1"/>
  <c r="J106" i="1"/>
  <c r="I106" i="1"/>
  <c r="H106" i="1"/>
  <c r="G106" i="1"/>
  <c r="D106" i="1"/>
  <c r="O105" i="1"/>
  <c r="O104" i="1"/>
  <c r="O103" i="1"/>
  <c r="O102" i="1"/>
  <c r="O101" i="1"/>
  <c r="O100" i="1"/>
  <c r="O99" i="1"/>
  <c r="O98" i="1"/>
  <c r="O97" i="1"/>
  <c r="N87" i="1"/>
  <c r="M87" i="1"/>
  <c r="L87" i="1"/>
  <c r="K87" i="1"/>
  <c r="J87" i="1"/>
  <c r="I87" i="1"/>
  <c r="H87" i="1"/>
  <c r="G87" i="1"/>
  <c r="D87" i="1"/>
  <c r="C87" i="1"/>
  <c r="C154" i="1" s="1"/>
  <c r="O86" i="1"/>
  <c r="O85" i="1"/>
  <c r="O84" i="1"/>
  <c r="O83" i="1"/>
  <c r="O82" i="1"/>
  <c r="O81" i="1"/>
  <c r="O80" i="1"/>
  <c r="O79" i="1"/>
  <c r="O78" i="1"/>
  <c r="O72" i="1"/>
  <c r="N68" i="1"/>
  <c r="M68" i="1"/>
  <c r="L68" i="1"/>
  <c r="K68" i="1"/>
  <c r="J68" i="1"/>
  <c r="I68" i="1"/>
  <c r="H68" i="1"/>
  <c r="G68" i="1"/>
  <c r="D68" i="1"/>
  <c r="C68" i="1"/>
  <c r="C153" i="1" s="1"/>
  <c r="O67" i="1"/>
  <c r="O66" i="1"/>
  <c r="O65" i="1"/>
  <c r="O64" i="1"/>
  <c r="O63" i="1"/>
  <c r="O62" i="1"/>
  <c r="O61" i="1"/>
  <c r="O60" i="1"/>
  <c r="O54" i="1"/>
  <c r="O53" i="1"/>
  <c r="N49" i="1"/>
  <c r="M49" i="1"/>
  <c r="L49" i="1"/>
  <c r="K49" i="1"/>
  <c r="J49" i="1"/>
  <c r="I49" i="1"/>
  <c r="H49" i="1"/>
  <c r="G49" i="1"/>
  <c r="D49" i="1"/>
  <c r="O48" i="1"/>
  <c r="O47" i="1"/>
  <c r="O46" i="1"/>
  <c r="O45" i="1"/>
  <c r="O44" i="1"/>
  <c r="O43" i="1"/>
  <c r="O42" i="1"/>
  <c r="O41" i="1"/>
  <c r="O35" i="1"/>
  <c r="O21" i="1"/>
  <c r="O22" i="1"/>
  <c r="O23" i="1"/>
  <c r="O24" i="1"/>
  <c r="O25" i="1"/>
  <c r="O26" i="1"/>
  <c r="O27" i="1"/>
  <c r="O28" i="1"/>
  <c r="O29" i="1"/>
  <c r="N30" i="1"/>
  <c r="O15" i="1"/>
  <c r="G30" i="1"/>
  <c r="H30" i="1"/>
  <c r="I30" i="1"/>
  <c r="J30" i="1"/>
  <c r="K30" i="1"/>
  <c r="L30" i="1"/>
  <c r="M30" i="1"/>
  <c r="C30" i="1"/>
  <c r="C151" i="1" s="1"/>
  <c r="C49" i="1" l="1"/>
  <c r="C152" i="1" s="1"/>
  <c r="C106" i="1"/>
  <c r="C155" i="1" s="1"/>
  <c r="D156" i="1"/>
  <c r="E156" i="1" s="1"/>
  <c r="D151" i="1"/>
  <c r="E151" i="1" s="1"/>
  <c r="I147" i="1"/>
  <c r="D153" i="1"/>
  <c r="E153" i="1" s="1"/>
  <c r="D152" i="1"/>
  <c r="D154" i="1"/>
  <c r="E154" i="1" s="1"/>
  <c r="D157" i="1"/>
  <c r="E157" i="1" s="1"/>
  <c r="K147" i="1"/>
  <c r="D155" i="1"/>
  <c r="D147" i="1"/>
  <c r="H147" i="1"/>
  <c r="G147" i="1"/>
  <c r="J147" i="1"/>
  <c r="F147" i="1"/>
  <c r="M147" i="1"/>
  <c r="L147" i="1"/>
  <c r="N147" i="1"/>
  <c r="O106" i="1"/>
  <c r="O144" i="1"/>
  <c r="O87" i="1"/>
  <c r="O125" i="1"/>
  <c r="O49" i="1"/>
  <c r="O68" i="1"/>
  <c r="O30" i="1"/>
  <c r="F155" i="1" l="1"/>
  <c r="C158" i="1"/>
  <c r="F152" i="1"/>
  <c r="F151" i="1"/>
  <c r="F156" i="1"/>
  <c r="F153" i="1"/>
  <c r="F154" i="1"/>
  <c r="E155" i="1"/>
  <c r="F157" i="1"/>
  <c r="D158" i="1"/>
  <c r="E152" i="1"/>
  <c r="O147" i="1"/>
  <c r="B18" i="4"/>
  <c r="G9" i="4" s="1"/>
  <c r="G11" i="4" s="1"/>
  <c r="N9" i="3"/>
  <c r="L62" i="3"/>
  <c r="K62" i="3"/>
  <c r="J62" i="3"/>
  <c r="I62" i="3"/>
  <c r="H62" i="3"/>
  <c r="G62" i="3"/>
  <c r="F62" i="3"/>
  <c r="E62" i="3"/>
  <c r="D62" i="3"/>
  <c r="N61" i="3"/>
  <c r="N60" i="3"/>
  <c r="N59" i="3"/>
  <c r="N58" i="3"/>
  <c r="N62" i="3" s="1"/>
  <c r="O62" i="3" s="1"/>
  <c r="G44" i="3"/>
  <c r="D44" i="3"/>
  <c r="J34" i="3" s="1"/>
  <c r="J35" i="3" s="1"/>
  <c r="J43" i="3"/>
  <c r="B29" i="3"/>
  <c r="L26" i="3"/>
  <c r="K26" i="3"/>
  <c r="J26" i="3"/>
  <c r="I26" i="3"/>
  <c r="H26" i="3"/>
  <c r="G26" i="3"/>
  <c r="F26" i="3"/>
  <c r="E26" i="3"/>
  <c r="D26" i="3"/>
  <c r="N25" i="3"/>
  <c r="N24" i="3"/>
  <c r="N23" i="3"/>
  <c r="N22" i="3"/>
  <c r="L19" i="3"/>
  <c r="K19" i="3"/>
  <c r="J19" i="3"/>
  <c r="I19" i="3"/>
  <c r="H19" i="3"/>
  <c r="G19" i="3"/>
  <c r="F19" i="3"/>
  <c r="E19" i="3"/>
  <c r="D19" i="3"/>
  <c r="N18" i="3"/>
  <c r="N17" i="3"/>
  <c r="N16" i="3"/>
  <c r="N15" i="3"/>
  <c r="N19" i="3" s="1"/>
  <c r="O19" i="3" s="1"/>
  <c r="L12" i="3"/>
  <c r="L29" i="3" s="1"/>
  <c r="K12" i="3"/>
  <c r="K29" i="3" s="1"/>
  <c r="J12" i="3"/>
  <c r="I12" i="3"/>
  <c r="H12" i="3"/>
  <c r="G12" i="3"/>
  <c r="F12" i="3"/>
  <c r="E12" i="3"/>
  <c r="E29" i="3" s="1"/>
  <c r="D12" i="3"/>
  <c r="N11" i="3"/>
  <c r="N10" i="3"/>
  <c r="N8" i="3"/>
  <c r="N7" i="3"/>
  <c r="E158" i="1" l="1"/>
  <c r="F29" i="3"/>
  <c r="G29" i="3"/>
  <c r="N12" i="3"/>
  <c r="O12" i="3" s="1"/>
  <c r="H29" i="3"/>
  <c r="I29" i="3"/>
  <c r="J29" i="3"/>
  <c r="N26" i="3"/>
  <c r="O26" i="3" s="1"/>
  <c r="F158" i="1"/>
  <c r="D29" i="3"/>
  <c r="N29" i="3" s="1"/>
  <c r="O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tc={166F42C3-2D6C-4954-BF63-4D4867E00F48}</author>
    <author>tc={9DFD0E8C-034B-425E-92B0-6F9ED3032D94}</author>
    <author>tc={5FE3FBF2-2FB7-4F33-B7B5-9D2C397B9647}</author>
    <author>tc={FE30D572-486D-4604-A605-8AD7DFBCE00B}</author>
  </authors>
  <commentList>
    <comment ref="B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out rows where there are no expenses--this may have to be done after the first draft is sent out</t>
      </text>
    </comment>
    <comment ref="N49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column to be able to check whether it is an amendment or not (to go before the Commission)</t>
      </text>
    </comment>
    <comment ref="N5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a row to indicate whether it was a contractual amendment</t>
      </text>
    </comment>
    <comment ref="N5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section and the tables above a separate sheet that is admin only</t>
      </text>
    </comment>
  </commentList>
</comments>
</file>

<file path=xl/sharedStrings.xml><?xml version="1.0" encoding="utf-8"?>
<sst xmlns="http://schemas.openxmlformats.org/spreadsheetml/2006/main" count="347" uniqueCount="194">
  <si>
    <t>EXPENSE REPORTING</t>
  </si>
  <si>
    <t>Grant program</t>
  </si>
  <si>
    <t>Grant recipient</t>
  </si>
  <si>
    <t>[free text]</t>
  </si>
  <si>
    <t xml:space="preserve">EXPENSE TYPE </t>
  </si>
  <si>
    <t>Q1</t>
  </si>
  <si>
    <t>Q2</t>
  </si>
  <si>
    <t>Q3</t>
  </si>
  <si>
    <t>Q4</t>
  </si>
  <si>
    <t>Q5</t>
  </si>
  <si>
    <t>Q6</t>
  </si>
  <si>
    <t>Q7</t>
  </si>
  <si>
    <t>Q8</t>
  </si>
  <si>
    <t>Closeout</t>
  </si>
  <si>
    <t>$ Spent YTD</t>
  </si>
  <si>
    <t>% Spent YTD</t>
  </si>
  <si>
    <t>PERSONNEL</t>
  </si>
  <si>
    <t>1A</t>
  </si>
  <si>
    <t>1B</t>
  </si>
  <si>
    <t>1C</t>
  </si>
  <si>
    <t>1D</t>
  </si>
  <si>
    <t>1E</t>
  </si>
  <si>
    <t>CONTRACTUAL</t>
  </si>
  <si>
    <t>2A</t>
  </si>
  <si>
    <t>2B</t>
  </si>
  <si>
    <t>2C</t>
  </si>
  <si>
    <t>EQUIPMENT</t>
  </si>
  <si>
    <t>3A</t>
  </si>
  <si>
    <t>3B</t>
  </si>
  <si>
    <t>TOTALS</t>
  </si>
  <si>
    <t>Date</t>
  </si>
  <si>
    <t>INITIAL AWARD</t>
  </si>
  <si>
    <t>SUPPLEMENTAL FUNDING</t>
  </si>
  <si>
    <t>TOTAL AWARD</t>
  </si>
  <si>
    <t>Category</t>
  </si>
  <si>
    <t>Budget</t>
  </si>
  <si>
    <t>10% THRESHOLD</t>
  </si>
  <si>
    <t>Personnel</t>
  </si>
  <si>
    <t>Contractual</t>
  </si>
  <si>
    <t>FUNDING SOURCE</t>
  </si>
  <si>
    <t>Equipment</t>
  </si>
  <si>
    <t>Allocation</t>
  </si>
  <si>
    <t>x</t>
  </si>
  <si>
    <t>GF</t>
  </si>
  <si>
    <t>FF</t>
  </si>
  <si>
    <t>LF</t>
  </si>
  <si>
    <t>OF</t>
  </si>
  <si>
    <t>Total</t>
  </si>
  <si>
    <t>ADJUSTMENTS</t>
  </si>
  <si>
    <t>Date Notified</t>
  </si>
  <si>
    <t>Date Approved</t>
  </si>
  <si>
    <t>Type</t>
  </si>
  <si>
    <t>Action</t>
  </si>
  <si>
    <t>Reason</t>
  </si>
  <si>
    <t>[drop down]</t>
  </si>
  <si>
    <t>Admin adjustment</t>
  </si>
  <si>
    <t>move 25,000 from Personnel to Contractual</t>
  </si>
  <si>
    <t>vacancy savings for position 1B in Q1-2; additional costs for contract 2A in Q5-6</t>
  </si>
  <si>
    <t>Program adjustment</t>
  </si>
  <si>
    <t>create new position</t>
  </si>
  <si>
    <t>unable to fill position 1C; position 1D will address identified issue X</t>
  </si>
  <si>
    <t>&gt;10% budget adjustment</t>
  </si>
  <si>
    <t>move 120,000 from Equipment to Contractual</t>
  </si>
  <si>
    <t>item 3B intended for issue Y; contract 2C more cost effective to address issue Y</t>
  </si>
  <si>
    <t>Supplemental funding</t>
  </si>
  <si>
    <t>increase Personnel by 100,000</t>
  </si>
  <si>
    <t>position 1E added to address issue Z</t>
  </si>
  <si>
    <t>TEMPLATE</t>
  </si>
  <si>
    <t>SECTION</t>
  </si>
  <si>
    <t>A</t>
  </si>
  <si>
    <t>B</t>
  </si>
  <si>
    <t>C</t>
  </si>
  <si>
    <t>D</t>
  </si>
  <si>
    <t>EXPENSE TRACKING SHEET</t>
  </si>
  <si>
    <t>CJC Grant Program:</t>
  </si>
  <si>
    <t>Grant Cycle:</t>
  </si>
  <si>
    <t>Grant Recipient Name:</t>
  </si>
  <si>
    <t>Grant Agreement #:</t>
  </si>
  <si>
    <r>
      <t xml:space="preserve">THIS SHEET IS FOR </t>
    </r>
    <r>
      <rPr>
        <b/>
        <u/>
        <sz val="11"/>
        <color rgb="FFC00000"/>
        <rFont val="Calibri"/>
        <family val="2"/>
        <scheme val="minor"/>
      </rPr>
      <t>COUNTY</t>
    </r>
    <r>
      <rPr>
        <b/>
        <sz val="11"/>
        <color rgb="FFC00000"/>
        <rFont val="Calibri"/>
        <family val="2"/>
        <scheme val="minor"/>
      </rPr>
      <t xml:space="preserve"> EXPENSES ONLY</t>
    </r>
  </si>
  <si>
    <r>
      <t>Directions</t>
    </r>
    <r>
      <rPr>
        <sz val="11"/>
        <color theme="1"/>
        <rFont val="Calibri"/>
        <family val="2"/>
        <scheme val="minor"/>
      </rPr>
      <t>:</t>
    </r>
  </si>
  <si>
    <t>The items listed within each category have been approved by CJC.</t>
  </si>
  <si>
    <t>In the appropriate "Total Spent" column, input the total amount spent during the reporting period on allowable costs associated with each item.</t>
  </si>
  <si>
    <t>To add or change the approved items or category budgets please submit an "Adjustment Request" via CJC's grant management system (https://cjc-grants.smapply.io).</t>
  </si>
  <si>
    <t>Each reporting period, this sheet will be updated to reflect approved adjustments and prior spending.</t>
  </si>
  <si>
    <r>
      <rPr>
        <b/>
        <sz val="11"/>
        <color rgb="FF000000"/>
        <rFont val="Calibri"/>
        <family val="2"/>
      </rPr>
      <t>Personnel:</t>
    </r>
    <r>
      <rPr>
        <sz val="11"/>
        <color rgb="FF000000"/>
        <rFont val="Calibri"/>
        <family val="2"/>
      </rPr>
      <t xml:space="preserve">  Salaries, wages, and fringe benefits costs for personnel employed by the grant recipient</t>
    </r>
  </si>
  <si>
    <t>Position Title</t>
  </si>
  <si>
    <t>Total         Awarded</t>
  </si>
  <si>
    <t>Total Spent           Q1</t>
  </si>
  <si>
    <t>Total Spent           Q2</t>
  </si>
  <si>
    <t>Total Spent           Q3</t>
  </si>
  <si>
    <t>Total Spent           Q4</t>
  </si>
  <si>
    <t>Total Spent           Q5</t>
  </si>
  <si>
    <t>Total Spent           Q6</t>
  </si>
  <si>
    <t>Total Spent           Q7</t>
  </si>
  <si>
    <t>Total Spent           Q8</t>
  </si>
  <si>
    <t>Total Spent           Q9</t>
  </si>
  <si>
    <t>Total Spent           Q10</t>
  </si>
  <si>
    <t>Total Remaining         YTD</t>
  </si>
  <si>
    <t>Personnel Budget:</t>
  </si>
  <si>
    <r>
      <rPr>
        <b/>
        <sz val="11"/>
        <color rgb="FF000000"/>
        <rFont val="Calibri"/>
        <family val="2"/>
      </rPr>
      <t>Contractual Services:</t>
    </r>
    <r>
      <rPr>
        <sz val="11"/>
        <color rgb="FF000000"/>
        <rFont val="Calibri"/>
        <family val="2"/>
      </rPr>
      <t xml:space="preserve">  An individual or organization providing a service or programmatic aspect of the work that is not provided directly by the grant recipient</t>
    </r>
  </si>
  <si>
    <t>Contract Title &amp; Purpose</t>
  </si>
  <si>
    <t>Total Remaining YTD</t>
  </si>
  <si>
    <t>Contractual Services Budget:</t>
  </si>
  <si>
    <r>
      <rPr>
        <b/>
        <sz val="11"/>
        <color rgb="FF000000"/>
        <rFont val="Calibri"/>
        <family val="2"/>
      </rPr>
      <t>Housing &amp; Facilities:</t>
    </r>
    <r>
      <rPr>
        <sz val="11"/>
        <color rgb="FF000000"/>
        <rFont val="Calibri"/>
        <family val="2"/>
      </rPr>
      <t xml:space="preserve">  Eligible expenses for space or utilities necessary to complete program work, short- or long-term housing support for participants, or programs within correctional facilities</t>
    </r>
  </si>
  <si>
    <t>Item Description</t>
  </si>
  <si>
    <t>Housing &amp; Facilities Budget:</t>
  </si>
  <si>
    <r>
      <rPr>
        <b/>
        <sz val="11"/>
        <color theme="1"/>
        <rFont val="Calibri"/>
        <family val="2"/>
        <scheme val="minor"/>
      </rPr>
      <t>Equipment:</t>
    </r>
    <r>
      <rPr>
        <sz val="11"/>
        <color theme="1"/>
        <rFont val="Calibri"/>
        <family val="2"/>
        <scheme val="minor"/>
      </rPr>
      <t xml:space="preserve">  Permanent or non-expendable equipment with a purchase price of $5,000 or more, or a useable life of two or more years, for a single item</t>
    </r>
  </si>
  <si>
    <t>Equipment Budget:</t>
  </si>
  <si>
    <r>
      <rPr>
        <b/>
        <sz val="11"/>
        <color theme="1"/>
        <rFont val="Calibri"/>
        <family val="2"/>
        <scheme val="minor"/>
      </rPr>
      <t>Supplies:</t>
    </r>
    <r>
      <rPr>
        <sz val="11"/>
        <color theme="1"/>
        <rFont val="Calibri"/>
        <family val="2"/>
        <scheme val="minor"/>
      </rPr>
      <t xml:space="preserve">  Consumable materials or supplies, including the cost of small items of equipment that do not meet the threshold for the "Equipment" category</t>
    </r>
  </si>
  <si>
    <t>Supplies Budget:</t>
  </si>
  <si>
    <r>
      <rPr>
        <b/>
        <sz val="11"/>
        <color rgb="FF000000"/>
        <rFont val="Calibri"/>
        <family val="2"/>
      </rPr>
      <t>Training &amp; Associated Travel:</t>
    </r>
    <r>
      <rPr>
        <sz val="11"/>
        <color rgb="FF000000"/>
        <rFont val="Calibri"/>
        <family val="2"/>
      </rPr>
      <t xml:space="preserve">  Eligible expenses for transporation, lodging, per diem, and registrations for trainings that support grant purposes</t>
    </r>
  </si>
  <si>
    <t>Training &amp; Associated Travel Budget:</t>
  </si>
  <si>
    <r>
      <rPr>
        <b/>
        <sz val="11"/>
        <color theme="1"/>
        <rFont val="Calibri"/>
        <family val="2"/>
        <scheme val="minor"/>
      </rPr>
      <t>Administrative Costs:</t>
    </r>
    <r>
      <rPr>
        <sz val="11"/>
        <color theme="1"/>
        <rFont val="Calibri"/>
        <family val="2"/>
        <scheme val="minor"/>
      </rPr>
      <t xml:space="preserve">  Activities associated with administering the grant such as purchasing, budgeting, payroll, accounting and staff services</t>
    </r>
  </si>
  <si>
    <t>Administrative Costs Budget:</t>
  </si>
  <si>
    <t>Total Spending Per Quarter:</t>
  </si>
  <si>
    <t>Q9</t>
  </si>
  <si>
    <t>Q10</t>
  </si>
  <si>
    <t>TOTAL</t>
  </si>
  <si>
    <t>Total Spending Per Category:</t>
  </si>
  <si>
    <t>Budget Categories</t>
  </si>
  <si>
    <t>Total Awarded</t>
  </si>
  <si>
    <t>Total Spent</t>
  </si>
  <si>
    <t>% Spent</t>
  </si>
  <si>
    <t>Total Remaining</t>
  </si>
  <si>
    <t>Contractual Services</t>
  </si>
  <si>
    <t>Housing &amp; Facilities</t>
  </si>
  <si>
    <t>Supplies</t>
  </si>
  <si>
    <t>Training &amp; Associated Travel</t>
  </si>
  <si>
    <t>Administrative Costs</t>
  </si>
  <si>
    <t>Totals:</t>
  </si>
  <si>
    <t>Training &amp; Travel</t>
  </si>
  <si>
    <t>ADMINISTRATIVE DETAIL SHEET</t>
  </si>
  <si>
    <r>
      <t xml:space="preserve">THIS SHEET IS FOR </t>
    </r>
    <r>
      <rPr>
        <b/>
        <u/>
        <sz val="11"/>
        <color rgb="FFC00000"/>
        <rFont val="Calibri"/>
        <family val="2"/>
        <scheme val="minor"/>
      </rPr>
      <t>CJC</t>
    </r>
    <r>
      <rPr>
        <b/>
        <sz val="11"/>
        <color rgb="FFC00000"/>
        <rFont val="Calibri"/>
        <family val="2"/>
        <scheme val="minor"/>
      </rPr>
      <t xml:space="preserve"> USE ONLY</t>
    </r>
  </si>
  <si>
    <t>10% Threshold</t>
  </si>
  <si>
    <t>Funding Sources</t>
  </si>
  <si>
    <t>GF:</t>
  </si>
  <si>
    <t>FF:</t>
  </si>
  <si>
    <t>LF:</t>
  </si>
  <si>
    <t>OF:</t>
  </si>
  <si>
    <t>Adjustments</t>
  </si>
  <si>
    <t>Commission Approval Required?</t>
  </si>
  <si>
    <t>Expense Types</t>
  </si>
  <si>
    <t>Yes/No</t>
  </si>
  <si>
    <t>Adjustment Type</t>
  </si>
  <si>
    <t>Grant Program</t>
  </si>
  <si>
    <t>Expense Type for County Categories</t>
  </si>
  <si>
    <t>Yes</t>
  </si>
  <si>
    <t>Illegal Marijuana Market Enforcement Grant Program</t>
  </si>
  <si>
    <t>Housing</t>
  </si>
  <si>
    <t>No</t>
  </si>
  <si>
    <t>IMPACTS</t>
  </si>
  <si>
    <t>Treatment</t>
  </si>
  <si>
    <t>Justice Reinvestment Program</t>
  </si>
  <si>
    <t>Drug Testing</t>
  </si>
  <si>
    <t>Specialty Court Grant Program</t>
  </si>
  <si>
    <t>N/A</t>
  </si>
  <si>
    <t>Total Spent           Q0</t>
  </si>
  <si>
    <t>Q0</t>
  </si>
  <si>
    <t>Organized Retail Theft Grant Program</t>
  </si>
  <si>
    <t>2023-2025</t>
  </si>
  <si>
    <t xml:space="preserve"> Funding</t>
  </si>
  <si>
    <t>Form updated: 09/10/24</t>
  </si>
  <si>
    <t>Springfield Police Department</t>
  </si>
  <si>
    <t>ORT-25-15</t>
  </si>
  <si>
    <t>Police Sergeant</t>
  </si>
  <si>
    <t xml:space="preserve">Police Officer </t>
  </si>
  <si>
    <t>Intelligence Analyst</t>
  </si>
  <si>
    <t>Police Detective</t>
  </si>
  <si>
    <t>Verizon Cell Phone</t>
  </si>
  <si>
    <t>Verizon SIM Card for Remote Surveillance - Whip Scorpion</t>
  </si>
  <si>
    <t>Verizon SIM Card for Remote Surveillance - Scorpius Drop</t>
  </si>
  <si>
    <t>Verizon SIM Card for Remote Surveillance - Brown Recluse</t>
  </si>
  <si>
    <t>Disptach Laptops Running CAD</t>
  </si>
  <si>
    <t>Motorola APX8000 Radios</t>
  </si>
  <si>
    <t>CRU Operations Vehicle</t>
  </si>
  <si>
    <t>Drop Surveillance Vehicle</t>
  </si>
  <si>
    <t>Milestone CJIS Compliant Server w/8 22TB HD SSDs</t>
  </si>
  <si>
    <t>GrayKey Cell Extraction License - 2 yrs</t>
  </si>
  <si>
    <t>Cellebrite Premium License &amp; Dongle</t>
  </si>
  <si>
    <t>Cellebrite UFED Mobile Analyzer</t>
  </si>
  <si>
    <t>Obsidian Scorpius Drop Camera System</t>
  </si>
  <si>
    <t>Obsidian Brown Recluse Turnkey Pole Camera</t>
  </si>
  <si>
    <t>Obsidian Whip Scorpion Covert Cartop Carrier</t>
  </si>
  <si>
    <t>Motorola APX8000 Batteries</t>
  </si>
  <si>
    <t>iPhone 14 Plus</t>
  </si>
  <si>
    <t>Dispatch Headsets w/PTT</t>
  </si>
  <si>
    <t xml:space="preserve">Cellebrite Reader Training </t>
  </si>
  <si>
    <t>McAfee Certified ORC Investigator</t>
  </si>
  <si>
    <t>Oregon DOJ Organized Crime Conference</t>
  </si>
  <si>
    <t>Cellebrite CCO/CCPA Training</t>
  </si>
  <si>
    <t>Form updated: 10/01/24</t>
  </si>
  <si>
    <t xml:space="preserve">Organized Retail Theft Grant Program </t>
  </si>
  <si>
    <t xml:space="preserve">Springfield Police Department </t>
  </si>
  <si>
    <t xml:space="preserve">Grant Award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</si>
</sst>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(&quot;$&quot;* #,##0.00_);_(&quot;$&quot;* \(#,##0.00\);_(&quot;$&quot;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0" borderId="0" xfId="0" applyFont="1"/>
    <xf numFmtId="0" fontId="0" fillId="7" borderId="13" xfId="0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16" xfId="0" applyFill="1" applyBorder="1"/>
    <xf numFmtId="0" fontId="0" fillId="7" borderId="0" xfId="0" applyFill="1"/>
    <xf numFmtId="0" fontId="0" fillId="7" borderId="17" xfId="0" applyFill="1" applyBorder="1"/>
    <xf numFmtId="0" fontId="0" fillId="0" borderId="16" xfId="0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17" xfId="0" applyBorder="1"/>
    <xf numFmtId="3" fontId="0" fillId="8" borderId="16" xfId="0" applyNumberFormat="1" applyFill="1" applyBorder="1"/>
    <xf numFmtId="3" fontId="0" fillId="8" borderId="0" xfId="0" applyNumberFormat="1" applyFill="1"/>
    <xf numFmtId="10" fontId="0" fillId="8" borderId="17" xfId="0" applyNumberFormat="1" applyFill="1" applyBorder="1"/>
    <xf numFmtId="0" fontId="0" fillId="0" borderId="16" xfId="0" applyBorder="1"/>
    <xf numFmtId="3" fontId="0" fillId="7" borderId="0" xfId="0" applyNumberFormat="1" applyFill="1"/>
    <xf numFmtId="0" fontId="3" fillId="7" borderId="16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17" xfId="0" applyFont="1" applyFill="1" applyBorder="1"/>
    <xf numFmtId="3" fontId="3" fillId="7" borderId="18" xfId="0" applyNumberFormat="1" applyFont="1" applyFill="1" applyBorder="1"/>
    <xf numFmtId="3" fontId="3" fillId="7" borderId="19" xfId="0" applyNumberFormat="1" applyFont="1" applyFill="1" applyBorder="1"/>
    <xf numFmtId="10" fontId="3" fillId="7" borderId="20" xfId="0" applyNumberFormat="1" applyFont="1" applyFill="1" applyBorder="1"/>
    <xf numFmtId="10" fontId="0" fillId="0" borderId="0" xfId="0" applyNumberFormat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3" fontId="0" fillId="0" borderId="15" xfId="0" applyNumberFormat="1" applyBorder="1"/>
    <xf numFmtId="0" fontId="0" fillId="7" borderId="18" xfId="0" applyFill="1" applyBorder="1"/>
    <xf numFmtId="3" fontId="0" fillId="0" borderId="20" xfId="0" applyNumberFormat="1" applyBorder="1"/>
    <xf numFmtId="3" fontId="0" fillId="0" borderId="17" xfId="1" applyNumberFormat="1" applyFont="1" applyBorder="1"/>
    <xf numFmtId="14" fontId="0" fillId="0" borderId="0" xfId="0" applyNumberFormat="1"/>
    <xf numFmtId="3" fontId="0" fillId="0" borderId="17" xfId="0" applyNumberFormat="1" applyBorder="1"/>
    <xf numFmtId="0" fontId="0" fillId="8" borderId="18" xfId="0" applyFill="1" applyBorder="1"/>
    <xf numFmtId="3" fontId="0" fillId="8" borderId="20" xfId="0" applyNumberFormat="1" applyFill="1" applyBorder="1"/>
    <xf numFmtId="0" fontId="0" fillId="8" borderId="19" xfId="0" applyFill="1" applyBorder="1"/>
    <xf numFmtId="3" fontId="0" fillId="8" borderId="20" xfId="1" applyNumberFormat="1" applyFont="1" applyFill="1" applyBorder="1"/>
    <xf numFmtId="3" fontId="0" fillId="0" borderId="0" xfId="1" applyNumberFormat="1" applyFont="1"/>
    <xf numFmtId="0" fontId="0" fillId="7" borderId="16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16" xfId="0" applyNumberForma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8" xfId="0" applyNumberForma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3" fontId="0" fillId="0" borderId="19" xfId="0" applyNumberFormat="1" applyBorder="1" applyAlignment="1">
      <alignment horizontal="left" vertical="top"/>
    </xf>
    <xf numFmtId="3" fontId="0" fillId="0" borderId="19" xfId="0" applyNumberFormat="1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" fillId="0" borderId="3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6" xfId="0" applyFont="1" applyBorder="1" applyAlignment="1" applyProtection="1">
      <alignment horizontal="left" wrapText="1"/>
      <protection locked="0"/>
    </xf>
    <xf numFmtId="0" fontId="0" fillId="0" borderId="1" xfId="0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3" fillId="6" borderId="0" xfId="0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42" fontId="0" fillId="6" borderId="0" xfId="0" applyNumberFormat="1" applyFill="1" applyAlignment="1">
      <alignment horizontal="left" wrapText="1"/>
    </xf>
    <xf numFmtId="42" fontId="3" fillId="6" borderId="0" xfId="0" applyNumberFormat="1" applyFont="1" applyFill="1" applyAlignment="1">
      <alignment horizontal="left" wrapText="1"/>
    </xf>
    <xf numFmtId="0" fontId="3" fillId="2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3" fillId="5" borderId="10" xfId="0" applyFont="1" applyFill="1" applyBorder="1"/>
    <xf numFmtId="0" fontId="3" fillId="5" borderId="1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7" fillId="2" borderId="4" xfId="0" applyFont="1" applyFill="1" applyBorder="1"/>
    <xf numFmtId="0" fontId="3" fillId="0" borderId="10" xfId="0" applyFont="1" applyBorder="1" applyAlignment="1" applyProtection="1">
      <alignment horizontal="left" wrapText="1"/>
      <protection locked="0"/>
    </xf>
    <xf numFmtId="164" fontId="3" fillId="0" borderId="10" xfId="0" applyNumberFormat="1" applyFont="1" applyBorder="1" applyAlignment="1">
      <alignment horizontal="left" wrapText="1"/>
    </xf>
    <xf numFmtId="164" fontId="0" fillId="0" borderId="10" xfId="0" applyNumberFormat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0" fillId="6" borderId="5" xfId="0" applyFill="1" applyBorder="1" applyAlignment="1">
      <alignment horizontal="left"/>
    </xf>
    <xf numFmtId="0" fontId="3" fillId="6" borderId="6" xfId="0" applyFont="1" applyFill="1" applyBorder="1"/>
    <xf numFmtId="0" fontId="3" fillId="6" borderId="21" xfId="0" applyFont="1" applyFill="1" applyBorder="1"/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wrapText="1"/>
    </xf>
    <xf numFmtId="0" fontId="0" fillId="6" borderId="9" xfId="0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6" borderId="22" xfId="0" applyFill="1" applyBorder="1" applyAlignment="1">
      <alignment wrapText="1"/>
    </xf>
    <xf numFmtId="0" fontId="3" fillId="5" borderId="0" xfId="0" applyFont="1" applyFill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4" fillId="3" borderId="3" xfId="0" applyFont="1" applyFill="1" applyBorder="1" applyAlignment="1">
      <alignment vertical="center" wrapText="1"/>
    </xf>
    <xf numFmtId="0" fontId="0" fillId="3" borderId="4" xfId="0" applyFill="1" applyBorder="1" applyAlignment="1">
      <alignment wrapText="1"/>
    </xf>
    <xf numFmtId="0" fontId="6" fillId="2" borderId="12" xfId="0" applyFont="1" applyFill="1" applyBorder="1" applyAlignment="1" applyProtection="1">
      <alignment horizontal="left" wrapText="1"/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wrapText="1"/>
    </xf>
    <xf numFmtId="0" fontId="0" fillId="4" borderId="10" xfId="0" applyFill="1" applyBorder="1" applyAlignment="1" applyProtection="1">
      <alignment horizontal="left" wrapText="1"/>
      <protection locked="0"/>
    </xf>
    <xf numFmtId="0" fontId="0" fillId="6" borderId="12" xfId="0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11" fillId="0" borderId="0" xfId="0" applyFont="1" applyAlignment="1">
      <alignment wrapText="1"/>
    </xf>
    <xf numFmtId="14" fontId="0" fillId="0" borderId="10" xfId="0" applyNumberFormat="1" applyBorder="1" applyAlignment="1">
      <alignment horizontal="left" wrapText="1"/>
    </xf>
    <xf numFmtId="0" fontId="0" fillId="0" borderId="10" xfId="0" applyBorder="1" applyAlignment="1" applyProtection="1">
      <alignment horizontal="left" wrapText="1"/>
      <protection locked="0"/>
    </xf>
    <xf numFmtId="164" fontId="0" fillId="4" borderId="10" xfId="0" applyNumberFormat="1" applyFill="1" applyBorder="1" applyAlignment="1">
      <alignment horizontal="center" wrapText="1"/>
    </xf>
    <xf numFmtId="0" fontId="0" fillId="4" borderId="10" xfId="0" applyFill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6" fillId="2" borderId="10" xfId="0" applyFont="1" applyFill="1" applyBorder="1" applyAlignment="1">
      <alignment horizontal="center"/>
    </xf>
    <xf numFmtId="164" fontId="0" fillId="0" borderId="10" xfId="0" applyNumberFormat="1" applyBorder="1" applyAlignment="1">
      <alignment horizontal="left" wrapText="1"/>
    </xf>
    <xf numFmtId="44" fontId="18" fillId="0" borderId="10" xfId="2" applyFont="1" applyBorder="1" applyAlignment="1">
      <alignment wrapText="1"/>
    </xf>
    <xf numFmtId="0" fontId="3" fillId="4" borderId="10" xfId="0" applyFont="1" applyFill="1" applyBorder="1" applyAlignment="1">
      <alignment horizontal="left" wrapText="1"/>
    </xf>
    <xf numFmtId="0" fontId="0" fillId="13" borderId="4" xfId="0" applyFill="1" applyBorder="1" applyAlignment="1">
      <alignment wrapText="1"/>
    </xf>
    <xf numFmtId="0" fontId="0" fillId="12" borderId="7" xfId="0" applyFill="1" applyBorder="1"/>
    <xf numFmtId="0" fontId="0" fillId="12" borderId="0" xfId="0" applyFill="1"/>
    <xf numFmtId="0" fontId="3" fillId="12" borderId="0" xfId="0" applyFont="1" applyFill="1"/>
    <xf numFmtId="0" fontId="3" fillId="12" borderId="8" xfId="0" applyFont="1" applyFill="1" applyBorder="1"/>
    <xf numFmtId="0" fontId="3" fillId="2" borderId="10" xfId="0" applyFont="1" applyFill="1" applyBorder="1" applyAlignment="1">
      <alignment horizontal="left"/>
    </xf>
    <xf numFmtId="0" fontId="10" fillId="12" borderId="7" xfId="0" applyFont="1" applyFill="1" applyBorder="1"/>
    <xf numFmtId="0" fontId="10" fillId="12" borderId="0" xfId="0" applyFont="1" applyFill="1"/>
    <xf numFmtId="0" fontId="9" fillId="12" borderId="0" xfId="0" applyFont="1" applyFill="1"/>
    <xf numFmtId="0" fontId="0" fillId="12" borderId="8" xfId="0" applyFill="1" applyBorder="1" applyAlignment="1">
      <alignment wrapText="1"/>
    </xf>
    <xf numFmtId="0" fontId="10" fillId="12" borderId="9" xfId="0" applyFont="1" applyFill="1" applyBorder="1"/>
    <xf numFmtId="0" fontId="10" fillId="12" borderId="1" xfId="0" applyFont="1" applyFill="1" applyBorder="1"/>
    <xf numFmtId="0" fontId="9" fillId="12" borderId="1" xfId="0" applyFont="1" applyFill="1" applyBorder="1"/>
    <xf numFmtId="0" fontId="0" fillId="12" borderId="22" xfId="0" applyFill="1" applyBorder="1" applyAlignment="1">
      <alignment wrapText="1"/>
    </xf>
    <xf numFmtId="0" fontId="12" fillId="4" borderId="7" xfId="0" applyFont="1" applyFill="1" applyBorder="1"/>
    <xf numFmtId="0" fontId="3" fillId="4" borderId="0" xfId="0" applyFont="1" applyFill="1"/>
    <xf numFmtId="0" fontId="9" fillId="4" borderId="0" xfId="0" applyFont="1" applyFill="1"/>
    <xf numFmtId="0" fontId="0" fillId="4" borderId="8" xfId="0" applyFill="1" applyBorder="1" applyAlignment="1">
      <alignment wrapText="1"/>
    </xf>
    <xf numFmtId="0" fontId="0" fillId="4" borderId="7" xfId="0" applyFill="1" applyBorder="1"/>
    <xf numFmtId="0" fontId="0" fillId="4" borderId="9" xfId="0" applyFill="1" applyBorder="1"/>
    <xf numFmtId="0" fontId="3" fillId="4" borderId="1" xfId="0" applyFont="1" applyFill="1" applyBorder="1"/>
    <xf numFmtId="0" fontId="9" fillId="4" borderId="1" xfId="0" applyFont="1" applyFill="1" applyBorder="1"/>
    <xf numFmtId="0" fontId="0" fillId="4" borderId="22" xfId="0" applyFill="1" applyBorder="1" applyAlignment="1">
      <alignment wrapText="1"/>
    </xf>
    <xf numFmtId="0" fontId="0" fillId="3" borderId="7" xfId="0" applyFill="1" applyBorder="1"/>
    <xf numFmtId="0" fontId="3" fillId="3" borderId="0" xfId="0" applyFont="1" applyFill="1"/>
    <xf numFmtId="0" fontId="9" fillId="3" borderId="0" xfId="0" applyFont="1" applyFill="1"/>
    <xf numFmtId="0" fontId="9" fillId="3" borderId="8" xfId="0" applyFont="1" applyFill="1" applyBorder="1"/>
    <xf numFmtId="0" fontId="0" fillId="11" borderId="0" xfId="0" applyFill="1" applyAlignment="1">
      <alignment wrapText="1"/>
    </xf>
    <xf numFmtId="0" fontId="7" fillId="2" borderId="2" xfId="0" applyFont="1" applyFill="1" applyBorder="1"/>
    <xf numFmtId="0" fontId="0" fillId="2" borderId="4" xfId="0" applyFill="1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wrapText="1"/>
    </xf>
    <xf numFmtId="44" fontId="0" fillId="4" borderId="10" xfId="0" applyNumberFormat="1" applyFill="1" applyBorder="1" applyAlignment="1">
      <alignment horizontal="right" wrapText="1"/>
    </xf>
    <xf numFmtId="44" fontId="0" fillId="0" borderId="10" xfId="2" applyFont="1" applyBorder="1" applyAlignment="1" applyProtection="1">
      <alignment horizontal="right" wrapText="1"/>
    </xf>
    <xf numFmtId="44" fontId="0" fillId="6" borderId="10" xfId="2" applyFont="1" applyFill="1" applyBorder="1" applyAlignment="1" applyProtection="1">
      <alignment horizontal="right" wrapText="1"/>
    </xf>
    <xf numFmtId="44" fontId="16" fillId="4" borderId="10" xfId="0" applyNumberFormat="1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right"/>
    </xf>
    <xf numFmtId="44" fontId="3" fillId="2" borderId="10" xfId="0" applyNumberFormat="1" applyFont="1" applyFill="1" applyBorder="1" applyAlignment="1">
      <alignment horizontal="right"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7" fillId="2" borderId="2" xfId="0" applyFont="1" applyFill="1" applyBorder="1" applyAlignment="1">
      <alignment horizontal="left"/>
    </xf>
    <xf numFmtId="0" fontId="0" fillId="2" borderId="10" xfId="0" applyFill="1" applyBorder="1" applyAlignment="1">
      <alignment horizontal="center" vertical="center" wrapText="1"/>
    </xf>
    <xf numFmtId="8" fontId="18" fillId="10" borderId="10" xfId="0" applyNumberFormat="1" applyFont="1" applyFill="1" applyBorder="1" applyAlignment="1">
      <alignment wrapText="1"/>
    </xf>
    <xf numFmtId="44" fontId="0" fillId="0" borderId="10" xfId="0" applyNumberFormat="1" applyBorder="1" applyAlignment="1">
      <alignment horizontal="right" wrapText="1"/>
    </xf>
    <xf numFmtId="44" fontId="0" fillId="6" borderId="10" xfId="0" applyNumberFormat="1" applyFill="1" applyBorder="1" applyAlignment="1">
      <alignment horizontal="right"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18" fillId="10" borderId="10" xfId="0" applyFont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wrapText="1"/>
    </xf>
    <xf numFmtId="0" fontId="18" fillId="10" borderId="10" xfId="0" applyFont="1" applyFill="1" applyBorder="1" applyAlignment="1">
      <alignment wrapText="1"/>
    </xf>
    <xf numFmtId="0" fontId="17" fillId="4" borderId="10" xfId="0" applyFont="1" applyFill="1" applyBorder="1" applyAlignment="1">
      <alignment horizontal="left" wrapText="1"/>
    </xf>
    <xf numFmtId="8" fontId="17" fillId="4" borderId="10" xfId="0" applyNumberFormat="1" applyFont="1" applyFill="1" applyBorder="1" applyAlignment="1">
      <alignment horizontal="right" wrapText="1"/>
    </xf>
    <xf numFmtId="0" fontId="7" fillId="10" borderId="10" xfId="0" applyFont="1" applyFill="1" applyBorder="1" applyAlignment="1">
      <alignment wrapText="1"/>
    </xf>
    <xf numFmtId="8" fontId="7" fillId="10" borderId="10" xfId="0" applyNumberFormat="1" applyFont="1" applyFill="1" applyBorder="1" applyAlignment="1">
      <alignment wrapText="1"/>
    </xf>
    <xf numFmtId="0" fontId="0" fillId="3" borderId="0" xfId="0" applyFill="1"/>
    <xf numFmtId="0" fontId="0" fillId="2" borderId="3" xfId="0" applyFill="1" applyBorder="1"/>
    <xf numFmtId="0" fontId="0" fillId="2" borderId="10" xfId="0" applyFill="1" applyBorder="1" applyAlignment="1">
      <alignment horizontal="center"/>
    </xf>
    <xf numFmtId="0" fontId="6" fillId="6" borderId="5" xfId="0" applyFont="1" applyFill="1" applyBorder="1" applyAlignment="1">
      <alignment horizontal="left"/>
    </xf>
    <xf numFmtId="0" fontId="6" fillId="6" borderId="0" xfId="0" applyFont="1" applyFill="1"/>
    <xf numFmtId="44" fontId="0" fillId="4" borderId="12" xfId="0" applyNumberFormat="1" applyFill="1" applyBorder="1"/>
    <xf numFmtId="0" fontId="3" fillId="2" borderId="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0" fillId="2" borderId="10" xfId="0" applyFill="1" applyBorder="1" applyAlignment="1">
      <alignment horizontal="center" wrapText="1"/>
    </xf>
    <xf numFmtId="0" fontId="0" fillId="6" borderId="0" xfId="0" applyFill="1" applyAlignment="1">
      <alignment horizontal="right" wrapText="1"/>
    </xf>
    <xf numFmtId="0" fontId="0" fillId="6" borderId="8" xfId="0" applyFill="1" applyBorder="1" applyAlignment="1">
      <alignment horizontal="right" wrapText="1"/>
    </xf>
    <xf numFmtId="44" fontId="0" fillId="4" borderId="10" xfId="0" applyNumberFormat="1" applyFill="1" applyBorder="1" applyAlignment="1">
      <alignment horizontal="left" wrapText="1"/>
    </xf>
    <xf numFmtId="165" fontId="0" fillId="4" borderId="10" xfId="0" applyNumberFormat="1" applyFill="1" applyBorder="1" applyAlignment="1">
      <alignment horizontal="right" wrapText="1"/>
    </xf>
    <xf numFmtId="0" fontId="0" fillId="4" borderId="10" xfId="0" applyFill="1" applyBorder="1"/>
    <xf numFmtId="0" fontId="4" fillId="4" borderId="10" xfId="0" applyFont="1" applyFill="1" applyBorder="1" applyAlignment="1">
      <alignment vertical="center" wrapText="1"/>
    </xf>
    <xf numFmtId="44" fontId="14" fillId="4" borderId="10" xfId="0" applyNumberFormat="1" applyFont="1" applyFill="1" applyBorder="1" applyAlignment="1">
      <alignment horizontal="left" vertical="center" wrapText="1"/>
    </xf>
    <xf numFmtId="0" fontId="4" fillId="6" borderId="0" xfId="0" applyFont="1" applyFill="1" applyAlignment="1">
      <alignment vertical="center" wrapText="1"/>
    </xf>
    <xf numFmtId="44" fontId="15" fillId="2" borderId="12" xfId="0" applyNumberFormat="1" applyFont="1" applyFill="1" applyBorder="1" applyAlignment="1">
      <alignment horizontal="left" vertical="center" wrapText="1"/>
    </xf>
    <xf numFmtId="165" fontId="15" fillId="2" borderId="12" xfId="0" applyNumberFormat="1" applyFont="1" applyFill="1" applyBorder="1" applyAlignment="1">
      <alignment horizontal="right" vertical="center" wrapText="1"/>
    </xf>
    <xf numFmtId="44" fontId="13" fillId="2" borderId="12" xfId="0" applyNumberFormat="1" applyFont="1" applyFill="1" applyBorder="1" applyAlignment="1">
      <alignment vertical="center" wrapText="1"/>
    </xf>
    <xf numFmtId="0" fontId="4" fillId="6" borderId="2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44" fontId="0" fillId="0" borderId="10" xfId="2" applyFont="1" applyBorder="1" applyAlignment="1" applyProtection="1">
      <alignment horizontal="right" wrapText="1"/>
      <protection locked="0"/>
    </xf>
    <xf numFmtId="0" fontId="7" fillId="10" borderId="10" xfId="0" applyFont="1" applyFill="1" applyBorder="1" applyAlignment="1">
      <alignment horizontal="left"/>
    </xf>
    <xf numFmtId="44" fontId="0" fillId="0" borderId="10" xfId="0" applyNumberFormat="1" applyBorder="1" applyAlignment="1" applyProtection="1">
      <alignment horizontal="right" wrapText="1"/>
      <protection locked="0"/>
    </xf>
    <xf numFmtId="166" fontId="3" fillId="2" borderId="12" xfId="0" applyNumberFormat="1" applyFont="1" applyFill="1" applyBorder="1" applyAlignment="1">
      <alignment horizontal="left" wrapText="1"/>
    </xf>
    <xf numFmtId="0" fontId="0" fillId="7" borderId="14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0" fillId="2" borderId="9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3" fillId="2" borderId="12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6" xfId="0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7" borderId="5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4" fontId="0" fillId="0" borderId="10" xfId="0" applyNumberFormat="1" applyBorder="1" applyAlignment="1">
      <alignment horizontal="left" wrapText="1"/>
    </xf>
    <xf numFmtId="0" fontId="7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0">
    <dxf>
      <numFmt numFmtId="19" formatCode="m/d/yyyy"/>
      <alignment horizontal="left" vertical="top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ARTHUR Rachel * CJC" id="{FEC03BAE-E193-4830-B1F2-D57AC907F982}" userId="S::rachel.mcarthur@cjc.oregon.gov::c46f6155-dcd9-4d5b-bbe3-ce8bb05560a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8" totalsRowShown="0" headerRowDxfId="9" dataDxfId="7" headerRowBorderDxfId="8" tableBorderDxfId="6" totalsRowBorderDxfId="5">
  <autoFilter ref="A1:A8" xr:uid="{00000000-0009-0000-0100-000001000000}"/>
  <tableColumns count="1">
    <tableColumn id="1" xr3:uid="{00000000-0010-0000-0000-000001000000}" name="Expense Type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:C3" totalsRowShown="0">
  <autoFilter ref="C1:C3" xr:uid="{00000000-0009-0000-0100-000002000000}"/>
  <tableColumns count="1">
    <tableColumn id="1" xr3:uid="{00000000-0010-0000-0100-000001000000}" name="Yes/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E5" totalsRowShown="0" headerRowDxfId="3" dataDxfId="2" tableBorderDxfId="1">
  <autoFilter ref="E1:E5" xr:uid="{00000000-0009-0000-0100-000003000000}"/>
  <tableColumns count="1">
    <tableColumn id="1" xr3:uid="{00000000-0010-0000-0200-000001000000}" name="Adjustment Typ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G1:G5" totalsRowShown="0">
  <autoFilter ref="G1:G5" xr:uid="{00000000-0009-0000-0100-000005000000}"/>
  <tableColumns count="1">
    <tableColumn id="1" xr3:uid="{00000000-0010-0000-0300-000001000000}" name="Grant Progra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I1:I5" totalsRowShown="0">
  <autoFilter ref="I1:I5" xr:uid="{00000000-0009-0000-0100-000004000000}"/>
  <tableColumns count="1">
    <tableColumn id="1" xr3:uid="{00000000-0010-0000-0400-000001000000}" name="Expense Type for County 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9-19T22:55:05.13" personId="{FEC03BAE-E193-4830-B1F2-D57AC907F982}" id="{166F42C3-2D6C-4954-BF63-4D4867E00F48}">
    <text>Gray out rows where there are no expenses--this may have to be done after the first draft is sent out</text>
  </threadedComment>
  <threadedComment ref="N49" dT="2023-09-19T22:56:13.63" personId="{FEC03BAE-E193-4830-B1F2-D57AC907F982}" id="{9DFD0E8C-034B-425E-92B0-6F9ED3032D94}">
    <text>Add a column to be able to check whether it is an amendment or not (to go before the Commission)</text>
  </threadedComment>
  <threadedComment ref="N51" dT="2023-09-19T22:56:37.92" personId="{FEC03BAE-E193-4830-B1F2-D57AC907F982}" id="{5FE3FBF2-2FB7-4F33-B7B5-9D2C397B9647}">
    <text>Add a row to indicate whether it was a contractual amendment</text>
  </threadedComment>
  <threadedComment ref="N52" dT="2023-09-20T15:20:53.07" personId="{FEC03BAE-E193-4830-B1F2-D57AC907F982}" id="{FE30D572-486D-4604-A605-8AD7DFBCE00B}">
    <text>Make this section and the tables above a separate sheet that is admin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opLeftCell="A31" zoomScale="98" zoomScaleNormal="98" workbookViewId="0">
      <selection activeCell="N51" sqref="N51"/>
    </sheetView>
  </sheetViews>
  <sheetFormatPr defaultRowHeight="15" x14ac:dyDescent="0.25"/>
  <cols>
    <col min="2" max="2" width="13.42578125" bestFit="1" customWidth="1"/>
    <col min="3" max="3" width="23.7109375" customWidth="1"/>
    <col min="4" max="4" width="13.28515625" bestFit="1" customWidth="1"/>
    <col min="5" max="11" width="11" bestFit="1" customWidth="1"/>
    <col min="12" max="12" width="9" bestFit="1" customWidth="1"/>
    <col min="14" max="14" width="10.7109375" bestFit="1" customWidth="1"/>
    <col min="15" max="15" width="11" bestFit="1" customWidth="1"/>
  </cols>
  <sheetData>
    <row r="1" spans="1:15" x14ac:dyDescent="0.25">
      <c r="A1" s="1"/>
      <c r="B1" s="1" t="s">
        <v>0</v>
      </c>
    </row>
    <row r="2" spans="1:15" x14ac:dyDescent="0.25">
      <c r="B2" t="s">
        <v>1</v>
      </c>
    </row>
    <row r="3" spans="1:15" x14ac:dyDescent="0.25">
      <c r="B3" t="s">
        <v>2</v>
      </c>
      <c r="C3" t="s">
        <v>3</v>
      </c>
    </row>
    <row r="4" spans="1:15" ht="15.75" thickBot="1" x14ac:dyDescent="0.3"/>
    <row r="5" spans="1:15" x14ac:dyDescent="0.25">
      <c r="B5" s="2"/>
      <c r="C5" s="19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/>
      <c r="N5" s="3" t="s">
        <v>14</v>
      </c>
      <c r="O5" s="4" t="s">
        <v>15</v>
      </c>
    </row>
    <row r="6" spans="1:15" ht="13.7" customHeight="1" x14ac:dyDescent="0.25">
      <c r="B6" s="5" t="s">
        <v>16</v>
      </c>
      <c r="C6" s="19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1:15" x14ac:dyDescent="0.25">
      <c r="B7" s="8" t="s">
        <v>17</v>
      </c>
      <c r="C7" s="9"/>
      <c r="D7" s="10">
        <v>25000</v>
      </c>
      <c r="E7" s="10">
        <v>25000</v>
      </c>
      <c r="F7" s="10">
        <v>25000</v>
      </c>
      <c r="G7" s="10">
        <v>25000</v>
      </c>
      <c r="H7" s="10">
        <v>25000</v>
      </c>
      <c r="I7" s="10">
        <v>25000</v>
      </c>
      <c r="J7" s="10">
        <v>25000</v>
      </c>
      <c r="K7" s="10">
        <v>25000</v>
      </c>
      <c r="L7" s="10">
        <v>0</v>
      </c>
      <c r="M7" s="10"/>
      <c r="N7" s="10">
        <f>SUM(D7:L7)</f>
        <v>200000</v>
      </c>
      <c r="O7" s="11"/>
    </row>
    <row r="8" spans="1:15" x14ac:dyDescent="0.25">
      <c r="B8" s="8" t="s">
        <v>18</v>
      </c>
      <c r="C8" s="9"/>
      <c r="D8" s="10">
        <v>0</v>
      </c>
      <c r="E8" s="10">
        <v>0</v>
      </c>
      <c r="F8" s="10">
        <v>25000</v>
      </c>
      <c r="G8" s="10">
        <v>25000</v>
      </c>
      <c r="H8" s="10">
        <v>25000</v>
      </c>
      <c r="I8" s="10">
        <v>25000</v>
      </c>
      <c r="J8" s="10">
        <v>25000</v>
      </c>
      <c r="K8" s="10">
        <v>25000</v>
      </c>
      <c r="L8" s="10">
        <v>25000</v>
      </c>
      <c r="M8" s="10"/>
      <c r="N8" s="10">
        <f t="shared" ref="N8:N11" si="0">SUM(D8:L8)</f>
        <v>175000</v>
      </c>
      <c r="O8" s="11"/>
    </row>
    <row r="9" spans="1:15" x14ac:dyDescent="0.25">
      <c r="B9" s="8" t="s">
        <v>19</v>
      </c>
      <c r="C9" s="9"/>
      <c r="D9" s="10">
        <v>12500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/>
      <c r="N9" s="10">
        <f>SUM(D9:L9)</f>
        <v>12500</v>
      </c>
      <c r="O9" s="11"/>
    </row>
    <row r="10" spans="1:15" x14ac:dyDescent="0.25">
      <c r="B10" s="8" t="s">
        <v>20</v>
      </c>
      <c r="C10" s="9"/>
      <c r="D10" s="10">
        <v>0</v>
      </c>
      <c r="E10" s="10">
        <v>0</v>
      </c>
      <c r="F10" s="10">
        <v>0</v>
      </c>
      <c r="G10" s="10">
        <v>0</v>
      </c>
      <c r="H10" s="10">
        <v>15000</v>
      </c>
      <c r="I10" s="10">
        <v>15000</v>
      </c>
      <c r="J10" s="10">
        <v>15000</v>
      </c>
      <c r="K10" s="10">
        <v>15000</v>
      </c>
      <c r="L10" s="10">
        <v>15000</v>
      </c>
      <c r="M10" s="10"/>
      <c r="N10" s="10">
        <f t="shared" si="0"/>
        <v>75000</v>
      </c>
      <c r="O10" s="11"/>
    </row>
    <row r="11" spans="1:15" x14ac:dyDescent="0.25">
      <c r="B11" s="8" t="s">
        <v>21</v>
      </c>
      <c r="C11" s="9"/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25000</v>
      </c>
      <c r="J11" s="10">
        <v>25000</v>
      </c>
      <c r="K11" s="10">
        <v>25000</v>
      </c>
      <c r="L11" s="10">
        <v>25000</v>
      </c>
      <c r="M11" s="10"/>
      <c r="N11" s="10">
        <f t="shared" si="0"/>
        <v>100000</v>
      </c>
      <c r="O11" s="11"/>
    </row>
    <row r="12" spans="1:15" x14ac:dyDescent="0.25">
      <c r="B12" s="12">
        <v>575000</v>
      </c>
      <c r="C12" s="13"/>
      <c r="D12" s="13">
        <f t="shared" ref="D12:L12" si="1">SUM(D7:D11)</f>
        <v>37500</v>
      </c>
      <c r="E12" s="13">
        <f t="shared" si="1"/>
        <v>25000</v>
      </c>
      <c r="F12" s="13">
        <f t="shared" si="1"/>
        <v>50000</v>
      </c>
      <c r="G12" s="13">
        <f t="shared" si="1"/>
        <v>50000</v>
      </c>
      <c r="H12" s="13">
        <f t="shared" si="1"/>
        <v>65000</v>
      </c>
      <c r="I12" s="13">
        <f t="shared" si="1"/>
        <v>90000</v>
      </c>
      <c r="J12" s="13">
        <f t="shared" si="1"/>
        <v>90000</v>
      </c>
      <c r="K12" s="13">
        <f t="shared" si="1"/>
        <v>90000</v>
      </c>
      <c r="L12" s="13">
        <f t="shared" si="1"/>
        <v>65000</v>
      </c>
      <c r="M12" s="13"/>
      <c r="N12" s="13">
        <f>SUM(N7:N11)</f>
        <v>562500</v>
      </c>
      <c r="O12" s="14">
        <f>N12/B12</f>
        <v>0.97826086956521741</v>
      </c>
    </row>
    <row r="13" spans="1:15" x14ac:dyDescent="0.25">
      <c r="B13" s="15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1:15" x14ac:dyDescent="0.25">
      <c r="B14" s="5" t="s">
        <v>22</v>
      </c>
      <c r="C14" s="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7"/>
    </row>
    <row r="15" spans="1:15" x14ac:dyDescent="0.25">
      <c r="B15" s="8" t="s">
        <v>23</v>
      </c>
      <c r="C15" s="9"/>
      <c r="D15" s="10">
        <v>25000</v>
      </c>
      <c r="E15" s="10">
        <v>25000</v>
      </c>
      <c r="F15" s="10">
        <v>25000</v>
      </c>
      <c r="G15" s="10">
        <v>25000</v>
      </c>
      <c r="H15" s="10">
        <v>30000.12</v>
      </c>
      <c r="I15" s="10">
        <v>31000.5</v>
      </c>
      <c r="J15" s="10">
        <v>25000</v>
      </c>
      <c r="K15" s="10">
        <v>25000</v>
      </c>
      <c r="L15" s="10">
        <v>0</v>
      </c>
      <c r="M15" s="10"/>
      <c r="N15" s="10">
        <f>SUM(D15:L15)</f>
        <v>211000.62</v>
      </c>
      <c r="O15" s="11"/>
    </row>
    <row r="16" spans="1:15" x14ac:dyDescent="0.25">
      <c r="B16" s="8" t="s">
        <v>24</v>
      </c>
      <c r="C16" s="9"/>
      <c r="D16" s="10">
        <v>15000</v>
      </c>
      <c r="E16" s="10">
        <v>15000</v>
      </c>
      <c r="F16" s="10">
        <v>15000</v>
      </c>
      <c r="G16" s="10">
        <v>15000</v>
      </c>
      <c r="H16" s="10">
        <v>0</v>
      </c>
      <c r="I16" s="10">
        <v>15000</v>
      </c>
      <c r="J16" s="10">
        <v>15000</v>
      </c>
      <c r="K16" s="10">
        <v>15000</v>
      </c>
      <c r="L16" s="10">
        <v>0</v>
      </c>
      <c r="M16" s="10"/>
      <c r="N16" s="10">
        <f t="shared" ref="N16:N18" si="2">SUM(D16:L16)</f>
        <v>105000</v>
      </c>
      <c r="O16" s="11"/>
    </row>
    <row r="17" spans="2:15" x14ac:dyDescent="0.25">
      <c r="B17" s="8" t="s">
        <v>25</v>
      </c>
      <c r="C17" s="9"/>
      <c r="D17" s="10">
        <v>0</v>
      </c>
      <c r="E17" s="10">
        <v>0</v>
      </c>
      <c r="F17" s="10">
        <v>0</v>
      </c>
      <c r="G17" s="10">
        <v>25000</v>
      </c>
      <c r="H17" s="10">
        <v>25000</v>
      </c>
      <c r="I17" s="10">
        <v>25000</v>
      </c>
      <c r="J17" s="10">
        <v>25000</v>
      </c>
      <c r="K17" s="10">
        <v>25000</v>
      </c>
      <c r="L17" s="10">
        <v>25000</v>
      </c>
      <c r="M17" s="10"/>
      <c r="N17" s="10">
        <f t="shared" si="2"/>
        <v>150000</v>
      </c>
      <c r="O17" s="11"/>
    </row>
    <row r="18" spans="2:15" x14ac:dyDescent="0.25">
      <c r="B18" s="8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f t="shared" si="2"/>
        <v>0</v>
      </c>
      <c r="O18" s="11"/>
    </row>
    <row r="19" spans="2:15" x14ac:dyDescent="0.25">
      <c r="B19" s="12">
        <v>445000</v>
      </c>
      <c r="C19" s="13"/>
      <c r="D19" s="13">
        <f t="shared" ref="D19:L19" si="3">SUM(D15:D18)</f>
        <v>40000</v>
      </c>
      <c r="E19" s="13">
        <f t="shared" si="3"/>
        <v>40000</v>
      </c>
      <c r="F19" s="13">
        <f t="shared" si="3"/>
        <v>40000</v>
      </c>
      <c r="G19" s="13">
        <f t="shared" si="3"/>
        <v>65000</v>
      </c>
      <c r="H19" s="13">
        <f t="shared" si="3"/>
        <v>55000.119999999995</v>
      </c>
      <c r="I19" s="13">
        <f t="shared" si="3"/>
        <v>71000.5</v>
      </c>
      <c r="J19" s="13">
        <f t="shared" si="3"/>
        <v>65000</v>
      </c>
      <c r="K19" s="13">
        <f t="shared" si="3"/>
        <v>65000</v>
      </c>
      <c r="L19" s="13">
        <f t="shared" si="3"/>
        <v>25000</v>
      </c>
      <c r="M19" s="13"/>
      <c r="N19" s="13">
        <f>SUM(N15:N18)</f>
        <v>466000.62</v>
      </c>
      <c r="O19" s="14">
        <f>N19/B19</f>
        <v>1.0471924044943821</v>
      </c>
    </row>
    <row r="20" spans="2:15" x14ac:dyDescent="0.25">
      <c r="B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5" t="s">
        <v>26</v>
      </c>
      <c r="C21" s="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7"/>
    </row>
    <row r="22" spans="2:15" x14ac:dyDescent="0.25">
      <c r="B22" s="8" t="s">
        <v>27</v>
      </c>
      <c r="C22" s="9"/>
      <c r="D22" s="10">
        <v>0</v>
      </c>
      <c r="E22" s="10">
        <v>50000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/>
      <c r="N22" s="10">
        <f>SUM(D22:L22)</f>
        <v>50000</v>
      </c>
      <c r="O22" s="11"/>
    </row>
    <row r="23" spans="2:15" x14ac:dyDescent="0.25">
      <c r="B23" s="8" t="s">
        <v>28</v>
      </c>
      <c r="C23" s="9"/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/>
      <c r="N23" s="10">
        <f t="shared" ref="N23:N25" si="4">SUM(D23:L23)</f>
        <v>0</v>
      </c>
      <c r="O23" s="11"/>
    </row>
    <row r="24" spans="2:15" x14ac:dyDescent="0.25"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f t="shared" si="4"/>
        <v>0</v>
      </c>
      <c r="O24" s="11"/>
    </row>
    <row r="25" spans="2:15" x14ac:dyDescent="0.25">
      <c r="B25" s="8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>
        <f t="shared" si="4"/>
        <v>0</v>
      </c>
      <c r="O25" s="11"/>
    </row>
    <row r="26" spans="2:15" x14ac:dyDescent="0.25">
      <c r="B26" s="12">
        <v>80000</v>
      </c>
      <c r="C26" s="13"/>
      <c r="D26" s="13">
        <f>SUM(D22:D25)</f>
        <v>0</v>
      </c>
      <c r="E26" s="13">
        <f t="shared" ref="E26:L26" si="5">SUM(E22:E25)</f>
        <v>50000</v>
      </c>
      <c r="F26" s="13">
        <f t="shared" si="5"/>
        <v>0</v>
      </c>
      <c r="G26" s="13">
        <f t="shared" si="5"/>
        <v>0</v>
      </c>
      <c r="H26" s="13">
        <f t="shared" si="5"/>
        <v>0</v>
      </c>
      <c r="I26" s="13">
        <f t="shared" si="5"/>
        <v>0</v>
      </c>
      <c r="J26" s="13">
        <f t="shared" si="5"/>
        <v>0</v>
      </c>
      <c r="K26" s="13">
        <f t="shared" si="5"/>
        <v>0</v>
      </c>
      <c r="L26" s="13">
        <f t="shared" si="5"/>
        <v>0</v>
      </c>
      <c r="M26" s="13"/>
      <c r="N26" s="13">
        <f>SUM(N22:N25)</f>
        <v>50000</v>
      </c>
      <c r="O26" s="14">
        <f>N26/B26</f>
        <v>0.625</v>
      </c>
    </row>
    <row r="27" spans="2:15" x14ac:dyDescent="0.25">
      <c r="B27" s="15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17" t="s">
        <v>29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2:15" ht="15.75" thickBot="1" x14ac:dyDescent="0.3">
      <c r="B29" s="21">
        <f t="shared" ref="B29:L29" si="6">SUM(B12,B19,B26,B62)</f>
        <v>1100000</v>
      </c>
      <c r="C29" s="22"/>
      <c r="D29" s="22">
        <f t="shared" si="6"/>
        <v>77500</v>
      </c>
      <c r="E29" s="22">
        <f t="shared" si="6"/>
        <v>115000</v>
      </c>
      <c r="F29" s="22">
        <f t="shared" si="6"/>
        <v>90000</v>
      </c>
      <c r="G29" s="22">
        <f t="shared" si="6"/>
        <v>115000</v>
      </c>
      <c r="H29" s="22">
        <f t="shared" si="6"/>
        <v>120000.12</v>
      </c>
      <c r="I29" s="22">
        <f t="shared" si="6"/>
        <v>161000.5</v>
      </c>
      <c r="J29" s="22">
        <f t="shared" si="6"/>
        <v>155000</v>
      </c>
      <c r="K29" s="22">
        <f t="shared" si="6"/>
        <v>155000</v>
      </c>
      <c r="L29" s="22">
        <f t="shared" si="6"/>
        <v>90000</v>
      </c>
      <c r="M29" s="22"/>
      <c r="N29" s="22">
        <f>SUM(D29:L29)</f>
        <v>1078500.6200000001</v>
      </c>
      <c r="O29" s="23">
        <f>N29/B29</f>
        <v>0.98045510909090916</v>
      </c>
    </row>
    <row r="30" spans="2:1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24"/>
    </row>
    <row r="31" spans="2:15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24"/>
    </row>
    <row r="32" spans="2:15" ht="15.75" thickBot="1" x14ac:dyDescent="0.3"/>
    <row r="33" spans="2:16" ht="15.75" thickBot="1" x14ac:dyDescent="0.3">
      <c r="B33" s="25" t="s">
        <v>30</v>
      </c>
      <c r="C33" s="26"/>
      <c r="D33" s="27"/>
      <c r="F33" s="25" t="s">
        <v>30</v>
      </c>
      <c r="G33" s="27"/>
    </row>
    <row r="34" spans="2:16" x14ac:dyDescent="0.25">
      <c r="B34" s="5" t="s">
        <v>31</v>
      </c>
      <c r="C34" s="6"/>
      <c r="D34" s="7"/>
      <c r="F34" s="5" t="s">
        <v>32</v>
      </c>
      <c r="G34" s="7"/>
      <c r="I34" s="25" t="s">
        <v>33</v>
      </c>
      <c r="J34" s="28">
        <f>SUM(D44,G44)</f>
        <v>1100000</v>
      </c>
    </row>
    <row r="35" spans="2:16" ht="15.75" thickBot="1" x14ac:dyDescent="0.3">
      <c r="B35" s="5" t="s">
        <v>34</v>
      </c>
      <c r="C35" s="6"/>
      <c r="D35" s="7" t="s">
        <v>35</v>
      </c>
      <c r="F35" s="5" t="s">
        <v>34</v>
      </c>
      <c r="G35" s="7" t="s">
        <v>35</v>
      </c>
      <c r="I35" s="29" t="s">
        <v>36</v>
      </c>
      <c r="J35" s="30">
        <f>J34*0.1</f>
        <v>110000</v>
      </c>
    </row>
    <row r="36" spans="2:16" ht="15.75" thickBot="1" x14ac:dyDescent="0.3">
      <c r="B36" s="15" t="s">
        <v>37</v>
      </c>
      <c r="D36" s="31">
        <v>500000</v>
      </c>
      <c r="F36" s="15" t="s">
        <v>37</v>
      </c>
      <c r="G36" s="31">
        <v>100000</v>
      </c>
      <c r="J36" s="10"/>
    </row>
    <row r="37" spans="2:16" x14ac:dyDescent="0.25">
      <c r="B37" s="15" t="s">
        <v>38</v>
      </c>
      <c r="D37" s="31">
        <v>300000</v>
      </c>
      <c r="F37" s="15" t="s">
        <v>38</v>
      </c>
      <c r="G37" s="31">
        <v>0</v>
      </c>
      <c r="I37" s="25" t="s">
        <v>39</v>
      </c>
      <c r="J37" s="27"/>
      <c r="N37" s="32"/>
      <c r="P37" s="32"/>
    </row>
    <row r="38" spans="2:16" x14ac:dyDescent="0.25">
      <c r="B38" s="15" t="s">
        <v>40</v>
      </c>
      <c r="D38" s="31">
        <v>200000</v>
      </c>
      <c r="F38" s="15" t="s">
        <v>40</v>
      </c>
      <c r="G38" s="31">
        <v>0</v>
      </c>
      <c r="I38" s="5" t="s">
        <v>34</v>
      </c>
      <c r="J38" s="7" t="s">
        <v>41</v>
      </c>
      <c r="N38" s="32"/>
      <c r="P38" s="32"/>
    </row>
    <row r="39" spans="2:16" x14ac:dyDescent="0.25">
      <c r="B39" s="15" t="s">
        <v>42</v>
      </c>
      <c r="D39" s="31">
        <v>0</v>
      </c>
      <c r="F39" s="15" t="s">
        <v>42</v>
      </c>
      <c r="G39" s="31">
        <v>0</v>
      </c>
      <c r="I39" s="15" t="s">
        <v>43</v>
      </c>
      <c r="J39" s="33">
        <v>1000000</v>
      </c>
      <c r="N39" s="32"/>
      <c r="P39" s="32"/>
    </row>
    <row r="40" spans="2:16" x14ac:dyDescent="0.25">
      <c r="B40" s="15" t="s">
        <v>42</v>
      </c>
      <c r="D40" s="31">
        <v>0</v>
      </c>
      <c r="F40" s="15" t="s">
        <v>42</v>
      </c>
      <c r="G40" s="31">
        <v>0</v>
      </c>
      <c r="I40" s="15" t="s">
        <v>44</v>
      </c>
      <c r="J40" s="33">
        <v>100000</v>
      </c>
      <c r="N40" s="32"/>
      <c r="P40" s="32"/>
    </row>
    <row r="41" spans="2:16" x14ac:dyDescent="0.25">
      <c r="B41" s="15" t="s">
        <v>42</v>
      </c>
      <c r="D41" s="31">
        <v>0</v>
      </c>
      <c r="F41" s="15" t="s">
        <v>42</v>
      </c>
      <c r="G41" s="31">
        <v>0</v>
      </c>
      <c r="I41" s="15" t="s">
        <v>45</v>
      </c>
      <c r="J41" s="33">
        <v>0</v>
      </c>
      <c r="N41" s="32"/>
      <c r="P41" s="32"/>
    </row>
    <row r="42" spans="2:16" x14ac:dyDescent="0.25">
      <c r="B42" s="15" t="s">
        <v>42</v>
      </c>
      <c r="D42" s="31">
        <v>0</v>
      </c>
      <c r="F42" s="15" t="s">
        <v>42</v>
      </c>
      <c r="G42" s="31">
        <v>0</v>
      </c>
      <c r="I42" s="15" t="s">
        <v>46</v>
      </c>
      <c r="J42" s="33">
        <v>0</v>
      </c>
      <c r="N42" s="32"/>
      <c r="P42" s="32"/>
    </row>
    <row r="43" spans="2:16" ht="15.75" thickBot="1" x14ac:dyDescent="0.3">
      <c r="B43" s="15" t="s">
        <v>42</v>
      </c>
      <c r="D43" s="31">
        <v>0</v>
      </c>
      <c r="F43" s="15" t="s">
        <v>42</v>
      </c>
      <c r="G43" s="31">
        <v>0</v>
      </c>
      <c r="I43" s="34" t="s">
        <v>47</v>
      </c>
      <c r="J43" s="35">
        <f>SUM(J39:J42)</f>
        <v>1100000</v>
      </c>
      <c r="N43" s="32"/>
      <c r="P43" s="32"/>
    </row>
    <row r="44" spans="2:16" ht="15.75" thickBot="1" x14ac:dyDescent="0.3">
      <c r="B44" s="34" t="s">
        <v>47</v>
      </c>
      <c r="C44" s="36"/>
      <c r="D44" s="37">
        <f>SUM(D36:D43)</f>
        <v>1000000</v>
      </c>
      <c r="F44" s="34" t="s">
        <v>47</v>
      </c>
      <c r="G44" s="37">
        <f>SUM(G36:G43)</f>
        <v>100000</v>
      </c>
      <c r="I44" s="10"/>
      <c r="J44" s="10"/>
    </row>
    <row r="45" spans="2:16" x14ac:dyDescent="0.25">
      <c r="D45" s="38"/>
      <c r="J45" s="38"/>
    </row>
    <row r="46" spans="2:16" x14ac:dyDescent="0.25">
      <c r="D46" s="38"/>
      <c r="J46" s="38"/>
    </row>
    <row r="47" spans="2:16" ht="15.75" thickBot="1" x14ac:dyDescent="0.3">
      <c r="D47" s="38"/>
      <c r="J47" s="38"/>
    </row>
    <row r="48" spans="2:16" x14ac:dyDescent="0.25">
      <c r="B48" s="25" t="s">
        <v>48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7"/>
    </row>
    <row r="49" spans="1:15" x14ac:dyDescent="0.25">
      <c r="B49" s="39" t="s">
        <v>49</v>
      </c>
      <c r="C49" s="40"/>
      <c r="D49" s="40" t="s">
        <v>50</v>
      </c>
      <c r="E49" s="40" t="s">
        <v>51</v>
      </c>
      <c r="F49" s="40" t="s">
        <v>52</v>
      </c>
      <c r="G49" s="40" t="s">
        <v>53</v>
      </c>
      <c r="H49" s="6"/>
      <c r="I49" s="6"/>
      <c r="J49" s="6"/>
      <c r="K49" s="6"/>
      <c r="L49" s="6"/>
      <c r="M49" s="7"/>
    </row>
    <row r="50" spans="1:15" x14ac:dyDescent="0.25">
      <c r="B50" s="41"/>
      <c r="C50" s="42"/>
      <c r="D50" s="42"/>
      <c r="E50" s="42" t="s">
        <v>54</v>
      </c>
      <c r="F50" s="42" t="s">
        <v>3</v>
      </c>
      <c r="G50" s="42" t="s">
        <v>3</v>
      </c>
      <c r="M50" s="11"/>
    </row>
    <row r="51" spans="1:15" ht="105" x14ac:dyDescent="0.25">
      <c r="B51" s="43"/>
      <c r="C51" s="44"/>
      <c r="D51" s="42"/>
      <c r="E51" s="46" t="s">
        <v>55</v>
      </c>
      <c r="F51" s="46" t="s">
        <v>56</v>
      </c>
      <c r="G51" s="42" t="s">
        <v>57</v>
      </c>
      <c r="H51" s="32"/>
      <c r="M51" s="11"/>
    </row>
    <row r="52" spans="1:15" ht="45" x14ac:dyDescent="0.25">
      <c r="B52" s="43"/>
      <c r="C52" s="44"/>
      <c r="D52" s="42"/>
      <c r="E52" s="46" t="s">
        <v>58</v>
      </c>
      <c r="F52" s="46" t="s">
        <v>59</v>
      </c>
      <c r="G52" s="42" t="s">
        <v>60</v>
      </c>
      <c r="H52" s="32"/>
      <c r="M52" s="11"/>
    </row>
    <row r="53" spans="1:15" ht="105" x14ac:dyDescent="0.25">
      <c r="B53" s="43"/>
      <c r="C53" s="44"/>
      <c r="D53" s="42"/>
      <c r="E53" s="46" t="s">
        <v>61</v>
      </c>
      <c r="F53" s="46" t="s">
        <v>62</v>
      </c>
      <c r="G53" s="44" t="s">
        <v>63</v>
      </c>
      <c r="M53" s="11"/>
    </row>
    <row r="54" spans="1:15" ht="45.75" thickBot="1" x14ac:dyDescent="0.3">
      <c r="B54" s="47"/>
      <c r="C54" s="48"/>
      <c r="D54" s="49"/>
      <c r="E54" s="57" t="s">
        <v>64</v>
      </c>
      <c r="F54" s="50" t="s">
        <v>65</v>
      </c>
      <c r="G54" s="51" t="s">
        <v>66</v>
      </c>
      <c r="H54" s="52"/>
      <c r="I54" s="52"/>
      <c r="J54" s="52"/>
      <c r="K54" s="52"/>
      <c r="L54" s="52"/>
      <c r="M54" s="53"/>
    </row>
    <row r="56" spans="1:15" x14ac:dyDescent="0.25">
      <c r="A56" t="s">
        <v>67</v>
      </c>
    </row>
    <row r="57" spans="1:15" x14ac:dyDescent="0.25">
      <c r="B57" t="s">
        <v>68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5" x14ac:dyDescent="0.25">
      <c r="B58" s="9" t="s">
        <v>69</v>
      </c>
      <c r="C58" s="9"/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/>
      <c r="N58" s="10">
        <f>SUM(D58:L58)</f>
        <v>0</v>
      </c>
    </row>
    <row r="59" spans="1:15" x14ac:dyDescent="0.25">
      <c r="B59" s="9" t="s">
        <v>70</v>
      </c>
      <c r="C59" s="9"/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/>
      <c r="N59" s="10">
        <f t="shared" ref="N59:N60" si="7">SUM(D59:L59)</f>
        <v>0</v>
      </c>
    </row>
    <row r="60" spans="1:15" x14ac:dyDescent="0.25">
      <c r="B60" s="9" t="s">
        <v>71</v>
      </c>
      <c r="C60" s="9"/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/>
      <c r="N60" s="10">
        <f t="shared" si="7"/>
        <v>0</v>
      </c>
    </row>
    <row r="61" spans="1:15" x14ac:dyDescent="0.25">
      <c r="B61" s="9" t="s">
        <v>72</v>
      </c>
      <c r="C61" s="9"/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/>
      <c r="N61" s="10">
        <f>SUM(D61:L61)</f>
        <v>0</v>
      </c>
    </row>
    <row r="62" spans="1:15" x14ac:dyDescent="0.25">
      <c r="B62" s="10">
        <v>0</v>
      </c>
      <c r="C62" s="10"/>
      <c r="D62" s="10">
        <f>SUM(D58:D61)</f>
        <v>0</v>
      </c>
      <c r="E62" s="10">
        <f t="shared" ref="E62:K62" si="8">SUM(E58:E61)</f>
        <v>0</v>
      </c>
      <c r="F62" s="10">
        <f t="shared" si="8"/>
        <v>0</v>
      </c>
      <c r="G62" s="10">
        <f t="shared" si="8"/>
        <v>0</v>
      </c>
      <c r="H62" s="10">
        <f t="shared" si="8"/>
        <v>0</v>
      </c>
      <c r="I62" s="10">
        <f t="shared" si="8"/>
        <v>0</v>
      </c>
      <c r="J62" s="10">
        <f t="shared" si="8"/>
        <v>0</v>
      </c>
      <c r="K62" s="10">
        <f t="shared" si="8"/>
        <v>0</v>
      </c>
      <c r="L62" s="10">
        <f>SUM(L58:L61)</f>
        <v>0</v>
      </c>
      <c r="M62" s="10"/>
      <c r="N62" s="10">
        <f>SUM(N58:N61)</f>
        <v>0</v>
      </c>
      <c r="O62" s="24" t="e">
        <f>N62/B62</f>
        <v>#DIV/0!</v>
      </c>
    </row>
    <row r="63" spans="1:15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</sheetData>
  <mergeCells count="1">
    <mergeCell ref="C5:C6"/>
  </mergeCells>
  <pageMargins left="0.7" right="0.7" top="0.75" bottom="0.75" header="0.3" footer="0.3"/>
  <pageSetup orientation="portrait" horizontalDpi="90" verticalDpi="90" r:id="rId1"/>
  <customProperties>
    <customPr name="layoutContexts" r:id="rId2"/>
  </customProperties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Tables!$A$2:$A$7</xm:f>
          </x14:formula1>
          <xm:sqref>C22:C25</xm:sqref>
        </x14:dataValidation>
        <x14:dataValidation type="list" allowBlank="1" showInputMessage="1" showErrorMessage="1" xr:uid="{00000000-0002-0000-0000-000001000000}">
          <x14:formula1>
            <xm:f>Tables!$A$2:$A$8</xm:f>
          </x14:formula1>
          <xm:sqref>C7:C11 C15:C18</xm:sqref>
        </x14:dataValidation>
        <x14:dataValidation type="list" allowBlank="1" showInputMessage="1" showErrorMessage="1" xr:uid="{00000000-0002-0000-0000-000002000000}">
          <x14:formula1>
            <xm:f>Tables!$E$2:$E$5</xm:f>
          </x14:formula1>
          <xm:sqref>E50:E54</xm:sqref>
        </x14:dataValidation>
        <x14:dataValidation type="list" allowBlank="1" showInputMessage="1" showErrorMessage="1" xr:uid="{00000000-0002-0000-0000-000003000000}">
          <x14:formula1>
            <xm:f>Tables!$G$2:$G$5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61"/>
  <sheetViews>
    <sheetView tabSelected="1" topLeftCell="A3" zoomScaleNormal="100" workbookViewId="0">
      <selection activeCell="E21" sqref="E21"/>
    </sheetView>
  </sheetViews>
  <sheetFormatPr defaultColWidth="9.140625" defaultRowHeight="15" x14ac:dyDescent="0.25"/>
  <cols>
    <col min="1" max="1" width="3.7109375" style="59" bestFit="1" customWidth="1"/>
    <col min="2" max="2" width="30.5703125" style="59" customWidth="1"/>
    <col min="3" max="14" width="15.7109375" style="59" customWidth="1"/>
    <col min="15" max="15" width="21.5703125" style="59" bestFit="1" customWidth="1"/>
    <col min="16" max="21" width="9.140625" style="59"/>
    <col min="22" max="22" width="8.7109375" style="59" customWidth="1"/>
    <col min="23" max="16384" width="9.140625" style="59"/>
  </cols>
  <sheetData>
    <row r="1" spans="1:21" ht="17.25" customHeight="1" x14ac:dyDescent="0.3">
      <c r="A1" s="213" t="s">
        <v>73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110"/>
    </row>
    <row r="2" spans="1:21" s="1" customFormat="1" ht="15.75" customHeight="1" x14ac:dyDescent="0.25">
      <c r="A2" s="227" t="s">
        <v>74</v>
      </c>
      <c r="B2" s="227"/>
      <c r="C2" s="222" t="s">
        <v>158</v>
      </c>
      <c r="D2" s="222"/>
      <c r="E2" s="223"/>
      <c r="F2" s="111"/>
      <c r="G2" s="112"/>
      <c r="H2" s="112"/>
      <c r="I2" s="113"/>
      <c r="J2" s="113"/>
      <c r="K2" s="113"/>
      <c r="L2" s="113"/>
      <c r="M2" s="113"/>
      <c r="N2" s="113"/>
      <c r="O2" s="114"/>
    </row>
    <row r="3" spans="1:21" ht="15.75" customHeight="1" x14ac:dyDescent="0.25">
      <c r="A3" s="202" t="s">
        <v>75</v>
      </c>
      <c r="B3" s="202"/>
      <c r="C3" s="224" t="s">
        <v>159</v>
      </c>
      <c r="D3" s="224"/>
      <c r="E3" s="218"/>
      <c r="F3" s="116"/>
      <c r="G3" s="117"/>
      <c r="H3" s="117"/>
      <c r="I3" s="118"/>
      <c r="J3" s="118"/>
      <c r="K3" s="118"/>
      <c r="L3" s="118"/>
      <c r="M3" s="118"/>
      <c r="N3" s="118"/>
      <c r="O3" s="119"/>
    </row>
    <row r="4" spans="1:21" ht="15.75" customHeight="1" x14ac:dyDescent="0.25">
      <c r="A4" s="220" t="s">
        <v>76</v>
      </c>
      <c r="B4" s="221"/>
      <c r="C4" s="218" t="s">
        <v>162</v>
      </c>
      <c r="D4" s="219"/>
      <c r="E4" s="219"/>
      <c r="F4" s="116"/>
      <c r="G4" s="117"/>
      <c r="H4" s="117"/>
      <c r="I4" s="118"/>
      <c r="J4" s="118"/>
      <c r="K4" s="118"/>
      <c r="L4" s="118"/>
      <c r="M4" s="118"/>
      <c r="N4" s="118"/>
      <c r="O4" s="119"/>
    </row>
    <row r="5" spans="1:21" ht="15.75" customHeight="1" x14ac:dyDescent="0.25">
      <c r="A5" s="203" t="s">
        <v>77</v>
      </c>
      <c r="B5" s="204"/>
      <c r="C5" s="225" t="s">
        <v>163</v>
      </c>
      <c r="D5" s="226"/>
      <c r="E5" s="226"/>
      <c r="F5" s="120"/>
      <c r="G5" s="121"/>
      <c r="H5" s="121"/>
      <c r="I5" s="122"/>
      <c r="J5" s="122"/>
      <c r="K5" s="122"/>
      <c r="L5" s="122"/>
      <c r="M5" s="122"/>
      <c r="N5" s="122"/>
      <c r="O5" s="123"/>
    </row>
    <row r="6" spans="1:21" ht="15.75" customHeight="1" x14ac:dyDescent="0.25">
      <c r="A6" s="207"/>
      <c r="B6" s="208"/>
      <c r="C6" s="208"/>
      <c r="D6" s="208"/>
      <c r="E6" s="208"/>
      <c r="F6" s="209"/>
      <c r="G6" s="209"/>
      <c r="H6" s="209"/>
      <c r="I6" s="209"/>
      <c r="J6" s="209"/>
      <c r="K6" s="209"/>
      <c r="L6" s="209"/>
      <c r="M6" s="209"/>
      <c r="N6" s="209"/>
      <c r="O6" s="123"/>
    </row>
    <row r="7" spans="1:21" ht="15.75" customHeight="1" x14ac:dyDescent="0.25">
      <c r="A7" s="124" t="s">
        <v>79</v>
      </c>
      <c r="B7" s="125"/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</row>
    <row r="8" spans="1:21" ht="15.75" customHeight="1" x14ac:dyDescent="0.25">
      <c r="A8" s="128" t="s">
        <v>80</v>
      </c>
      <c r="B8" s="125"/>
      <c r="C8" s="125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7"/>
    </row>
    <row r="9" spans="1:21" ht="15.75" customHeight="1" x14ac:dyDescent="0.25">
      <c r="A9" s="128" t="s">
        <v>81</v>
      </c>
      <c r="B9" s="125"/>
      <c r="C9" s="125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7"/>
    </row>
    <row r="10" spans="1:21" ht="15.75" customHeight="1" x14ac:dyDescent="0.25">
      <c r="A10" s="128" t="s">
        <v>82</v>
      </c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7"/>
    </row>
    <row r="11" spans="1:21" ht="15.75" customHeight="1" x14ac:dyDescent="0.25">
      <c r="A11" s="129" t="s">
        <v>83</v>
      </c>
      <c r="B11" s="130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2"/>
    </row>
    <row r="12" spans="1:21" ht="15.75" customHeight="1" x14ac:dyDescent="0.25">
      <c r="A12" s="133"/>
      <c r="B12" s="134"/>
      <c r="C12" s="134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6"/>
      <c r="O12" s="137"/>
    </row>
    <row r="13" spans="1:21" ht="14.45" customHeight="1" x14ac:dyDescent="0.25">
      <c r="A13" s="138" t="s">
        <v>84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139"/>
    </row>
    <row r="14" spans="1:21" ht="28.7" customHeight="1" x14ac:dyDescent="0.25">
      <c r="A14" s="205" t="s">
        <v>85</v>
      </c>
      <c r="B14" s="206"/>
      <c r="C14" s="140" t="s">
        <v>86</v>
      </c>
      <c r="D14" s="140" t="s">
        <v>156</v>
      </c>
      <c r="E14" s="140" t="s">
        <v>87</v>
      </c>
      <c r="F14" s="140" t="s">
        <v>88</v>
      </c>
      <c r="G14" s="140" t="s">
        <v>89</v>
      </c>
      <c r="H14" s="140" t="s">
        <v>90</v>
      </c>
      <c r="I14" s="140" t="s">
        <v>91</v>
      </c>
      <c r="J14" s="140" t="s">
        <v>92</v>
      </c>
      <c r="K14" s="140" t="s">
        <v>93</v>
      </c>
      <c r="L14" s="140" t="s">
        <v>94</v>
      </c>
      <c r="M14" s="140" t="s">
        <v>95</v>
      </c>
      <c r="N14" s="140" t="s">
        <v>96</v>
      </c>
      <c r="O14" s="140" t="s">
        <v>97</v>
      </c>
      <c r="P14"/>
      <c r="Q14"/>
      <c r="R14"/>
      <c r="S14"/>
      <c r="T14"/>
      <c r="U14"/>
    </row>
    <row r="15" spans="1:21" x14ac:dyDescent="0.25">
      <c r="A15" s="141">
        <v>1</v>
      </c>
      <c r="B15" s="104" t="s">
        <v>164</v>
      </c>
      <c r="C15" s="142">
        <v>38137.5</v>
      </c>
      <c r="D15" s="193">
        <v>0</v>
      </c>
      <c r="E15" s="193">
        <f>(2405.42-57.7-258.41)</f>
        <v>2089.3100000000004</v>
      </c>
      <c r="F15" s="144"/>
      <c r="G15" s="144"/>
      <c r="H15" s="144"/>
      <c r="I15" s="144"/>
      <c r="J15" s="144"/>
      <c r="K15" s="144"/>
      <c r="L15" s="144"/>
      <c r="M15" s="144"/>
      <c r="N15" s="144"/>
      <c r="O15" s="145">
        <f t="shared" ref="O15:O29" si="0">C15-SUM(D15:N15)</f>
        <v>36048.19</v>
      </c>
    </row>
    <row r="16" spans="1:21" x14ac:dyDescent="0.25">
      <c r="A16" s="141">
        <v>2</v>
      </c>
      <c r="B16" s="104" t="s">
        <v>165</v>
      </c>
      <c r="C16" s="142">
        <v>20332.8</v>
      </c>
      <c r="D16" s="193">
        <v>0</v>
      </c>
      <c r="E16" s="193">
        <f>(1086.44-14.9-69.24)+(433.29-7.88-37.24)+(1920.67-48.07-227.23)+(6167.95-130.25-605.02)+(6797.95-95.68-300.12)+(967.7-25.21-117.08)+(996.55-9.93-31.15)+(531.65+510.96+460.84)</f>
        <v>18155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5">
        <f t="shared" si="0"/>
        <v>2177.7999999999993</v>
      </c>
    </row>
    <row r="17" spans="1:23" x14ac:dyDescent="0.25">
      <c r="A17" s="141">
        <v>3</v>
      </c>
      <c r="B17" s="104" t="s">
        <v>165</v>
      </c>
      <c r="C17" s="142">
        <v>25930.799999999999</v>
      </c>
      <c r="D17" s="193">
        <v>0</v>
      </c>
      <c r="E17" s="193"/>
      <c r="F17" s="144"/>
      <c r="G17" s="144"/>
      <c r="H17" s="144"/>
      <c r="I17" s="144"/>
      <c r="J17" s="144"/>
      <c r="K17" s="144"/>
      <c r="L17" s="144"/>
      <c r="M17" s="144"/>
      <c r="N17" s="144"/>
      <c r="O17" s="145">
        <f t="shared" si="0"/>
        <v>25930.799999999999</v>
      </c>
    </row>
    <row r="18" spans="1:23" x14ac:dyDescent="0.25">
      <c r="A18" s="141">
        <v>4</v>
      </c>
      <c r="B18" s="104" t="s">
        <v>165</v>
      </c>
      <c r="C18" s="142">
        <v>21596.799999999999</v>
      </c>
      <c r="D18" s="193">
        <v>0</v>
      </c>
      <c r="E18" s="193"/>
      <c r="F18" s="144"/>
      <c r="G18" s="144"/>
      <c r="H18" s="144"/>
      <c r="I18" s="144"/>
      <c r="J18" s="144"/>
      <c r="K18" s="144"/>
      <c r="L18" s="144"/>
      <c r="M18" s="144"/>
      <c r="N18" s="144"/>
      <c r="O18" s="145">
        <f t="shared" si="0"/>
        <v>21596.799999999999</v>
      </c>
    </row>
    <row r="19" spans="1:23" x14ac:dyDescent="0.25">
      <c r="A19" s="141">
        <v>5</v>
      </c>
      <c r="B19" s="104" t="s">
        <v>165</v>
      </c>
      <c r="C19" s="142">
        <v>26020.799999999999</v>
      </c>
      <c r="D19" s="193">
        <v>0</v>
      </c>
      <c r="E19" s="193"/>
      <c r="F19" s="144"/>
      <c r="G19" s="144"/>
      <c r="H19" s="144"/>
      <c r="I19" s="144"/>
      <c r="J19" s="144"/>
      <c r="K19" s="144"/>
      <c r="L19" s="144"/>
      <c r="M19" s="144"/>
      <c r="N19" s="144"/>
      <c r="O19" s="145">
        <f t="shared" si="0"/>
        <v>26020.799999999999</v>
      </c>
    </row>
    <row r="20" spans="1:23" x14ac:dyDescent="0.25">
      <c r="A20" s="141">
        <v>6</v>
      </c>
      <c r="B20" s="104" t="s">
        <v>165</v>
      </c>
      <c r="C20" s="142">
        <v>24183</v>
      </c>
      <c r="D20" s="193">
        <v>0</v>
      </c>
      <c r="E20" s="193"/>
      <c r="F20" s="144"/>
      <c r="G20" s="144"/>
      <c r="H20" s="144"/>
      <c r="I20" s="144"/>
      <c r="J20" s="144"/>
      <c r="K20" s="144"/>
      <c r="L20" s="144"/>
      <c r="M20" s="144"/>
      <c r="N20" s="144"/>
      <c r="O20" s="145">
        <f t="shared" si="0"/>
        <v>24183</v>
      </c>
    </row>
    <row r="21" spans="1:23" x14ac:dyDescent="0.25">
      <c r="A21" s="141">
        <v>7</v>
      </c>
      <c r="B21" s="104" t="s">
        <v>165</v>
      </c>
      <c r="C21" s="142">
        <v>13521</v>
      </c>
      <c r="D21" s="193">
        <v>0</v>
      </c>
      <c r="E21" s="193">
        <f>(970.1-28.62-135.29)</f>
        <v>806.19</v>
      </c>
      <c r="F21" s="144"/>
      <c r="G21" s="144"/>
      <c r="H21" s="144"/>
      <c r="I21" s="144"/>
      <c r="J21" s="144"/>
      <c r="K21" s="144"/>
      <c r="L21" s="144"/>
      <c r="M21" s="144"/>
      <c r="N21" s="144"/>
      <c r="O21" s="145">
        <f t="shared" si="0"/>
        <v>12714.81</v>
      </c>
    </row>
    <row r="22" spans="1:23" x14ac:dyDescent="0.25">
      <c r="A22" s="141">
        <v>8</v>
      </c>
      <c r="B22" s="104" t="s">
        <v>165</v>
      </c>
      <c r="C22" s="142">
        <v>13350</v>
      </c>
      <c r="D22" s="193">
        <v>0</v>
      </c>
      <c r="E22" s="193">
        <f>(884.11-28.73-135.83)+(956.22-35.05-165.68)+(610.79-18.79-63.99)</f>
        <v>2003.05</v>
      </c>
      <c r="F22" s="144"/>
      <c r="G22" s="144"/>
      <c r="H22" s="144"/>
      <c r="I22" s="144"/>
      <c r="J22" s="144"/>
      <c r="K22" s="144"/>
      <c r="L22" s="144"/>
      <c r="M22" s="144"/>
      <c r="N22" s="144"/>
      <c r="O22" s="145">
        <f t="shared" si="0"/>
        <v>11346.95</v>
      </c>
    </row>
    <row r="23" spans="1:23" x14ac:dyDescent="0.25">
      <c r="A23" s="141">
        <v>9</v>
      </c>
      <c r="B23" s="104" t="s">
        <v>166</v>
      </c>
      <c r="C23" s="142">
        <v>13321.5</v>
      </c>
      <c r="D23" s="193">
        <v>0</v>
      </c>
      <c r="E23" s="193"/>
      <c r="F23" s="144"/>
      <c r="G23" s="144"/>
      <c r="H23" s="144"/>
      <c r="I23" s="144"/>
      <c r="J23" s="144"/>
      <c r="K23" s="144"/>
      <c r="L23" s="144"/>
      <c r="M23" s="144"/>
      <c r="N23" s="144"/>
      <c r="O23" s="145">
        <f t="shared" si="0"/>
        <v>13321.5</v>
      </c>
    </row>
    <row r="24" spans="1:23" x14ac:dyDescent="0.25">
      <c r="A24" s="141">
        <v>10</v>
      </c>
      <c r="B24" s="104" t="s">
        <v>167</v>
      </c>
      <c r="C24" s="142">
        <v>26893.8</v>
      </c>
      <c r="D24" s="193">
        <v>0</v>
      </c>
      <c r="E24" s="193"/>
      <c r="F24" s="144"/>
      <c r="G24" s="144"/>
      <c r="H24" s="144"/>
      <c r="I24" s="144"/>
      <c r="J24" s="144"/>
      <c r="K24" s="144"/>
      <c r="L24" s="144"/>
      <c r="M24" s="144"/>
      <c r="N24" s="144"/>
      <c r="O24" s="145">
        <f t="shared" si="0"/>
        <v>26893.8</v>
      </c>
    </row>
    <row r="25" spans="1:23" x14ac:dyDescent="0.25">
      <c r="A25" s="141">
        <v>11</v>
      </c>
      <c r="B25" s="104"/>
      <c r="C25" s="142"/>
      <c r="D25" s="143"/>
      <c r="E25" s="143"/>
      <c r="F25" s="144"/>
      <c r="G25" s="144"/>
      <c r="H25" s="144"/>
      <c r="I25" s="144"/>
      <c r="J25" s="144"/>
      <c r="K25" s="144"/>
      <c r="L25" s="144"/>
      <c r="M25" s="144"/>
      <c r="N25" s="144"/>
      <c r="O25" s="145">
        <f t="shared" si="0"/>
        <v>0</v>
      </c>
    </row>
    <row r="26" spans="1:23" x14ac:dyDescent="0.25">
      <c r="A26" s="141">
        <v>12</v>
      </c>
      <c r="B26" s="104"/>
      <c r="C26" s="142"/>
      <c r="D26" s="143"/>
      <c r="E26" s="143"/>
      <c r="F26" s="144"/>
      <c r="G26" s="144"/>
      <c r="H26" s="144"/>
      <c r="I26" s="144"/>
      <c r="J26" s="144"/>
      <c r="K26" s="144"/>
      <c r="L26" s="144"/>
      <c r="M26" s="144"/>
      <c r="N26" s="144"/>
      <c r="O26" s="145">
        <f t="shared" si="0"/>
        <v>0</v>
      </c>
    </row>
    <row r="27" spans="1:23" x14ac:dyDescent="0.25">
      <c r="A27" s="141">
        <v>13</v>
      </c>
      <c r="B27" s="104"/>
      <c r="C27" s="142"/>
      <c r="D27" s="143"/>
      <c r="E27" s="143"/>
      <c r="F27" s="144"/>
      <c r="G27" s="144"/>
      <c r="H27" s="144"/>
      <c r="I27" s="144"/>
      <c r="J27" s="144"/>
      <c r="K27" s="144"/>
      <c r="L27" s="144"/>
      <c r="M27" s="144"/>
      <c r="N27" s="144"/>
      <c r="O27" s="145">
        <f t="shared" si="0"/>
        <v>0</v>
      </c>
    </row>
    <row r="28" spans="1:23" x14ac:dyDescent="0.25">
      <c r="A28" s="141">
        <v>14</v>
      </c>
      <c r="B28" s="104"/>
      <c r="C28" s="142"/>
      <c r="D28" s="143"/>
      <c r="E28" s="143"/>
      <c r="F28" s="144"/>
      <c r="G28" s="144"/>
      <c r="H28" s="144"/>
      <c r="I28" s="144"/>
      <c r="J28" s="144"/>
      <c r="K28" s="144"/>
      <c r="L28" s="144"/>
      <c r="M28" s="144"/>
      <c r="N28" s="144"/>
      <c r="O28" s="145">
        <f t="shared" si="0"/>
        <v>0</v>
      </c>
    </row>
    <row r="29" spans="1:23" x14ac:dyDescent="0.25">
      <c r="A29" s="141">
        <v>15</v>
      </c>
      <c r="B29" s="104"/>
      <c r="C29" s="142"/>
      <c r="D29" s="143"/>
      <c r="E29" s="143"/>
      <c r="F29" s="144"/>
      <c r="G29" s="144"/>
      <c r="H29" s="144"/>
      <c r="I29" s="144"/>
      <c r="J29" s="144"/>
      <c r="K29" s="144"/>
      <c r="L29" s="144"/>
      <c r="M29" s="144"/>
      <c r="N29" s="144"/>
      <c r="O29" s="145">
        <f t="shared" si="0"/>
        <v>0</v>
      </c>
    </row>
    <row r="30" spans="1:23" x14ac:dyDescent="0.25">
      <c r="A30" s="115" t="s">
        <v>98</v>
      </c>
      <c r="B30" s="146"/>
      <c r="C30" s="147">
        <f>SUM(C15:C29)</f>
        <v>223288</v>
      </c>
      <c r="D30" s="147">
        <f t="shared" ref="D30:N30" si="1">SUM(D15:D29)</f>
        <v>0</v>
      </c>
      <c r="E30" s="147">
        <f t="shared" si="1"/>
        <v>23053.55</v>
      </c>
      <c r="F30" s="147">
        <f t="shared" si="1"/>
        <v>0</v>
      </c>
      <c r="G30" s="147">
        <f t="shared" si="1"/>
        <v>0</v>
      </c>
      <c r="H30" s="147">
        <f t="shared" si="1"/>
        <v>0</v>
      </c>
      <c r="I30" s="147">
        <f t="shared" si="1"/>
        <v>0</v>
      </c>
      <c r="J30" s="147">
        <f t="shared" si="1"/>
        <v>0</v>
      </c>
      <c r="K30" s="147">
        <f t="shared" si="1"/>
        <v>0</v>
      </c>
      <c r="L30" s="147">
        <f t="shared" si="1"/>
        <v>0</v>
      </c>
      <c r="M30" s="147">
        <f t="shared" si="1"/>
        <v>0</v>
      </c>
      <c r="N30" s="147">
        <f t="shared" si="1"/>
        <v>0</v>
      </c>
      <c r="O30" s="147">
        <f>SUM(O15:O29)</f>
        <v>200234.45</v>
      </c>
    </row>
    <row r="31" spans="1:23" x14ac:dyDescent="0.25">
      <c r="A31" s="148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50"/>
    </row>
    <row r="32" spans="1:23" ht="15.75" customHeight="1" x14ac:dyDescent="0.25">
      <c r="A32" s="151" t="s">
        <v>99</v>
      </c>
      <c r="B32" s="71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3"/>
      <c r="P32"/>
      <c r="Q32"/>
      <c r="R32"/>
      <c r="S32"/>
      <c r="T32"/>
      <c r="U32"/>
      <c r="V32"/>
      <c r="W32"/>
    </row>
    <row r="33" spans="1:15" ht="28.7" customHeight="1" x14ac:dyDescent="0.25">
      <c r="A33" s="200" t="s">
        <v>100</v>
      </c>
      <c r="B33" s="201"/>
      <c r="C33" s="152" t="s">
        <v>86</v>
      </c>
      <c r="D33" s="152" t="s">
        <v>156</v>
      </c>
      <c r="E33" s="152" t="s">
        <v>87</v>
      </c>
      <c r="F33" s="152" t="s">
        <v>88</v>
      </c>
      <c r="G33" s="152" t="s">
        <v>89</v>
      </c>
      <c r="H33" s="152" t="s">
        <v>90</v>
      </c>
      <c r="I33" s="152" t="s">
        <v>91</v>
      </c>
      <c r="J33" s="152" t="s">
        <v>92</v>
      </c>
      <c r="K33" s="152" t="s">
        <v>93</v>
      </c>
      <c r="L33" s="152" t="s">
        <v>94</v>
      </c>
      <c r="M33" s="152" t="s">
        <v>95</v>
      </c>
      <c r="N33" s="152" t="s">
        <v>96</v>
      </c>
      <c r="O33" s="152" t="s">
        <v>101</v>
      </c>
    </row>
    <row r="34" spans="1:15" ht="15.75" customHeight="1" x14ac:dyDescent="0.25">
      <c r="A34" s="141">
        <v>1</v>
      </c>
      <c r="B34" s="194" t="s">
        <v>168</v>
      </c>
      <c r="C34" s="166">
        <v>780</v>
      </c>
      <c r="D34" s="195">
        <v>0</v>
      </c>
      <c r="E34" s="195">
        <f>161.61+146.22</f>
        <v>307.83000000000004</v>
      </c>
      <c r="F34" s="155"/>
      <c r="G34" s="155"/>
      <c r="H34" s="155"/>
      <c r="I34" s="155"/>
      <c r="J34" s="155"/>
      <c r="K34" s="155"/>
      <c r="L34" s="155"/>
      <c r="M34" s="155"/>
      <c r="N34" s="155"/>
      <c r="O34" s="145">
        <f t="shared" ref="O34:O48" si="2">C34-SUM(D34:N34)</f>
        <v>472.16999999999996</v>
      </c>
    </row>
    <row r="35" spans="1:15" ht="15.75" customHeight="1" x14ac:dyDescent="0.25">
      <c r="A35" s="141">
        <v>2</v>
      </c>
      <c r="B35" s="194" t="s">
        <v>168</v>
      </c>
      <c r="C35" s="142">
        <v>780</v>
      </c>
      <c r="D35" s="195">
        <v>0</v>
      </c>
      <c r="E35" s="195"/>
      <c r="F35" s="155"/>
      <c r="G35" s="155"/>
      <c r="H35" s="155"/>
      <c r="I35" s="155"/>
      <c r="J35" s="155"/>
      <c r="K35" s="155"/>
      <c r="L35" s="155"/>
      <c r="M35" s="155"/>
      <c r="N35" s="155"/>
      <c r="O35" s="145">
        <f t="shared" si="2"/>
        <v>780</v>
      </c>
    </row>
    <row r="36" spans="1:15" ht="15.75" customHeight="1" x14ac:dyDescent="0.25">
      <c r="A36" s="141">
        <v>3</v>
      </c>
      <c r="B36" s="194" t="s">
        <v>168</v>
      </c>
      <c r="C36" s="142">
        <v>780</v>
      </c>
      <c r="D36" s="195">
        <v>0</v>
      </c>
      <c r="E36" s="195"/>
      <c r="F36" s="155"/>
      <c r="G36" s="155"/>
      <c r="H36" s="155"/>
      <c r="I36" s="155"/>
      <c r="J36" s="155"/>
      <c r="K36" s="155"/>
      <c r="L36" s="155"/>
      <c r="M36" s="155"/>
      <c r="N36" s="155"/>
      <c r="O36" s="145">
        <f t="shared" si="2"/>
        <v>780</v>
      </c>
    </row>
    <row r="37" spans="1:15" ht="30" x14ac:dyDescent="0.25">
      <c r="A37" s="141">
        <v>4</v>
      </c>
      <c r="B37" s="104" t="s">
        <v>169</v>
      </c>
      <c r="C37" s="142">
        <v>780</v>
      </c>
      <c r="D37" s="195">
        <v>0</v>
      </c>
      <c r="E37" s="195"/>
      <c r="F37" s="155"/>
      <c r="G37" s="155"/>
      <c r="H37" s="155"/>
      <c r="I37" s="155"/>
      <c r="J37" s="155"/>
      <c r="K37" s="155"/>
      <c r="L37" s="155"/>
      <c r="M37" s="155"/>
      <c r="N37" s="155"/>
      <c r="O37" s="145">
        <f t="shared" si="2"/>
        <v>780</v>
      </c>
    </row>
    <row r="38" spans="1:15" ht="30" x14ac:dyDescent="0.25">
      <c r="A38" s="141">
        <v>5</v>
      </c>
      <c r="B38" s="104" t="s">
        <v>170</v>
      </c>
      <c r="C38" s="142">
        <v>780</v>
      </c>
      <c r="D38" s="195">
        <v>0</v>
      </c>
      <c r="E38" s="195"/>
      <c r="F38" s="155"/>
      <c r="G38" s="155"/>
      <c r="H38" s="155"/>
      <c r="I38" s="155"/>
      <c r="J38" s="155"/>
      <c r="K38" s="155"/>
      <c r="L38" s="155"/>
      <c r="M38" s="155"/>
      <c r="N38" s="155"/>
      <c r="O38" s="145">
        <f t="shared" si="2"/>
        <v>780</v>
      </c>
    </row>
    <row r="39" spans="1:15" ht="30" x14ac:dyDescent="0.25">
      <c r="A39" s="141">
        <v>6</v>
      </c>
      <c r="B39" s="104" t="s">
        <v>171</v>
      </c>
      <c r="C39" s="142">
        <v>780</v>
      </c>
      <c r="D39" s="195">
        <v>0</v>
      </c>
      <c r="E39" s="195"/>
      <c r="F39" s="155"/>
      <c r="G39" s="155"/>
      <c r="H39" s="155"/>
      <c r="I39" s="155"/>
      <c r="J39" s="155"/>
      <c r="K39" s="155"/>
      <c r="L39" s="155"/>
      <c r="M39" s="155"/>
      <c r="N39" s="155"/>
      <c r="O39" s="145">
        <f t="shared" si="2"/>
        <v>780</v>
      </c>
    </row>
    <row r="40" spans="1:15" ht="30" x14ac:dyDescent="0.25">
      <c r="A40" s="141">
        <v>7</v>
      </c>
      <c r="B40" s="104" t="s">
        <v>171</v>
      </c>
      <c r="C40" s="142">
        <v>780</v>
      </c>
      <c r="D40" s="195">
        <v>0</v>
      </c>
      <c r="E40" s="195"/>
      <c r="F40" s="155"/>
      <c r="G40" s="155"/>
      <c r="H40" s="155"/>
      <c r="I40" s="155"/>
      <c r="J40" s="155"/>
      <c r="K40" s="155"/>
      <c r="L40" s="155"/>
      <c r="M40" s="155"/>
      <c r="N40" s="155"/>
      <c r="O40" s="145">
        <f t="shared" si="2"/>
        <v>780</v>
      </c>
    </row>
    <row r="41" spans="1:15" x14ac:dyDescent="0.25">
      <c r="A41" s="141">
        <v>8</v>
      </c>
      <c r="B41" s="109"/>
      <c r="C41" s="142"/>
      <c r="D41" s="154"/>
      <c r="E41" s="154"/>
      <c r="F41" s="155"/>
      <c r="G41" s="155"/>
      <c r="H41" s="155"/>
      <c r="I41" s="155"/>
      <c r="J41" s="155"/>
      <c r="K41" s="155"/>
      <c r="L41" s="155"/>
      <c r="M41" s="155"/>
      <c r="N41" s="155"/>
      <c r="O41" s="145">
        <f t="shared" si="2"/>
        <v>0</v>
      </c>
    </row>
    <row r="42" spans="1:15" x14ac:dyDescent="0.25">
      <c r="A42" s="141">
        <v>9</v>
      </c>
      <c r="B42" s="104"/>
      <c r="C42" s="142"/>
      <c r="D42" s="154"/>
      <c r="E42" s="154"/>
      <c r="F42" s="155"/>
      <c r="G42" s="155"/>
      <c r="H42" s="155"/>
      <c r="I42" s="155"/>
      <c r="J42" s="155"/>
      <c r="K42" s="155"/>
      <c r="L42" s="155"/>
      <c r="M42" s="155"/>
      <c r="N42" s="155"/>
      <c r="O42" s="145">
        <f t="shared" si="2"/>
        <v>0</v>
      </c>
    </row>
    <row r="43" spans="1:15" x14ac:dyDescent="0.25">
      <c r="A43" s="141">
        <v>10</v>
      </c>
      <c r="B43" s="104"/>
      <c r="C43" s="142"/>
      <c r="D43" s="154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45">
        <f t="shared" si="2"/>
        <v>0</v>
      </c>
    </row>
    <row r="44" spans="1:15" x14ac:dyDescent="0.25">
      <c r="A44" s="141">
        <v>11</v>
      </c>
      <c r="B44" s="104"/>
      <c r="C44" s="142"/>
      <c r="D44" s="154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45">
        <f t="shared" si="2"/>
        <v>0</v>
      </c>
    </row>
    <row r="45" spans="1:15" x14ac:dyDescent="0.25">
      <c r="A45" s="141">
        <v>12</v>
      </c>
      <c r="B45" s="104"/>
      <c r="C45" s="142"/>
      <c r="D45" s="154"/>
      <c r="E45" s="154"/>
      <c r="F45" s="155"/>
      <c r="G45" s="155"/>
      <c r="H45" s="155"/>
      <c r="I45" s="155"/>
      <c r="J45" s="155"/>
      <c r="K45" s="155"/>
      <c r="L45" s="155"/>
      <c r="M45" s="155"/>
      <c r="N45" s="155"/>
      <c r="O45" s="145">
        <f t="shared" si="2"/>
        <v>0</v>
      </c>
    </row>
    <row r="46" spans="1:15" x14ac:dyDescent="0.25">
      <c r="A46" s="141">
        <v>13</v>
      </c>
      <c r="B46" s="104"/>
      <c r="C46" s="142"/>
      <c r="D46" s="154"/>
      <c r="E46" s="154"/>
      <c r="F46" s="155"/>
      <c r="G46" s="155"/>
      <c r="H46" s="155"/>
      <c r="I46" s="155"/>
      <c r="J46" s="155"/>
      <c r="K46" s="155"/>
      <c r="L46" s="155"/>
      <c r="M46" s="155"/>
      <c r="N46" s="155"/>
      <c r="O46" s="145">
        <f t="shared" si="2"/>
        <v>0</v>
      </c>
    </row>
    <row r="47" spans="1:15" x14ac:dyDescent="0.25">
      <c r="A47" s="141">
        <v>14</v>
      </c>
      <c r="B47" s="104"/>
      <c r="C47" s="142"/>
      <c r="D47" s="154"/>
      <c r="E47" s="154"/>
      <c r="F47" s="155"/>
      <c r="G47" s="155"/>
      <c r="H47" s="155"/>
      <c r="I47" s="155"/>
      <c r="J47" s="155"/>
      <c r="K47" s="155"/>
      <c r="L47" s="155"/>
      <c r="M47" s="155"/>
      <c r="N47" s="155"/>
      <c r="O47" s="145">
        <f t="shared" si="2"/>
        <v>0</v>
      </c>
    </row>
    <row r="48" spans="1:15" x14ac:dyDescent="0.25">
      <c r="A48" s="141">
        <v>15</v>
      </c>
      <c r="B48" s="104"/>
      <c r="C48" s="142"/>
      <c r="D48" s="154"/>
      <c r="E48" s="154"/>
      <c r="F48" s="155"/>
      <c r="G48" s="155"/>
      <c r="H48" s="155"/>
      <c r="I48" s="155"/>
      <c r="J48" s="155"/>
      <c r="K48" s="155"/>
      <c r="L48" s="155"/>
      <c r="M48" s="155"/>
      <c r="N48" s="155"/>
      <c r="O48" s="145">
        <f t="shared" si="2"/>
        <v>0</v>
      </c>
    </row>
    <row r="49" spans="1:15" x14ac:dyDescent="0.25">
      <c r="A49" s="115" t="s">
        <v>102</v>
      </c>
      <c r="B49" s="146"/>
      <c r="C49" s="147">
        <f>SUM(C34:C48)</f>
        <v>5460</v>
      </c>
      <c r="D49" s="147">
        <f t="shared" ref="D49:F49" si="3">SUM(D34:D48)</f>
        <v>0</v>
      </c>
      <c r="E49" s="147">
        <f t="shared" si="3"/>
        <v>307.83000000000004</v>
      </c>
      <c r="F49" s="147">
        <f t="shared" si="3"/>
        <v>0</v>
      </c>
      <c r="G49" s="147">
        <f t="shared" ref="G49" si="4">SUM(G34:G48)</f>
        <v>0</v>
      </c>
      <c r="H49" s="147">
        <f t="shared" ref="H49" si="5">SUM(H34:H48)</f>
        <v>0</v>
      </c>
      <c r="I49" s="147">
        <f t="shared" ref="I49" si="6">SUM(I34:I48)</f>
        <v>0</v>
      </c>
      <c r="J49" s="147">
        <f t="shared" ref="J49" si="7">SUM(J34:J48)</f>
        <v>0</v>
      </c>
      <c r="K49" s="147">
        <f t="shared" ref="K49" si="8">SUM(K34:K48)</f>
        <v>0</v>
      </c>
      <c r="L49" s="147">
        <f t="shared" ref="L49" si="9">SUM(L34:L48)</f>
        <v>0</v>
      </c>
      <c r="M49" s="147">
        <f t="shared" ref="M49" si="10">SUM(M34:M48)</f>
        <v>0</v>
      </c>
      <c r="N49" s="147">
        <f t="shared" ref="N49" si="11">SUM(N34:N48)</f>
        <v>0</v>
      </c>
      <c r="O49" s="147">
        <f t="shared" ref="O49" si="12">SUM(O34:O48)</f>
        <v>5152.17</v>
      </c>
    </row>
    <row r="50" spans="1:15" x14ac:dyDescent="0.25">
      <c r="A50" s="148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50"/>
    </row>
    <row r="51" spans="1:15" ht="14.45" customHeight="1" x14ac:dyDescent="0.25">
      <c r="A51" s="151" t="s">
        <v>103</v>
      </c>
      <c r="B51" s="71"/>
      <c r="C51" s="71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7"/>
    </row>
    <row r="52" spans="1:15" ht="30" x14ac:dyDescent="0.25">
      <c r="A52" s="199" t="s">
        <v>104</v>
      </c>
      <c r="B52" s="199"/>
      <c r="C52" s="152" t="s">
        <v>86</v>
      </c>
      <c r="D52" s="152" t="s">
        <v>156</v>
      </c>
      <c r="E52" s="152" t="s">
        <v>87</v>
      </c>
      <c r="F52" s="152" t="s">
        <v>88</v>
      </c>
      <c r="G52" s="152" t="s">
        <v>89</v>
      </c>
      <c r="H52" s="152" t="s">
        <v>90</v>
      </c>
      <c r="I52" s="152" t="s">
        <v>91</v>
      </c>
      <c r="J52" s="152" t="s">
        <v>92</v>
      </c>
      <c r="K52" s="152" t="s">
        <v>93</v>
      </c>
      <c r="L52" s="152" t="s">
        <v>94</v>
      </c>
      <c r="M52" s="152" t="s">
        <v>95</v>
      </c>
      <c r="N52" s="152" t="s">
        <v>96</v>
      </c>
      <c r="O52" s="152" t="s">
        <v>101</v>
      </c>
    </row>
    <row r="53" spans="1:15" ht="14.45" customHeight="1" x14ac:dyDescent="0.25">
      <c r="A53" s="141">
        <v>1</v>
      </c>
      <c r="B53" s="158"/>
      <c r="C53" s="153"/>
      <c r="D53" s="154"/>
      <c r="E53" s="154"/>
      <c r="F53" s="155"/>
      <c r="G53" s="155"/>
      <c r="H53" s="155"/>
      <c r="I53" s="155"/>
      <c r="J53" s="155"/>
      <c r="K53" s="155"/>
      <c r="L53" s="155"/>
      <c r="M53" s="155"/>
      <c r="N53" s="155"/>
      <c r="O53" s="145">
        <f t="shared" ref="O53:O67" si="13">C53-SUM(D53:N53)</f>
        <v>0</v>
      </c>
    </row>
    <row r="54" spans="1:15" ht="14.25" customHeight="1" x14ac:dyDescent="0.25">
      <c r="A54" s="141">
        <v>2</v>
      </c>
      <c r="B54" s="109"/>
      <c r="C54" s="142"/>
      <c r="D54" s="154"/>
      <c r="E54" s="154"/>
      <c r="F54" s="155"/>
      <c r="G54" s="155"/>
      <c r="H54" s="155"/>
      <c r="I54" s="155"/>
      <c r="J54" s="155"/>
      <c r="K54" s="155"/>
      <c r="L54" s="155"/>
      <c r="M54" s="155"/>
      <c r="N54" s="155"/>
      <c r="O54" s="145">
        <f t="shared" si="13"/>
        <v>0</v>
      </c>
    </row>
    <row r="55" spans="1:15" ht="14.25" customHeight="1" x14ac:dyDescent="0.25">
      <c r="A55" s="141">
        <v>3</v>
      </c>
      <c r="B55" s="109"/>
      <c r="C55" s="142"/>
      <c r="D55" s="154"/>
      <c r="E55" s="154"/>
      <c r="F55" s="155"/>
      <c r="G55" s="155"/>
      <c r="H55" s="155"/>
      <c r="I55" s="155"/>
      <c r="J55" s="155"/>
      <c r="K55" s="155"/>
      <c r="L55" s="155"/>
      <c r="M55" s="155"/>
      <c r="N55" s="155"/>
      <c r="O55" s="145">
        <f t="shared" si="13"/>
        <v>0</v>
      </c>
    </row>
    <row r="56" spans="1:15" ht="14.25" customHeight="1" x14ac:dyDescent="0.25">
      <c r="A56" s="141">
        <v>4</v>
      </c>
      <c r="B56" s="109"/>
      <c r="C56" s="142"/>
      <c r="D56" s="154"/>
      <c r="E56" s="154"/>
      <c r="F56" s="155"/>
      <c r="G56" s="155"/>
      <c r="H56" s="155"/>
      <c r="I56" s="155"/>
      <c r="J56" s="155"/>
      <c r="K56" s="155"/>
      <c r="L56" s="155"/>
      <c r="M56" s="155"/>
      <c r="N56" s="155"/>
      <c r="O56" s="145">
        <f t="shared" si="13"/>
        <v>0</v>
      </c>
    </row>
    <row r="57" spans="1:15" ht="14.25" customHeight="1" x14ac:dyDescent="0.25">
      <c r="A57" s="141">
        <v>5</v>
      </c>
      <c r="B57" s="109"/>
      <c r="C57" s="142"/>
      <c r="D57" s="154"/>
      <c r="E57" s="154"/>
      <c r="F57" s="155"/>
      <c r="G57" s="155"/>
      <c r="H57" s="155"/>
      <c r="I57" s="155"/>
      <c r="J57" s="155"/>
      <c r="K57" s="155"/>
      <c r="L57" s="155"/>
      <c r="M57" s="155"/>
      <c r="N57" s="155"/>
      <c r="O57" s="145">
        <f t="shared" si="13"/>
        <v>0</v>
      </c>
    </row>
    <row r="58" spans="1:15" ht="14.25" customHeight="1" x14ac:dyDescent="0.25">
      <c r="A58" s="141">
        <v>6</v>
      </c>
      <c r="B58" s="109"/>
      <c r="C58" s="142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45">
        <f t="shared" si="13"/>
        <v>0</v>
      </c>
    </row>
    <row r="59" spans="1:15" ht="14.25" customHeight="1" x14ac:dyDescent="0.25">
      <c r="A59" s="141">
        <v>7</v>
      </c>
      <c r="B59" s="109"/>
      <c r="C59" s="142"/>
      <c r="D59" s="154"/>
      <c r="E59" s="154"/>
      <c r="F59" s="155"/>
      <c r="G59" s="155"/>
      <c r="H59" s="155"/>
      <c r="I59" s="155"/>
      <c r="J59" s="155"/>
      <c r="K59" s="155"/>
      <c r="L59" s="155"/>
      <c r="M59" s="155"/>
      <c r="N59" s="155"/>
      <c r="O59" s="145">
        <f t="shared" si="13"/>
        <v>0</v>
      </c>
    </row>
    <row r="60" spans="1:15" x14ac:dyDescent="0.25">
      <c r="A60" s="141">
        <v>8</v>
      </c>
      <c r="B60" s="109"/>
      <c r="C60" s="142"/>
      <c r="D60" s="154"/>
      <c r="E60" s="154"/>
      <c r="F60" s="155"/>
      <c r="G60" s="155"/>
      <c r="H60" s="155"/>
      <c r="I60" s="155"/>
      <c r="J60" s="155"/>
      <c r="K60" s="155"/>
      <c r="L60" s="155"/>
      <c r="M60" s="155"/>
      <c r="N60" s="155"/>
      <c r="O60" s="145">
        <f t="shared" si="13"/>
        <v>0</v>
      </c>
    </row>
    <row r="61" spans="1:15" x14ac:dyDescent="0.25">
      <c r="A61" s="141">
        <v>9</v>
      </c>
      <c r="B61" s="104"/>
      <c r="C61" s="142"/>
      <c r="D61" s="154"/>
      <c r="E61" s="154"/>
      <c r="F61" s="155"/>
      <c r="G61" s="155"/>
      <c r="H61" s="155"/>
      <c r="I61" s="155"/>
      <c r="J61" s="155"/>
      <c r="K61" s="155"/>
      <c r="L61" s="155"/>
      <c r="M61" s="155"/>
      <c r="N61" s="155"/>
      <c r="O61" s="145">
        <f t="shared" si="13"/>
        <v>0</v>
      </c>
    </row>
    <row r="62" spans="1:15" x14ac:dyDescent="0.25">
      <c r="A62" s="141">
        <v>10</v>
      </c>
      <c r="B62" s="104"/>
      <c r="C62" s="142"/>
      <c r="D62" s="154"/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45">
        <f t="shared" si="13"/>
        <v>0</v>
      </c>
    </row>
    <row r="63" spans="1:15" x14ac:dyDescent="0.25">
      <c r="A63" s="141">
        <v>11</v>
      </c>
      <c r="B63" s="104"/>
      <c r="C63" s="142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45">
        <f t="shared" si="13"/>
        <v>0</v>
      </c>
    </row>
    <row r="64" spans="1:15" x14ac:dyDescent="0.25">
      <c r="A64" s="141">
        <v>12</v>
      </c>
      <c r="B64" s="104"/>
      <c r="C64" s="142"/>
      <c r="D64" s="154"/>
      <c r="E64" s="154"/>
      <c r="F64" s="155"/>
      <c r="G64" s="155"/>
      <c r="H64" s="155"/>
      <c r="I64" s="155"/>
      <c r="J64" s="155"/>
      <c r="K64" s="155"/>
      <c r="L64" s="155"/>
      <c r="M64" s="155"/>
      <c r="N64" s="155"/>
      <c r="O64" s="145">
        <f t="shared" si="13"/>
        <v>0</v>
      </c>
    </row>
    <row r="65" spans="1:15" x14ac:dyDescent="0.25">
      <c r="A65" s="141">
        <v>13</v>
      </c>
      <c r="B65" s="104"/>
      <c r="C65" s="142"/>
      <c r="D65" s="154"/>
      <c r="E65" s="154"/>
      <c r="F65" s="155"/>
      <c r="G65" s="155"/>
      <c r="H65" s="155"/>
      <c r="I65" s="155"/>
      <c r="J65" s="155"/>
      <c r="K65" s="155"/>
      <c r="L65" s="155"/>
      <c r="M65" s="155"/>
      <c r="N65" s="155"/>
      <c r="O65" s="145">
        <f t="shared" si="13"/>
        <v>0</v>
      </c>
    </row>
    <row r="66" spans="1:15" x14ac:dyDescent="0.25">
      <c r="A66" s="141">
        <v>14</v>
      </c>
      <c r="B66" s="104"/>
      <c r="C66" s="142"/>
      <c r="D66" s="154"/>
      <c r="E66" s="154"/>
      <c r="F66" s="155"/>
      <c r="G66" s="155"/>
      <c r="H66" s="155"/>
      <c r="I66" s="155"/>
      <c r="J66" s="155"/>
      <c r="K66" s="155"/>
      <c r="L66" s="155"/>
      <c r="M66" s="155"/>
      <c r="N66" s="155"/>
      <c r="O66" s="145">
        <f t="shared" si="13"/>
        <v>0</v>
      </c>
    </row>
    <row r="67" spans="1:15" x14ac:dyDescent="0.25">
      <c r="A67" s="141">
        <v>15</v>
      </c>
      <c r="B67" s="104"/>
      <c r="C67" s="142"/>
      <c r="D67" s="154"/>
      <c r="E67" s="154"/>
      <c r="F67" s="155"/>
      <c r="G67" s="155"/>
      <c r="H67" s="155"/>
      <c r="I67" s="155"/>
      <c r="J67" s="155"/>
      <c r="K67" s="155"/>
      <c r="L67" s="155"/>
      <c r="M67" s="155"/>
      <c r="N67" s="155"/>
      <c r="O67" s="145">
        <f t="shared" si="13"/>
        <v>0</v>
      </c>
    </row>
    <row r="68" spans="1:15" x14ac:dyDescent="0.25">
      <c r="A68" s="115" t="s">
        <v>105</v>
      </c>
      <c r="B68" s="146"/>
      <c r="C68" s="147">
        <f>SUM(C53:C67)</f>
        <v>0</v>
      </c>
      <c r="D68" s="147">
        <f t="shared" ref="D68:F68" si="14">SUM(D53:D67)</f>
        <v>0</v>
      </c>
      <c r="E68" s="147">
        <f t="shared" si="14"/>
        <v>0</v>
      </c>
      <c r="F68" s="147">
        <f t="shared" si="14"/>
        <v>0</v>
      </c>
      <c r="G68" s="147">
        <f t="shared" ref="G68" si="15">SUM(G53:G67)</f>
        <v>0</v>
      </c>
      <c r="H68" s="147">
        <f t="shared" ref="H68" si="16">SUM(H53:H67)</f>
        <v>0</v>
      </c>
      <c r="I68" s="147">
        <f t="shared" ref="I68" si="17">SUM(I53:I67)</f>
        <v>0</v>
      </c>
      <c r="J68" s="147">
        <f t="shared" ref="J68" si="18">SUM(J53:J67)</f>
        <v>0</v>
      </c>
      <c r="K68" s="147">
        <f t="shared" ref="K68" si="19">SUM(K53:K67)</f>
        <v>0</v>
      </c>
      <c r="L68" s="147">
        <f t="shared" ref="L68" si="20">SUM(L53:L67)</f>
        <v>0</v>
      </c>
      <c r="M68" s="147">
        <f t="shared" ref="M68" si="21">SUM(M53:M67)</f>
        <v>0</v>
      </c>
      <c r="N68" s="147">
        <f t="shared" ref="N68" si="22">SUM(N53:N67)</f>
        <v>0</v>
      </c>
      <c r="O68" s="147">
        <f t="shared" ref="O68" si="23">SUM(O53:O67)</f>
        <v>0</v>
      </c>
    </row>
    <row r="69" spans="1:15" x14ac:dyDescent="0.25">
      <c r="A69" s="148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50"/>
    </row>
    <row r="70" spans="1:15" ht="14.45" customHeight="1" x14ac:dyDescent="0.25">
      <c r="A70" s="159" t="s">
        <v>106</v>
      </c>
      <c r="B70" s="160"/>
      <c r="C70" s="160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39"/>
    </row>
    <row r="71" spans="1:15" ht="30" x14ac:dyDescent="0.25">
      <c r="A71" s="199" t="s">
        <v>104</v>
      </c>
      <c r="B71" s="199"/>
      <c r="C71" s="152" t="s">
        <v>86</v>
      </c>
      <c r="D71" s="152" t="s">
        <v>156</v>
      </c>
      <c r="E71" s="152" t="s">
        <v>87</v>
      </c>
      <c r="F71" s="152" t="s">
        <v>88</v>
      </c>
      <c r="G71" s="152" t="s">
        <v>89</v>
      </c>
      <c r="H71" s="152" t="s">
        <v>90</v>
      </c>
      <c r="I71" s="152" t="s">
        <v>91</v>
      </c>
      <c r="J71" s="152" t="s">
        <v>92</v>
      </c>
      <c r="K71" s="152" t="s">
        <v>93</v>
      </c>
      <c r="L71" s="152" t="s">
        <v>94</v>
      </c>
      <c r="M71" s="152" t="s">
        <v>95</v>
      </c>
      <c r="N71" s="152" t="s">
        <v>96</v>
      </c>
      <c r="O71" s="152" t="s">
        <v>101</v>
      </c>
    </row>
    <row r="72" spans="1:15" x14ac:dyDescent="0.25">
      <c r="A72" s="141">
        <v>1</v>
      </c>
      <c r="B72" s="104" t="s">
        <v>172</v>
      </c>
      <c r="C72" s="142">
        <v>7600</v>
      </c>
      <c r="D72" s="195">
        <v>0</v>
      </c>
      <c r="E72" s="195"/>
      <c r="F72" s="155"/>
      <c r="G72" s="155"/>
      <c r="H72" s="155"/>
      <c r="I72" s="155"/>
      <c r="J72" s="155"/>
      <c r="K72" s="155"/>
      <c r="L72" s="155"/>
      <c r="M72" s="155"/>
      <c r="N72" s="155"/>
      <c r="O72" s="145">
        <f t="shared" ref="O72:O86" si="24">C72-SUM(D72:N72)</f>
        <v>7600</v>
      </c>
    </row>
    <row r="73" spans="1:15" x14ac:dyDescent="0.25">
      <c r="A73" s="141">
        <v>2</v>
      </c>
      <c r="B73" s="104" t="s">
        <v>173</v>
      </c>
      <c r="C73" s="142">
        <v>68000</v>
      </c>
      <c r="D73" s="195">
        <v>0</v>
      </c>
      <c r="E73" s="195"/>
      <c r="F73" s="155"/>
      <c r="G73" s="155"/>
      <c r="H73" s="155"/>
      <c r="I73" s="155"/>
      <c r="J73" s="155"/>
      <c r="K73" s="155"/>
      <c r="L73" s="155"/>
      <c r="M73" s="155"/>
      <c r="N73" s="155"/>
      <c r="O73" s="145">
        <f t="shared" si="24"/>
        <v>68000</v>
      </c>
    </row>
    <row r="74" spans="1:15" x14ac:dyDescent="0.25">
      <c r="A74" s="141">
        <v>3</v>
      </c>
      <c r="B74" s="104" t="s">
        <v>174</v>
      </c>
      <c r="C74" s="142">
        <v>98000</v>
      </c>
      <c r="D74" s="195">
        <v>0</v>
      </c>
      <c r="E74" s="195"/>
      <c r="F74" s="155"/>
      <c r="G74" s="155"/>
      <c r="H74" s="155"/>
      <c r="I74" s="155"/>
      <c r="J74" s="155"/>
      <c r="K74" s="155"/>
      <c r="L74" s="155"/>
      <c r="M74" s="155"/>
      <c r="N74" s="155"/>
      <c r="O74" s="145">
        <f t="shared" si="24"/>
        <v>98000</v>
      </c>
    </row>
    <row r="75" spans="1:15" x14ac:dyDescent="0.25">
      <c r="A75" s="141">
        <v>4</v>
      </c>
      <c r="B75" s="104" t="s">
        <v>175</v>
      </c>
      <c r="C75" s="142">
        <v>48000</v>
      </c>
      <c r="D75" s="195">
        <v>0</v>
      </c>
      <c r="E75" s="195"/>
      <c r="F75" s="155"/>
      <c r="G75" s="155"/>
      <c r="H75" s="155"/>
      <c r="I75" s="155"/>
      <c r="J75" s="155"/>
      <c r="K75" s="155"/>
      <c r="L75" s="155"/>
      <c r="M75" s="155"/>
      <c r="N75" s="155"/>
      <c r="O75" s="145">
        <f t="shared" si="24"/>
        <v>48000</v>
      </c>
    </row>
    <row r="76" spans="1:15" ht="30" x14ac:dyDescent="0.25">
      <c r="A76" s="141">
        <v>5</v>
      </c>
      <c r="B76" s="104" t="s">
        <v>176</v>
      </c>
      <c r="C76" s="142">
        <v>6800</v>
      </c>
      <c r="D76" s="195">
        <v>0</v>
      </c>
      <c r="E76" s="195"/>
      <c r="F76" s="155"/>
      <c r="G76" s="155"/>
      <c r="H76" s="155"/>
      <c r="I76" s="155"/>
      <c r="J76" s="155"/>
      <c r="K76" s="155"/>
      <c r="L76" s="155"/>
      <c r="M76" s="155"/>
      <c r="N76" s="155"/>
      <c r="O76" s="145">
        <f t="shared" si="24"/>
        <v>6800</v>
      </c>
    </row>
    <row r="77" spans="1:15" ht="30" x14ac:dyDescent="0.25">
      <c r="A77" s="141">
        <v>6</v>
      </c>
      <c r="B77" s="104" t="s">
        <v>177</v>
      </c>
      <c r="C77" s="142">
        <v>20000</v>
      </c>
      <c r="D77" s="195">
        <v>0</v>
      </c>
      <c r="E77" s="195"/>
      <c r="F77" s="155"/>
      <c r="G77" s="155"/>
      <c r="H77" s="155"/>
      <c r="I77" s="155"/>
      <c r="J77" s="155"/>
      <c r="K77" s="155"/>
      <c r="L77" s="155"/>
      <c r="M77" s="155"/>
      <c r="N77" s="155"/>
      <c r="O77" s="145">
        <f t="shared" si="24"/>
        <v>20000</v>
      </c>
    </row>
    <row r="78" spans="1:15" ht="15.75" customHeight="1" x14ac:dyDescent="0.25">
      <c r="A78" s="141">
        <v>7</v>
      </c>
      <c r="B78" s="104" t="s">
        <v>178</v>
      </c>
      <c r="C78" s="142">
        <v>26000</v>
      </c>
      <c r="D78" s="195">
        <v>0</v>
      </c>
      <c r="E78" s="195"/>
      <c r="F78" s="155"/>
      <c r="G78" s="155"/>
      <c r="H78" s="155"/>
      <c r="I78" s="155"/>
      <c r="J78" s="155"/>
      <c r="K78" s="155"/>
      <c r="L78" s="155"/>
      <c r="M78" s="155"/>
      <c r="N78" s="155"/>
      <c r="O78" s="145">
        <f t="shared" si="24"/>
        <v>26000</v>
      </c>
    </row>
    <row r="79" spans="1:15" x14ac:dyDescent="0.25">
      <c r="A79" s="141">
        <v>8</v>
      </c>
      <c r="B79" s="104" t="s">
        <v>179</v>
      </c>
      <c r="C79" s="142">
        <v>6000</v>
      </c>
      <c r="D79" s="195">
        <v>0</v>
      </c>
      <c r="E79" s="195"/>
      <c r="F79" s="155"/>
      <c r="G79" s="155"/>
      <c r="H79" s="155"/>
      <c r="I79" s="155"/>
      <c r="J79" s="155"/>
      <c r="K79" s="155"/>
      <c r="L79" s="155"/>
      <c r="M79" s="155"/>
      <c r="N79" s="155"/>
      <c r="O79" s="145">
        <f t="shared" si="24"/>
        <v>6000</v>
      </c>
    </row>
    <row r="80" spans="1:15" ht="30" x14ac:dyDescent="0.25">
      <c r="A80" s="141">
        <v>9</v>
      </c>
      <c r="B80" s="104" t="s">
        <v>182</v>
      </c>
      <c r="C80" s="142">
        <v>28695</v>
      </c>
      <c r="D80" s="195">
        <v>0</v>
      </c>
      <c r="E80" s="195"/>
      <c r="F80" s="155"/>
      <c r="G80" s="155"/>
      <c r="H80" s="155"/>
      <c r="I80" s="155"/>
      <c r="J80" s="155"/>
      <c r="K80" s="155"/>
      <c r="L80" s="155"/>
      <c r="M80" s="155"/>
      <c r="N80" s="155"/>
      <c r="O80" s="145">
        <f t="shared" si="24"/>
        <v>28695</v>
      </c>
    </row>
    <row r="81" spans="1:15" ht="30" x14ac:dyDescent="0.25">
      <c r="A81" s="141">
        <v>10</v>
      </c>
      <c r="B81" s="104" t="s">
        <v>180</v>
      </c>
      <c r="C81" s="142">
        <v>12695</v>
      </c>
      <c r="D81" s="195">
        <v>0</v>
      </c>
      <c r="E81" s="195"/>
      <c r="F81" s="155"/>
      <c r="G81" s="155"/>
      <c r="H81" s="155"/>
      <c r="I81" s="155"/>
      <c r="J81" s="155"/>
      <c r="K81" s="155"/>
      <c r="L81" s="155"/>
      <c r="M81" s="155"/>
      <c r="N81" s="155"/>
      <c r="O81" s="145">
        <f t="shared" si="24"/>
        <v>12695</v>
      </c>
    </row>
    <row r="82" spans="1:15" ht="30" x14ac:dyDescent="0.25">
      <c r="A82" s="141">
        <v>11</v>
      </c>
      <c r="B82" s="104" t="s">
        <v>181</v>
      </c>
      <c r="C82" s="142">
        <v>14290</v>
      </c>
      <c r="D82" s="195">
        <v>0</v>
      </c>
      <c r="E82" s="195"/>
      <c r="F82" s="155"/>
      <c r="G82" s="155"/>
      <c r="H82" s="155"/>
      <c r="I82" s="155"/>
      <c r="J82" s="155"/>
      <c r="K82" s="155"/>
      <c r="L82" s="155"/>
      <c r="M82" s="155"/>
      <c r="N82" s="155"/>
      <c r="O82" s="145">
        <f t="shared" si="24"/>
        <v>14290</v>
      </c>
    </row>
    <row r="83" spans="1:15" x14ac:dyDescent="0.25">
      <c r="A83" s="141">
        <v>12</v>
      </c>
      <c r="B83" s="104"/>
      <c r="C83" s="142"/>
      <c r="D83" s="154"/>
      <c r="E83" s="154"/>
      <c r="F83" s="155"/>
      <c r="G83" s="155"/>
      <c r="H83" s="155"/>
      <c r="I83" s="155"/>
      <c r="J83" s="155"/>
      <c r="K83" s="155"/>
      <c r="L83" s="155"/>
      <c r="M83" s="155"/>
      <c r="N83" s="155"/>
      <c r="O83" s="145">
        <f t="shared" si="24"/>
        <v>0</v>
      </c>
    </row>
    <row r="84" spans="1:15" x14ac:dyDescent="0.25">
      <c r="A84" s="141">
        <v>13</v>
      </c>
      <c r="B84" s="104"/>
      <c r="C84" s="142"/>
      <c r="D84" s="154"/>
      <c r="E84" s="154"/>
      <c r="F84" s="155"/>
      <c r="G84" s="155"/>
      <c r="H84" s="155"/>
      <c r="I84" s="155"/>
      <c r="J84" s="155"/>
      <c r="K84" s="155"/>
      <c r="L84" s="155"/>
      <c r="M84" s="155"/>
      <c r="N84" s="155"/>
      <c r="O84" s="145">
        <f t="shared" si="24"/>
        <v>0</v>
      </c>
    </row>
    <row r="85" spans="1:15" x14ac:dyDescent="0.25">
      <c r="A85" s="141">
        <v>14</v>
      </c>
      <c r="B85" s="104"/>
      <c r="C85" s="142"/>
      <c r="D85" s="154"/>
      <c r="E85" s="154"/>
      <c r="F85" s="155"/>
      <c r="G85" s="155"/>
      <c r="H85" s="155"/>
      <c r="I85" s="155"/>
      <c r="J85" s="155"/>
      <c r="K85" s="155"/>
      <c r="L85" s="155"/>
      <c r="M85" s="155"/>
      <c r="N85" s="155"/>
      <c r="O85" s="145">
        <f t="shared" si="24"/>
        <v>0</v>
      </c>
    </row>
    <row r="86" spans="1:15" x14ac:dyDescent="0.25">
      <c r="A86" s="141">
        <v>15</v>
      </c>
      <c r="B86" s="104"/>
      <c r="C86" s="142"/>
      <c r="D86" s="154"/>
      <c r="E86" s="154"/>
      <c r="F86" s="155"/>
      <c r="G86" s="155"/>
      <c r="H86" s="155"/>
      <c r="I86" s="155"/>
      <c r="J86" s="155"/>
      <c r="K86" s="155"/>
      <c r="L86" s="155"/>
      <c r="M86" s="155"/>
      <c r="N86" s="155"/>
      <c r="O86" s="145">
        <f t="shared" si="24"/>
        <v>0</v>
      </c>
    </row>
    <row r="87" spans="1:15" x14ac:dyDescent="0.25">
      <c r="A87" s="115" t="s">
        <v>107</v>
      </c>
      <c r="B87" s="146"/>
      <c r="C87" s="147">
        <f>SUM(C72:C86)</f>
        <v>336080</v>
      </c>
      <c r="D87" s="147">
        <f t="shared" ref="D87:F87" si="25">SUM(D72:D86)</f>
        <v>0</v>
      </c>
      <c r="E87" s="147">
        <f t="shared" si="25"/>
        <v>0</v>
      </c>
      <c r="F87" s="147">
        <f t="shared" si="25"/>
        <v>0</v>
      </c>
      <c r="G87" s="147">
        <f t="shared" ref="G87" si="26">SUM(G72:G86)</f>
        <v>0</v>
      </c>
      <c r="H87" s="147">
        <f t="shared" ref="H87" si="27">SUM(H72:H86)</f>
        <v>0</v>
      </c>
      <c r="I87" s="147">
        <f t="shared" ref="I87" si="28">SUM(I72:I86)</f>
        <v>0</v>
      </c>
      <c r="J87" s="147">
        <f t="shared" ref="J87" si="29">SUM(J72:J86)</f>
        <v>0</v>
      </c>
      <c r="K87" s="147">
        <f t="shared" ref="K87" si="30">SUM(K72:K86)</f>
        <v>0</v>
      </c>
      <c r="L87" s="147">
        <f t="shared" ref="L87" si="31">SUM(L72:L86)</f>
        <v>0</v>
      </c>
      <c r="M87" s="147">
        <f t="shared" ref="M87" si="32">SUM(M72:M86)</f>
        <v>0</v>
      </c>
      <c r="N87" s="147">
        <f t="shared" ref="N87" si="33">SUM(N72:N86)</f>
        <v>0</v>
      </c>
      <c r="O87" s="147">
        <f t="shared" ref="O87" si="34">SUM(O72:O86)</f>
        <v>336080</v>
      </c>
    </row>
    <row r="88" spans="1:15" x14ac:dyDescent="0.25">
      <c r="A88" s="148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50"/>
    </row>
    <row r="89" spans="1:15" ht="15.75" customHeight="1" x14ac:dyDescent="0.25">
      <c r="A89" s="159" t="s">
        <v>108</v>
      </c>
      <c r="B89" s="160"/>
      <c r="C89" s="160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39"/>
    </row>
    <row r="90" spans="1:15" ht="30" x14ac:dyDescent="0.25">
      <c r="A90" s="199" t="s">
        <v>104</v>
      </c>
      <c r="B90" s="199"/>
      <c r="C90" s="152" t="s">
        <v>86</v>
      </c>
      <c r="D90" s="152" t="s">
        <v>156</v>
      </c>
      <c r="E90" s="152" t="s">
        <v>87</v>
      </c>
      <c r="F90" s="152" t="s">
        <v>88</v>
      </c>
      <c r="G90" s="152" t="s">
        <v>89</v>
      </c>
      <c r="H90" s="152" t="s">
        <v>90</v>
      </c>
      <c r="I90" s="152" t="s">
        <v>91</v>
      </c>
      <c r="J90" s="152" t="s">
        <v>92</v>
      </c>
      <c r="K90" s="152" t="s">
        <v>93</v>
      </c>
      <c r="L90" s="152" t="s">
        <v>94</v>
      </c>
      <c r="M90" s="152" t="s">
        <v>95</v>
      </c>
      <c r="N90" s="152" t="s">
        <v>96</v>
      </c>
      <c r="O90" s="152" t="s">
        <v>101</v>
      </c>
    </row>
    <row r="91" spans="1:15" x14ac:dyDescent="0.25">
      <c r="A91" s="141">
        <v>1</v>
      </c>
      <c r="B91" s="165" t="s">
        <v>183</v>
      </c>
      <c r="C91" s="166">
        <v>1600</v>
      </c>
      <c r="D91" s="195">
        <v>0</v>
      </c>
      <c r="E91" s="195"/>
      <c r="F91" s="155"/>
      <c r="G91" s="155"/>
      <c r="H91" s="155"/>
      <c r="I91" s="155"/>
      <c r="J91" s="155"/>
      <c r="K91" s="155"/>
      <c r="L91" s="155"/>
      <c r="M91" s="155"/>
      <c r="N91" s="155"/>
      <c r="O91" s="145">
        <f t="shared" ref="O91:O105" si="35">C91-SUM(D91:N91)</f>
        <v>1600</v>
      </c>
    </row>
    <row r="92" spans="1:15" x14ac:dyDescent="0.25">
      <c r="A92" s="141">
        <v>2</v>
      </c>
      <c r="B92" s="165" t="s">
        <v>185</v>
      </c>
      <c r="C92" s="166">
        <v>250</v>
      </c>
      <c r="D92" s="195">
        <v>0</v>
      </c>
      <c r="E92" s="195"/>
      <c r="F92" s="155"/>
      <c r="G92" s="155"/>
      <c r="H92" s="155"/>
      <c r="I92" s="155"/>
      <c r="J92" s="155"/>
      <c r="K92" s="155"/>
      <c r="L92" s="155"/>
      <c r="M92" s="155"/>
      <c r="N92" s="155"/>
      <c r="O92" s="145">
        <f t="shared" si="35"/>
        <v>250</v>
      </c>
    </row>
    <row r="93" spans="1:15" x14ac:dyDescent="0.25">
      <c r="A93" s="141">
        <v>3</v>
      </c>
      <c r="B93" s="165" t="s">
        <v>184</v>
      </c>
      <c r="C93" s="166">
        <v>2400</v>
      </c>
      <c r="D93" s="195">
        <v>0</v>
      </c>
      <c r="E93" s="195"/>
      <c r="F93" s="155"/>
      <c r="G93" s="155"/>
      <c r="H93" s="155"/>
      <c r="I93" s="155"/>
      <c r="J93" s="155"/>
      <c r="K93" s="155"/>
      <c r="L93" s="155"/>
      <c r="M93" s="155"/>
      <c r="N93" s="155"/>
      <c r="O93" s="145">
        <f t="shared" si="35"/>
        <v>2400</v>
      </c>
    </row>
    <row r="94" spans="1:15" ht="15.75" x14ac:dyDescent="0.25">
      <c r="A94" s="141">
        <v>4</v>
      </c>
      <c r="B94" s="162"/>
      <c r="C94" s="153"/>
      <c r="D94" s="154"/>
      <c r="E94" s="154"/>
      <c r="F94" s="155"/>
      <c r="G94" s="155"/>
      <c r="H94" s="155"/>
      <c r="I94" s="155"/>
      <c r="J94" s="155"/>
      <c r="K94" s="155"/>
      <c r="L94" s="155"/>
      <c r="M94" s="155"/>
      <c r="N94" s="155"/>
      <c r="O94" s="145">
        <f t="shared" si="35"/>
        <v>0</v>
      </c>
    </row>
    <row r="95" spans="1:15" ht="15.75" x14ac:dyDescent="0.25">
      <c r="A95" s="141">
        <v>5</v>
      </c>
      <c r="B95" s="162"/>
      <c r="C95" s="153"/>
      <c r="D95" s="154"/>
      <c r="E95" s="154"/>
      <c r="F95" s="155"/>
      <c r="G95" s="155"/>
      <c r="H95" s="155"/>
      <c r="I95" s="155"/>
      <c r="J95" s="155"/>
      <c r="K95" s="155"/>
      <c r="L95" s="155"/>
      <c r="M95" s="155"/>
      <c r="N95" s="155"/>
      <c r="O95" s="145">
        <f t="shared" si="35"/>
        <v>0</v>
      </c>
    </row>
    <row r="96" spans="1:15" ht="15.75" x14ac:dyDescent="0.25">
      <c r="A96" s="141">
        <v>6</v>
      </c>
      <c r="B96" s="162"/>
      <c r="C96" s="153"/>
      <c r="D96" s="154"/>
      <c r="E96" s="154"/>
      <c r="F96" s="155"/>
      <c r="G96" s="155"/>
      <c r="H96" s="155"/>
      <c r="I96" s="155"/>
      <c r="J96" s="155"/>
      <c r="K96" s="155"/>
      <c r="L96" s="155"/>
      <c r="M96" s="155"/>
      <c r="N96" s="155"/>
      <c r="O96" s="145">
        <f t="shared" si="35"/>
        <v>0</v>
      </c>
    </row>
    <row r="97" spans="1:15" ht="15.75" customHeight="1" x14ac:dyDescent="0.25">
      <c r="A97" s="141">
        <v>7</v>
      </c>
      <c r="B97" s="163"/>
      <c r="C97" s="164"/>
      <c r="D97" s="154"/>
      <c r="E97" s="154"/>
      <c r="F97" s="155"/>
      <c r="G97" s="155"/>
      <c r="H97" s="155"/>
      <c r="I97" s="155"/>
      <c r="J97" s="155"/>
      <c r="K97" s="155"/>
      <c r="L97" s="155"/>
      <c r="M97" s="155"/>
      <c r="N97" s="155"/>
      <c r="O97" s="145">
        <f t="shared" si="35"/>
        <v>0</v>
      </c>
    </row>
    <row r="98" spans="1:15" ht="15.75" x14ac:dyDescent="0.25">
      <c r="A98" s="141">
        <v>8</v>
      </c>
      <c r="B98" s="163"/>
      <c r="C98" s="164"/>
      <c r="D98" s="154"/>
      <c r="E98" s="154"/>
      <c r="F98" s="155"/>
      <c r="G98" s="155"/>
      <c r="H98" s="155"/>
      <c r="I98" s="155"/>
      <c r="J98" s="155"/>
      <c r="K98" s="155"/>
      <c r="L98" s="155"/>
      <c r="M98" s="155"/>
      <c r="N98" s="155"/>
      <c r="O98" s="145">
        <f t="shared" si="35"/>
        <v>0</v>
      </c>
    </row>
    <row r="99" spans="1:15" ht="15.75" x14ac:dyDescent="0.25">
      <c r="A99" s="141">
        <v>9</v>
      </c>
      <c r="B99" s="163"/>
      <c r="C99" s="164"/>
      <c r="D99" s="154"/>
      <c r="E99" s="154"/>
      <c r="F99" s="155"/>
      <c r="G99" s="155"/>
      <c r="H99" s="155"/>
      <c r="I99" s="155"/>
      <c r="J99" s="155"/>
      <c r="K99" s="155"/>
      <c r="L99" s="155"/>
      <c r="M99" s="155"/>
      <c r="N99" s="155"/>
      <c r="O99" s="145">
        <f t="shared" si="35"/>
        <v>0</v>
      </c>
    </row>
    <row r="100" spans="1:15" ht="15.75" x14ac:dyDescent="0.25">
      <c r="A100" s="141">
        <v>10</v>
      </c>
      <c r="B100" s="163"/>
      <c r="C100" s="164"/>
      <c r="D100" s="154"/>
      <c r="E100" s="154"/>
      <c r="F100" s="155"/>
      <c r="G100" s="155"/>
      <c r="H100" s="155"/>
      <c r="I100" s="155"/>
      <c r="J100" s="155"/>
      <c r="K100" s="155"/>
      <c r="L100" s="155"/>
      <c r="M100" s="155"/>
      <c r="N100" s="155"/>
      <c r="O100" s="145">
        <f t="shared" si="35"/>
        <v>0</v>
      </c>
    </row>
    <row r="101" spans="1:15" ht="15.75" x14ac:dyDescent="0.25">
      <c r="A101" s="141">
        <v>11</v>
      </c>
      <c r="B101" s="163"/>
      <c r="C101" s="164"/>
      <c r="D101" s="154"/>
      <c r="E101" s="154"/>
      <c r="F101" s="155"/>
      <c r="G101" s="155"/>
      <c r="H101" s="155"/>
      <c r="I101" s="155"/>
      <c r="J101" s="155"/>
      <c r="K101" s="155"/>
      <c r="L101" s="155"/>
      <c r="M101" s="155"/>
      <c r="N101" s="155"/>
      <c r="O101" s="145">
        <f t="shared" si="35"/>
        <v>0</v>
      </c>
    </row>
    <row r="102" spans="1:15" ht="15.75" x14ac:dyDescent="0.25">
      <c r="A102" s="141">
        <v>12</v>
      </c>
      <c r="B102" s="163"/>
      <c r="C102" s="164"/>
      <c r="D102" s="154"/>
      <c r="E102" s="154"/>
      <c r="F102" s="155"/>
      <c r="G102" s="155"/>
      <c r="H102" s="155"/>
      <c r="I102" s="155"/>
      <c r="J102" s="155"/>
      <c r="K102" s="155"/>
      <c r="L102" s="155"/>
      <c r="M102" s="155"/>
      <c r="N102" s="155"/>
      <c r="O102" s="145">
        <f t="shared" si="35"/>
        <v>0</v>
      </c>
    </row>
    <row r="103" spans="1:15" x14ac:dyDescent="0.25">
      <c r="A103" s="141">
        <v>13</v>
      </c>
      <c r="B103" s="104"/>
      <c r="C103" s="142"/>
      <c r="D103" s="154"/>
      <c r="E103" s="154"/>
      <c r="F103" s="155"/>
      <c r="G103" s="155"/>
      <c r="H103" s="155"/>
      <c r="I103" s="155"/>
      <c r="J103" s="155"/>
      <c r="K103" s="155"/>
      <c r="L103" s="155"/>
      <c r="M103" s="155"/>
      <c r="N103" s="155"/>
      <c r="O103" s="145">
        <f t="shared" si="35"/>
        <v>0</v>
      </c>
    </row>
    <row r="104" spans="1:15" x14ac:dyDescent="0.25">
      <c r="A104" s="141">
        <v>14</v>
      </c>
      <c r="B104" s="104"/>
      <c r="C104" s="142"/>
      <c r="D104" s="154"/>
      <c r="E104" s="154"/>
      <c r="F104" s="155"/>
      <c r="G104" s="155"/>
      <c r="H104" s="155"/>
      <c r="I104" s="155"/>
      <c r="J104" s="155"/>
      <c r="K104" s="155"/>
      <c r="L104" s="155"/>
      <c r="M104" s="155"/>
      <c r="N104" s="155"/>
      <c r="O104" s="145">
        <f t="shared" si="35"/>
        <v>0</v>
      </c>
    </row>
    <row r="105" spans="1:15" x14ac:dyDescent="0.25">
      <c r="A105" s="141">
        <v>15</v>
      </c>
      <c r="B105" s="104"/>
      <c r="C105" s="142"/>
      <c r="D105" s="154"/>
      <c r="E105" s="154"/>
      <c r="F105" s="155"/>
      <c r="G105" s="155"/>
      <c r="H105" s="155"/>
      <c r="I105" s="155"/>
      <c r="J105" s="155"/>
      <c r="K105" s="155"/>
      <c r="L105" s="155"/>
      <c r="M105" s="155"/>
      <c r="N105" s="155"/>
      <c r="O105" s="145">
        <f t="shared" si="35"/>
        <v>0</v>
      </c>
    </row>
    <row r="106" spans="1:15" x14ac:dyDescent="0.25">
      <c r="A106" s="115" t="s">
        <v>109</v>
      </c>
      <c r="B106" s="146"/>
      <c r="C106" s="147">
        <f>SUM(C91:C105)</f>
        <v>4250</v>
      </c>
      <c r="D106" s="147">
        <f t="shared" ref="D106:F106" si="36">SUM(D91:D105)</f>
        <v>0</v>
      </c>
      <c r="E106" s="147">
        <f t="shared" si="36"/>
        <v>0</v>
      </c>
      <c r="F106" s="147">
        <f t="shared" si="36"/>
        <v>0</v>
      </c>
      <c r="G106" s="147">
        <f t="shared" ref="G106" si="37">SUM(G91:G105)</f>
        <v>0</v>
      </c>
      <c r="H106" s="147">
        <f t="shared" ref="H106" si="38">SUM(H91:H105)</f>
        <v>0</v>
      </c>
      <c r="I106" s="147">
        <f t="shared" ref="I106" si="39">SUM(I91:I105)</f>
        <v>0</v>
      </c>
      <c r="J106" s="147">
        <f t="shared" ref="J106" si="40">SUM(J91:J105)</f>
        <v>0</v>
      </c>
      <c r="K106" s="147">
        <f t="shared" ref="K106" si="41">SUM(K91:K105)</f>
        <v>0</v>
      </c>
      <c r="L106" s="147">
        <f t="shared" ref="L106" si="42">SUM(L91:L105)</f>
        <v>0</v>
      </c>
      <c r="M106" s="147">
        <f t="shared" ref="M106" si="43">SUM(M91:M105)</f>
        <v>0</v>
      </c>
      <c r="N106" s="147">
        <f t="shared" ref="N106" si="44">SUM(N91:N105)</f>
        <v>0</v>
      </c>
      <c r="O106" s="147">
        <f t="shared" ref="O106" si="45">SUM(O91:O105)</f>
        <v>4250</v>
      </c>
    </row>
    <row r="107" spans="1:15" x14ac:dyDescent="0.25">
      <c r="A107" s="148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50"/>
    </row>
    <row r="108" spans="1:15" ht="14.45" customHeight="1" x14ac:dyDescent="0.25">
      <c r="A108" s="151" t="s">
        <v>110</v>
      </c>
      <c r="B108" s="71"/>
      <c r="C108" s="71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7"/>
    </row>
    <row r="109" spans="1:15" ht="30" x14ac:dyDescent="0.25">
      <c r="A109" s="199" t="s">
        <v>104</v>
      </c>
      <c r="B109" s="199"/>
      <c r="C109" s="152" t="s">
        <v>86</v>
      </c>
      <c r="D109" s="152" t="s">
        <v>156</v>
      </c>
      <c r="E109" s="152" t="s">
        <v>87</v>
      </c>
      <c r="F109" s="152" t="s">
        <v>88</v>
      </c>
      <c r="G109" s="152" t="s">
        <v>89</v>
      </c>
      <c r="H109" s="152" t="s">
        <v>90</v>
      </c>
      <c r="I109" s="152" t="s">
        <v>91</v>
      </c>
      <c r="J109" s="152" t="s">
        <v>92</v>
      </c>
      <c r="K109" s="152" t="s">
        <v>93</v>
      </c>
      <c r="L109" s="152" t="s">
        <v>94</v>
      </c>
      <c r="M109" s="152" t="s">
        <v>95</v>
      </c>
      <c r="N109" s="152" t="s">
        <v>96</v>
      </c>
      <c r="O109" s="152" t="s">
        <v>101</v>
      </c>
    </row>
    <row r="110" spans="1:15" ht="14.45" customHeight="1" x14ac:dyDescent="0.25">
      <c r="A110" s="141">
        <v>1</v>
      </c>
      <c r="B110" s="165" t="s">
        <v>186</v>
      </c>
      <c r="C110" s="166">
        <v>3760</v>
      </c>
      <c r="D110" s="195">
        <v>0</v>
      </c>
      <c r="E110" s="195"/>
      <c r="F110" s="155"/>
      <c r="G110" s="155"/>
      <c r="H110" s="155"/>
      <c r="I110" s="155"/>
      <c r="J110" s="155"/>
      <c r="K110" s="155"/>
      <c r="L110" s="155"/>
      <c r="M110" s="155"/>
      <c r="N110" s="155"/>
      <c r="O110" s="145">
        <f t="shared" ref="O110:O124" si="46">C110-SUM(D110:N110)</f>
        <v>3760</v>
      </c>
    </row>
    <row r="111" spans="1:15" ht="14.45" customHeight="1" x14ac:dyDescent="0.25">
      <c r="A111" s="141">
        <v>2</v>
      </c>
      <c r="B111" s="104" t="s">
        <v>187</v>
      </c>
      <c r="C111" s="142">
        <v>3976</v>
      </c>
      <c r="D111" s="195">
        <v>0</v>
      </c>
      <c r="E111" s="195"/>
      <c r="F111" s="155"/>
      <c r="G111" s="155"/>
      <c r="H111" s="155"/>
      <c r="I111" s="155"/>
      <c r="J111" s="155"/>
      <c r="K111" s="155"/>
      <c r="L111" s="155"/>
      <c r="M111" s="155"/>
      <c r="N111" s="155"/>
      <c r="O111" s="145">
        <f t="shared" si="46"/>
        <v>3976</v>
      </c>
    </row>
    <row r="112" spans="1:15" ht="14.45" customHeight="1" x14ac:dyDescent="0.25">
      <c r="A112" s="141">
        <v>3</v>
      </c>
      <c r="B112" s="104" t="s">
        <v>188</v>
      </c>
      <c r="C112" s="142">
        <v>2800</v>
      </c>
      <c r="D112" s="195">
        <v>0</v>
      </c>
      <c r="E112" s="195"/>
      <c r="F112" s="155"/>
      <c r="G112" s="155"/>
      <c r="H112" s="155"/>
      <c r="I112" s="155"/>
      <c r="J112" s="155"/>
      <c r="K112" s="155"/>
      <c r="L112" s="155"/>
      <c r="M112" s="155"/>
      <c r="N112" s="155"/>
      <c r="O112" s="145">
        <f t="shared" si="46"/>
        <v>2800</v>
      </c>
    </row>
    <row r="113" spans="1:15" ht="14.45" customHeight="1" x14ac:dyDescent="0.25">
      <c r="A113" s="141">
        <v>4</v>
      </c>
      <c r="B113" s="104" t="s">
        <v>188</v>
      </c>
      <c r="C113" s="142">
        <v>2736</v>
      </c>
      <c r="D113" s="195">
        <v>0</v>
      </c>
      <c r="E113" s="195"/>
      <c r="F113" s="155"/>
      <c r="G113" s="155"/>
      <c r="H113" s="155"/>
      <c r="I113" s="155"/>
      <c r="J113" s="155"/>
      <c r="K113" s="155"/>
      <c r="L113" s="155"/>
      <c r="M113" s="155"/>
      <c r="N113" s="155"/>
      <c r="O113" s="145">
        <f t="shared" si="46"/>
        <v>2736</v>
      </c>
    </row>
    <row r="114" spans="1:15" ht="14.45" customHeight="1" x14ac:dyDescent="0.25">
      <c r="A114" s="141">
        <v>5</v>
      </c>
      <c r="B114" s="104" t="s">
        <v>189</v>
      </c>
      <c r="C114" s="142">
        <v>4500</v>
      </c>
      <c r="D114" s="195">
        <v>0</v>
      </c>
      <c r="E114" s="195"/>
      <c r="F114" s="155"/>
      <c r="G114" s="155"/>
      <c r="H114" s="155"/>
      <c r="I114" s="155"/>
      <c r="J114" s="155"/>
      <c r="K114" s="155"/>
      <c r="L114" s="155"/>
      <c r="M114" s="155"/>
      <c r="N114" s="155"/>
      <c r="O114" s="145">
        <f t="shared" si="46"/>
        <v>4500</v>
      </c>
    </row>
    <row r="115" spans="1:15" ht="14.45" customHeight="1" x14ac:dyDescent="0.25">
      <c r="A115" s="141">
        <v>6</v>
      </c>
      <c r="B115" s="109"/>
      <c r="C115" s="142"/>
      <c r="D115" s="154"/>
      <c r="E115" s="154"/>
      <c r="F115" s="155"/>
      <c r="G115" s="155"/>
      <c r="H115" s="155"/>
      <c r="I115" s="155"/>
      <c r="J115" s="155"/>
      <c r="K115" s="155"/>
      <c r="L115" s="155"/>
      <c r="M115" s="155"/>
      <c r="N115" s="155"/>
      <c r="O115" s="145">
        <f t="shared" si="46"/>
        <v>0</v>
      </c>
    </row>
    <row r="116" spans="1:15" ht="14.45" customHeight="1" x14ac:dyDescent="0.25">
      <c r="A116" s="141">
        <v>7</v>
      </c>
      <c r="B116" s="109"/>
      <c r="C116" s="142"/>
      <c r="D116" s="154"/>
      <c r="E116" s="154"/>
      <c r="F116" s="155"/>
      <c r="G116" s="155"/>
      <c r="H116" s="155"/>
      <c r="I116" s="155"/>
      <c r="J116" s="155"/>
      <c r="K116" s="155"/>
      <c r="L116" s="155"/>
      <c r="M116" s="155"/>
      <c r="N116" s="155"/>
      <c r="O116" s="145">
        <f t="shared" si="46"/>
        <v>0</v>
      </c>
    </row>
    <row r="117" spans="1:15" ht="14.45" customHeight="1" x14ac:dyDescent="0.25">
      <c r="A117" s="141">
        <v>8</v>
      </c>
      <c r="B117" s="109"/>
      <c r="C117" s="142"/>
      <c r="D117" s="154"/>
      <c r="E117" s="154"/>
      <c r="F117" s="155"/>
      <c r="G117" s="155"/>
      <c r="H117" s="155"/>
      <c r="I117" s="155"/>
      <c r="J117" s="155"/>
      <c r="K117" s="155"/>
      <c r="L117" s="155"/>
      <c r="M117" s="155"/>
      <c r="N117" s="155"/>
      <c r="O117" s="145">
        <f t="shared" si="46"/>
        <v>0</v>
      </c>
    </row>
    <row r="118" spans="1:15" x14ac:dyDescent="0.25">
      <c r="A118" s="141">
        <v>9</v>
      </c>
      <c r="B118" s="104"/>
      <c r="C118" s="142"/>
      <c r="D118" s="154"/>
      <c r="E118" s="154"/>
      <c r="F118" s="155"/>
      <c r="G118" s="155"/>
      <c r="H118" s="155"/>
      <c r="I118" s="155"/>
      <c r="J118" s="155"/>
      <c r="K118" s="155"/>
      <c r="L118" s="155"/>
      <c r="M118" s="155"/>
      <c r="N118" s="155"/>
      <c r="O118" s="145">
        <f t="shared" si="46"/>
        <v>0</v>
      </c>
    </row>
    <row r="119" spans="1:15" x14ac:dyDescent="0.25">
      <c r="A119" s="141">
        <v>10</v>
      </c>
      <c r="B119" s="104"/>
      <c r="C119" s="142"/>
      <c r="D119" s="154"/>
      <c r="E119" s="154"/>
      <c r="F119" s="155"/>
      <c r="G119" s="155"/>
      <c r="H119" s="155"/>
      <c r="I119" s="155"/>
      <c r="J119" s="155"/>
      <c r="K119" s="155"/>
      <c r="L119" s="155"/>
      <c r="M119" s="155"/>
      <c r="N119" s="155"/>
      <c r="O119" s="145">
        <f t="shared" si="46"/>
        <v>0</v>
      </c>
    </row>
    <row r="120" spans="1:15" x14ac:dyDescent="0.25">
      <c r="A120" s="141">
        <v>11</v>
      </c>
      <c r="B120" s="104"/>
      <c r="C120" s="142"/>
      <c r="D120" s="154"/>
      <c r="E120" s="154"/>
      <c r="F120" s="155"/>
      <c r="G120" s="155"/>
      <c r="H120" s="155"/>
      <c r="I120" s="155"/>
      <c r="J120" s="155"/>
      <c r="K120" s="155"/>
      <c r="L120" s="155"/>
      <c r="M120" s="155"/>
      <c r="N120" s="155"/>
      <c r="O120" s="145">
        <f t="shared" si="46"/>
        <v>0</v>
      </c>
    </row>
    <row r="121" spans="1:15" x14ac:dyDescent="0.25">
      <c r="A121" s="141">
        <v>12</v>
      </c>
      <c r="B121" s="104"/>
      <c r="C121" s="142"/>
      <c r="D121" s="154"/>
      <c r="E121" s="154"/>
      <c r="F121" s="155"/>
      <c r="G121" s="155"/>
      <c r="H121" s="155"/>
      <c r="I121" s="155"/>
      <c r="J121" s="155"/>
      <c r="K121" s="155"/>
      <c r="L121" s="155"/>
      <c r="M121" s="155"/>
      <c r="N121" s="155"/>
      <c r="O121" s="145">
        <f t="shared" si="46"/>
        <v>0</v>
      </c>
    </row>
    <row r="122" spans="1:15" x14ac:dyDescent="0.25">
      <c r="A122" s="141">
        <v>13</v>
      </c>
      <c r="B122" s="104"/>
      <c r="C122" s="142"/>
      <c r="D122" s="154"/>
      <c r="E122" s="154"/>
      <c r="F122" s="155"/>
      <c r="G122" s="155"/>
      <c r="H122" s="155"/>
      <c r="I122" s="155"/>
      <c r="J122" s="155"/>
      <c r="K122" s="155"/>
      <c r="L122" s="155"/>
      <c r="M122" s="155"/>
      <c r="N122" s="155"/>
      <c r="O122" s="145">
        <f t="shared" si="46"/>
        <v>0</v>
      </c>
    </row>
    <row r="123" spans="1:15" x14ac:dyDescent="0.25">
      <c r="A123" s="141">
        <v>14</v>
      </c>
      <c r="B123" s="104"/>
      <c r="C123" s="142"/>
      <c r="D123" s="154"/>
      <c r="E123" s="154"/>
      <c r="F123" s="155"/>
      <c r="G123" s="155"/>
      <c r="H123" s="155"/>
      <c r="I123" s="155"/>
      <c r="J123" s="155"/>
      <c r="K123" s="155"/>
      <c r="L123" s="155"/>
      <c r="M123" s="155"/>
      <c r="N123" s="155"/>
      <c r="O123" s="145">
        <f t="shared" si="46"/>
        <v>0</v>
      </c>
    </row>
    <row r="124" spans="1:15" x14ac:dyDescent="0.25">
      <c r="A124" s="141">
        <v>15</v>
      </c>
      <c r="B124" s="104"/>
      <c r="C124" s="142"/>
      <c r="D124" s="154"/>
      <c r="E124" s="154"/>
      <c r="F124" s="155"/>
      <c r="G124" s="155"/>
      <c r="H124" s="155"/>
      <c r="I124" s="155"/>
      <c r="J124" s="155"/>
      <c r="K124" s="155"/>
      <c r="L124" s="155"/>
      <c r="M124" s="155"/>
      <c r="N124" s="155"/>
      <c r="O124" s="145">
        <f t="shared" si="46"/>
        <v>0</v>
      </c>
    </row>
    <row r="125" spans="1:15" x14ac:dyDescent="0.25">
      <c r="A125" s="115" t="s">
        <v>111</v>
      </c>
      <c r="B125" s="146"/>
      <c r="C125" s="147">
        <f>SUM(C110:C124)</f>
        <v>17772</v>
      </c>
      <c r="D125" s="147">
        <f t="shared" ref="D125:F125" si="47">SUM(D110:D124)</f>
        <v>0</v>
      </c>
      <c r="E125" s="147">
        <f t="shared" si="47"/>
        <v>0</v>
      </c>
      <c r="F125" s="147">
        <f t="shared" si="47"/>
        <v>0</v>
      </c>
      <c r="G125" s="147">
        <f t="shared" ref="G125" si="48">SUM(G110:G124)</f>
        <v>0</v>
      </c>
      <c r="H125" s="147">
        <f t="shared" ref="H125" si="49">SUM(H110:H124)</f>
        <v>0</v>
      </c>
      <c r="I125" s="147">
        <f t="shared" ref="I125" si="50">SUM(I110:I124)</f>
        <v>0</v>
      </c>
      <c r="J125" s="147">
        <f t="shared" ref="J125" si="51">SUM(J110:J124)</f>
        <v>0</v>
      </c>
      <c r="K125" s="147">
        <f t="shared" ref="K125" si="52">SUM(K110:K124)</f>
        <v>0</v>
      </c>
      <c r="L125" s="147">
        <f t="shared" ref="L125" si="53">SUM(L110:L124)</f>
        <v>0</v>
      </c>
      <c r="M125" s="147">
        <f t="shared" ref="M125" si="54">SUM(M110:M124)</f>
        <v>0</v>
      </c>
      <c r="N125" s="147">
        <f t="shared" ref="N125" si="55">SUM(N110:N124)</f>
        <v>0</v>
      </c>
      <c r="O125" s="147">
        <f t="shared" ref="O125" si="56">SUM(O110:O124)</f>
        <v>17772</v>
      </c>
    </row>
    <row r="126" spans="1:15" x14ac:dyDescent="0.25">
      <c r="A126" s="148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50"/>
    </row>
    <row r="127" spans="1:15" ht="14.45" customHeight="1" x14ac:dyDescent="0.25">
      <c r="A127" s="159" t="s">
        <v>112</v>
      </c>
      <c r="B127" s="160"/>
      <c r="C127" s="160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39"/>
    </row>
    <row r="128" spans="1:15" ht="30" x14ac:dyDescent="0.25">
      <c r="A128" s="199" t="s">
        <v>104</v>
      </c>
      <c r="B128" s="199"/>
      <c r="C128" s="152" t="s">
        <v>86</v>
      </c>
      <c r="D128" s="152" t="s">
        <v>156</v>
      </c>
      <c r="E128" s="152" t="s">
        <v>87</v>
      </c>
      <c r="F128" s="152" t="s">
        <v>88</v>
      </c>
      <c r="G128" s="152" t="s">
        <v>89</v>
      </c>
      <c r="H128" s="152" t="s">
        <v>90</v>
      </c>
      <c r="I128" s="152" t="s">
        <v>91</v>
      </c>
      <c r="J128" s="152" t="s">
        <v>92</v>
      </c>
      <c r="K128" s="152" t="s">
        <v>93</v>
      </c>
      <c r="L128" s="152" t="s">
        <v>94</v>
      </c>
      <c r="M128" s="152" t="s">
        <v>95</v>
      </c>
      <c r="N128" s="152" t="s">
        <v>96</v>
      </c>
      <c r="O128" s="152" t="s">
        <v>101</v>
      </c>
    </row>
    <row r="129" spans="1:15" ht="14.45" customHeight="1" x14ac:dyDescent="0.25">
      <c r="A129" s="141">
        <v>1</v>
      </c>
      <c r="B129" s="162"/>
      <c r="C129" s="153"/>
      <c r="D129" s="154"/>
      <c r="E129" s="154"/>
      <c r="F129" s="155"/>
      <c r="G129" s="155"/>
      <c r="H129" s="155"/>
      <c r="I129" s="155"/>
      <c r="J129" s="155"/>
      <c r="K129" s="155"/>
      <c r="L129" s="155"/>
      <c r="M129" s="155"/>
      <c r="N129" s="155"/>
      <c r="O129" s="145">
        <f t="shared" ref="O129:O143" si="57">C129-SUM(D129:N129)</f>
        <v>0</v>
      </c>
    </row>
    <row r="130" spans="1:15" x14ac:dyDescent="0.25">
      <c r="A130" s="141">
        <v>2</v>
      </c>
      <c r="B130" s="109"/>
      <c r="C130" s="142"/>
      <c r="D130" s="154"/>
      <c r="E130" s="154"/>
      <c r="F130" s="155"/>
      <c r="G130" s="155"/>
      <c r="H130" s="155"/>
      <c r="I130" s="155"/>
      <c r="J130" s="155"/>
      <c r="K130" s="155"/>
      <c r="L130" s="155"/>
      <c r="M130" s="155"/>
      <c r="N130" s="155"/>
      <c r="O130" s="145">
        <f t="shared" si="57"/>
        <v>0</v>
      </c>
    </row>
    <row r="131" spans="1:15" x14ac:dyDescent="0.25">
      <c r="A131" s="141">
        <v>3</v>
      </c>
      <c r="B131" s="109"/>
      <c r="C131" s="142"/>
      <c r="D131" s="154"/>
      <c r="E131" s="154"/>
      <c r="F131" s="155"/>
      <c r="G131" s="155"/>
      <c r="H131" s="155"/>
      <c r="I131" s="155"/>
      <c r="J131" s="155"/>
      <c r="K131" s="155"/>
      <c r="L131" s="155"/>
      <c r="M131" s="155"/>
      <c r="N131" s="155"/>
      <c r="O131" s="145">
        <f t="shared" si="57"/>
        <v>0</v>
      </c>
    </row>
    <row r="132" spans="1:15" x14ac:dyDescent="0.25">
      <c r="A132" s="141">
        <v>4</v>
      </c>
      <c r="B132" s="109"/>
      <c r="C132" s="142"/>
      <c r="D132" s="154"/>
      <c r="E132" s="154"/>
      <c r="F132" s="155"/>
      <c r="G132" s="155"/>
      <c r="H132" s="155"/>
      <c r="I132" s="155"/>
      <c r="J132" s="155"/>
      <c r="K132" s="155"/>
      <c r="L132" s="155"/>
      <c r="M132" s="155"/>
      <c r="N132" s="155"/>
      <c r="O132" s="145">
        <f t="shared" si="57"/>
        <v>0</v>
      </c>
    </row>
    <row r="133" spans="1:15" x14ac:dyDescent="0.25">
      <c r="A133" s="141">
        <v>5</v>
      </c>
      <c r="B133" s="109"/>
      <c r="C133" s="142"/>
      <c r="D133" s="154"/>
      <c r="E133" s="154"/>
      <c r="F133" s="155"/>
      <c r="G133" s="155"/>
      <c r="H133" s="155"/>
      <c r="I133" s="155"/>
      <c r="J133" s="155"/>
      <c r="K133" s="155"/>
      <c r="L133" s="155"/>
      <c r="M133" s="155"/>
      <c r="N133" s="155"/>
      <c r="O133" s="145">
        <f t="shared" si="57"/>
        <v>0</v>
      </c>
    </row>
    <row r="134" spans="1:15" x14ac:dyDescent="0.25">
      <c r="A134" s="141">
        <v>6</v>
      </c>
      <c r="B134" s="109"/>
      <c r="C134" s="142"/>
      <c r="D134" s="154"/>
      <c r="E134" s="154"/>
      <c r="F134" s="155"/>
      <c r="G134" s="155"/>
      <c r="H134" s="155"/>
      <c r="I134" s="155"/>
      <c r="J134" s="155"/>
      <c r="K134" s="155"/>
      <c r="L134" s="155"/>
      <c r="M134" s="155"/>
      <c r="N134" s="155"/>
      <c r="O134" s="145">
        <f t="shared" si="57"/>
        <v>0</v>
      </c>
    </row>
    <row r="135" spans="1:15" x14ac:dyDescent="0.25">
      <c r="A135" s="141">
        <v>7</v>
      </c>
      <c r="B135" s="109"/>
      <c r="C135" s="142"/>
      <c r="D135" s="154"/>
      <c r="E135" s="154"/>
      <c r="F135" s="155"/>
      <c r="G135" s="155"/>
      <c r="H135" s="155"/>
      <c r="I135" s="155"/>
      <c r="J135" s="155"/>
      <c r="K135" s="155"/>
      <c r="L135" s="155"/>
      <c r="M135" s="155"/>
      <c r="N135" s="155"/>
      <c r="O135" s="145">
        <f t="shared" si="57"/>
        <v>0</v>
      </c>
    </row>
    <row r="136" spans="1:15" x14ac:dyDescent="0.25">
      <c r="A136" s="141">
        <v>8</v>
      </c>
      <c r="B136" s="109"/>
      <c r="C136" s="142"/>
      <c r="D136" s="154"/>
      <c r="E136" s="154"/>
      <c r="F136" s="155"/>
      <c r="G136" s="155"/>
      <c r="H136" s="155"/>
      <c r="I136" s="155"/>
      <c r="J136" s="155"/>
      <c r="K136" s="155"/>
      <c r="L136" s="155"/>
      <c r="M136" s="155"/>
      <c r="N136" s="155"/>
      <c r="O136" s="145">
        <f t="shared" si="57"/>
        <v>0</v>
      </c>
    </row>
    <row r="137" spans="1:15" x14ac:dyDescent="0.25">
      <c r="A137" s="141">
        <v>9</v>
      </c>
      <c r="B137" s="104"/>
      <c r="C137" s="142"/>
      <c r="D137" s="154"/>
      <c r="E137" s="154"/>
      <c r="F137" s="155"/>
      <c r="G137" s="155"/>
      <c r="H137" s="155"/>
      <c r="I137" s="155"/>
      <c r="J137" s="155"/>
      <c r="K137" s="155"/>
      <c r="L137" s="155"/>
      <c r="M137" s="155"/>
      <c r="N137" s="155"/>
      <c r="O137" s="145">
        <f t="shared" si="57"/>
        <v>0</v>
      </c>
    </row>
    <row r="138" spans="1:15" x14ac:dyDescent="0.25">
      <c r="A138" s="141">
        <v>10</v>
      </c>
      <c r="B138" s="104"/>
      <c r="C138" s="142"/>
      <c r="D138" s="154"/>
      <c r="E138" s="154"/>
      <c r="F138" s="155"/>
      <c r="G138" s="155"/>
      <c r="H138" s="155"/>
      <c r="I138" s="155"/>
      <c r="J138" s="155"/>
      <c r="K138" s="155"/>
      <c r="L138" s="155"/>
      <c r="M138" s="155"/>
      <c r="N138" s="155"/>
      <c r="O138" s="145">
        <f t="shared" si="57"/>
        <v>0</v>
      </c>
    </row>
    <row r="139" spans="1:15" x14ac:dyDescent="0.25">
      <c r="A139" s="141">
        <v>11</v>
      </c>
      <c r="B139" s="104"/>
      <c r="C139" s="142"/>
      <c r="D139" s="154"/>
      <c r="E139" s="154"/>
      <c r="F139" s="155"/>
      <c r="G139" s="155"/>
      <c r="H139" s="155"/>
      <c r="I139" s="155"/>
      <c r="J139" s="155"/>
      <c r="K139" s="155"/>
      <c r="L139" s="155"/>
      <c r="M139" s="155"/>
      <c r="N139" s="155"/>
      <c r="O139" s="145">
        <f t="shared" si="57"/>
        <v>0</v>
      </c>
    </row>
    <row r="140" spans="1:15" x14ac:dyDescent="0.25">
      <c r="A140" s="141">
        <v>12</v>
      </c>
      <c r="B140" s="104"/>
      <c r="C140" s="142"/>
      <c r="D140" s="154"/>
      <c r="E140" s="154"/>
      <c r="F140" s="155"/>
      <c r="G140" s="155"/>
      <c r="H140" s="155"/>
      <c r="I140" s="155"/>
      <c r="J140" s="155"/>
      <c r="K140" s="155"/>
      <c r="L140" s="155"/>
      <c r="M140" s="155"/>
      <c r="N140" s="155"/>
      <c r="O140" s="145">
        <f t="shared" si="57"/>
        <v>0</v>
      </c>
    </row>
    <row r="141" spans="1:15" x14ac:dyDescent="0.25">
      <c r="A141" s="141">
        <v>13</v>
      </c>
      <c r="B141" s="104"/>
      <c r="C141" s="142"/>
      <c r="D141" s="154"/>
      <c r="E141" s="154"/>
      <c r="F141" s="155"/>
      <c r="G141" s="155"/>
      <c r="H141" s="155"/>
      <c r="I141" s="155"/>
      <c r="J141" s="155"/>
      <c r="K141" s="155"/>
      <c r="L141" s="155"/>
      <c r="M141" s="155"/>
      <c r="N141" s="155"/>
      <c r="O141" s="145">
        <f t="shared" si="57"/>
        <v>0</v>
      </c>
    </row>
    <row r="142" spans="1:15" x14ac:dyDescent="0.25">
      <c r="A142" s="141">
        <v>14</v>
      </c>
      <c r="B142" s="104"/>
      <c r="C142" s="142"/>
      <c r="D142" s="154"/>
      <c r="E142" s="154"/>
      <c r="F142" s="155"/>
      <c r="G142" s="155"/>
      <c r="H142" s="155"/>
      <c r="I142" s="155"/>
      <c r="J142" s="155"/>
      <c r="K142" s="155"/>
      <c r="L142" s="155"/>
      <c r="M142" s="155"/>
      <c r="N142" s="155"/>
      <c r="O142" s="145">
        <f t="shared" si="57"/>
        <v>0</v>
      </c>
    </row>
    <row r="143" spans="1:15" x14ac:dyDescent="0.25">
      <c r="A143" s="141">
        <v>15</v>
      </c>
      <c r="B143" s="104"/>
      <c r="C143" s="142"/>
      <c r="D143" s="154"/>
      <c r="E143" s="154"/>
      <c r="F143" s="155"/>
      <c r="G143" s="155"/>
      <c r="H143" s="155"/>
      <c r="I143" s="155"/>
      <c r="J143" s="155"/>
      <c r="K143" s="155"/>
      <c r="L143" s="155"/>
      <c r="M143" s="155"/>
      <c r="N143" s="155"/>
      <c r="O143" s="145">
        <f t="shared" si="57"/>
        <v>0</v>
      </c>
    </row>
    <row r="144" spans="1:15" x14ac:dyDescent="0.25">
      <c r="A144" s="115" t="s">
        <v>113</v>
      </c>
      <c r="B144" s="146"/>
      <c r="C144" s="147">
        <f>SUM(C129:C143)</f>
        <v>0</v>
      </c>
      <c r="D144" s="147">
        <f t="shared" ref="D144:F144" si="58">SUM(D129:D143)</f>
        <v>0</v>
      </c>
      <c r="E144" s="147">
        <f t="shared" si="58"/>
        <v>0</v>
      </c>
      <c r="F144" s="147">
        <f t="shared" si="58"/>
        <v>0</v>
      </c>
      <c r="G144" s="147">
        <f t="shared" ref="G144" si="59">SUM(G129:G143)</f>
        <v>0</v>
      </c>
      <c r="H144" s="147">
        <f t="shared" ref="H144" si="60">SUM(H129:H143)</f>
        <v>0</v>
      </c>
      <c r="I144" s="147">
        <f t="shared" ref="I144" si="61">SUM(I129:I143)</f>
        <v>0</v>
      </c>
      <c r="J144" s="147">
        <f t="shared" ref="J144" si="62">SUM(J129:J143)</f>
        <v>0</v>
      </c>
      <c r="K144" s="147">
        <f t="shared" ref="K144" si="63">SUM(K129:K143)</f>
        <v>0</v>
      </c>
      <c r="L144" s="147">
        <f t="shared" ref="L144" si="64">SUM(L129:L143)</f>
        <v>0</v>
      </c>
      <c r="M144" s="147">
        <f t="shared" ref="M144" si="65">SUM(M129:M143)</f>
        <v>0</v>
      </c>
      <c r="N144" s="147">
        <f t="shared" ref="N144" si="66">SUM(N129:N143)</f>
        <v>0</v>
      </c>
      <c r="O144" s="147">
        <f t="shared" ref="O144" si="67">SUM(O129:O143)</f>
        <v>0</v>
      </c>
    </row>
    <row r="145" spans="1:15" ht="14.45" customHeight="1" x14ac:dyDescent="0.2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</row>
    <row r="146" spans="1:15" ht="14.45" customHeight="1" x14ac:dyDescent="0.25">
      <c r="A146" s="70" t="s">
        <v>114</v>
      </c>
      <c r="B146" s="168"/>
      <c r="C146" s="168"/>
      <c r="D146" s="169" t="s">
        <v>157</v>
      </c>
      <c r="E146" s="169" t="s">
        <v>5</v>
      </c>
      <c r="F146" s="169" t="s">
        <v>6</v>
      </c>
      <c r="G146" s="169" t="s">
        <v>7</v>
      </c>
      <c r="H146" s="169" t="s">
        <v>8</v>
      </c>
      <c r="I146" s="169" t="s">
        <v>9</v>
      </c>
      <c r="J146" s="169" t="s">
        <v>10</v>
      </c>
      <c r="K146" s="169" t="s">
        <v>11</v>
      </c>
      <c r="L146" s="169" t="s">
        <v>12</v>
      </c>
      <c r="M146" s="169" t="s">
        <v>115</v>
      </c>
      <c r="N146" s="169" t="s">
        <v>116</v>
      </c>
      <c r="O146" s="169" t="s">
        <v>117</v>
      </c>
    </row>
    <row r="147" spans="1:15" ht="14.45" customHeight="1" x14ac:dyDescent="0.25">
      <c r="A147" s="170"/>
      <c r="B147" s="171"/>
      <c r="C147" s="171"/>
      <c r="D147" s="172">
        <f t="shared" ref="D147:N147" si="68">SUM(D30,D49,D68,D87,D106,D125,D144)</f>
        <v>0</v>
      </c>
      <c r="E147" s="172">
        <f t="shared" si="68"/>
        <v>23361.38</v>
      </c>
      <c r="F147" s="172">
        <f t="shared" si="68"/>
        <v>0</v>
      </c>
      <c r="G147" s="172">
        <f t="shared" si="68"/>
        <v>0</v>
      </c>
      <c r="H147" s="172">
        <f t="shared" si="68"/>
        <v>0</v>
      </c>
      <c r="I147" s="172">
        <f t="shared" si="68"/>
        <v>0</v>
      </c>
      <c r="J147" s="172">
        <f t="shared" si="68"/>
        <v>0</v>
      </c>
      <c r="K147" s="172">
        <f t="shared" si="68"/>
        <v>0</v>
      </c>
      <c r="L147" s="172">
        <f t="shared" si="68"/>
        <v>0</v>
      </c>
      <c r="M147" s="172">
        <f t="shared" si="68"/>
        <v>0</v>
      </c>
      <c r="N147" s="172">
        <f t="shared" si="68"/>
        <v>0</v>
      </c>
      <c r="O147" s="172">
        <f>SUM(D147:N147)</f>
        <v>23361.38</v>
      </c>
    </row>
    <row r="148" spans="1:15" ht="14.45" customHeight="1" x14ac:dyDescent="0.25">
      <c r="A148" s="93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5"/>
    </row>
    <row r="149" spans="1:15" ht="15.75" customHeight="1" x14ac:dyDescent="0.25">
      <c r="A149" s="173" t="s">
        <v>118</v>
      </c>
      <c r="B149" s="174"/>
      <c r="C149" s="174"/>
      <c r="D149" s="175"/>
      <c r="E149" s="175"/>
      <c r="F149" s="176"/>
      <c r="G149" s="177"/>
      <c r="H149" s="177"/>
      <c r="I149" s="177"/>
      <c r="J149" s="177"/>
      <c r="K149" s="177"/>
      <c r="L149" s="177"/>
      <c r="M149" s="177"/>
      <c r="N149" s="178"/>
    </row>
    <row r="150" spans="1:15" x14ac:dyDescent="0.25">
      <c r="A150" s="216" t="s">
        <v>119</v>
      </c>
      <c r="B150" s="216"/>
      <c r="C150" s="179" t="s">
        <v>120</v>
      </c>
      <c r="D150" s="179" t="s">
        <v>121</v>
      </c>
      <c r="E150" s="152" t="s">
        <v>122</v>
      </c>
      <c r="F150" s="152" t="s">
        <v>123</v>
      </c>
      <c r="G150" s="180"/>
      <c r="H150" s="180"/>
      <c r="I150" s="180"/>
      <c r="J150" s="180"/>
      <c r="K150" s="180"/>
      <c r="L150" s="180"/>
      <c r="M150" s="180"/>
      <c r="N150" s="181"/>
    </row>
    <row r="151" spans="1:15" x14ac:dyDescent="0.25">
      <c r="A151" s="215" t="s">
        <v>37</v>
      </c>
      <c r="B151" s="215"/>
      <c r="C151" s="182">
        <f>C30</f>
        <v>223288</v>
      </c>
      <c r="D151" s="182">
        <f>SUM(D30:N30)</f>
        <v>23053.55</v>
      </c>
      <c r="E151" s="183">
        <f>D151/C151</f>
        <v>0.10324580810433162</v>
      </c>
      <c r="F151" s="142">
        <f>C151-D151</f>
        <v>200234.45</v>
      </c>
      <c r="G151" s="180"/>
      <c r="H151" s="180"/>
      <c r="I151" s="180"/>
      <c r="J151" s="180"/>
      <c r="K151" s="180"/>
      <c r="L151" s="180"/>
      <c r="M151" s="180"/>
      <c r="N151" s="181"/>
    </row>
    <row r="152" spans="1:15" x14ac:dyDescent="0.25">
      <c r="A152" s="215" t="s">
        <v>124</v>
      </c>
      <c r="B152" s="215"/>
      <c r="C152" s="182">
        <f>C49</f>
        <v>5460</v>
      </c>
      <c r="D152" s="182">
        <f>SUM(D49:N49)</f>
        <v>307.83000000000004</v>
      </c>
      <c r="E152" s="183">
        <f t="shared" ref="E152:E157" si="69">D152/C152</f>
        <v>5.6379120879120885E-2</v>
      </c>
      <c r="F152" s="142">
        <f t="shared" ref="F152:F157" si="70">C152-D152</f>
        <v>5152.17</v>
      </c>
      <c r="G152" s="180"/>
      <c r="H152" s="180"/>
      <c r="I152" s="180"/>
      <c r="J152" s="180"/>
      <c r="K152" s="180"/>
      <c r="L152" s="180"/>
      <c r="M152" s="180"/>
      <c r="N152" s="181"/>
    </row>
    <row r="153" spans="1:15" x14ac:dyDescent="0.25">
      <c r="A153" s="215" t="s">
        <v>125</v>
      </c>
      <c r="B153" s="215"/>
      <c r="C153" s="182">
        <f>C68</f>
        <v>0</v>
      </c>
      <c r="D153" s="182">
        <f>SUM(D68:N68)</f>
        <v>0</v>
      </c>
      <c r="E153" s="183" t="e">
        <f t="shared" si="69"/>
        <v>#DIV/0!</v>
      </c>
      <c r="F153" s="142">
        <f t="shared" si="70"/>
        <v>0</v>
      </c>
      <c r="G153" s="180"/>
      <c r="H153" s="180"/>
      <c r="I153" s="180"/>
      <c r="J153" s="180"/>
      <c r="K153" s="180"/>
      <c r="L153" s="180"/>
      <c r="M153" s="180"/>
      <c r="N153" s="181"/>
    </row>
    <row r="154" spans="1:15" x14ac:dyDescent="0.25">
      <c r="A154" s="215" t="s">
        <v>40</v>
      </c>
      <c r="B154" s="215"/>
      <c r="C154" s="182">
        <f>C87</f>
        <v>336080</v>
      </c>
      <c r="D154" s="182">
        <f>SUM(D87:N87)</f>
        <v>0</v>
      </c>
      <c r="E154" s="183">
        <f t="shared" si="69"/>
        <v>0</v>
      </c>
      <c r="F154" s="142">
        <f t="shared" si="70"/>
        <v>336080</v>
      </c>
      <c r="G154" s="180"/>
      <c r="H154" s="180"/>
      <c r="I154" s="180"/>
      <c r="J154" s="180"/>
      <c r="K154" s="180"/>
      <c r="L154" s="180"/>
      <c r="M154" s="180"/>
      <c r="N154" s="181"/>
    </row>
    <row r="155" spans="1:15" x14ac:dyDescent="0.25">
      <c r="A155" s="215" t="s">
        <v>126</v>
      </c>
      <c r="B155" s="215"/>
      <c r="C155" s="182">
        <f>C106</f>
        <v>4250</v>
      </c>
      <c r="D155" s="182">
        <f>SUM(D106:N106)</f>
        <v>0</v>
      </c>
      <c r="E155" s="183">
        <f t="shared" si="69"/>
        <v>0</v>
      </c>
      <c r="F155" s="142">
        <f t="shared" si="70"/>
        <v>4250</v>
      </c>
      <c r="G155" s="180"/>
      <c r="H155" s="180"/>
      <c r="I155" s="180"/>
      <c r="J155" s="180"/>
      <c r="K155" s="180"/>
      <c r="L155" s="180"/>
      <c r="M155" s="180"/>
      <c r="N155" s="181"/>
    </row>
    <row r="156" spans="1:15" x14ac:dyDescent="0.25">
      <c r="A156" s="215" t="s">
        <v>127</v>
      </c>
      <c r="B156" s="215"/>
      <c r="C156" s="182">
        <f>C125</f>
        <v>17772</v>
      </c>
      <c r="D156" s="182">
        <f>SUM(D125:N125)</f>
        <v>0</v>
      </c>
      <c r="E156" s="183">
        <f t="shared" si="69"/>
        <v>0</v>
      </c>
      <c r="F156" s="142">
        <f t="shared" si="70"/>
        <v>17772</v>
      </c>
      <c r="G156" s="180"/>
      <c r="H156" s="180"/>
      <c r="I156" s="180"/>
      <c r="J156" s="180"/>
      <c r="K156" s="180"/>
      <c r="L156" s="180"/>
      <c r="M156" s="180"/>
      <c r="N156" s="181"/>
    </row>
    <row r="157" spans="1:15" x14ac:dyDescent="0.25">
      <c r="A157" s="184" t="s">
        <v>128</v>
      </c>
      <c r="B157" s="185"/>
      <c r="C157" s="186">
        <f>C144</f>
        <v>0</v>
      </c>
      <c r="D157" s="186">
        <f>SUM(D144:N144)</f>
        <v>0</v>
      </c>
      <c r="E157" s="183" t="e">
        <f t="shared" si="69"/>
        <v>#DIV/0!</v>
      </c>
      <c r="F157" s="142">
        <f t="shared" si="70"/>
        <v>0</v>
      </c>
      <c r="G157" s="187"/>
      <c r="H157" s="187"/>
      <c r="I157" s="187"/>
      <c r="J157" s="187"/>
      <c r="K157" s="187"/>
      <c r="L157" s="187"/>
      <c r="M157" s="187"/>
      <c r="N157" s="181"/>
    </row>
    <row r="158" spans="1:15" x14ac:dyDescent="0.25">
      <c r="A158" s="217" t="s">
        <v>129</v>
      </c>
      <c r="B158" s="217"/>
      <c r="C158" s="188">
        <f>SUM(C151:C157)</f>
        <v>586850</v>
      </c>
      <c r="D158" s="188">
        <f>SUM(D151:D157)</f>
        <v>23361.38</v>
      </c>
      <c r="E158" s="189">
        <f>D158/C158</f>
        <v>3.9808094061514872E-2</v>
      </c>
      <c r="F158" s="190">
        <f>SUM(F151:F157)</f>
        <v>563488.62</v>
      </c>
      <c r="G158" s="187"/>
      <c r="H158" s="187"/>
      <c r="I158" s="187"/>
      <c r="J158" s="187"/>
      <c r="K158" s="187"/>
      <c r="L158" s="187"/>
      <c r="M158" s="187"/>
      <c r="N158" s="191"/>
    </row>
    <row r="159" spans="1:15" x14ac:dyDescent="0.25">
      <c r="A159" s="210" t="s">
        <v>78</v>
      </c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2"/>
    </row>
    <row r="160" spans="1:15" ht="15.75" customHeight="1" x14ac:dyDescent="0.25">
      <c r="A160" s="87"/>
      <c r="B160" s="88"/>
      <c r="C160" s="88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192"/>
    </row>
    <row r="161" spans="1:1" x14ac:dyDescent="0.25">
      <c r="A161" t="s">
        <v>190</v>
      </c>
    </row>
  </sheetData>
  <sheetProtection algorithmName="SHA-512" hashValue="Isya83+rrhga600JvB45Dz3tfMsJB0JCK/yVUAh+duHyizeGDAgfyf08mqbdoXueq4lgr8lRzw2zxOY+jo+eXQ==" saltValue="7FMJ7PUVtKvOQdqhhy2dQA==" spinCount="100000" sheet="1" selectLockedCells="1"/>
  <mergeCells count="26">
    <mergeCell ref="A159:N159"/>
    <mergeCell ref="A1:N1"/>
    <mergeCell ref="A156:B156"/>
    <mergeCell ref="A150:B150"/>
    <mergeCell ref="A158:B158"/>
    <mergeCell ref="C4:E4"/>
    <mergeCell ref="A4:B4"/>
    <mergeCell ref="A151:B151"/>
    <mergeCell ref="A152:B152"/>
    <mergeCell ref="A154:B154"/>
    <mergeCell ref="A155:B155"/>
    <mergeCell ref="A153:B153"/>
    <mergeCell ref="C2:E2"/>
    <mergeCell ref="C3:E3"/>
    <mergeCell ref="C5:E5"/>
    <mergeCell ref="A2:B2"/>
    <mergeCell ref="A128:B128"/>
    <mergeCell ref="A33:B33"/>
    <mergeCell ref="A3:B3"/>
    <mergeCell ref="A5:B5"/>
    <mergeCell ref="A90:B90"/>
    <mergeCell ref="A109:B109"/>
    <mergeCell ref="A14:B14"/>
    <mergeCell ref="A6:N6"/>
    <mergeCell ref="A52:B52"/>
    <mergeCell ref="A71:B71"/>
  </mergeCells>
  <phoneticPr fontId="19" type="noConversion"/>
  <printOptions horizontalCentered="1"/>
  <pageMargins left="0.45" right="0.45" top="0.5" bottom="0.5" header="0.3" footer="0.3"/>
  <pageSetup scale="58" fitToHeight="0" orientation="landscape" horizontalDpi="1200" verticalDpi="1200" r:id="rId1"/>
  <customProperties>
    <customPr name="layoutContext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K34"/>
  <sheetViews>
    <sheetView zoomScale="80" zoomScaleNormal="80" workbookViewId="0">
      <selection activeCell="E23" sqref="E23:F23"/>
    </sheetView>
  </sheetViews>
  <sheetFormatPr defaultColWidth="9.140625" defaultRowHeight="15" x14ac:dyDescent="0.25"/>
  <cols>
    <col min="1" max="6" width="21.7109375" style="59" customWidth="1"/>
    <col min="7" max="7" width="46.7109375" style="59" customWidth="1"/>
    <col min="8" max="13" width="17.5703125" style="59" customWidth="1"/>
    <col min="14" max="14" width="160" style="59" customWidth="1"/>
    <col min="15" max="21" width="9.140625" style="59"/>
    <col min="22" max="22" width="8.7109375" style="59" customWidth="1"/>
    <col min="23" max="16384" width="9.140625" style="59"/>
  </cols>
  <sheetData>
    <row r="1" spans="1:167" ht="17.25" customHeight="1" x14ac:dyDescent="0.3">
      <c r="A1" s="244" t="s">
        <v>131</v>
      </c>
      <c r="B1" s="245"/>
      <c r="C1" s="245"/>
      <c r="D1" s="245"/>
      <c r="E1" s="245"/>
      <c r="F1" s="245"/>
      <c r="G1" s="246"/>
    </row>
    <row r="2" spans="1:167" s="86" customFormat="1" ht="15.75" customHeight="1" x14ac:dyDescent="0.25">
      <c r="A2" s="68" t="s">
        <v>74</v>
      </c>
      <c r="B2" s="228" t="s">
        <v>191</v>
      </c>
      <c r="C2" s="228"/>
      <c r="D2" s="228"/>
      <c r="E2" s="78"/>
      <c r="F2" s="79"/>
      <c r="G2" s="8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spans="1:167" ht="15.75" customHeight="1" x14ac:dyDescent="0.25">
      <c r="A3" s="69" t="s">
        <v>75</v>
      </c>
      <c r="B3" s="228" t="s">
        <v>159</v>
      </c>
      <c r="C3" s="228"/>
      <c r="D3" s="228"/>
      <c r="E3" s="81"/>
      <c r="F3" s="58"/>
      <c r="G3" s="82"/>
    </row>
    <row r="4" spans="1:167" ht="15.75" customHeight="1" x14ac:dyDescent="0.25">
      <c r="A4" s="69" t="s">
        <v>76</v>
      </c>
      <c r="B4" s="232" t="s">
        <v>192</v>
      </c>
      <c r="C4" s="233"/>
      <c r="D4" s="234"/>
      <c r="E4" s="81"/>
      <c r="F4" s="58"/>
      <c r="G4" s="82"/>
    </row>
    <row r="5" spans="1:167" ht="15.75" customHeight="1" x14ac:dyDescent="0.25">
      <c r="A5" s="69" t="s">
        <v>77</v>
      </c>
      <c r="B5" s="229" t="s">
        <v>163</v>
      </c>
      <c r="C5" s="230"/>
      <c r="D5" s="231"/>
      <c r="E5" s="83"/>
      <c r="F5" s="84"/>
      <c r="G5" s="85"/>
    </row>
    <row r="6" spans="1:167" ht="15.75" customHeight="1" x14ac:dyDescent="0.25">
      <c r="A6" s="241" t="s">
        <v>132</v>
      </c>
      <c r="B6" s="242"/>
      <c r="C6" s="242"/>
      <c r="D6" s="242"/>
      <c r="E6" s="242"/>
      <c r="F6" s="242"/>
      <c r="G6" s="243"/>
    </row>
    <row r="7" spans="1:167" ht="14.45" customHeight="1" x14ac:dyDescent="0.25">
      <c r="A7" s="87"/>
      <c r="B7" s="88"/>
      <c r="C7" s="89"/>
      <c r="D7" s="90"/>
      <c r="E7" s="90"/>
      <c r="F7" s="90"/>
      <c r="G7" s="91"/>
    </row>
    <row r="8" spans="1:167" ht="14.45" customHeight="1" x14ac:dyDescent="0.25">
      <c r="A8" s="250" t="s">
        <v>160</v>
      </c>
      <c r="B8" s="250"/>
      <c r="C8" s="235"/>
      <c r="D8" s="236"/>
      <c r="E8" s="60"/>
      <c r="F8" s="58"/>
      <c r="G8" s="106" t="s">
        <v>193</v>
      </c>
    </row>
    <row r="9" spans="1:167" ht="14.45" customHeight="1" x14ac:dyDescent="0.25">
      <c r="A9" s="248"/>
      <c r="B9" s="248"/>
      <c r="C9" s="237"/>
      <c r="D9" s="238"/>
      <c r="E9" s="60"/>
      <c r="F9" s="61"/>
      <c r="G9" s="103">
        <f>SUM(B18,D18,F18)</f>
        <v>586850</v>
      </c>
    </row>
    <row r="10" spans="1:167" x14ac:dyDescent="0.25">
      <c r="A10" s="97" t="s">
        <v>34</v>
      </c>
      <c r="B10" s="104" t="s">
        <v>35</v>
      </c>
      <c r="C10" s="237"/>
      <c r="D10" s="238"/>
      <c r="E10" s="62"/>
      <c r="F10" s="63"/>
      <c r="G10" s="66" t="s">
        <v>133</v>
      </c>
    </row>
    <row r="11" spans="1:167" ht="15.75" x14ac:dyDescent="0.25">
      <c r="A11" s="97" t="s">
        <v>37</v>
      </c>
      <c r="B11" s="108">
        <v>223288</v>
      </c>
      <c r="C11" s="237"/>
      <c r="D11" s="238"/>
      <c r="E11" s="64"/>
      <c r="F11" s="63"/>
      <c r="G11" s="103">
        <f>G9*0.1</f>
        <v>58685</v>
      </c>
    </row>
    <row r="12" spans="1:167" ht="15.75" x14ac:dyDescent="0.25">
      <c r="A12" s="97" t="s">
        <v>124</v>
      </c>
      <c r="B12" s="108">
        <v>5460</v>
      </c>
      <c r="C12" s="237"/>
      <c r="D12" s="238"/>
      <c r="E12" s="64"/>
      <c r="F12" s="63"/>
      <c r="G12" s="66" t="s">
        <v>134</v>
      </c>
    </row>
    <row r="13" spans="1:167" ht="15.75" x14ac:dyDescent="0.25">
      <c r="A13" s="97" t="s">
        <v>125</v>
      </c>
      <c r="B13" s="108">
        <v>0</v>
      </c>
      <c r="C13" s="237"/>
      <c r="D13" s="238"/>
      <c r="E13" s="64"/>
      <c r="F13" s="63"/>
      <c r="G13" s="105" t="s">
        <v>135</v>
      </c>
    </row>
    <row r="14" spans="1:167" ht="15.75" x14ac:dyDescent="0.25">
      <c r="A14" s="97" t="s">
        <v>40</v>
      </c>
      <c r="B14" s="108">
        <v>336080</v>
      </c>
      <c r="C14" s="237"/>
      <c r="D14" s="238"/>
      <c r="E14" s="64"/>
      <c r="F14" s="63"/>
      <c r="G14" s="67" t="s">
        <v>136</v>
      </c>
    </row>
    <row r="15" spans="1:167" ht="15.75" x14ac:dyDescent="0.25">
      <c r="A15" s="97" t="s">
        <v>126</v>
      </c>
      <c r="B15" s="108">
        <v>4250</v>
      </c>
      <c r="C15" s="237"/>
      <c r="D15" s="238"/>
      <c r="E15" s="64"/>
      <c r="F15" s="63"/>
      <c r="G15" s="67" t="s">
        <v>137</v>
      </c>
    </row>
    <row r="16" spans="1:167" ht="15.75" x14ac:dyDescent="0.25">
      <c r="A16" s="97" t="s">
        <v>130</v>
      </c>
      <c r="B16" s="108">
        <v>17772</v>
      </c>
      <c r="C16" s="237"/>
      <c r="D16" s="238"/>
      <c r="E16" s="64"/>
      <c r="F16" s="63"/>
      <c r="G16" s="67" t="s">
        <v>138</v>
      </c>
    </row>
    <row r="17" spans="1:41" ht="15.75" x14ac:dyDescent="0.25">
      <c r="A17" s="97" t="s">
        <v>128</v>
      </c>
      <c r="B17" s="108">
        <v>0</v>
      </c>
      <c r="C17" s="237"/>
      <c r="D17" s="238"/>
      <c r="E17" s="64"/>
      <c r="F17" s="63"/>
      <c r="G17" s="98"/>
    </row>
    <row r="18" spans="1:41" s="58" customFormat="1" x14ac:dyDescent="0.25">
      <c r="A18" s="92" t="s">
        <v>47</v>
      </c>
      <c r="B18" s="196">
        <f>SUM(B11:B17)</f>
        <v>586850</v>
      </c>
      <c r="C18" s="239"/>
      <c r="D18" s="240"/>
      <c r="E18" s="65"/>
      <c r="F18" s="63"/>
      <c r="G18" s="9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x14ac:dyDescent="0.25">
      <c r="A19" s="93"/>
      <c r="B19" s="94"/>
      <c r="C19" s="94"/>
      <c r="D19" s="94"/>
      <c r="E19" s="94"/>
      <c r="F19" s="94"/>
      <c r="G19" s="95"/>
      <c r="H19"/>
      <c r="I19"/>
      <c r="J19"/>
      <c r="K19"/>
      <c r="L19"/>
      <c r="M19"/>
      <c r="N19"/>
    </row>
    <row r="20" spans="1:41" ht="15.75" customHeight="1" x14ac:dyDescent="0.25">
      <c r="A20" s="70" t="s">
        <v>139</v>
      </c>
      <c r="B20" s="71"/>
      <c r="C20" s="72"/>
      <c r="D20" s="72"/>
      <c r="E20" s="72"/>
      <c r="F20" s="72"/>
      <c r="G20" s="73"/>
      <c r="H20"/>
      <c r="I20"/>
      <c r="J20"/>
      <c r="K20"/>
      <c r="L20"/>
      <c r="M20"/>
      <c r="N20"/>
      <c r="O20"/>
    </row>
    <row r="21" spans="1:41" ht="36" customHeight="1" x14ac:dyDescent="0.25">
      <c r="A21" s="77" t="s">
        <v>49</v>
      </c>
      <c r="B21" s="77" t="s">
        <v>140</v>
      </c>
      <c r="C21" s="77" t="s">
        <v>50</v>
      </c>
      <c r="D21" s="77" t="s">
        <v>51</v>
      </c>
      <c r="E21" s="249" t="s">
        <v>52</v>
      </c>
      <c r="F21" s="249"/>
      <c r="G21" s="77" t="s">
        <v>53</v>
      </c>
    </row>
    <row r="22" spans="1:41" x14ac:dyDescent="0.25">
      <c r="A22" s="101"/>
      <c r="B22" s="102"/>
      <c r="C22" s="101"/>
      <c r="D22" s="76"/>
      <c r="E22" s="247"/>
      <c r="F22" s="247"/>
      <c r="G22" s="107"/>
    </row>
    <row r="23" spans="1:41" x14ac:dyDescent="0.25">
      <c r="A23" s="105"/>
      <c r="B23" s="102"/>
      <c r="C23" s="107"/>
      <c r="D23" s="76"/>
      <c r="E23" s="247"/>
      <c r="F23" s="247"/>
      <c r="G23" s="75"/>
    </row>
    <row r="24" spans="1:41" x14ac:dyDescent="0.25">
      <c r="A24" s="105"/>
      <c r="B24" s="74"/>
      <c r="C24" s="75"/>
      <c r="D24" s="76"/>
      <c r="E24" s="247"/>
      <c r="F24" s="247"/>
      <c r="G24" s="75"/>
    </row>
    <row r="25" spans="1:41" x14ac:dyDescent="0.25">
      <c r="A25" s="105"/>
      <c r="B25" s="74"/>
      <c r="C25" s="75"/>
      <c r="D25" s="76"/>
      <c r="E25" s="247"/>
      <c r="F25" s="247"/>
      <c r="G25" s="75"/>
    </row>
    <row r="26" spans="1:41" x14ac:dyDescent="0.25">
      <c r="A26" s="105"/>
      <c r="B26" s="74"/>
      <c r="C26" s="75"/>
      <c r="D26" s="76"/>
      <c r="E26" s="247"/>
      <c r="F26" s="247"/>
      <c r="G26" s="75"/>
    </row>
    <row r="27" spans="1:41" x14ac:dyDescent="0.25">
      <c r="A27" s="105"/>
      <c r="B27" s="74"/>
      <c r="C27" s="75"/>
      <c r="D27" s="76"/>
      <c r="E27" s="247"/>
      <c r="F27" s="247"/>
      <c r="G27" s="75"/>
    </row>
    <row r="28" spans="1:41" x14ac:dyDescent="0.25">
      <c r="A28" s="105"/>
      <c r="B28" s="74"/>
      <c r="C28" s="75"/>
      <c r="D28" s="76"/>
      <c r="E28" s="247"/>
      <c r="F28" s="247"/>
      <c r="G28" s="75"/>
    </row>
    <row r="29" spans="1:41" x14ac:dyDescent="0.25">
      <c r="A29" s="105"/>
      <c r="B29" s="74"/>
      <c r="C29" s="75"/>
      <c r="D29" s="76"/>
      <c r="E29" s="247"/>
      <c r="F29" s="247"/>
      <c r="G29" s="75"/>
    </row>
    <row r="30" spans="1:41" x14ac:dyDescent="0.25">
      <c r="A30" s="105"/>
      <c r="B30" s="74"/>
      <c r="C30" s="75"/>
      <c r="D30" s="76"/>
      <c r="E30" s="247"/>
      <c r="F30" s="247"/>
      <c r="G30" s="75"/>
    </row>
    <row r="31" spans="1:41" x14ac:dyDescent="0.25">
      <c r="A31" s="105"/>
      <c r="B31" s="74"/>
      <c r="C31" s="75"/>
      <c r="D31" s="76"/>
      <c r="E31" s="247"/>
      <c r="F31" s="247"/>
      <c r="G31" s="75"/>
    </row>
    <row r="32" spans="1:41" x14ac:dyDescent="0.25">
      <c r="A32" s="241" t="s">
        <v>132</v>
      </c>
      <c r="B32" s="242"/>
      <c r="C32" s="242"/>
      <c r="D32" s="242"/>
      <c r="E32" s="242"/>
      <c r="F32" s="242"/>
      <c r="G32" s="243"/>
    </row>
    <row r="33" spans="1:7" x14ac:dyDescent="0.25">
      <c r="A33" s="96"/>
      <c r="B33" s="89"/>
      <c r="C33" s="89"/>
      <c r="D33" s="89"/>
      <c r="E33" s="89"/>
      <c r="F33" s="89"/>
      <c r="G33" s="91"/>
    </row>
    <row r="34" spans="1:7" x14ac:dyDescent="0.25">
      <c r="A34" s="100" t="s">
        <v>161</v>
      </c>
    </row>
  </sheetData>
  <sheetProtection algorithmName="SHA-512" hashValue="PDk62Vj1B/ZdBGVUIW6zz7fnV3A32KFCeI2lEyq7zkRgMso1Y0uUidJ91cv8fJ1Xcq7Uefoo69BMw2C0Xf3Gog==" saltValue="OG8ATvez6mdrXcpNeKdU8g==" spinCount="100000" sheet="1" objects="1" scenarios="1" selectLockedCells="1" selectUnlockedCells="1"/>
  <mergeCells count="21">
    <mergeCell ref="A32:G32"/>
    <mergeCell ref="A1:G1"/>
    <mergeCell ref="E29:F29"/>
    <mergeCell ref="E30:F30"/>
    <mergeCell ref="E31:F31"/>
    <mergeCell ref="A6:G6"/>
    <mergeCell ref="E24:F24"/>
    <mergeCell ref="E25:F25"/>
    <mergeCell ref="E26:F26"/>
    <mergeCell ref="E27:F27"/>
    <mergeCell ref="E28:F28"/>
    <mergeCell ref="A9:B9"/>
    <mergeCell ref="E21:F21"/>
    <mergeCell ref="E22:F22"/>
    <mergeCell ref="E23:F23"/>
    <mergeCell ref="A8:B8"/>
    <mergeCell ref="B2:D2"/>
    <mergeCell ref="B3:D3"/>
    <mergeCell ref="B5:D5"/>
    <mergeCell ref="B4:D4"/>
    <mergeCell ref="C8:D18"/>
  </mergeCells>
  <printOptions horizontalCentered="1"/>
  <pageMargins left="0.45" right="0.45" top="0.5" bottom="0.5" header="0.3" footer="0.3"/>
  <pageSetup scale="73" fitToHeight="0" orientation="landscape" horizontalDpi="1200" verticalDpi="1200" r:id="rId1"/>
  <customProperties>
    <customPr name="layoutContexts" r:id="rId2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Tables!$C$2:$C$3</xm:f>
          </x14:formula1>
          <xm:sqref>B22:B30</xm:sqref>
        </x14:dataValidation>
        <x14:dataValidation type="list" allowBlank="1" showInputMessage="1" showErrorMessage="1" xr:uid="{00000000-0002-0000-0200-000001000000}">
          <x14:formula1>
            <xm:f>Tables!$E$2:$E$5</xm:f>
          </x14:formula1>
          <xm:sqref>D22:D30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F29" sqref="F29:G29"/>
    </sheetView>
  </sheetViews>
  <sheetFormatPr defaultRowHeight="15" x14ac:dyDescent="0.25"/>
  <cols>
    <col min="1" max="1" width="21.42578125" customWidth="1"/>
    <col min="3" max="3" width="10.85546875" customWidth="1"/>
    <col min="5" max="5" width="28.5703125" customWidth="1"/>
    <col min="7" max="7" width="47.7109375" customWidth="1"/>
    <col min="9" max="9" width="31.85546875" customWidth="1"/>
  </cols>
  <sheetData>
    <row r="1" spans="1:9" ht="15.75" x14ac:dyDescent="0.25">
      <c r="A1" s="55" t="s">
        <v>141</v>
      </c>
      <c r="C1" t="s">
        <v>142</v>
      </c>
      <c r="E1" s="45" t="s">
        <v>143</v>
      </c>
      <c r="G1" t="s">
        <v>144</v>
      </c>
      <c r="I1" t="s">
        <v>145</v>
      </c>
    </row>
    <row r="2" spans="1:9" ht="15.75" x14ac:dyDescent="0.25">
      <c r="A2" s="54" t="s">
        <v>37</v>
      </c>
      <c r="C2" t="s">
        <v>146</v>
      </c>
      <c r="E2" s="45" t="s">
        <v>55</v>
      </c>
      <c r="G2" t="s">
        <v>147</v>
      </c>
      <c r="I2" t="s">
        <v>148</v>
      </c>
    </row>
    <row r="3" spans="1:9" ht="15.75" x14ac:dyDescent="0.25">
      <c r="A3" s="54" t="s">
        <v>124</v>
      </c>
      <c r="C3" t="s">
        <v>149</v>
      </c>
      <c r="E3" s="45" t="s">
        <v>58</v>
      </c>
      <c r="G3" t="s">
        <v>150</v>
      </c>
      <c r="I3" t="s">
        <v>151</v>
      </c>
    </row>
    <row r="4" spans="1:9" ht="15.75" x14ac:dyDescent="0.25">
      <c r="A4" s="54" t="s">
        <v>125</v>
      </c>
      <c r="E4" s="45" t="s">
        <v>61</v>
      </c>
      <c r="G4" t="s">
        <v>152</v>
      </c>
      <c r="I4" t="s">
        <v>153</v>
      </c>
    </row>
    <row r="5" spans="1:9" ht="15.75" x14ac:dyDescent="0.25">
      <c r="A5" s="54" t="s">
        <v>40</v>
      </c>
      <c r="E5" s="45" t="s">
        <v>64</v>
      </c>
      <c r="G5" t="s">
        <v>154</v>
      </c>
      <c r="I5" t="s">
        <v>155</v>
      </c>
    </row>
    <row r="6" spans="1:9" ht="15.75" x14ac:dyDescent="0.25">
      <c r="A6" s="54" t="s">
        <v>126</v>
      </c>
    </row>
    <row r="7" spans="1:9" ht="15.75" x14ac:dyDescent="0.25">
      <c r="A7" s="54" t="s">
        <v>130</v>
      </c>
    </row>
    <row r="8" spans="1:9" ht="15.75" x14ac:dyDescent="0.25">
      <c r="A8" s="56" t="s">
        <v>128</v>
      </c>
    </row>
  </sheetData>
  <sortState xmlns:xlrd2="http://schemas.microsoft.com/office/spreadsheetml/2017/richdata2" ref="G2:G5">
    <sortCondition ref="G2:G5"/>
  </sortState>
  <pageMargins left="0.7" right="0.7" top="0.75" bottom="0.75" header="0.3" footer="0.3"/>
  <pageSetup orientation="portrait" r:id="rId1"/>
  <customProperties>
    <customPr name="layoutContexts" r:id="rId2"/>
  </customProperties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9956C0CF648D41A939344CD0ADFDA5" ma:contentTypeVersion="18" ma:contentTypeDescription="Create a new document." ma:contentTypeScope="" ma:versionID="be66367e590e9085720cbb164db1407f">
  <xsd:schema xmlns:xsd="http://www.w3.org/2001/XMLSchema" xmlns:xs="http://www.w3.org/2001/XMLSchema" xmlns:p="http://schemas.microsoft.com/office/2006/metadata/properties" xmlns:ns2="a862f229-ecb3-4e4f-81ee-c444dad3699e" xmlns:ns3="1030dd62-3845-4792-9e56-07c1a645cf3a" targetNamespace="http://schemas.microsoft.com/office/2006/metadata/properties" ma:root="true" ma:fieldsID="7beca5f0800991c73ae99eb754e0aca1" ns2:_="" ns3:_="">
    <xsd:import namespace="a862f229-ecb3-4e4f-81ee-c444dad3699e"/>
    <xsd:import namespace="1030dd62-3845-4792-9e56-07c1a645cf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TestAddedColum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2f229-ecb3-4e4f-81ee-c444dad369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bc13bb2-4050-4808-9050-3ebd68b2d7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TestAddedColumn" ma:index="23" nillable="true" ma:displayName="Test Added Column" ma:format="Dropdown" ma:internalName="TestAddedColum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0dd62-3845-4792-9e56-07c1a645cf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66dd0e7-aebf-474c-b218-a71c4a670701}" ma:internalName="TaxCatchAll" ma:showField="CatchAllData" ma:web="1030dd62-3845-4792-9e56-07c1a645cf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30dd62-3845-4792-9e56-07c1a645cf3a" xsi:nil="true"/>
    <lcf76f155ced4ddcb4097134ff3c332f xmlns="a862f229-ecb3-4e4f-81ee-c444dad3699e">
      <Terms xmlns="http://schemas.microsoft.com/office/infopath/2007/PartnerControls"/>
    </lcf76f155ced4ddcb4097134ff3c332f>
    <TestAddedColumn xmlns="a862f229-ecb3-4e4f-81ee-c444dad3699e" xsi:nil="true"/>
    <SharedWithUsers xmlns="1030dd62-3845-4792-9e56-07c1a645cf3a">
      <UserInfo>
        <DisplayName>PADLINA Adaline L * CJC</DisplayName>
        <AccountId>43</AccountId>
        <AccountType/>
      </UserInfo>
      <UserInfo>
        <DisplayName>MCARTHUR Rachel * CJC</DisplayName>
        <AccountId>29</AccountId>
        <AccountType/>
      </UserInfo>
      <UserInfo>
        <DisplayName>KECK Ryan * CJC</DisplayName>
        <AccountId>22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AD184-8381-4AC2-8912-842A19F0F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62f229-ecb3-4e4f-81ee-c444dad3699e"/>
    <ds:schemaRef ds:uri="1030dd62-3845-4792-9e56-07c1a645c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9A7DFC-B7A8-4CD2-A799-54F0AC0B926B}">
  <ds:schemaRefs>
    <ds:schemaRef ds:uri="http://schemas.microsoft.com/office/2006/metadata/properties"/>
    <ds:schemaRef ds:uri="http://schemas.microsoft.com/office/infopath/2007/PartnerControls"/>
    <ds:schemaRef ds:uri="1030dd62-3845-4792-9e56-07c1a645cf3a"/>
    <ds:schemaRef ds:uri="a862f229-ecb3-4e4f-81ee-c444dad3699e"/>
  </ds:schemaRefs>
</ds:datastoreItem>
</file>

<file path=customXml/itemProps3.xml><?xml version="1.0" encoding="utf-8"?>
<ds:datastoreItem xmlns:ds="http://schemas.openxmlformats.org/officeDocument/2006/customXml" ds:itemID="{85556643-7E88-4FE0-A76A-DE65643E27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Report</vt:lpstr>
      <vt:lpstr>Expense Tracking Sheet</vt:lpstr>
      <vt:lpstr>CJC Admin Detail Sheet</vt:lpstr>
      <vt:lpstr>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KECK Ryan * CJC</dc:creator>
  <cp:keywords/>
  <dc:description/>
  <cp:lastModifiedBy>CRAWFORD Jessica</cp:lastModifiedBy>
  <cp:revision/>
  <dcterms:created xsi:type="dcterms:W3CDTF">2022-02-04T01:05:13Z</dcterms:created>
  <dcterms:modified xsi:type="dcterms:W3CDTF">2024-11-14T22:39:46Z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0x010100089956C0CF648D41A939344CD0ADFDA5</vt:lpwstr>
  </property>
  <property fmtid="{D5CDD505-2E9C-101B-9397-08002B2CF9AE}" pid="3" name="MSIP_Label_09b73270-2993-4076-be47-9c78f42a1e84_Enabled">
    <vt:lpwstr>true</vt:lpwstr>
  </property>
  <property fmtid="{D5CDD505-2E9C-101B-9397-08002B2CF9AE}" pid="4" name="MSIP_Label_09b73270-2993-4076-be47-9c78f42a1e84_SetDate">
    <vt:lpwstr>2023-11-01T18:30:21Z</vt:lpwstr>
  </property>
  <property fmtid="{D5CDD505-2E9C-101B-9397-08002B2CF9AE}" pid="5" name="MSIP_Label_09b73270-2993-4076-be47-9c78f42a1e84_Method">
    <vt:lpwstr>Privileged</vt:lpwstr>
  </property>
  <property fmtid="{D5CDD505-2E9C-101B-9397-08002B2CF9AE}" pid="6" name="MSIP_Label_09b73270-2993-4076-be47-9c78f42a1e84_Name">
    <vt:lpwstr>Level 1 - Published (Items)</vt:lpwstr>
  </property>
  <property fmtid="{D5CDD505-2E9C-101B-9397-08002B2CF9AE}" pid="7" name="MSIP_Label_09b73270-2993-4076-be47-9c78f42a1e84_SiteId">
    <vt:lpwstr>aa3f6932-fa7c-47b4-a0ce-a598cad161cf</vt:lpwstr>
  </property>
  <property fmtid="{D5CDD505-2E9C-101B-9397-08002B2CF9AE}" pid="8" name="MSIP_Label_09b73270-2993-4076-be47-9c78f42a1e84_ActionId">
    <vt:lpwstr>c084dd9b-c547-46da-847a-c5bc80f18ef6</vt:lpwstr>
  </property>
  <property fmtid="{D5CDD505-2E9C-101B-9397-08002B2CF9AE}" pid="9" name="MSIP_Label_09b73270-2993-4076-be47-9c78f42a1e84_ContentBits">
    <vt:lpwstr>0</vt:lpwstr>
  </property>
  <property fmtid="{D5CDD505-2E9C-101B-9397-08002B2CF9AE}" pid="10" name="MediaServiceImageTags">
    <vt:lpwstr/>
  </property>
  <property fmtid="{D5CDD505-2E9C-101B-9397-08002B2CF9AE}" pid="11" name="checksum">
    <vt:filetime>2024-10-28T20:32:16Z</vt:filetime>
  </property>
</Properties>
</file>