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Şule\Google Drive\ÜPK\UPK-ingilizce -sunu dosyaları\"/>
    </mc:Choice>
  </mc:AlternateContent>
  <bookViews>
    <workbookView xWindow="0" yWindow="60" windowWidth="20400" windowHeight="7740" activeTab="1"/>
  </bookViews>
  <sheets>
    <sheet name="Chase" sheetId="1" r:id="rId1"/>
    <sheet name="Level" sheetId="2" r:id="rId2"/>
    <sheet name="Sayfa3" sheetId="3" r:id="rId3"/>
  </sheets>
  <definedNames>
    <definedName name="_xlnm.Print_Area" localSheetId="1">Level!$A$1:$N$22</definedName>
  </definedNames>
  <calcPr calcId="162913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B6" i="2"/>
  <c r="N4" i="2"/>
  <c r="N5" i="2"/>
  <c r="C7" i="2" l="1"/>
  <c r="B8" i="2" l="1"/>
  <c r="J7" i="2"/>
  <c r="F7" i="2"/>
  <c r="M7" i="2"/>
  <c r="M17" i="2" s="1"/>
  <c r="I7" i="2"/>
  <c r="J17" i="2" s="1"/>
  <c r="E7" i="2"/>
  <c r="L7" i="2"/>
  <c r="H7" i="2"/>
  <c r="H17" i="2" s="1"/>
  <c r="D7" i="2"/>
  <c r="D17" i="2" s="1"/>
  <c r="K7" i="2"/>
  <c r="L17" i="2" s="1"/>
  <c r="G7" i="2"/>
  <c r="C8" i="2"/>
  <c r="B10" i="2"/>
  <c r="B9" i="2"/>
  <c r="B21" i="2" s="1"/>
  <c r="G17" i="2"/>
  <c r="K17" i="2"/>
  <c r="B7" i="2"/>
  <c r="B17" i="2" s="1"/>
  <c r="E17" i="2" l="1"/>
  <c r="E18" i="2" s="1"/>
  <c r="E20" i="2" s="1"/>
  <c r="F17" i="2"/>
  <c r="F18" i="2" s="1"/>
  <c r="F20" i="2" s="1"/>
  <c r="I17" i="2"/>
  <c r="M18" i="2"/>
  <c r="M20" i="2" s="1"/>
  <c r="M19" i="2"/>
  <c r="E19" i="2"/>
  <c r="C17" i="2"/>
  <c r="C18" i="2" s="1"/>
  <c r="C20" i="2" s="1"/>
  <c r="L18" i="2"/>
  <c r="L20" i="2" s="1"/>
  <c r="L19" i="2"/>
  <c r="H19" i="2"/>
  <c r="H18" i="2"/>
  <c r="H20" i="2" s="1"/>
  <c r="D18" i="2"/>
  <c r="D20" i="2" s="1"/>
  <c r="D19" i="2"/>
  <c r="J19" i="2"/>
  <c r="J18" i="2"/>
  <c r="J20" i="2" s="1"/>
  <c r="C10" i="2"/>
  <c r="C9" i="2"/>
  <c r="C21" i="2" s="1"/>
  <c r="D8" i="2"/>
  <c r="B19" i="2"/>
  <c r="B18" i="2"/>
  <c r="B20" i="2" s="1"/>
  <c r="K19" i="2"/>
  <c r="K18" i="2"/>
  <c r="K20" i="2" s="1"/>
  <c r="F19" i="2"/>
  <c r="G19" i="2"/>
  <c r="G18" i="2"/>
  <c r="G20" i="2" s="1"/>
  <c r="C6" i="1"/>
  <c r="C7" i="1" s="1"/>
  <c r="D6" i="1"/>
  <c r="D7" i="1" s="1"/>
  <c r="E6" i="1"/>
  <c r="E7" i="1" s="1"/>
  <c r="F6" i="1"/>
  <c r="F7" i="1" s="1"/>
  <c r="F17" i="1" s="1"/>
  <c r="G6" i="1"/>
  <c r="G7" i="1" s="1"/>
  <c r="H6" i="1"/>
  <c r="H7" i="1" s="1"/>
  <c r="I6" i="1"/>
  <c r="I7" i="1" s="1"/>
  <c r="J6" i="1"/>
  <c r="J7" i="1" s="1"/>
  <c r="J17" i="1" s="1"/>
  <c r="K6" i="1"/>
  <c r="K7" i="1" s="1"/>
  <c r="L6" i="1"/>
  <c r="L7" i="1" s="1"/>
  <c r="M6" i="1"/>
  <c r="M7" i="1" s="1"/>
  <c r="B6" i="1"/>
  <c r="I19" i="2" l="1"/>
  <c r="I18" i="2"/>
  <c r="I20" i="2" s="1"/>
  <c r="N20" i="2" s="1"/>
  <c r="B8" i="1"/>
  <c r="B9" i="1" s="1"/>
  <c r="B21" i="1" s="1"/>
  <c r="B7" i="1"/>
  <c r="M17" i="1"/>
  <c r="M19" i="1" s="1"/>
  <c r="I17" i="1"/>
  <c r="I19" i="1" s="1"/>
  <c r="E17" i="1"/>
  <c r="C19" i="2"/>
  <c r="N19" i="2" s="1"/>
  <c r="D10" i="2"/>
  <c r="E8" i="2"/>
  <c r="D9" i="2"/>
  <c r="D21" i="2" s="1"/>
  <c r="J18" i="1"/>
  <c r="J20" i="1" s="1"/>
  <c r="J19" i="1"/>
  <c r="F18" i="1"/>
  <c r="F20" i="1" s="1"/>
  <c r="F19" i="1"/>
  <c r="M18" i="1"/>
  <c r="M20" i="1" s="1"/>
  <c r="E18" i="1"/>
  <c r="E20" i="1" s="1"/>
  <c r="E19" i="1"/>
  <c r="L17" i="1"/>
  <c r="H17" i="1"/>
  <c r="D17" i="1"/>
  <c r="B10" i="1"/>
  <c r="C8" i="1"/>
  <c r="C9" i="1" s="1"/>
  <c r="C21" i="1" s="1"/>
  <c r="K17" i="1"/>
  <c r="G17" i="1"/>
  <c r="C17" i="1"/>
  <c r="B17" i="1"/>
  <c r="I18" i="1" l="1"/>
  <c r="I20" i="1" s="1"/>
  <c r="E9" i="2"/>
  <c r="E21" i="2" s="1"/>
  <c r="F8" i="2"/>
  <c r="E10" i="2"/>
  <c r="C19" i="1"/>
  <c r="C18" i="1"/>
  <c r="C20" i="1" s="1"/>
  <c r="G19" i="1"/>
  <c r="G18" i="1"/>
  <c r="G20" i="1" s="1"/>
  <c r="D18" i="1"/>
  <c r="D20" i="1" s="1"/>
  <c r="D19" i="1"/>
  <c r="K19" i="1"/>
  <c r="K18" i="1"/>
  <c r="K20" i="1" s="1"/>
  <c r="H18" i="1"/>
  <c r="H20" i="1" s="1"/>
  <c r="H19" i="1"/>
  <c r="B19" i="1"/>
  <c r="B18" i="1"/>
  <c r="B20" i="1" s="1"/>
  <c r="C10" i="1"/>
  <c r="D8" i="1"/>
  <c r="D9" i="1" s="1"/>
  <c r="D21" i="1" s="1"/>
  <c r="L18" i="1"/>
  <c r="L20" i="1" s="1"/>
  <c r="L19" i="1"/>
  <c r="N19" i="1" l="1"/>
  <c r="N20" i="1"/>
  <c r="G8" i="2"/>
  <c r="F10" i="2"/>
  <c r="F9" i="2"/>
  <c r="F21" i="2" s="1"/>
  <c r="D10" i="1"/>
  <c r="E8" i="1"/>
  <c r="E9" i="1" s="1"/>
  <c r="E21" i="1" s="1"/>
  <c r="G10" i="2" l="1"/>
  <c r="G9" i="2"/>
  <c r="G21" i="2" s="1"/>
  <c r="H8" i="2"/>
  <c r="E10" i="1"/>
  <c r="F8" i="1"/>
  <c r="F9" i="1" s="1"/>
  <c r="F21" i="1" s="1"/>
  <c r="I8" i="2" l="1"/>
  <c r="H9" i="2"/>
  <c r="H21" i="2" s="1"/>
  <c r="H10" i="2"/>
  <c r="G8" i="1"/>
  <c r="G9" i="1" s="1"/>
  <c r="G21" i="1" s="1"/>
  <c r="F10" i="1"/>
  <c r="I10" i="2" l="1"/>
  <c r="J8" i="2"/>
  <c r="I9" i="2"/>
  <c r="I21" i="2" s="1"/>
  <c r="H8" i="1"/>
  <c r="H9" i="1" s="1"/>
  <c r="H21" i="1" s="1"/>
  <c r="G10" i="1"/>
  <c r="K8" i="2" l="1"/>
  <c r="J10" i="2"/>
  <c r="J9" i="2"/>
  <c r="J21" i="2" s="1"/>
  <c r="I8" i="1"/>
  <c r="I9" i="1" s="1"/>
  <c r="I21" i="1" s="1"/>
  <c r="H10" i="1"/>
  <c r="K10" i="2" l="1"/>
  <c r="K9" i="2"/>
  <c r="K21" i="2" s="1"/>
  <c r="L8" i="2"/>
  <c r="J8" i="1"/>
  <c r="J9" i="1" s="1"/>
  <c r="J21" i="1" s="1"/>
  <c r="I10" i="1"/>
  <c r="L10" i="2" l="1"/>
  <c r="M8" i="2"/>
  <c r="L9" i="2"/>
  <c r="L21" i="2" s="1"/>
  <c r="K8" i="1"/>
  <c r="K9" i="1" s="1"/>
  <c r="K21" i="1" s="1"/>
  <c r="J10" i="1"/>
  <c r="M9" i="2" l="1"/>
  <c r="M21" i="2" s="1"/>
  <c r="N21" i="2" s="1"/>
  <c r="N22" i="2" s="1"/>
  <c r="M10" i="2"/>
  <c r="L8" i="1"/>
  <c r="L9" i="1" s="1"/>
  <c r="L21" i="1" s="1"/>
  <c r="K10" i="1"/>
  <c r="M8" i="1" l="1"/>
  <c r="L10" i="1"/>
  <c r="M10" i="1" l="1"/>
  <c r="M9" i="1"/>
  <c r="M21" i="1" s="1"/>
  <c r="N21" i="1" s="1"/>
  <c r="N22" i="1" s="1"/>
</calcChain>
</file>

<file path=xl/sharedStrings.xml><?xml version="1.0" encoding="utf-8"?>
<sst xmlns="http://schemas.openxmlformats.org/spreadsheetml/2006/main" count="69" uniqueCount="36">
  <si>
    <t>Chase plan-1</t>
  </si>
  <si>
    <t>Forecast (in 1000 units)</t>
  </si>
  <si>
    <t>8 units/day/employee</t>
  </si>
  <si>
    <t>Jan</t>
  </si>
  <si>
    <t>Feb</t>
  </si>
  <si>
    <t>March</t>
  </si>
  <si>
    <t>Aprl</t>
  </si>
  <si>
    <t>May</t>
  </si>
  <si>
    <t>June</t>
  </si>
  <si>
    <t>July</t>
  </si>
  <si>
    <t>August</t>
  </si>
  <si>
    <t>Sept</t>
  </si>
  <si>
    <t>Oct</t>
  </si>
  <si>
    <t>Nov</t>
  </si>
  <si>
    <t>Dec</t>
  </si>
  <si>
    <t># of Workdays</t>
  </si>
  <si>
    <t>Production Planned (in 1000 units)</t>
  </si>
  <si>
    <t xml:space="preserve"> # of employees required</t>
  </si>
  <si>
    <t>Inventory (in 1000 units)</t>
  </si>
  <si>
    <t>Inventory (in days of supply)</t>
  </si>
  <si>
    <t>Future</t>
  </si>
  <si>
    <t>Plan</t>
  </si>
  <si>
    <t>Beginning inventory=215,000 units</t>
  </si>
  <si>
    <t>Hiring cost=200$/employee</t>
  </si>
  <si>
    <t>Layoff cost=500$/employee</t>
  </si>
  <si>
    <t>Beginnig labor force=1437 employees</t>
  </si>
  <si>
    <t># of Employees Hired</t>
  </si>
  <si>
    <t># of Employees Laid off</t>
  </si>
  <si>
    <t>Inventory holding cost ratio=2% per month (applied to ending inventory)</t>
  </si>
  <si>
    <t>Cost of Hiring</t>
  </si>
  <si>
    <t>Cost of Layoff</t>
  </si>
  <si>
    <t>Cost of Inventory</t>
  </si>
  <si>
    <t>Inventory (in 1000 $)</t>
  </si>
  <si>
    <t>TOTAL=</t>
  </si>
  <si>
    <t>Prod Speed</t>
  </si>
  <si>
    <t>Level plan-1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</si>
</sst>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Border="1"/>
    <xf numFmtId="0" fontId="4" fillId="2" borderId="7" xfId="0" applyFont="1" applyFill="1" applyBorder="1"/>
    <xf numFmtId="0" fontId="2" fillId="0" borderId="0" xfId="0" applyFont="1"/>
    <xf numFmtId="0" fontId="4" fillId="0" borderId="0" xfId="0" applyFont="1"/>
    <xf numFmtId="0" fontId="4" fillId="0" borderId="5" xfId="0" applyFont="1" applyBorder="1"/>
    <xf numFmtId="0" fontId="4" fillId="2" borderId="6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BreakPreview" zoomScale="80" zoomScaleNormal="100" zoomScaleSheetLayoutView="80" workbookViewId="0">
      <selection activeCell="A26" sqref="A26"/>
    </sheetView>
  </sheetViews>
  <sheetFormatPr defaultColWidth="9.1796875" defaultRowHeight="15.5" x14ac:dyDescent="0.35"/>
  <cols>
    <col min="1" max="1" width="39.26953125" style="1" customWidth="1"/>
    <col min="2" max="13" width="9.1796875" style="1"/>
    <col min="14" max="14" width="12.81640625" style="1" customWidth="1"/>
    <col min="15" max="16384" width="9.1796875" style="1"/>
  </cols>
  <sheetData>
    <row r="1" spans="1:14" ht="21" x14ac:dyDescent="0.5">
      <c r="A1" s="2" t="s">
        <v>0</v>
      </c>
    </row>
    <row r="2" spans="1:14" x14ac:dyDescent="0.35">
      <c r="A2" s="1" t="s">
        <v>22</v>
      </c>
      <c r="B2" s="14" t="s">
        <v>21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  <c r="N2" s="3" t="s">
        <v>20</v>
      </c>
    </row>
    <row r="3" spans="1:14" s="5" customFormat="1" x14ac:dyDescent="0.35">
      <c r="A3" s="6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3</v>
      </c>
    </row>
    <row r="4" spans="1:14" x14ac:dyDescent="0.35">
      <c r="A4" s="3" t="s">
        <v>1</v>
      </c>
      <c r="B4" s="3">
        <v>253</v>
      </c>
      <c r="C4" s="3">
        <v>280</v>
      </c>
      <c r="D4" s="3">
        <v>340</v>
      </c>
      <c r="E4" s="3">
        <v>300</v>
      </c>
      <c r="F4" s="3">
        <v>393</v>
      </c>
      <c r="G4" s="3">
        <v>233</v>
      </c>
      <c r="H4" s="3">
        <v>287</v>
      </c>
      <c r="I4" s="3">
        <v>420</v>
      </c>
      <c r="J4" s="3">
        <v>480</v>
      </c>
      <c r="K4" s="3">
        <v>427</v>
      </c>
      <c r="L4" s="3">
        <v>527</v>
      </c>
      <c r="M4" s="3">
        <v>393</v>
      </c>
      <c r="N4" s="3">
        <v>267</v>
      </c>
    </row>
    <row r="5" spans="1:14" x14ac:dyDescent="0.35">
      <c r="A5" s="3" t="s">
        <v>15</v>
      </c>
      <c r="B5" s="3">
        <v>20</v>
      </c>
      <c r="C5" s="3">
        <v>21</v>
      </c>
      <c r="D5" s="3">
        <v>23</v>
      </c>
      <c r="E5" s="3">
        <v>20</v>
      </c>
      <c r="F5" s="3">
        <v>22</v>
      </c>
      <c r="G5" s="3">
        <v>22</v>
      </c>
      <c r="H5" s="3">
        <v>10</v>
      </c>
      <c r="I5" s="3">
        <v>23</v>
      </c>
      <c r="J5" s="3">
        <v>20</v>
      </c>
      <c r="K5" s="3">
        <v>22</v>
      </c>
      <c r="L5" s="3">
        <v>20</v>
      </c>
      <c r="M5" s="3">
        <v>20</v>
      </c>
      <c r="N5" s="3">
        <v>20</v>
      </c>
    </row>
    <row r="6" spans="1:14" x14ac:dyDescent="0.35">
      <c r="A6" s="3" t="s">
        <v>16</v>
      </c>
      <c r="B6" s="7">
        <f>B4</f>
        <v>253</v>
      </c>
      <c r="C6" s="7">
        <f t="shared" ref="C6:M6" si="0">C4</f>
        <v>280</v>
      </c>
      <c r="D6" s="7">
        <f t="shared" si="0"/>
        <v>340</v>
      </c>
      <c r="E6" s="7">
        <f t="shared" si="0"/>
        <v>300</v>
      </c>
      <c r="F6" s="7">
        <f t="shared" si="0"/>
        <v>393</v>
      </c>
      <c r="G6" s="7">
        <f t="shared" si="0"/>
        <v>233</v>
      </c>
      <c r="H6" s="7">
        <f t="shared" si="0"/>
        <v>287</v>
      </c>
      <c r="I6" s="7">
        <f t="shared" si="0"/>
        <v>420</v>
      </c>
      <c r="J6" s="7">
        <f t="shared" si="0"/>
        <v>480</v>
      </c>
      <c r="K6" s="7">
        <f t="shared" si="0"/>
        <v>427</v>
      </c>
      <c r="L6" s="7">
        <f t="shared" si="0"/>
        <v>527</v>
      </c>
      <c r="M6" s="7">
        <f t="shared" si="0"/>
        <v>393</v>
      </c>
      <c r="N6" s="3"/>
    </row>
    <row r="7" spans="1:14" x14ac:dyDescent="0.35">
      <c r="A7" s="3" t="s">
        <v>17</v>
      </c>
      <c r="B7" s="7">
        <f>B6*1000/8/B5</f>
        <v>1581.25</v>
      </c>
      <c r="C7" s="7">
        <f t="shared" ref="C7:M7" si="1">C6*1000/8/C5</f>
        <v>1666.6666666666667</v>
      </c>
      <c r="D7" s="7">
        <f t="shared" si="1"/>
        <v>1847.8260869565217</v>
      </c>
      <c r="E7" s="7">
        <f t="shared" si="1"/>
        <v>1875</v>
      </c>
      <c r="F7" s="7">
        <f t="shared" si="1"/>
        <v>2232.9545454545455</v>
      </c>
      <c r="G7" s="7">
        <f t="shared" si="1"/>
        <v>1323.8636363636363</v>
      </c>
      <c r="H7" s="7">
        <f t="shared" si="1"/>
        <v>3587.5</v>
      </c>
      <c r="I7" s="7">
        <f t="shared" si="1"/>
        <v>2282.608695652174</v>
      </c>
      <c r="J7" s="7">
        <f t="shared" si="1"/>
        <v>3000</v>
      </c>
      <c r="K7" s="7">
        <f t="shared" si="1"/>
        <v>2426.1363636363635</v>
      </c>
      <c r="L7" s="7">
        <f t="shared" si="1"/>
        <v>3293.75</v>
      </c>
      <c r="M7" s="7">
        <f t="shared" si="1"/>
        <v>2456.25</v>
      </c>
      <c r="N7" s="3"/>
    </row>
    <row r="8" spans="1:14" x14ac:dyDescent="0.35">
      <c r="A8" s="3" t="s">
        <v>18</v>
      </c>
      <c r="B8" s="7">
        <f>215-B4+B6</f>
        <v>215</v>
      </c>
      <c r="C8" s="7">
        <f t="shared" ref="C8:M8" si="2">B8+C6-C4</f>
        <v>215</v>
      </c>
      <c r="D8" s="7">
        <f t="shared" si="2"/>
        <v>215</v>
      </c>
      <c r="E8" s="7">
        <f t="shared" si="2"/>
        <v>215</v>
      </c>
      <c r="F8" s="7">
        <f t="shared" si="2"/>
        <v>215</v>
      </c>
      <c r="G8" s="7">
        <f t="shared" si="2"/>
        <v>215</v>
      </c>
      <c r="H8" s="7">
        <f t="shared" si="2"/>
        <v>215</v>
      </c>
      <c r="I8" s="7">
        <f t="shared" si="2"/>
        <v>215</v>
      </c>
      <c r="J8" s="7">
        <f t="shared" si="2"/>
        <v>215</v>
      </c>
      <c r="K8" s="7">
        <f t="shared" si="2"/>
        <v>215</v>
      </c>
      <c r="L8" s="7">
        <f t="shared" si="2"/>
        <v>215</v>
      </c>
      <c r="M8" s="7">
        <f t="shared" si="2"/>
        <v>215</v>
      </c>
      <c r="N8" s="3"/>
    </row>
    <row r="9" spans="1:14" x14ac:dyDescent="0.35">
      <c r="A9" s="3" t="s">
        <v>32</v>
      </c>
      <c r="B9" s="7">
        <f>B8*30</f>
        <v>6450</v>
      </c>
      <c r="C9" s="7">
        <f t="shared" ref="C9:M9" si="3">C8*30</f>
        <v>6450</v>
      </c>
      <c r="D9" s="7">
        <f t="shared" si="3"/>
        <v>6450</v>
      </c>
      <c r="E9" s="7">
        <f t="shared" si="3"/>
        <v>6450</v>
      </c>
      <c r="F9" s="7">
        <f t="shared" si="3"/>
        <v>6450</v>
      </c>
      <c r="G9" s="7">
        <f t="shared" si="3"/>
        <v>6450</v>
      </c>
      <c r="H9" s="7">
        <f t="shared" si="3"/>
        <v>6450</v>
      </c>
      <c r="I9" s="7">
        <f t="shared" si="3"/>
        <v>6450</v>
      </c>
      <c r="J9" s="7">
        <f t="shared" si="3"/>
        <v>6450</v>
      </c>
      <c r="K9" s="7">
        <f t="shared" si="3"/>
        <v>6450</v>
      </c>
      <c r="L9" s="7">
        <f t="shared" si="3"/>
        <v>6450</v>
      </c>
      <c r="M9" s="7">
        <f t="shared" si="3"/>
        <v>6450</v>
      </c>
      <c r="N9" s="3"/>
    </row>
    <row r="10" spans="1:14" ht="15" customHeight="1" x14ac:dyDescent="0.35">
      <c r="A10" s="3" t="s">
        <v>19</v>
      </c>
      <c r="B10" s="7">
        <f t="shared" ref="B10:M10" si="4">B8/C4*C5</f>
        <v>16.125</v>
      </c>
      <c r="C10" s="7">
        <f t="shared" si="4"/>
        <v>14.544117647058822</v>
      </c>
      <c r="D10" s="7">
        <f t="shared" si="4"/>
        <v>14.333333333333334</v>
      </c>
      <c r="E10" s="7">
        <f t="shared" si="4"/>
        <v>12.03562340966921</v>
      </c>
      <c r="F10" s="7">
        <f t="shared" si="4"/>
        <v>20.300429184549355</v>
      </c>
      <c r="G10" s="7">
        <f t="shared" si="4"/>
        <v>7.4912891986062711</v>
      </c>
      <c r="H10" s="7">
        <f t="shared" si="4"/>
        <v>11.773809523809522</v>
      </c>
      <c r="I10" s="7">
        <f t="shared" si="4"/>
        <v>8.9583333333333339</v>
      </c>
      <c r="J10" s="7">
        <f t="shared" si="4"/>
        <v>11.07728337236534</v>
      </c>
      <c r="K10" s="7">
        <f t="shared" si="4"/>
        <v>8.1593927893738147</v>
      </c>
      <c r="L10" s="7">
        <f t="shared" si="4"/>
        <v>10.94147582697201</v>
      </c>
      <c r="M10" s="7">
        <f t="shared" si="4"/>
        <v>16.104868913857679</v>
      </c>
      <c r="N10" s="3"/>
    </row>
    <row r="11" spans="1:14" x14ac:dyDescent="0.35">
      <c r="A11" s="1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35">
      <c r="A12" s="1" t="s">
        <v>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35">
      <c r="A13" s="1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5">
      <c r="A14" s="1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5">
      <c r="A15" s="1" t="s">
        <v>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5">
      <c r="A17" s="3" t="s">
        <v>26</v>
      </c>
      <c r="B17" s="7">
        <f>IF(B7-1437&gt;0,B7-1437,0)</f>
        <v>144.25</v>
      </c>
      <c r="C17" s="7">
        <f t="shared" ref="C17:M17" si="5">IF(C7-B7&gt;0,C7-B7,0)</f>
        <v>85.416666666666742</v>
      </c>
      <c r="D17" s="7">
        <f t="shared" si="5"/>
        <v>181.15942028985501</v>
      </c>
      <c r="E17" s="7">
        <f t="shared" si="5"/>
        <v>27.173913043478251</v>
      </c>
      <c r="F17" s="7">
        <f t="shared" si="5"/>
        <v>357.9545454545455</v>
      </c>
      <c r="G17" s="7">
        <f t="shared" si="5"/>
        <v>0</v>
      </c>
      <c r="H17" s="7">
        <f t="shared" si="5"/>
        <v>2263.636363636364</v>
      </c>
      <c r="I17" s="7">
        <f t="shared" si="5"/>
        <v>0</v>
      </c>
      <c r="J17" s="7">
        <f t="shared" si="5"/>
        <v>717.39130434782601</v>
      </c>
      <c r="K17" s="7">
        <f t="shared" si="5"/>
        <v>0</v>
      </c>
      <c r="L17" s="7">
        <f t="shared" si="5"/>
        <v>867.61363636363649</v>
      </c>
      <c r="M17" s="7">
        <f t="shared" si="5"/>
        <v>0</v>
      </c>
      <c r="N17" s="8"/>
    </row>
    <row r="18" spans="1:14" x14ac:dyDescent="0.35">
      <c r="A18" s="3" t="s">
        <v>27</v>
      </c>
      <c r="B18" s="7">
        <f>IF(B17=0,B7-1437,0)</f>
        <v>0</v>
      </c>
      <c r="C18" s="7">
        <f t="shared" ref="C18:M18" si="6">IF(C17=0,B7-C7,0)</f>
        <v>0</v>
      </c>
      <c r="D18" s="7">
        <f t="shared" si="6"/>
        <v>0</v>
      </c>
      <c r="E18" s="7">
        <f t="shared" si="6"/>
        <v>0</v>
      </c>
      <c r="F18" s="7">
        <f t="shared" si="6"/>
        <v>0</v>
      </c>
      <c r="G18" s="7">
        <f t="shared" si="6"/>
        <v>909.09090909090924</v>
      </c>
      <c r="H18" s="7">
        <f t="shared" si="6"/>
        <v>0</v>
      </c>
      <c r="I18" s="7">
        <f t="shared" si="6"/>
        <v>1304.891304347826</v>
      </c>
      <c r="J18" s="7">
        <f t="shared" si="6"/>
        <v>0</v>
      </c>
      <c r="K18" s="7">
        <f t="shared" si="6"/>
        <v>573.86363636363649</v>
      </c>
      <c r="L18" s="7">
        <f t="shared" si="6"/>
        <v>0</v>
      </c>
      <c r="M18" s="7">
        <f t="shared" si="6"/>
        <v>837.5</v>
      </c>
      <c r="N18" s="8"/>
    </row>
    <row r="19" spans="1:14" x14ac:dyDescent="0.35">
      <c r="A19" s="3" t="s">
        <v>29</v>
      </c>
      <c r="B19" s="7">
        <f>IF(B17&gt;=0,200*B17,0)</f>
        <v>28850</v>
      </c>
      <c r="C19" s="7">
        <f t="shared" ref="C19:M19" si="7">IF(C17&gt;=0,200*C17,0)</f>
        <v>17083.33333333335</v>
      </c>
      <c r="D19" s="7">
        <f t="shared" si="7"/>
        <v>36231.884057971001</v>
      </c>
      <c r="E19" s="7">
        <f t="shared" si="7"/>
        <v>5434.7826086956502</v>
      </c>
      <c r="F19" s="7">
        <f t="shared" si="7"/>
        <v>71590.909090909103</v>
      </c>
      <c r="G19" s="7">
        <f t="shared" si="7"/>
        <v>0</v>
      </c>
      <c r="H19" s="7">
        <f t="shared" si="7"/>
        <v>452727.27272727282</v>
      </c>
      <c r="I19" s="7">
        <f t="shared" si="7"/>
        <v>0</v>
      </c>
      <c r="J19" s="7">
        <f t="shared" si="7"/>
        <v>143478.26086956519</v>
      </c>
      <c r="K19" s="7">
        <f t="shared" si="7"/>
        <v>0</v>
      </c>
      <c r="L19" s="7">
        <f t="shared" si="7"/>
        <v>173522.72727272729</v>
      </c>
      <c r="M19" s="7">
        <f t="shared" si="7"/>
        <v>0</v>
      </c>
      <c r="N19" s="11">
        <f>SUM(B19:M19)</f>
        <v>928919.16996047436</v>
      </c>
    </row>
    <row r="20" spans="1:14" x14ac:dyDescent="0.35">
      <c r="A20" s="3" t="s">
        <v>30</v>
      </c>
      <c r="B20" s="7">
        <f>IF(B18&gt;=0,500*B18,0)</f>
        <v>0</v>
      </c>
      <c r="C20" s="7">
        <f t="shared" ref="C20:M20" si="8">IF(C18&gt;=0,500*C18,0)</f>
        <v>0</v>
      </c>
      <c r="D20" s="7">
        <f t="shared" si="8"/>
        <v>0</v>
      </c>
      <c r="E20" s="7">
        <f t="shared" si="8"/>
        <v>0</v>
      </c>
      <c r="F20" s="7">
        <f t="shared" si="8"/>
        <v>0</v>
      </c>
      <c r="G20" s="7">
        <f t="shared" si="8"/>
        <v>454545.45454545465</v>
      </c>
      <c r="H20" s="7">
        <f t="shared" si="8"/>
        <v>0</v>
      </c>
      <c r="I20" s="7">
        <f t="shared" si="8"/>
        <v>652445.65217391297</v>
      </c>
      <c r="J20" s="7">
        <f t="shared" si="8"/>
        <v>0</v>
      </c>
      <c r="K20" s="7">
        <f t="shared" si="8"/>
        <v>286931.81818181823</v>
      </c>
      <c r="L20" s="7">
        <f t="shared" si="8"/>
        <v>0</v>
      </c>
      <c r="M20" s="7">
        <f t="shared" si="8"/>
        <v>418750</v>
      </c>
      <c r="N20" s="11">
        <f t="shared" ref="N20:N21" si="9">SUM(B20:M20)</f>
        <v>1812672.924901186</v>
      </c>
    </row>
    <row r="21" spans="1:14" ht="16" thickBot="1" x14ac:dyDescent="0.4">
      <c r="A21" s="3" t="s">
        <v>31</v>
      </c>
      <c r="B21" s="7">
        <f>B9*0.02*1000</f>
        <v>129000</v>
      </c>
      <c r="C21" s="7">
        <f t="shared" ref="C21:M21" si="10">C9*0.02*1000</f>
        <v>129000</v>
      </c>
      <c r="D21" s="7">
        <f t="shared" si="10"/>
        <v>129000</v>
      </c>
      <c r="E21" s="7">
        <f t="shared" si="10"/>
        <v>129000</v>
      </c>
      <c r="F21" s="7">
        <f t="shared" si="10"/>
        <v>129000</v>
      </c>
      <c r="G21" s="7">
        <f t="shared" si="10"/>
        <v>129000</v>
      </c>
      <c r="H21" s="7">
        <f t="shared" si="10"/>
        <v>129000</v>
      </c>
      <c r="I21" s="7">
        <f t="shared" si="10"/>
        <v>129000</v>
      </c>
      <c r="J21" s="7">
        <f t="shared" si="10"/>
        <v>129000</v>
      </c>
      <c r="K21" s="7">
        <f t="shared" si="10"/>
        <v>129000</v>
      </c>
      <c r="L21" s="7">
        <f t="shared" si="10"/>
        <v>129000</v>
      </c>
      <c r="M21" s="12">
        <f t="shared" si="10"/>
        <v>129000</v>
      </c>
      <c r="N21" s="11">
        <f t="shared" si="9"/>
        <v>1548000</v>
      </c>
    </row>
    <row r="22" spans="1:14" ht="16" thickBot="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 t="s">
        <v>33</v>
      </c>
      <c r="N22" s="9">
        <f>SUM(N19:N21)</f>
        <v>4289592.0948616602</v>
      </c>
    </row>
  </sheetData>
  <mergeCells count="1">
    <mergeCell ref="B2:M2"/>
  </mergeCells>
  <pageMargins left="0.7" right="0.7" top="0.75" bottom="0.75" header="0.3" footer="0.3"/>
  <pageSetup paperSize="9" scale="8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view="pageBreakPreview" zoomScale="90" zoomScaleNormal="120" zoomScaleSheetLayoutView="90" workbookViewId="0">
      <selection sqref="A1:N22"/>
    </sheetView>
  </sheetViews>
  <sheetFormatPr defaultRowHeight="14.5" x14ac:dyDescent="0.35"/>
  <cols>
    <col min="1" max="1" width="38" customWidth="1"/>
    <col min="9" max="9" width="10.81640625" customWidth="1"/>
    <col min="14" max="14" width="11.7265625" customWidth="1"/>
  </cols>
  <sheetData>
    <row r="1" spans="1:14" ht="21" x14ac:dyDescent="0.5">
      <c r="A1" s="2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5" x14ac:dyDescent="0.35">
      <c r="A2" s="1" t="s">
        <v>22</v>
      </c>
      <c r="B2" s="14" t="s">
        <v>21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  <c r="N2" s="3"/>
    </row>
    <row r="3" spans="1:14" ht="15.5" x14ac:dyDescent="0.35">
      <c r="A3" s="6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34</v>
      </c>
    </row>
    <row r="4" spans="1:14" ht="15.5" x14ac:dyDescent="0.35">
      <c r="A4" s="3" t="s">
        <v>1</v>
      </c>
      <c r="B4" s="3">
        <v>253</v>
      </c>
      <c r="C4" s="3">
        <v>280</v>
      </c>
      <c r="D4" s="3">
        <v>340</v>
      </c>
      <c r="E4" s="3">
        <v>300</v>
      </c>
      <c r="F4" s="3">
        <v>393</v>
      </c>
      <c r="G4" s="3">
        <v>233</v>
      </c>
      <c r="H4" s="3">
        <v>287</v>
      </c>
      <c r="I4" s="3">
        <v>420</v>
      </c>
      <c r="J4" s="3">
        <v>480</v>
      </c>
      <c r="K4" s="3">
        <v>427</v>
      </c>
      <c r="L4" s="3">
        <v>527</v>
      </c>
      <c r="M4" s="3">
        <v>393</v>
      </c>
      <c r="N4" s="3">
        <f>SUM(B4:M4)/(N5)</f>
        <v>17.831275720164609</v>
      </c>
    </row>
    <row r="5" spans="1:14" ht="15.5" x14ac:dyDescent="0.35">
      <c r="A5" s="3" t="s">
        <v>15</v>
      </c>
      <c r="B5" s="3">
        <v>20</v>
      </c>
      <c r="C5" s="3">
        <v>21</v>
      </c>
      <c r="D5" s="3">
        <v>23</v>
      </c>
      <c r="E5" s="3">
        <v>20</v>
      </c>
      <c r="F5" s="3">
        <v>22</v>
      </c>
      <c r="G5" s="3">
        <v>22</v>
      </c>
      <c r="H5" s="3">
        <v>10</v>
      </c>
      <c r="I5" s="3">
        <v>23</v>
      </c>
      <c r="J5" s="3">
        <v>20</v>
      </c>
      <c r="K5" s="3">
        <v>22</v>
      </c>
      <c r="L5" s="3">
        <v>20</v>
      </c>
      <c r="M5" s="3">
        <v>20</v>
      </c>
      <c r="N5" s="3">
        <f>SUM(B5:M5)</f>
        <v>243</v>
      </c>
    </row>
    <row r="6" spans="1:14" ht="15.5" x14ac:dyDescent="0.35">
      <c r="A6" s="3" t="s">
        <v>16</v>
      </c>
      <c r="B6" s="7">
        <f>$N$4*B5</f>
        <v>356.62551440329219</v>
      </c>
      <c r="C6" s="7">
        <f t="shared" ref="C6:M6" si="0">$N$4*C5</f>
        <v>374.45679012345676</v>
      </c>
      <c r="D6" s="7">
        <f t="shared" si="0"/>
        <v>410.11934156378601</v>
      </c>
      <c r="E6" s="7">
        <f t="shared" si="0"/>
        <v>356.62551440329219</v>
      </c>
      <c r="F6" s="7">
        <f t="shared" si="0"/>
        <v>392.28806584362138</v>
      </c>
      <c r="G6" s="7">
        <f t="shared" si="0"/>
        <v>392.28806584362138</v>
      </c>
      <c r="H6" s="7">
        <f t="shared" si="0"/>
        <v>178.31275720164609</v>
      </c>
      <c r="I6" s="7">
        <f t="shared" si="0"/>
        <v>410.11934156378601</v>
      </c>
      <c r="J6" s="7">
        <f t="shared" si="0"/>
        <v>356.62551440329219</v>
      </c>
      <c r="K6" s="7">
        <f t="shared" si="0"/>
        <v>392.28806584362138</v>
      </c>
      <c r="L6" s="7">
        <f t="shared" si="0"/>
        <v>356.62551440329219</v>
      </c>
      <c r="M6" s="7">
        <f t="shared" si="0"/>
        <v>356.62551440329219</v>
      </c>
      <c r="N6" s="7"/>
    </row>
    <row r="7" spans="1:14" ht="15.5" x14ac:dyDescent="0.35">
      <c r="A7" s="3" t="s">
        <v>17</v>
      </c>
      <c r="B7" s="7">
        <f>B6*1000/8/B5</f>
        <v>2228.9094650205761</v>
      </c>
      <c r="C7" s="7">
        <f t="shared" ref="C7:M7" si="1">C6*1000/8/C5</f>
        <v>2228.9094650205757</v>
      </c>
      <c r="D7" s="7">
        <f t="shared" si="1"/>
        <v>2228.9094650205761</v>
      </c>
      <c r="E7" s="7">
        <f t="shared" si="1"/>
        <v>2228.9094650205761</v>
      </c>
      <c r="F7" s="7">
        <f t="shared" si="1"/>
        <v>2228.9094650205761</v>
      </c>
      <c r="G7" s="7">
        <f t="shared" si="1"/>
        <v>2228.9094650205761</v>
      </c>
      <c r="H7" s="7">
        <f t="shared" si="1"/>
        <v>2228.9094650205761</v>
      </c>
      <c r="I7" s="7">
        <f t="shared" si="1"/>
        <v>2228.9094650205761</v>
      </c>
      <c r="J7" s="7">
        <f t="shared" si="1"/>
        <v>2228.9094650205761</v>
      </c>
      <c r="K7" s="7">
        <f t="shared" si="1"/>
        <v>2228.9094650205761</v>
      </c>
      <c r="L7" s="7">
        <f t="shared" si="1"/>
        <v>2228.9094650205761</v>
      </c>
      <c r="M7" s="7">
        <f t="shared" si="1"/>
        <v>2228.9094650205761</v>
      </c>
      <c r="N7" s="7"/>
    </row>
    <row r="8" spans="1:14" ht="15.5" x14ac:dyDescent="0.35">
      <c r="A8" s="3" t="s">
        <v>18</v>
      </c>
      <c r="B8" s="7">
        <f>215-B4+B6</f>
        <v>318.62551440329219</v>
      </c>
      <c r="C8" s="7">
        <f t="shared" ref="C8:M8" si="2">B8+C6-C4</f>
        <v>413.08230452674889</v>
      </c>
      <c r="D8" s="7">
        <f t="shared" si="2"/>
        <v>483.20164609053495</v>
      </c>
      <c r="E8" s="7">
        <f t="shared" si="2"/>
        <v>539.82716049382714</v>
      </c>
      <c r="F8" s="7">
        <f t="shared" si="2"/>
        <v>539.11522633744858</v>
      </c>
      <c r="G8" s="7">
        <f t="shared" si="2"/>
        <v>698.4032921810699</v>
      </c>
      <c r="H8" s="7">
        <f t="shared" si="2"/>
        <v>589.71604938271594</v>
      </c>
      <c r="I8" s="7">
        <f t="shared" si="2"/>
        <v>579.835390946502</v>
      </c>
      <c r="J8" s="7">
        <f t="shared" si="2"/>
        <v>456.46090534979419</v>
      </c>
      <c r="K8" s="7">
        <f t="shared" si="2"/>
        <v>421.74897119341563</v>
      </c>
      <c r="L8" s="7">
        <f t="shared" si="2"/>
        <v>251.37448559670781</v>
      </c>
      <c r="M8" s="7">
        <f t="shared" si="2"/>
        <v>215</v>
      </c>
      <c r="N8" s="7"/>
    </row>
    <row r="9" spans="1:14" ht="15.5" x14ac:dyDescent="0.35">
      <c r="A9" s="3" t="s">
        <v>32</v>
      </c>
      <c r="B9" s="7">
        <f>B8*30</f>
        <v>9558.7654320987658</v>
      </c>
      <c r="C9" s="7">
        <f t="shared" ref="C9:M9" si="3">C8*30</f>
        <v>12392.469135802467</v>
      </c>
      <c r="D9" s="7">
        <f t="shared" si="3"/>
        <v>14496.049382716048</v>
      </c>
      <c r="E9" s="7">
        <f t="shared" si="3"/>
        <v>16194.814814814814</v>
      </c>
      <c r="F9" s="7">
        <f t="shared" si="3"/>
        <v>16173.456790123457</v>
      </c>
      <c r="G9" s="7">
        <f t="shared" si="3"/>
        <v>20952.098765432096</v>
      </c>
      <c r="H9" s="7">
        <f t="shared" si="3"/>
        <v>17691.481481481478</v>
      </c>
      <c r="I9" s="7">
        <f t="shared" si="3"/>
        <v>17395.06172839506</v>
      </c>
      <c r="J9" s="7">
        <f t="shared" si="3"/>
        <v>13693.827160493825</v>
      </c>
      <c r="K9" s="7">
        <f t="shared" si="3"/>
        <v>12652.469135802468</v>
      </c>
      <c r="L9" s="7">
        <f t="shared" si="3"/>
        <v>7541.2345679012342</v>
      </c>
      <c r="M9" s="7">
        <f t="shared" si="3"/>
        <v>6450</v>
      </c>
      <c r="N9" s="7"/>
    </row>
    <row r="10" spans="1:14" ht="15.5" x14ac:dyDescent="0.35">
      <c r="A10" s="3" t="s">
        <v>19</v>
      </c>
      <c r="B10" s="7">
        <f t="shared" ref="B10:M10" si="4">B8/C4*C5</f>
        <v>23.896913580246917</v>
      </c>
      <c r="C10" s="7">
        <f t="shared" si="4"/>
        <v>27.94380295328007</v>
      </c>
      <c r="D10" s="7">
        <f t="shared" si="4"/>
        <v>32.213443072702333</v>
      </c>
      <c r="E10" s="7">
        <f t="shared" si="4"/>
        <v>30.219332139603555</v>
      </c>
      <c r="F10" s="7">
        <f t="shared" si="4"/>
        <v>50.903583602677543</v>
      </c>
      <c r="G10" s="7">
        <f t="shared" si="4"/>
        <v>24.334609483660973</v>
      </c>
      <c r="H10" s="7">
        <f t="shared" si="4"/>
        <v>32.293974132863013</v>
      </c>
      <c r="I10" s="7">
        <f t="shared" si="4"/>
        <v>24.159807956104249</v>
      </c>
      <c r="J10" s="7">
        <f t="shared" si="4"/>
        <v>23.517892078912112</v>
      </c>
      <c r="K10" s="7">
        <f t="shared" si="4"/>
        <v>16.005653555727349</v>
      </c>
      <c r="L10" s="7">
        <f t="shared" si="4"/>
        <v>12.792594686855359</v>
      </c>
      <c r="M10" s="7">
        <f t="shared" si="4"/>
        <v>2929.9642280175399</v>
      </c>
      <c r="N10" s="7"/>
    </row>
    <row r="11" spans="1:14" ht="15.5" x14ac:dyDescent="0.35">
      <c r="A11" s="1" t="s"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.5" x14ac:dyDescent="0.35">
      <c r="A12" s="1" t="s">
        <v>28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.5" x14ac:dyDescent="0.35">
      <c r="A13" s="1" t="s">
        <v>23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5.5" x14ac:dyDescent="0.35">
      <c r="A14" s="1" t="s">
        <v>24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5.5" x14ac:dyDescent="0.35">
      <c r="A15" s="1" t="s">
        <v>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5" x14ac:dyDescent="0.35">
      <c r="A16" s="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ht="15.5" x14ac:dyDescent="0.35">
      <c r="A17" s="3" t="s">
        <v>26</v>
      </c>
      <c r="B17" s="7">
        <f>IF(B7-1437&gt;0,B7-1437,0)</f>
        <v>791.90946502057614</v>
      </c>
      <c r="C17" s="7">
        <f t="shared" ref="C17:M17" si="5">IF(C7-B7&gt;0,C7-B7,0)</f>
        <v>0</v>
      </c>
      <c r="D17" s="7">
        <f t="shared" si="5"/>
        <v>4.5474735088646412E-13</v>
      </c>
      <c r="E17" s="7">
        <f t="shared" si="5"/>
        <v>0</v>
      </c>
      <c r="F17" s="7">
        <f t="shared" si="5"/>
        <v>0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7">
        <f t="shared" si="5"/>
        <v>0</v>
      </c>
      <c r="K17" s="7">
        <f t="shared" si="5"/>
        <v>0</v>
      </c>
      <c r="L17" s="7">
        <f t="shared" si="5"/>
        <v>0</v>
      </c>
      <c r="M17" s="7">
        <f t="shared" si="5"/>
        <v>0</v>
      </c>
      <c r="N17" s="8"/>
    </row>
    <row r="18" spans="1:14" ht="15.5" x14ac:dyDescent="0.35">
      <c r="A18" s="3" t="s">
        <v>27</v>
      </c>
      <c r="B18" s="7">
        <f>IF(B17=0,B7-1437,0)</f>
        <v>0</v>
      </c>
      <c r="C18" s="7">
        <f t="shared" ref="C18:M18" si="6">IF(C17=0,B7-C7,0)</f>
        <v>4.5474735088646412E-13</v>
      </c>
      <c r="D18" s="7">
        <f t="shared" si="6"/>
        <v>0</v>
      </c>
      <c r="E18" s="7">
        <f t="shared" si="6"/>
        <v>0</v>
      </c>
      <c r="F18" s="7">
        <f t="shared" si="6"/>
        <v>0</v>
      </c>
      <c r="G18" s="7">
        <f t="shared" si="6"/>
        <v>0</v>
      </c>
      <c r="H18" s="7">
        <f t="shared" si="6"/>
        <v>0</v>
      </c>
      <c r="I18" s="7">
        <f t="shared" si="6"/>
        <v>0</v>
      </c>
      <c r="J18" s="7">
        <f t="shared" si="6"/>
        <v>0</v>
      </c>
      <c r="K18" s="7">
        <f t="shared" si="6"/>
        <v>0</v>
      </c>
      <c r="L18" s="7">
        <f t="shared" si="6"/>
        <v>0</v>
      </c>
      <c r="M18" s="7">
        <f t="shared" si="6"/>
        <v>0</v>
      </c>
      <c r="N18" s="8"/>
    </row>
    <row r="19" spans="1:14" ht="15.5" x14ac:dyDescent="0.35">
      <c r="A19" s="3" t="s">
        <v>29</v>
      </c>
      <c r="B19" s="7">
        <f>IF(B17&gt;=0,200*B17,0)</f>
        <v>158381.89300411523</v>
      </c>
      <c r="C19" s="7">
        <f t="shared" ref="C19:M19" si="7">IF(C17&gt;=0,200*C17,0)</f>
        <v>0</v>
      </c>
      <c r="D19" s="7">
        <f t="shared" si="7"/>
        <v>9.0949470177292824E-11</v>
      </c>
      <c r="E19" s="7">
        <f t="shared" si="7"/>
        <v>0</v>
      </c>
      <c r="F19" s="7">
        <f t="shared" si="7"/>
        <v>0</v>
      </c>
      <c r="G19" s="7">
        <f t="shared" si="7"/>
        <v>0</v>
      </c>
      <c r="H19" s="7">
        <f t="shared" si="7"/>
        <v>0</v>
      </c>
      <c r="I19" s="7">
        <f t="shared" si="7"/>
        <v>0</v>
      </c>
      <c r="J19" s="7">
        <f t="shared" si="7"/>
        <v>0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11">
        <f>SUM(B19:M19)</f>
        <v>158381.89300411532</v>
      </c>
    </row>
    <row r="20" spans="1:14" ht="15.5" x14ac:dyDescent="0.35">
      <c r="A20" s="3" t="s">
        <v>30</v>
      </c>
      <c r="B20" s="7">
        <f>IF(B18&gt;=0,500*B18,0)</f>
        <v>0</v>
      </c>
      <c r="C20" s="7">
        <f t="shared" ref="C20:M20" si="8">IF(C18&gt;=0,500*C18,0)</f>
        <v>2.2737367544323206E-10</v>
      </c>
      <c r="D20" s="7">
        <f t="shared" si="8"/>
        <v>0</v>
      </c>
      <c r="E20" s="7">
        <f t="shared" si="8"/>
        <v>0</v>
      </c>
      <c r="F20" s="7">
        <f t="shared" si="8"/>
        <v>0</v>
      </c>
      <c r="G20" s="7">
        <f t="shared" si="8"/>
        <v>0</v>
      </c>
      <c r="H20" s="7">
        <f t="shared" si="8"/>
        <v>0</v>
      </c>
      <c r="I20" s="7">
        <f t="shared" si="8"/>
        <v>0</v>
      </c>
      <c r="J20" s="7">
        <f t="shared" si="8"/>
        <v>0</v>
      </c>
      <c r="K20" s="7">
        <f t="shared" si="8"/>
        <v>0</v>
      </c>
      <c r="L20" s="7">
        <f t="shared" si="8"/>
        <v>0</v>
      </c>
      <c r="M20" s="7">
        <f t="shared" si="8"/>
        <v>0</v>
      </c>
      <c r="N20" s="11">
        <f t="shared" ref="N20:N21" si="9">SUM(B20:M20)</f>
        <v>2.2737367544323206E-10</v>
      </c>
    </row>
    <row r="21" spans="1:14" ht="16" thickBot="1" x14ac:dyDescent="0.4">
      <c r="A21" s="3" t="s">
        <v>31</v>
      </c>
      <c r="B21" s="7">
        <f>B9*0.02*1000</f>
        <v>191175.30864197534</v>
      </c>
      <c r="C21" s="7">
        <f t="shared" ref="C21:M21" si="10">C9*0.02*1000</f>
        <v>247849.38271604935</v>
      </c>
      <c r="D21" s="7">
        <f t="shared" si="10"/>
        <v>289920.98765432095</v>
      </c>
      <c r="E21" s="7">
        <f t="shared" si="10"/>
        <v>323896.29629629629</v>
      </c>
      <c r="F21" s="7">
        <f t="shared" si="10"/>
        <v>323469.13580246916</v>
      </c>
      <c r="G21" s="7">
        <f t="shared" si="10"/>
        <v>419041.97530864197</v>
      </c>
      <c r="H21" s="7">
        <f t="shared" si="10"/>
        <v>353829.62962962955</v>
      </c>
      <c r="I21" s="7">
        <f t="shared" si="10"/>
        <v>347901.23456790124</v>
      </c>
      <c r="J21" s="7">
        <f t="shared" si="10"/>
        <v>273876.54320987652</v>
      </c>
      <c r="K21" s="7">
        <f t="shared" si="10"/>
        <v>253049.38271604935</v>
      </c>
      <c r="L21" s="7">
        <f t="shared" si="10"/>
        <v>150824.69135802469</v>
      </c>
      <c r="M21" s="12">
        <f t="shared" si="10"/>
        <v>129000</v>
      </c>
      <c r="N21" s="11">
        <f t="shared" si="9"/>
        <v>3303834.5679012341</v>
      </c>
    </row>
    <row r="22" spans="1:14" ht="16" thickBot="1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 t="s">
        <v>33</v>
      </c>
      <c r="N22" s="9">
        <f>SUM(N19:N21)</f>
        <v>3462216.4609053498</v>
      </c>
    </row>
  </sheetData>
  <mergeCells count="1">
    <mergeCell ref="B2:M2"/>
  </mergeCells>
  <pageMargins left="0.7" right="0.7" top="0.75" bottom="0.75" header="0.3" footer="0.3"/>
  <pageSetup paperSize="9" scale="81" orientation="landscape" horizontalDpi="4294967293" verticalDpi="4294967293" r:id="rId1"/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Chase</vt:lpstr>
      <vt:lpstr>Level</vt:lpstr>
      <vt:lpstr>Sayfa3</vt:lpstr>
      <vt:lpstr>Level!Yazdırma_Alanı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computer</cp:lastModifiedBy>
  <cp:lastPrinted>2014-10-02T12:29:25Z</cp:lastPrinted>
  <dcterms:created xsi:type="dcterms:W3CDTF">2014-09-30T15:34:17Z</dcterms:created>
  <dcterms:modified xsi:type="dcterms:W3CDTF">2018-10-02T09:08:00Z</dcterms:modified>
</cp:coreProperties>
</file>