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1" r:id="rId1"/>
    <sheet name="Addition" sheetId="2" r:id="rId2"/>
    <sheet name="Omission" sheetId="4" r:id="rId3"/>
    <sheet name="Breakdown I" sheetId="5" r:id="rId4"/>
    <sheet name="Breakdown II" sheetId="6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con25">#REF!</definedName>
    <definedName name="___hcb20">#REF!</definedName>
    <definedName name="__con25" localSheetId="3">#REF!</definedName>
    <definedName name="__con25" localSheetId="4">#REF!</definedName>
    <definedName name="__con25">#REF!</definedName>
    <definedName name="__hcb20" localSheetId="4">#REF!</definedName>
    <definedName name="__hcb20">#REF!</definedName>
    <definedName name="_11.2_FLOOR_FINISHING">[2]Brkdwn!#REF!</definedName>
    <definedName name="_con25" localSheetId="3">#REF!</definedName>
    <definedName name="_con25" localSheetId="4">#REF!</definedName>
    <definedName name="_con25">#REF!</definedName>
    <definedName name="_hcb20" localSheetId="4">#REF!</definedName>
    <definedName name="_hcb20">#REF!</definedName>
    <definedName name="a" localSheetId="4">#REF!</definedName>
    <definedName name="a">#REF!</definedName>
    <definedName name="abel" localSheetId="4">#REF!</definedName>
    <definedName name="abel">#REF!</definedName>
    <definedName name="adigrat">#N/A</definedName>
    <definedName name="analyses" localSheetId="3">#REF!</definedName>
    <definedName name="analyses" localSheetId="4">#REF!</definedName>
    <definedName name="analyses">#REF!</definedName>
    <definedName name="b" localSheetId="3">#REF!</definedName>
    <definedName name="b" localSheetId="4">#REF!</definedName>
    <definedName name="b">#REF!</definedName>
    <definedName name="Beg_Bal" localSheetId="3">#REF!</definedName>
    <definedName name="Beg_Bal" localSheetId="4">#REF!</definedName>
    <definedName name="Beg_Bal">#REF!</definedName>
    <definedName name="ceiling" localSheetId="4">#REF!</definedName>
    <definedName name="ceiling">#REF!</definedName>
    <definedName name="cemic" localSheetId="4">#REF!</definedName>
    <definedName name="cemic">#REF!</definedName>
    <definedName name="cisheet" localSheetId="4">#REF!</definedName>
    <definedName name="cisheet">#REF!</definedName>
    <definedName name="COVR" localSheetId="4">#REF!</definedName>
    <definedName name="COVR">#REF!</definedName>
    <definedName name="d" localSheetId="3">'[3] analysis'!$J$64</definedName>
    <definedName name="d">'[4] analysis'!$J$64</definedName>
    <definedName name="Data" localSheetId="3">#REF!</definedName>
    <definedName name="Data" localSheetId="4">#REF!</definedName>
    <definedName name="Data">#REF!</definedName>
    <definedName name="df" localSheetId="3">#REF!</definedName>
    <definedName name="df" localSheetId="4">#REF!</definedName>
    <definedName name="df">#REF!</definedName>
    <definedName name="e" localSheetId="3">'[3] analysis'!$J$64</definedName>
    <definedName name="e">'[4] analysis'!$J$64</definedName>
    <definedName name="Electrical_Installtion" localSheetId="4">[2]Brkdwn!#REF!</definedName>
    <definedName name="Electrical_Installtion">[2]Brkdwn!#REF!</definedName>
    <definedName name="End_Bal" localSheetId="3">#REF!</definedName>
    <definedName name="End_Bal" localSheetId="4">#REF!</definedName>
    <definedName name="End_Bal">#REF!</definedName>
    <definedName name="Extra_Pay" localSheetId="3">#REF!</definedName>
    <definedName name="Extra_Pay" localSheetId="4">#REF!</definedName>
    <definedName name="Extra_Pay">#REF!</definedName>
    <definedName name="ficotp" localSheetId="3">#REF!</definedName>
    <definedName name="ficotp" localSheetId="4">#REF!</definedName>
    <definedName name="ficotp">#REF!</definedName>
    <definedName name="flortil" localSheetId="4">#REF!</definedName>
    <definedName name="flortil">#REF!</definedName>
    <definedName name="formw" localSheetId="4">#REF!</definedName>
    <definedName name="formw">#REF!</definedName>
    <definedName name="ftt" localSheetId="4">#REF!</definedName>
    <definedName name="ftt">#REF!</definedName>
    <definedName name="Full_Print" localSheetId="4">#REF!</definedName>
    <definedName name="Full_Print">#REF!</definedName>
    <definedName name="gh" localSheetId="4">#REF!</definedName>
    <definedName name="gh">#REF!</definedName>
    <definedName name="glaz" localSheetId="4">#REF!</definedName>
    <definedName name="glaz">#REF!</definedName>
    <definedName name="gslabc20" localSheetId="4">#REF!</definedName>
    <definedName name="gslabc20">#REF!</definedName>
    <definedName name="hard" localSheetId="4">#REF!</definedName>
    <definedName name="hard">#REF!</definedName>
    <definedName name="Header_Row" localSheetId="4">ROW(#REF!)</definedName>
    <definedName name="Header_Row">ROW(#REF!)</definedName>
    <definedName name="Int" localSheetId="4">#REF!</definedName>
    <definedName name="Int">#REF!</definedName>
    <definedName name="Interest_Rate" localSheetId="4">#REF!</definedName>
    <definedName name="Interest_Rate">#REF!</definedName>
    <definedName name="Last_Row">#N/A</definedName>
    <definedName name="Loan_Amount" localSheetId="3">#REF!</definedName>
    <definedName name="Loan_Amount" localSheetId="4">#REF!</definedName>
    <definedName name="Loan_Amount">#REF!</definedName>
    <definedName name="Loan_Start" localSheetId="3">#REF!</definedName>
    <definedName name="Loan_Start" localSheetId="4">#REF!</definedName>
    <definedName name="Loan_Start">#REF!</definedName>
    <definedName name="Loan_Years" localSheetId="3">#REF!</definedName>
    <definedName name="Loan_Years" localSheetId="4">#REF!</definedName>
    <definedName name="Loan_Years">#REF!</definedName>
    <definedName name="masa" localSheetId="4">#REF!</definedName>
    <definedName name="masa">#REF!</definedName>
    <definedName name="masb" localSheetId="4">#REF!</definedName>
    <definedName name="masb">#REF!</definedName>
    <definedName name="new" localSheetId="3">'[5] analysis'!$J$64</definedName>
    <definedName name="new">'[6] analysis'!$J$64</definedName>
    <definedName name="NEWR" localSheetId="3">'[5] analysis'!$J$64</definedName>
    <definedName name="NEWR">'[6] analysis'!$J$64</definedName>
    <definedName name="Num_Pmt_Per_Year" localSheetId="3">#REF!</definedName>
    <definedName name="Num_Pmt_Per_Year" localSheetId="4">#REF!</definedName>
    <definedName name="Num_Pmt_Per_Year">#REF!</definedName>
    <definedName name="Number_of_Payments" localSheetId="3">MATCH(0.01,'Breakdown I'!End_Bal,-1)+1</definedName>
    <definedName name="Number_of_Payments" localSheetId="4">MATCH(0.01,'Breakdown II'!End_Bal,-1)+1</definedName>
    <definedName name="Number_of_Payments">MATCH(0.01,End_Bal,-1)+1</definedName>
    <definedName name="paint" localSheetId="3">#REF!</definedName>
    <definedName name="paint" localSheetId="4">#REF!</definedName>
    <definedName name="paint">#REF!</definedName>
    <definedName name="Painting" localSheetId="4">[2]Brkdwn!#REF!</definedName>
    <definedName name="Painting">[2]Brkdwn!#REF!</definedName>
    <definedName name="Pay_Date" localSheetId="3">#REF!</definedName>
    <definedName name="Pay_Date" localSheetId="4">#REF!</definedName>
    <definedName name="Pay_Date">#REF!</definedName>
    <definedName name="Pay_Num" localSheetId="3">#REF!</definedName>
    <definedName name="Pay_Num" localSheetId="4">#REF!</definedName>
    <definedName name="Pay_Num">#REF!</definedName>
    <definedName name="Payment_Date" localSheetId="3">DATE(YEAR('Breakdown I'!Loan_Start),MONTH('Breakdown I'!Loan_Start)+Payment_Number,DAY('Breakdown I'!Loan_Start))</definedName>
    <definedName name="Payment_Date" localSheetId="4">DATE(YEAR('Breakdown II'!Loan_Start),MONTH('Breakdown II'!Loan_Start)+Payment_Number,DAY('Breakdown II'!Loan_Start))</definedName>
    <definedName name="Payment_Date">DATE(YEAR(Loan_Start),MONTH(Loan_Start)+Payment_Number,DAY(Loan_Start))</definedName>
    <definedName name="point" localSheetId="3">#REF!</definedName>
    <definedName name="point" localSheetId="4">#REF!</definedName>
    <definedName name="point">#REF!</definedName>
    <definedName name="Princ" localSheetId="3">#REF!</definedName>
    <definedName name="Princ" localSheetId="4">#REF!</definedName>
    <definedName name="Princ">#REF!</definedName>
    <definedName name="_xlnm.Print_Area" localSheetId="3">'Breakdown I'!$A$1:$O$33</definedName>
    <definedName name="_xlnm.Print_Area" localSheetId="4">'Breakdown II'!$A$1:$V$625</definedName>
    <definedName name="Print_Area_Reset" localSheetId="3">OFFSET(Full_Print,0,0,Last_Row)</definedName>
    <definedName name="Print_Area_Reset" localSheetId="4">OFFSET('Breakdown II'!Full_Print,0,0,Last_Row)</definedName>
    <definedName name="Print_Area_Reset">OFFSET(Full_Print,0,0,Last_Row)</definedName>
    <definedName name="_xlnm.Print_Titles" localSheetId="4">'Breakdown II'!$1:$13</definedName>
    <definedName name="ptli" localSheetId="3">#REF!</definedName>
    <definedName name="ptli" localSheetId="4">#REF!</definedName>
    <definedName name="ptli">#REF!</definedName>
    <definedName name="rahel" localSheetId="3">#REF!</definedName>
    <definedName name="rahel" localSheetId="4">#REF!</definedName>
    <definedName name="rahel">#REF!</definedName>
    <definedName name="rei" localSheetId="3">#REF!</definedName>
    <definedName name="rei" localSheetId="4">#REF!</definedName>
    <definedName name="rei">#REF!</definedName>
    <definedName name="rende" localSheetId="4">#REF!</definedName>
    <definedName name="rende">#REF!</definedName>
    <definedName name="s" localSheetId="4">#REF!</definedName>
    <definedName name="s">#REF!</definedName>
    <definedName name="SANITARY_INSTALLATION" localSheetId="4">[2]Brkdwn!#REF!</definedName>
    <definedName name="SANITARY_INSTALLATION">[2]Brkdwn!#REF!</definedName>
    <definedName name="Sched_Pay" localSheetId="3">#REF!</definedName>
    <definedName name="Sched_Pay" localSheetId="4">#REF!</definedName>
    <definedName name="Sched_Pay">#REF!</definedName>
    <definedName name="Scheduled_Extra_Payments" localSheetId="4">#REF!</definedName>
    <definedName name="Scheduled_Extra_Payments">#REF!</definedName>
    <definedName name="Scheduled_Interest_Rate" localSheetId="4">#REF!</definedName>
    <definedName name="Scheduled_Interest_Rate">#REF!</definedName>
    <definedName name="Scheduled_Monthly_Payment" localSheetId="4">#REF!</definedName>
    <definedName name="Scheduled_Monthly_Payment">#REF!</definedName>
    <definedName name="screed" localSheetId="4">#REF!</definedName>
    <definedName name="screed">#REF!</definedName>
    <definedName name="sinto" localSheetId="4">#REF!</definedName>
    <definedName name="sinto">#REF!</definedName>
    <definedName name="ss." localSheetId="4">#REF!</definedName>
    <definedName name="ss.">#REF!</definedName>
    <definedName name="t" localSheetId="4">#REF!</definedName>
    <definedName name="t">#REF!</definedName>
    <definedName name="Total_Interest" localSheetId="4">#REF!</definedName>
    <definedName name="Total_Interest">#REF!</definedName>
    <definedName name="Total_Pay" localSheetId="4">#REF!</definedName>
    <definedName name="Total_Pay">#REF!</definedName>
    <definedName name="Total_Payment" localSheetId="3">Scheduled_Payment+Extra_Payment</definedName>
    <definedName name="Total_Payment" localSheetId="4">Scheduled_Payment+Extra_Payment</definedName>
    <definedName name="Total_Payment">Scheduled_Payment+Extra_Payment</definedName>
    <definedName name="Total_summary" localSheetId="3">#REF!</definedName>
    <definedName name="Total_summary" localSheetId="4">#REF!</definedName>
    <definedName name="Total_summary">#REF!</definedName>
    <definedName name="u" localSheetId="3">#REF!</definedName>
    <definedName name="u" localSheetId="4">#REF!</definedName>
    <definedName name="u">#REF!</definedName>
    <definedName name="Values_Entered" localSheetId="3">IF('Breakdown I'!Loan_Amount*Interest_Rate*'Breakdown I'!Loan_Years*'Breakdown I'!Loan_Start&gt;0,1,0)</definedName>
    <definedName name="Values_Entered" localSheetId="4">IF('Breakdown II'!Loan_Amount*'Breakdown II'!Interest_Rate*'Breakdown II'!Loan_Years*'Breakdown II'!Loan_Start&gt;0,1,0)</definedName>
    <definedName name="Values_Entered">IF(Loan_Amount*Interest_Rate*Loan_Years*Loan_Start&gt;0,1,0)</definedName>
    <definedName name="xx" localSheetId="3">#REF!</definedName>
    <definedName name="XX" localSheetId="4">#REF!</definedName>
    <definedName name="XX">#REF!</definedName>
    <definedName name="z" localSheetId="3">#REF!</definedName>
    <definedName name="z" localSheetId="4">#REF!</definedName>
    <definedName name="z">#REF!</definedName>
  </definedNames>
  <calcPr calcId="124519"/>
</workbook>
</file>

<file path=xl/calcChain.xml><?xml version="1.0" encoding="utf-8"?>
<calcChain xmlns="http://schemas.openxmlformats.org/spreadsheetml/2006/main">
  <c r="T624" i="6"/>
  <c r="N621"/>
  <c r="N624" s="1"/>
  <c r="H621"/>
  <c r="H624" s="1"/>
  <c r="T620"/>
  <c r="N617"/>
  <c r="N620" s="1"/>
  <c r="H617"/>
  <c r="H620" s="1"/>
  <c r="U620" s="1"/>
  <c r="V620" s="1"/>
  <c r="T616"/>
  <c r="N616"/>
  <c r="U616" s="1"/>
  <c r="V616" s="1"/>
  <c r="H616"/>
  <c r="N613"/>
  <c r="H613"/>
  <c r="T612"/>
  <c r="H612"/>
  <c r="N609"/>
  <c r="N612" s="1"/>
  <c r="H609"/>
  <c r="T608"/>
  <c r="N605"/>
  <c r="N608" s="1"/>
  <c r="H605"/>
  <c r="H608" s="1"/>
  <c r="U608" s="1"/>
  <c r="V608" s="1"/>
  <c r="T604"/>
  <c r="N604"/>
  <c r="N601"/>
  <c r="H601"/>
  <c r="H604" s="1"/>
  <c r="U604" s="1"/>
  <c r="V604" s="1"/>
  <c r="T600"/>
  <c r="N600"/>
  <c r="U600" s="1"/>
  <c r="V600" s="1"/>
  <c r="H600"/>
  <c r="N597"/>
  <c r="H597"/>
  <c r="T596"/>
  <c r="H594"/>
  <c r="H593"/>
  <c r="H596" s="1"/>
  <c r="U596" s="1"/>
  <c r="V596" s="1"/>
  <c r="H592"/>
  <c r="N591"/>
  <c r="N596" s="1"/>
  <c r="H591"/>
  <c r="H588"/>
  <c r="N587"/>
  <c r="G587"/>
  <c r="H587" s="1"/>
  <c r="N586"/>
  <c r="H586"/>
  <c r="G586"/>
  <c r="T585"/>
  <c r="T590" s="1"/>
  <c r="N585"/>
  <c r="N590" s="1"/>
  <c r="H585"/>
  <c r="H590" s="1"/>
  <c r="U590" s="1"/>
  <c r="V590" s="1"/>
  <c r="H582"/>
  <c r="N581"/>
  <c r="H581"/>
  <c r="G581"/>
  <c r="N580"/>
  <c r="G580"/>
  <c r="H580" s="1"/>
  <c r="T579"/>
  <c r="T584" s="1"/>
  <c r="N579"/>
  <c r="N584" s="1"/>
  <c r="G579"/>
  <c r="H579" s="1"/>
  <c r="H576"/>
  <c r="N575"/>
  <c r="H575"/>
  <c r="G575"/>
  <c r="N574"/>
  <c r="G574"/>
  <c r="H574" s="1"/>
  <c r="T573"/>
  <c r="T578" s="1"/>
  <c r="N573"/>
  <c r="N578" s="1"/>
  <c r="G573"/>
  <c r="H573" s="1"/>
  <c r="H578" s="1"/>
  <c r="H571"/>
  <c r="G571"/>
  <c r="H570"/>
  <c r="N569"/>
  <c r="H569"/>
  <c r="G569"/>
  <c r="N568"/>
  <c r="G568"/>
  <c r="H568" s="1"/>
  <c r="T567"/>
  <c r="T572" s="1"/>
  <c r="N567"/>
  <c r="N572" s="1"/>
  <c r="G567"/>
  <c r="H567" s="1"/>
  <c r="H564"/>
  <c r="G564"/>
  <c r="H563"/>
  <c r="N562"/>
  <c r="H562"/>
  <c r="G562"/>
  <c r="N561"/>
  <c r="G561"/>
  <c r="H561" s="1"/>
  <c r="T560"/>
  <c r="T565" s="1"/>
  <c r="N560"/>
  <c r="N565" s="1"/>
  <c r="G560"/>
  <c r="H560" s="1"/>
  <c r="H565" s="1"/>
  <c r="U565" s="1"/>
  <c r="V565" s="1"/>
  <c r="H557"/>
  <c r="G557"/>
  <c r="H556"/>
  <c r="N555"/>
  <c r="H555"/>
  <c r="G555"/>
  <c r="N554"/>
  <c r="G554"/>
  <c r="H554" s="1"/>
  <c r="T553"/>
  <c r="T558" s="1"/>
  <c r="N553"/>
  <c r="N558" s="1"/>
  <c r="G553"/>
  <c r="H553" s="1"/>
  <c r="T551"/>
  <c r="N551"/>
  <c r="H549"/>
  <c r="H548"/>
  <c r="H547"/>
  <c r="N546"/>
  <c r="H546"/>
  <c r="H551" s="1"/>
  <c r="U551" s="1"/>
  <c r="V551" s="1"/>
  <c r="F546"/>
  <c r="T545"/>
  <c r="H543"/>
  <c r="H542"/>
  <c r="H541"/>
  <c r="N540"/>
  <c r="N545" s="1"/>
  <c r="F540"/>
  <c r="H540" s="1"/>
  <c r="H545" s="1"/>
  <c r="T539"/>
  <c r="N539"/>
  <c r="H537"/>
  <c r="H536"/>
  <c r="H535"/>
  <c r="N534"/>
  <c r="H534"/>
  <c r="H539" s="1"/>
  <c r="U539" s="1"/>
  <c r="V539" s="1"/>
  <c r="F534"/>
  <c r="T533"/>
  <c r="H531"/>
  <c r="H530"/>
  <c r="H529"/>
  <c r="N528"/>
  <c r="N533" s="1"/>
  <c r="F528"/>
  <c r="H528" s="1"/>
  <c r="H533" s="1"/>
  <c r="T527"/>
  <c r="N527"/>
  <c r="H525"/>
  <c r="H524"/>
  <c r="H523"/>
  <c r="N522"/>
  <c r="H522"/>
  <c r="H527" s="1"/>
  <c r="U527" s="1"/>
  <c r="V527" s="1"/>
  <c r="F522"/>
  <c r="T521"/>
  <c r="H519"/>
  <c r="H518"/>
  <c r="H517"/>
  <c r="N516"/>
  <c r="N521" s="1"/>
  <c r="F516"/>
  <c r="H516" s="1"/>
  <c r="H521" s="1"/>
  <c r="T515"/>
  <c r="N515"/>
  <c r="H513"/>
  <c r="H512"/>
  <c r="H511"/>
  <c r="N510"/>
  <c r="H510"/>
  <c r="H515" s="1"/>
  <c r="U515" s="1"/>
  <c r="V515" s="1"/>
  <c r="F510"/>
  <c r="T509"/>
  <c r="H507"/>
  <c r="H506"/>
  <c r="H505"/>
  <c r="N504"/>
  <c r="N509" s="1"/>
  <c r="F504"/>
  <c r="H504" s="1"/>
  <c r="H509" s="1"/>
  <c r="T503"/>
  <c r="N503"/>
  <c r="H501"/>
  <c r="H500"/>
  <c r="H499"/>
  <c r="N498"/>
  <c r="H498"/>
  <c r="H503" s="1"/>
  <c r="U503" s="1"/>
  <c r="V503" s="1"/>
  <c r="F498"/>
  <c r="N494"/>
  <c r="N493"/>
  <c r="T492"/>
  <c r="T497" s="1"/>
  <c r="N492"/>
  <c r="N497" s="1"/>
  <c r="H492"/>
  <c r="T490"/>
  <c r="N490"/>
  <c r="H486"/>
  <c r="N485"/>
  <c r="H485"/>
  <c r="H490" s="1"/>
  <c r="U490" s="1"/>
  <c r="V490" s="1"/>
  <c r="T484"/>
  <c r="N484"/>
  <c r="H482"/>
  <c r="H481"/>
  <c r="H480"/>
  <c r="N479"/>
  <c r="H479"/>
  <c r="H484" s="1"/>
  <c r="U484" s="1"/>
  <c r="V484" s="1"/>
  <c r="G479"/>
  <c r="T478"/>
  <c r="H476"/>
  <c r="H475"/>
  <c r="H474"/>
  <c r="N473"/>
  <c r="N478" s="1"/>
  <c r="G473"/>
  <c r="H473" s="1"/>
  <c r="H478" s="1"/>
  <c r="T472"/>
  <c r="N472"/>
  <c r="H470"/>
  <c r="H469"/>
  <c r="H468"/>
  <c r="N467"/>
  <c r="H467"/>
  <c r="H472" s="1"/>
  <c r="U472" s="1"/>
  <c r="V472" s="1"/>
  <c r="H464"/>
  <c r="N463"/>
  <c r="H463"/>
  <c r="G463"/>
  <c r="N462"/>
  <c r="G462"/>
  <c r="H462" s="1"/>
  <c r="T461"/>
  <c r="T466" s="1"/>
  <c r="N461"/>
  <c r="N466" s="1"/>
  <c r="H461"/>
  <c r="H457"/>
  <c r="N456"/>
  <c r="G456"/>
  <c r="H456" s="1"/>
  <c r="N455"/>
  <c r="H455"/>
  <c r="G455"/>
  <c r="T454"/>
  <c r="T459" s="1"/>
  <c r="N454"/>
  <c r="N459" s="1"/>
  <c r="H454"/>
  <c r="N452"/>
  <c r="N449"/>
  <c r="N448"/>
  <c r="T447"/>
  <c r="T452" s="1"/>
  <c r="N447"/>
  <c r="H447"/>
  <c r="H452" s="1"/>
  <c r="U452" s="1"/>
  <c r="V452" s="1"/>
  <c r="N443"/>
  <c r="N442"/>
  <c r="T441"/>
  <c r="T446" s="1"/>
  <c r="N441"/>
  <c r="N446" s="1"/>
  <c r="U446" s="1"/>
  <c r="V446" s="1"/>
  <c r="T440"/>
  <c r="N440"/>
  <c r="H436"/>
  <c r="N435"/>
  <c r="H435"/>
  <c r="H440" s="1"/>
  <c r="U440" s="1"/>
  <c r="V440" s="1"/>
  <c r="T434"/>
  <c r="N434"/>
  <c r="H430"/>
  <c r="N429"/>
  <c r="H429"/>
  <c r="H434" s="1"/>
  <c r="U434" s="1"/>
  <c r="V434" s="1"/>
  <c r="T428"/>
  <c r="N428"/>
  <c r="H424"/>
  <c r="N423"/>
  <c r="H423"/>
  <c r="H428" s="1"/>
  <c r="U428" s="1"/>
  <c r="V428" s="1"/>
  <c r="N419"/>
  <c r="N418"/>
  <c r="T417"/>
  <c r="T422" s="1"/>
  <c r="N417"/>
  <c r="N422" s="1"/>
  <c r="G417"/>
  <c r="H417" s="1"/>
  <c r="H414"/>
  <c r="H413"/>
  <c r="H411"/>
  <c r="H410"/>
  <c r="H409"/>
  <c r="G408"/>
  <c r="H408" s="1"/>
  <c r="H404"/>
  <c r="H403"/>
  <c r="H402"/>
  <c r="H400"/>
  <c r="H399"/>
  <c r="H398"/>
  <c r="H396"/>
  <c r="H392"/>
  <c r="H391"/>
  <c r="H390"/>
  <c r="H388"/>
  <c r="H387"/>
  <c r="H386"/>
  <c r="H384"/>
  <c r="H380"/>
  <c r="H379"/>
  <c r="H378"/>
  <c r="H376"/>
  <c r="H375"/>
  <c r="H374"/>
  <c r="H372"/>
  <c r="H368"/>
  <c r="H367"/>
  <c r="H366"/>
  <c r="H364"/>
  <c r="H363"/>
  <c r="H362"/>
  <c r="H360"/>
  <c r="H356"/>
  <c r="H355"/>
  <c r="H354"/>
  <c r="H352"/>
  <c r="H351"/>
  <c r="H350"/>
  <c r="H348"/>
  <c r="H344"/>
  <c r="H343"/>
  <c r="H342"/>
  <c r="H340"/>
  <c r="H339"/>
  <c r="H338"/>
  <c r="H335"/>
  <c r="H331"/>
  <c r="H330"/>
  <c r="H329"/>
  <c r="H327"/>
  <c r="H326"/>
  <c r="H325"/>
  <c r="H323"/>
  <c r="H319"/>
  <c r="H318"/>
  <c r="H317"/>
  <c r="H315"/>
  <c r="H314"/>
  <c r="H313"/>
  <c r="H311"/>
  <c r="H307"/>
  <c r="H306"/>
  <c r="H305"/>
  <c r="H303"/>
  <c r="H302"/>
  <c r="H301"/>
  <c r="H299"/>
  <c r="H295"/>
  <c r="H294"/>
  <c r="H293"/>
  <c r="H291"/>
  <c r="H290"/>
  <c r="H289"/>
  <c r="H287"/>
  <c r="H283"/>
  <c r="H282"/>
  <c r="H281"/>
  <c r="H279"/>
  <c r="H278"/>
  <c r="H277"/>
  <c r="H274"/>
  <c r="H270"/>
  <c r="H269"/>
  <c r="H268"/>
  <c r="H266"/>
  <c r="H265"/>
  <c r="H264"/>
  <c r="H261"/>
  <c r="H257"/>
  <c r="H256"/>
  <c r="H255"/>
  <c r="H253"/>
  <c r="H252"/>
  <c r="H251"/>
  <c r="H248"/>
  <c r="H244"/>
  <c r="H243"/>
  <c r="H242"/>
  <c r="H240"/>
  <c r="H239"/>
  <c r="H238"/>
  <c r="H235"/>
  <c r="H231"/>
  <c r="H230"/>
  <c r="H229"/>
  <c r="H227"/>
  <c r="H226"/>
  <c r="H225"/>
  <c r="H222"/>
  <c r="H218"/>
  <c r="H217"/>
  <c r="H216"/>
  <c r="H214"/>
  <c r="H213"/>
  <c r="H212"/>
  <c r="H209"/>
  <c r="N204"/>
  <c r="N207" s="1"/>
  <c r="G204"/>
  <c r="H204" s="1"/>
  <c r="N203"/>
  <c r="H203"/>
  <c r="N202"/>
  <c r="H202"/>
  <c r="G202"/>
  <c r="T201"/>
  <c r="N201"/>
  <c r="H201"/>
  <c r="G201"/>
  <c r="T200"/>
  <c r="T207" s="1"/>
  <c r="N200"/>
  <c r="H200"/>
  <c r="H207" s="1"/>
  <c r="G200"/>
  <c r="T198"/>
  <c r="H198"/>
  <c r="N195"/>
  <c r="N198" s="1"/>
  <c r="H195"/>
  <c r="H193"/>
  <c r="N192"/>
  <c r="N193" s="1"/>
  <c r="U193" s="1"/>
  <c r="V193" s="1"/>
  <c r="N191"/>
  <c r="T190"/>
  <c r="T193" s="1"/>
  <c r="N190"/>
  <c r="T188"/>
  <c r="H188"/>
  <c r="N187"/>
  <c r="N186"/>
  <c r="T185"/>
  <c r="N185"/>
  <c r="N188" s="1"/>
  <c r="H183"/>
  <c r="N182"/>
  <c r="N183" s="1"/>
  <c r="N181"/>
  <c r="T180"/>
  <c r="T183" s="1"/>
  <c r="N180"/>
  <c r="T178"/>
  <c r="H178"/>
  <c r="N177"/>
  <c r="N176"/>
  <c r="T175"/>
  <c r="N175"/>
  <c r="N178" s="1"/>
  <c r="H173"/>
  <c r="N172"/>
  <c r="N173" s="1"/>
  <c r="N171"/>
  <c r="T170"/>
  <c r="T173" s="1"/>
  <c r="N170"/>
  <c r="T168"/>
  <c r="H168"/>
  <c r="N167"/>
  <c r="N166"/>
  <c r="T165"/>
  <c r="N165"/>
  <c r="N168" s="1"/>
  <c r="H163"/>
  <c r="N162"/>
  <c r="N163" s="1"/>
  <c r="U163" s="1"/>
  <c r="V163" s="1"/>
  <c r="N161"/>
  <c r="T160"/>
  <c r="T163" s="1"/>
  <c r="N160"/>
  <c r="T158"/>
  <c r="H158"/>
  <c r="N157"/>
  <c r="N156"/>
  <c r="T155"/>
  <c r="N155"/>
  <c r="N158" s="1"/>
  <c r="H153"/>
  <c r="N152"/>
  <c r="N153" s="1"/>
  <c r="U153" s="1"/>
  <c r="V153" s="1"/>
  <c r="N151"/>
  <c r="T150"/>
  <c r="T153" s="1"/>
  <c r="N150"/>
  <c r="T148"/>
  <c r="H148"/>
  <c r="N147"/>
  <c r="N146"/>
  <c r="T145"/>
  <c r="N145"/>
  <c r="N148" s="1"/>
  <c r="H143"/>
  <c r="N141"/>
  <c r="T140"/>
  <c r="T143" s="1"/>
  <c r="N140"/>
  <c r="N143" s="1"/>
  <c r="U143" s="1"/>
  <c r="V143" s="1"/>
  <c r="H138"/>
  <c r="N137"/>
  <c r="N138" s="1"/>
  <c r="N136"/>
  <c r="T135"/>
  <c r="T138" s="1"/>
  <c r="N135"/>
  <c r="T133"/>
  <c r="H133"/>
  <c r="N132"/>
  <c r="N131"/>
  <c r="T130"/>
  <c r="N130"/>
  <c r="N133" s="1"/>
  <c r="H128"/>
  <c r="N127"/>
  <c r="N128" s="1"/>
  <c r="N126"/>
  <c r="T125"/>
  <c r="T128" s="1"/>
  <c r="N125"/>
  <c r="T123"/>
  <c r="H123"/>
  <c r="N122"/>
  <c r="N121"/>
  <c r="T120"/>
  <c r="N120"/>
  <c r="N123" s="1"/>
  <c r="H119"/>
  <c r="N118"/>
  <c r="N119" s="1"/>
  <c r="U119" s="1"/>
  <c r="V119" s="1"/>
  <c r="N117"/>
  <c r="T116"/>
  <c r="T119" s="1"/>
  <c r="N116"/>
  <c r="T115"/>
  <c r="H115"/>
  <c r="N114"/>
  <c r="N113"/>
  <c r="T112"/>
  <c r="N112"/>
  <c r="N115" s="1"/>
  <c r="H108"/>
  <c r="H107"/>
  <c r="N106"/>
  <c r="N111" s="1"/>
  <c r="H106"/>
  <c r="T105"/>
  <c r="T111" s="1"/>
  <c r="N105"/>
  <c r="H105"/>
  <c r="H111" s="1"/>
  <c r="U111" s="1"/>
  <c r="V111" s="1"/>
  <c r="T104"/>
  <c r="N104"/>
  <c r="H102"/>
  <c r="H101"/>
  <c r="H100"/>
  <c r="N99"/>
  <c r="H99"/>
  <c r="H104" s="1"/>
  <c r="U104" s="1"/>
  <c r="V104" s="1"/>
  <c r="N97"/>
  <c r="H97"/>
  <c r="N96"/>
  <c r="N98" s="1"/>
  <c r="H96"/>
  <c r="T95"/>
  <c r="T98" s="1"/>
  <c r="N95"/>
  <c r="H95"/>
  <c r="H98" s="1"/>
  <c r="N92"/>
  <c r="H92"/>
  <c r="N91"/>
  <c r="N93" s="1"/>
  <c r="H91"/>
  <c r="T90"/>
  <c r="T93" s="1"/>
  <c r="N90"/>
  <c r="H90"/>
  <c r="H93" s="1"/>
  <c r="H86"/>
  <c r="G86"/>
  <c r="H85"/>
  <c r="G85"/>
  <c r="H84"/>
  <c r="N83"/>
  <c r="H83"/>
  <c r="G83"/>
  <c r="N82"/>
  <c r="G82"/>
  <c r="H82" s="1"/>
  <c r="T81"/>
  <c r="T88" s="1"/>
  <c r="N81"/>
  <c r="N88" s="1"/>
  <c r="G81"/>
  <c r="H81" s="1"/>
  <c r="H88" s="1"/>
  <c r="N76"/>
  <c r="H76"/>
  <c r="N75"/>
  <c r="G75"/>
  <c r="H75" s="1"/>
  <c r="T74"/>
  <c r="T79" s="1"/>
  <c r="N74"/>
  <c r="N79" s="1"/>
  <c r="G74"/>
  <c r="H74" s="1"/>
  <c r="N69"/>
  <c r="H69"/>
  <c r="N68"/>
  <c r="G68"/>
  <c r="H68" s="1"/>
  <c r="T67"/>
  <c r="T72" s="1"/>
  <c r="N67"/>
  <c r="N72" s="1"/>
  <c r="G67"/>
  <c r="H67" s="1"/>
  <c r="H72" s="1"/>
  <c r="U72" s="1"/>
  <c r="V72" s="1"/>
  <c r="H63"/>
  <c r="N62"/>
  <c r="H62"/>
  <c r="G62"/>
  <c r="N61"/>
  <c r="G61"/>
  <c r="H61" s="1"/>
  <c r="T60"/>
  <c r="T65" s="1"/>
  <c r="N60"/>
  <c r="N65" s="1"/>
  <c r="G60"/>
  <c r="H60" s="1"/>
  <c r="H58"/>
  <c r="T53"/>
  <c r="N53"/>
  <c r="U53" s="1"/>
  <c r="V53" s="1"/>
  <c r="G57" s="1"/>
  <c r="H57" s="1"/>
  <c r="H51"/>
  <c r="H53" s="1"/>
  <c r="T49"/>
  <c r="N49"/>
  <c r="H45"/>
  <c r="H49" s="1"/>
  <c r="N44"/>
  <c r="N41"/>
  <c r="G41"/>
  <c r="H41" s="1"/>
  <c r="N40"/>
  <c r="H40"/>
  <c r="N39"/>
  <c r="H39"/>
  <c r="G39"/>
  <c r="T38"/>
  <c r="N38"/>
  <c r="H38"/>
  <c r="G38"/>
  <c r="T37"/>
  <c r="T44" s="1"/>
  <c r="N37"/>
  <c r="H37"/>
  <c r="H44" s="1"/>
  <c r="G37"/>
  <c r="H33"/>
  <c r="N32"/>
  <c r="G32"/>
  <c r="H32" s="1"/>
  <c r="N31"/>
  <c r="H31"/>
  <c r="G31"/>
  <c r="T30"/>
  <c r="T35" s="1"/>
  <c r="N30"/>
  <c r="N35" s="1"/>
  <c r="H30"/>
  <c r="G30"/>
  <c r="H26"/>
  <c r="N25"/>
  <c r="G25"/>
  <c r="H25" s="1"/>
  <c r="N24"/>
  <c r="H24"/>
  <c r="G24"/>
  <c r="T23"/>
  <c r="T28" s="1"/>
  <c r="N23"/>
  <c r="N28" s="1"/>
  <c r="H23"/>
  <c r="H28" s="1"/>
  <c r="G23"/>
  <c r="U188" l="1"/>
  <c r="V188" s="1"/>
  <c r="H35"/>
  <c r="U35" s="1"/>
  <c r="V35" s="1"/>
  <c r="U44"/>
  <c r="V44" s="1"/>
  <c r="G55" s="1"/>
  <c r="H55" s="1"/>
  <c r="H59" s="1"/>
  <c r="U59" s="1"/>
  <c r="V59" s="1"/>
  <c r="H65"/>
  <c r="U65" s="1"/>
  <c r="V65" s="1"/>
  <c r="H79"/>
  <c r="U79" s="1"/>
  <c r="V79" s="1"/>
  <c r="U93"/>
  <c r="V93" s="1"/>
  <c r="U115"/>
  <c r="V115" s="1"/>
  <c r="U128"/>
  <c r="V128" s="1"/>
  <c r="U158"/>
  <c r="V158" s="1"/>
  <c r="U173"/>
  <c r="V173" s="1"/>
  <c r="H466"/>
  <c r="U466" s="1"/>
  <c r="V466" s="1"/>
  <c r="U478"/>
  <c r="V478" s="1"/>
  <c r="U509"/>
  <c r="V509" s="1"/>
  <c r="U533"/>
  <c r="V533" s="1"/>
  <c r="H558"/>
  <c r="U558" s="1"/>
  <c r="V558" s="1"/>
  <c r="U612"/>
  <c r="V612" s="1"/>
  <c r="U98"/>
  <c r="V98" s="1"/>
  <c r="U183"/>
  <c r="V183" s="1"/>
  <c r="H459"/>
  <c r="U459" s="1"/>
  <c r="V459" s="1"/>
  <c r="H497"/>
  <c r="U497" s="1"/>
  <c r="V497" s="1"/>
  <c r="U88"/>
  <c r="V88" s="1"/>
  <c r="U123"/>
  <c r="V123" s="1"/>
  <c r="U138"/>
  <c r="V138" s="1"/>
  <c r="U168"/>
  <c r="V168" s="1"/>
  <c r="U207"/>
  <c r="V207" s="1"/>
  <c r="U28"/>
  <c r="V28" s="1"/>
  <c r="U49"/>
  <c r="V49" s="1"/>
  <c r="G56" s="1"/>
  <c r="H56" s="1"/>
  <c r="U133"/>
  <c r="V133" s="1"/>
  <c r="U178"/>
  <c r="V178" s="1"/>
  <c r="U198"/>
  <c r="V198" s="1"/>
  <c r="U521"/>
  <c r="V521" s="1"/>
  <c r="U545"/>
  <c r="V545" s="1"/>
  <c r="H572"/>
  <c r="U572" s="1"/>
  <c r="V572" s="1"/>
  <c r="H584"/>
  <c r="U584" s="1"/>
  <c r="V584" s="1"/>
  <c r="U624"/>
  <c r="V624" s="1"/>
  <c r="H422"/>
  <c r="U422" s="1"/>
  <c r="V422" s="1"/>
  <c r="H418"/>
  <c r="U148"/>
  <c r="V148" s="1"/>
  <c r="U578"/>
  <c r="V578" s="1"/>
  <c r="H493"/>
  <c r="G397" l="1"/>
  <c r="H397" s="1"/>
  <c r="G373"/>
  <c r="H373" s="1"/>
  <c r="H382" s="1"/>
  <c r="U382" s="1"/>
  <c r="V382" s="1"/>
  <c r="G349"/>
  <c r="H349" s="1"/>
  <c r="G336"/>
  <c r="H336" s="1"/>
  <c r="G312"/>
  <c r="H312" s="1"/>
  <c r="G288"/>
  <c r="H288" s="1"/>
  <c r="G275"/>
  <c r="H275" s="1"/>
  <c r="G262"/>
  <c r="H262" s="1"/>
  <c r="G249"/>
  <c r="H249" s="1"/>
  <c r="G236"/>
  <c r="H236" s="1"/>
  <c r="G223"/>
  <c r="H223" s="1"/>
  <c r="G210"/>
  <c r="H210" s="1"/>
  <c r="G385"/>
  <c r="H385" s="1"/>
  <c r="G361"/>
  <c r="H361" s="1"/>
  <c r="G324"/>
  <c r="H324" s="1"/>
  <c r="G300"/>
  <c r="H300" s="1"/>
  <c r="H309" s="1"/>
  <c r="U309" s="1"/>
  <c r="V309" s="1"/>
  <c r="G389"/>
  <c r="H389" s="1"/>
  <c r="G365"/>
  <c r="H365" s="1"/>
  <c r="G341"/>
  <c r="H341" s="1"/>
  <c r="G328"/>
  <c r="H328" s="1"/>
  <c r="G304"/>
  <c r="H304" s="1"/>
  <c r="G280"/>
  <c r="H280" s="1"/>
  <c r="G267"/>
  <c r="H267" s="1"/>
  <c r="G254"/>
  <c r="H254" s="1"/>
  <c r="G241"/>
  <c r="H241" s="1"/>
  <c r="G228"/>
  <c r="H228" s="1"/>
  <c r="G215"/>
  <c r="H215" s="1"/>
  <c r="G401"/>
  <c r="H401" s="1"/>
  <c r="G377"/>
  <c r="H377" s="1"/>
  <c r="G353"/>
  <c r="H353" s="1"/>
  <c r="G316"/>
  <c r="H316" s="1"/>
  <c r="G292"/>
  <c r="H292" s="1"/>
  <c r="G412"/>
  <c r="H412" s="1"/>
  <c r="H416" s="1"/>
  <c r="U416" s="1"/>
  <c r="V416" s="1"/>
  <c r="G337"/>
  <c r="H337" s="1"/>
  <c r="G276"/>
  <c r="H276" s="1"/>
  <c r="G263"/>
  <c r="H263" s="1"/>
  <c r="G250"/>
  <c r="H250" s="1"/>
  <c r="G237"/>
  <c r="H237" s="1"/>
  <c r="G224"/>
  <c r="H224" s="1"/>
  <c r="G211"/>
  <c r="H211" s="1"/>
  <c r="H220" l="1"/>
  <c r="U220" s="1"/>
  <c r="V220" s="1"/>
  <c r="H272"/>
  <c r="U272" s="1"/>
  <c r="V272" s="1"/>
  <c r="H346"/>
  <c r="U346" s="1"/>
  <c r="V346" s="1"/>
  <c r="H394"/>
  <c r="U394" s="1"/>
  <c r="V394" s="1"/>
  <c r="H259"/>
  <c r="U259" s="1"/>
  <c r="V259" s="1"/>
  <c r="H321"/>
  <c r="U321" s="1"/>
  <c r="V321" s="1"/>
  <c r="H406"/>
  <c r="U406" s="1"/>
  <c r="V406" s="1"/>
  <c r="H370"/>
  <c r="U370" s="1"/>
  <c r="V370" s="1"/>
  <c r="H246"/>
  <c r="U246" s="1"/>
  <c r="V246" s="1"/>
  <c r="H297"/>
  <c r="U297" s="1"/>
  <c r="V297" s="1"/>
  <c r="H333"/>
  <c r="U333" s="1"/>
  <c r="V333" s="1"/>
  <c r="H233"/>
  <c r="U233" s="1"/>
  <c r="V233" s="1"/>
  <c r="H285"/>
  <c r="U285" s="1"/>
  <c r="V285" s="1"/>
  <c r="H358"/>
  <c r="U358" s="1"/>
  <c r="V358" s="1"/>
  <c r="S23" i="5" l="1"/>
  <c r="O20"/>
  <c r="N22" s="1"/>
  <c r="Q18"/>
  <c r="J14"/>
  <c r="K14" s="1"/>
  <c r="W13"/>
  <c r="U13"/>
  <c r="U14" s="1"/>
  <c r="J13"/>
  <c r="K13" s="1"/>
  <c r="E13"/>
  <c r="F13" s="1"/>
  <c r="F20" s="1"/>
  <c r="C22" s="1"/>
  <c r="L25" s="1"/>
  <c r="O12"/>
  <c r="K12"/>
  <c r="K20" s="1"/>
  <c r="J22" s="1"/>
  <c r="F12"/>
  <c r="C14" i="1"/>
  <c r="C13"/>
  <c r="C22" s="1"/>
  <c r="F13" i="4"/>
  <c r="F25" s="1"/>
  <c r="F13" i="2"/>
  <c r="F25" s="1"/>
  <c r="K8" i="5" l="1"/>
  <c r="L26"/>
  <c r="L27" s="1"/>
  <c r="C23" i="1"/>
  <c r="C24" s="1"/>
</calcChain>
</file>

<file path=xl/sharedStrings.xml><?xml version="1.0" encoding="utf-8"?>
<sst xmlns="http://schemas.openxmlformats.org/spreadsheetml/2006/main" count="1120" uniqueCount="287">
  <si>
    <r>
      <rPr>
        <b/>
        <sz val="11"/>
        <color theme="1"/>
        <rFont val="Century Schoolbook"/>
        <family val="1"/>
      </rPr>
      <t>Contractor:</t>
    </r>
    <r>
      <rPr>
        <sz val="11"/>
        <color theme="1"/>
        <rFont val="Century Schoolbook"/>
        <family val="1"/>
      </rPr>
      <t xml:space="preserve"> Zamra Construction P.L.C.</t>
    </r>
  </si>
  <si>
    <t>ITEM</t>
  </si>
  <si>
    <t>DESCRIPTION</t>
  </si>
  <si>
    <t>UNIT</t>
  </si>
  <si>
    <t>QTY</t>
  </si>
  <si>
    <t>RATE</t>
  </si>
  <si>
    <t>AMOUNT</t>
  </si>
  <si>
    <t>REMARK</t>
  </si>
  <si>
    <t>A. ADDITION</t>
  </si>
  <si>
    <t>m2</t>
  </si>
  <si>
    <t>TOTAL CARRIED TO SUMMARY</t>
  </si>
  <si>
    <r>
      <t>Project:</t>
    </r>
    <r>
      <rPr>
        <sz val="11"/>
        <color theme="1"/>
        <rFont val="Century Schoolbook"/>
        <family val="1"/>
      </rPr>
      <t xml:space="preserve"> </t>
    </r>
  </si>
  <si>
    <t xml:space="preserve">Employer: </t>
  </si>
  <si>
    <r>
      <rPr>
        <b/>
        <sz val="11"/>
        <color theme="1"/>
        <rFont val="Century Schoolbook"/>
        <family val="1"/>
      </rPr>
      <t>Consultant:</t>
    </r>
    <r>
      <rPr>
        <sz val="11"/>
        <color theme="1"/>
        <rFont val="Century Schoolbook"/>
        <family val="1"/>
      </rPr>
      <t xml:space="preserve"> </t>
    </r>
  </si>
  <si>
    <t>Block Type:</t>
  </si>
  <si>
    <r>
      <rPr>
        <b/>
        <sz val="11"/>
        <color theme="1"/>
        <rFont val="Century Schoolbook"/>
        <family val="1"/>
      </rPr>
      <t>Wor Order:</t>
    </r>
    <r>
      <rPr>
        <sz val="11"/>
        <color theme="1"/>
        <rFont val="Century Schoolbook"/>
        <family val="1"/>
      </rPr>
      <t xml:space="preserve"> </t>
    </r>
  </si>
  <si>
    <t>Some work item</t>
  </si>
  <si>
    <t>11.2 SOME WORK CATEGORY</t>
  </si>
  <si>
    <t>B. OMISSION</t>
  </si>
  <si>
    <t>SUMMARY</t>
  </si>
  <si>
    <t xml:space="preserve">Item </t>
  </si>
  <si>
    <t>Description of works</t>
  </si>
  <si>
    <t>Amount</t>
  </si>
  <si>
    <t>Remark</t>
  </si>
  <si>
    <t>A</t>
  </si>
  <si>
    <t>ADDITION</t>
  </si>
  <si>
    <t>B</t>
  </si>
  <si>
    <t>OMISSION</t>
  </si>
  <si>
    <t>Net Total(A-B)</t>
  </si>
  <si>
    <t>VAT (15%)</t>
  </si>
  <si>
    <t xml:space="preserve">Total </t>
  </si>
  <si>
    <t>MATERIAL</t>
  </si>
  <si>
    <t>PRICE</t>
  </si>
  <si>
    <t>Adhesive</t>
  </si>
  <si>
    <t>DO NOT PRINT THIS!</t>
  </si>
  <si>
    <r>
      <t xml:space="preserve">PROJECT:   </t>
    </r>
    <r>
      <rPr>
        <b/>
        <sz val="9"/>
        <rFont val="Times New Roman"/>
        <family val="1"/>
      </rPr>
      <t xml:space="preserve"> FLOOR &amp; WALL FINISHING</t>
    </r>
  </si>
  <si>
    <t xml:space="preserve">LABOUR HOURLY OUTPUT: </t>
  </si>
  <si>
    <r>
      <t>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/hr</t>
    </r>
  </si>
  <si>
    <t>WORK ITEM:   11.2</t>
  </si>
  <si>
    <t xml:space="preserve">  1cm thick granite wall  tile</t>
  </si>
  <si>
    <t>EQUIPMENT:</t>
  </si>
  <si>
    <t>TOTAL QANTITY OF WORK ITEM:</t>
  </si>
  <si>
    <r>
      <t>m</t>
    </r>
    <r>
      <rPr>
        <vertAlign val="superscript"/>
        <sz val="10"/>
        <rFont val="Times New Roman"/>
        <family val="1"/>
      </rPr>
      <t>2</t>
    </r>
  </si>
  <si>
    <t xml:space="preserve">RESULT :         </t>
  </si>
  <si>
    <r>
      <t>Birr/m</t>
    </r>
    <r>
      <rPr>
        <b/>
        <vertAlign val="superscript"/>
        <sz val="10"/>
        <rFont val="Times New Roman"/>
        <family val="1"/>
      </rPr>
      <t>2</t>
    </r>
  </si>
  <si>
    <t>Item no</t>
  </si>
  <si>
    <t>Material Cost (1:01)</t>
  </si>
  <si>
    <t xml:space="preserve">   Labour Cost  (1:02)</t>
  </si>
  <si>
    <t>Equipment Cost (1:03)</t>
  </si>
  <si>
    <t>Type of Material</t>
  </si>
  <si>
    <t>Unit</t>
  </si>
  <si>
    <t>Qty *</t>
  </si>
  <si>
    <t>Rate</t>
  </si>
  <si>
    <t>Cost per Unit</t>
  </si>
  <si>
    <t>Labour by Grade</t>
  </si>
  <si>
    <t>No.</t>
  </si>
  <si>
    <t>UF</t>
  </si>
  <si>
    <t>** Indexed Hourly Cost</t>
  </si>
  <si>
    <t>Hourly Cost</t>
  </si>
  <si>
    <t>Type of Equipment</t>
  </si>
  <si>
    <t>Hourly Rental</t>
  </si>
  <si>
    <t>60 x 30 x 1cm black porcelian wall tile</t>
  </si>
  <si>
    <r>
      <t>M</t>
    </r>
    <r>
      <rPr>
        <vertAlign val="superscript"/>
        <sz val="10"/>
        <rFont val="Times New Roman"/>
        <family val="1"/>
      </rPr>
      <t>2</t>
    </r>
  </si>
  <si>
    <t>Foreman</t>
  </si>
  <si>
    <t>Tools</t>
  </si>
  <si>
    <t>Adhesive (1bag= 25kg)</t>
  </si>
  <si>
    <t>bag</t>
  </si>
  <si>
    <t>tiler</t>
  </si>
  <si>
    <t>D/L</t>
  </si>
  <si>
    <t>Total (1:01)</t>
  </si>
  <si>
    <t>Total (1:02)</t>
  </si>
  <si>
    <t>Total (1:03)</t>
  </si>
  <si>
    <t xml:space="preserve">A=  Materials Unit Cost       </t>
  </si>
  <si>
    <r>
      <t xml:space="preserve"> Birr/m</t>
    </r>
    <r>
      <rPr>
        <vertAlign val="superscript"/>
        <sz val="10"/>
        <rFont val="Times New Roman"/>
        <family val="1"/>
      </rPr>
      <t>2</t>
    </r>
  </si>
  <si>
    <t xml:space="preserve">B= Manpower Unit Cost </t>
  </si>
  <si>
    <r>
      <t xml:space="preserve"> Birr/m</t>
    </r>
    <r>
      <rPr>
        <vertAlign val="superscript"/>
        <sz val="9"/>
        <rFont val="Times New Roman"/>
        <family val="1"/>
      </rPr>
      <t>2</t>
    </r>
  </si>
  <si>
    <t xml:space="preserve">C=  Equipment Unit Cost </t>
  </si>
  <si>
    <r>
      <t xml:space="preserve">             </t>
    </r>
    <r>
      <rPr>
        <u/>
        <sz val="10"/>
        <rFont val="Times New Roman"/>
        <family val="1"/>
      </rPr>
      <t>Total of (1:02)</t>
    </r>
  </si>
  <si>
    <r>
      <t xml:space="preserve">   </t>
    </r>
    <r>
      <rPr>
        <u/>
        <sz val="10"/>
        <rFont val="Times New Roman"/>
        <family val="1"/>
      </rPr>
      <t>Total of (1:03)</t>
    </r>
    <r>
      <rPr>
        <sz val="11"/>
        <color theme="1"/>
        <rFont val="Times New Roman"/>
        <family val="1"/>
      </rPr>
      <t xml:space="preserve"> </t>
    </r>
  </si>
  <si>
    <t xml:space="preserve">             Hourly Output:  _______________________</t>
  </si>
  <si>
    <t xml:space="preserve">   Hourly output:  _________________</t>
  </si>
  <si>
    <t xml:space="preserve">Direct Cost of Work Item = A+B+C =    </t>
  </si>
  <si>
    <r>
      <t xml:space="preserve">   Birr/m</t>
    </r>
    <r>
      <rPr>
        <vertAlign val="superscript"/>
        <sz val="9"/>
        <rFont val="Times New Roman"/>
        <family val="1"/>
      </rPr>
      <t>2</t>
    </r>
  </si>
  <si>
    <r>
      <t xml:space="preserve">Profit &amp; Over head cost :   </t>
    </r>
    <r>
      <rPr>
        <u/>
        <sz val="10"/>
        <rFont val="Times New Roman"/>
        <family val="1"/>
      </rPr>
      <t xml:space="preserve">  </t>
    </r>
  </si>
  <si>
    <t xml:space="preserve">     "</t>
  </si>
  <si>
    <r>
      <t xml:space="preserve">Total Unit Cost : </t>
    </r>
    <r>
      <rPr>
        <b/>
        <u/>
        <sz val="10"/>
        <rFont val="Times New Roman"/>
        <family val="1"/>
      </rPr>
      <t xml:space="preserve"> </t>
    </r>
  </si>
  <si>
    <r>
      <t xml:space="preserve">   Birr/m</t>
    </r>
    <r>
      <rPr>
        <b/>
        <vertAlign val="superscript"/>
        <sz val="9"/>
        <rFont val="Times New Roman"/>
        <family val="1"/>
      </rPr>
      <t>2</t>
    </r>
  </si>
  <si>
    <t>Remark _____________________________________________________________________________</t>
  </si>
  <si>
    <t>UF:  UTILIZATION FACTOR</t>
  </si>
  <si>
    <t xml:space="preserve"> *:    INCLUSIVE OF WASTAGE, TRANSPORTING, HANDLING, ETC.</t>
  </si>
  <si>
    <t>**:    INCLUSIVE OF BENEFITS, TRAVEL SUBSIDES AND COST OF OVERTIME RELATED TO TARGETED OUTPUT.</t>
  </si>
  <si>
    <r>
      <t>PROJECT                      :</t>
    </r>
    <r>
      <rPr>
        <b/>
        <i/>
        <u/>
        <sz val="12"/>
        <rFont val="Garamond"/>
        <family val="1"/>
      </rPr>
      <t xml:space="preserve">   </t>
    </r>
  </si>
  <si>
    <t xml:space="preserve">CONSULTANT: </t>
  </si>
  <si>
    <t>LOCATION                   :</t>
  </si>
  <si>
    <r>
      <t xml:space="preserve">CONTRACTOR: </t>
    </r>
    <r>
      <rPr>
        <b/>
        <i/>
        <u/>
        <sz val="12"/>
        <rFont val="Garamond"/>
        <family val="1"/>
      </rPr>
      <t>Zamra Construction P.L.C</t>
    </r>
  </si>
  <si>
    <t>Block                            :  Differet Blocks</t>
  </si>
  <si>
    <t>Description of</t>
  </si>
  <si>
    <t>***</t>
  </si>
  <si>
    <t>No</t>
  </si>
  <si>
    <t>work item</t>
  </si>
  <si>
    <t>A- Material cost</t>
  </si>
  <si>
    <t>B- Labour cost</t>
  </si>
  <si>
    <t>C- Equipment cost</t>
  </si>
  <si>
    <t>Direct</t>
  </si>
  <si>
    <t>Unit Price</t>
  </si>
  <si>
    <t>Type of</t>
  </si>
  <si>
    <t>*</t>
  </si>
  <si>
    <t xml:space="preserve">Cost  </t>
  </si>
  <si>
    <t>Labour</t>
  </si>
  <si>
    <t>** Indexed</t>
  </si>
  <si>
    <t>Out</t>
  </si>
  <si>
    <t>Cost/</t>
  </si>
  <si>
    <t>Type</t>
  </si>
  <si>
    <t>Hourly</t>
  </si>
  <si>
    <t>Out put</t>
  </si>
  <si>
    <t>Cost</t>
  </si>
  <si>
    <t>material</t>
  </si>
  <si>
    <t>Qty</t>
  </si>
  <si>
    <t>per Unit</t>
  </si>
  <si>
    <t>by trade</t>
  </si>
  <si>
    <t>Hr cost</t>
  </si>
  <si>
    <t>put</t>
  </si>
  <si>
    <t>Equip.</t>
  </si>
  <si>
    <t>Rental</t>
  </si>
  <si>
    <t>per Hr</t>
  </si>
  <si>
    <t>A+B+C</t>
  </si>
  <si>
    <t>over head</t>
  </si>
  <si>
    <t>02</t>
  </si>
  <si>
    <t>Double Brick wall</t>
  </si>
  <si>
    <t>Brick with transport</t>
  </si>
  <si>
    <t>PC</t>
  </si>
  <si>
    <t>Cement</t>
  </si>
  <si>
    <t>qtl</t>
  </si>
  <si>
    <t>Mason</t>
  </si>
  <si>
    <t>Sand</t>
  </si>
  <si>
    <t>m3</t>
  </si>
  <si>
    <t>Daily Lab</t>
  </si>
  <si>
    <t>water</t>
  </si>
  <si>
    <t>lt</t>
  </si>
  <si>
    <t>Single Brick wall</t>
  </si>
  <si>
    <t>s</t>
  </si>
  <si>
    <t>100mm thick C-15 Concrete</t>
  </si>
  <si>
    <t>Mixer</t>
  </si>
  <si>
    <t>Aggregate</t>
  </si>
  <si>
    <t>Mixer Operataor</t>
  </si>
  <si>
    <t>Reinforcement bar</t>
  </si>
  <si>
    <t>Kg</t>
  </si>
  <si>
    <t>Bar bender</t>
  </si>
  <si>
    <t>400mm compacted select material fill</t>
  </si>
  <si>
    <t>Select granular material fill from borrow pit and well compacted in layers not exceeding 20 cm at dry density and optimum moisture content. (CP)</t>
  </si>
  <si>
    <t>250 mm thick hardcore</t>
  </si>
  <si>
    <t>250mm thick sound basaltic or equivalent stone hard-core finished &amp; blinded with crushed stone. (CP)</t>
  </si>
  <si>
    <t>100mm thick reinforced concrete pavement in concrete class C-15 around building open jointed on &amp; including 400mm thick selected material compacted fill &amp; 250mm thick  hard core bedded.</t>
  </si>
  <si>
    <t>Form work (CP)</t>
  </si>
  <si>
    <t>Half concrete 300mm pipe</t>
  </si>
  <si>
    <t>ml</t>
  </si>
  <si>
    <t>300mm dia. Half-concrete pipe</t>
  </si>
  <si>
    <t>Decorated wall plastering on Columns &amp; brick</t>
  </si>
  <si>
    <t>Plasterer</t>
  </si>
  <si>
    <t>Decorated wall plastering around edges (35cm wide)</t>
  </si>
  <si>
    <t>300-770mm Spiral marable tread stuck with approved adhesive</t>
  </si>
  <si>
    <t>Spiral Marble tread</t>
  </si>
  <si>
    <t>Cement grout</t>
  </si>
  <si>
    <t>Demolition of well dressed stone masonary</t>
  </si>
  <si>
    <t>Demolition of stone masonary below ground level</t>
  </si>
  <si>
    <t>04</t>
  </si>
  <si>
    <t>Supply &amp; fix hard protection board over water proofing membrane</t>
  </si>
  <si>
    <t>Subcon price</t>
  </si>
  <si>
    <t xml:space="preserve">Supply &amp; lay water stopper at expansion joints </t>
  </si>
  <si>
    <t>Water stopper</t>
  </si>
  <si>
    <t>Remove executed 100mm thick mass concerete under retaining wall</t>
  </si>
  <si>
    <r>
      <t>m</t>
    </r>
    <r>
      <rPr>
        <vertAlign val="superscript"/>
        <sz val="12"/>
        <rFont val="Garamond"/>
        <family val="1"/>
      </rPr>
      <t>2</t>
    </r>
  </si>
  <si>
    <t>Remove executed pointing from well dressed stone retaining masonary wall</t>
  </si>
  <si>
    <t>Chisel &amp; clean RC concrete beam</t>
  </si>
  <si>
    <t>01</t>
  </si>
  <si>
    <t>Demolition of chipwood</t>
  </si>
  <si>
    <t>Carpenter</t>
  </si>
  <si>
    <t>Demolition of 100mm thick HCB wall</t>
  </si>
  <si>
    <t>Demolition of 200mm thick HCB wall</t>
  </si>
  <si>
    <t>Demolish galvanized &amp; precoated gutter</t>
  </si>
  <si>
    <t>Demolish 600x1020mm aluminium framed window</t>
  </si>
  <si>
    <t xml:space="preserve"> Demolish 1000x2330mm aluminium framed window</t>
  </si>
  <si>
    <t>Remove plastering from internal wall surface</t>
  </si>
  <si>
    <t>Remove plastering from external wall surface</t>
  </si>
  <si>
    <t>Demolish double brick wall</t>
  </si>
  <si>
    <t>Demolish stone frames from windows</t>
  </si>
  <si>
    <t>Demolish marble window sill</t>
  </si>
  <si>
    <t>Remove wired light points</t>
  </si>
  <si>
    <t>Electrician</t>
  </si>
  <si>
    <t>Remove one-way switch</t>
  </si>
  <si>
    <t>Demolish waster water drainage manhole (Size: 60x60x185cm)</t>
  </si>
  <si>
    <t>Cut down trees ( size: 55-960mm)</t>
  </si>
  <si>
    <t>Sub-contract</t>
  </si>
  <si>
    <t>200mm thick C-15 Mass Concrete</t>
  </si>
  <si>
    <t>1300x1320mm Double brick manhole with single brick partition</t>
  </si>
  <si>
    <t>Excavation (CP)</t>
  </si>
  <si>
    <t>Double Brick Wall</t>
  </si>
  <si>
    <t>Single Brick partition</t>
  </si>
  <si>
    <t>Plastering (CP)</t>
  </si>
  <si>
    <t>Back fill (CP)</t>
  </si>
  <si>
    <t>Cart away (CP)</t>
  </si>
  <si>
    <t>200mm Mass Concrete</t>
  </si>
  <si>
    <t>5cm thick lean concrete (CP)</t>
  </si>
  <si>
    <t>10cm hardcore (CP)</t>
  </si>
  <si>
    <t>C-25 Concrete Cover (CP)</t>
  </si>
  <si>
    <t>1260x2050mm Double brick manhole with single brick partition</t>
  </si>
  <si>
    <t>200mm Mass Concrete (CP)</t>
  </si>
  <si>
    <t>5cm thick lean concrete</t>
  </si>
  <si>
    <t>10cm hardcore</t>
  </si>
  <si>
    <t>C-25 oncrete Cover (CP)</t>
  </si>
  <si>
    <t>1026x1620mm Double brick manhole with single brick partition</t>
  </si>
  <si>
    <t xml:space="preserve">200mm Mass Concrete </t>
  </si>
  <si>
    <t>C-25 Concrete Cover (C-25)</t>
  </si>
  <si>
    <t>1360x1950mm Double brick manhole with single brick partition</t>
  </si>
  <si>
    <t>1200x2000mm Double brick manhole with single brick partition</t>
  </si>
  <si>
    <t>1100x1700mm Double brick manhole with single brick partition</t>
  </si>
  <si>
    <t xml:space="preserve">1020x920mm Double brick manhole </t>
  </si>
  <si>
    <t xml:space="preserve">820x820mm Double brick manhole </t>
  </si>
  <si>
    <t xml:space="preserve">1270x920mm Double brick manhole </t>
  </si>
  <si>
    <t xml:space="preserve">1520x1520mm Double brick manhole </t>
  </si>
  <si>
    <t>1040x520mm Double brick manhole with single brick partition</t>
  </si>
  <si>
    <t xml:space="preserve">620x620mm Double brick manhole </t>
  </si>
  <si>
    <t xml:space="preserve">1320x1320mm Double brick manhole </t>
  </si>
  <si>
    <t xml:space="preserve">C-25 Concrete Cover (CP) </t>
  </si>
  <si>
    <t xml:space="preserve">1420x1720mm Double brick manhole </t>
  </si>
  <si>
    <t xml:space="preserve">500x500mm Double brick manhole </t>
  </si>
  <si>
    <t>C-25 Concrete Cover  (CP)</t>
  </si>
  <si>
    <t xml:space="preserve">2000x2000mm Double brick manhole </t>
  </si>
  <si>
    <t>80x120x120-140cm Reinforced Concrete Manhole</t>
  </si>
  <si>
    <t>Subcontract Price with 30% profit &amp; overhead</t>
  </si>
  <si>
    <t>Dia. 75mm PVC pipe</t>
  </si>
  <si>
    <t>PVC pipe</t>
  </si>
  <si>
    <t>m</t>
  </si>
  <si>
    <t>Accessories (5% of Pipe)</t>
  </si>
  <si>
    <t>Plumber</t>
  </si>
  <si>
    <t>Renovate &amp; replace of existing wooden truss around the windows</t>
  </si>
  <si>
    <t>Subcontract Price</t>
  </si>
  <si>
    <t>Polish &amp; groove existing marble (Perllato) flooring</t>
  </si>
  <si>
    <t>Polishing subcontract Price</t>
  </si>
  <si>
    <t>Grooving subcontract price</t>
  </si>
  <si>
    <t>Polish and clean existing wooden parquet flooring</t>
  </si>
  <si>
    <t>Polish &amp; clean existing EGA roof cover</t>
  </si>
  <si>
    <t>Supply &amp; lay hard chipwood protection board  to existing floor finish</t>
  </si>
  <si>
    <t>Chipwood</t>
  </si>
  <si>
    <t>Porcelain floor tile bedded with mortar(1:3)</t>
  </si>
  <si>
    <t>Porcelain wall tile</t>
  </si>
  <si>
    <t>Porcelain wall tile bedded with mortar(1:3)</t>
  </si>
  <si>
    <t>Supply and fix gypsum frame to decorate wall</t>
  </si>
  <si>
    <t>Supply and fix gypsum board ceiling</t>
  </si>
  <si>
    <t>Supply and fix gypsum aluminium framed gypsum boad ceiling</t>
  </si>
  <si>
    <t>Supply and fix gypsum board duct cover</t>
  </si>
  <si>
    <t>Subcon price(labour only)</t>
  </si>
  <si>
    <t>Gypsum Board</t>
  </si>
  <si>
    <t xml:space="preserve"> </t>
  </si>
  <si>
    <t>Supply &amp; fix gutter box from in G-28 galvanized flat iron sheet</t>
  </si>
  <si>
    <t>G-28 galvanized iron sheet with 2% wastage</t>
  </si>
  <si>
    <t>Accessories (5%)</t>
  </si>
  <si>
    <t>Supply &amp; fix aluminium curtain wall CW1 size 2150x6800 mm</t>
  </si>
  <si>
    <t>Supply &amp; fix aluminium curtain wall CW2 size 2700x6800 mm</t>
  </si>
  <si>
    <t>Supply &amp; fix aluminium curtain wall CW3 size 2350x6800 mm</t>
  </si>
  <si>
    <t>Supply &amp; fix aluminium curtain wall CW4 size 1020x6800 mm</t>
  </si>
  <si>
    <t>Supply &amp; fix aluminium curtain wall CW5 size 1490x17220 mm</t>
  </si>
  <si>
    <t>Supply &amp; fix aluminium curtain wall CW6 size 1490x13450 mm</t>
  </si>
  <si>
    <t>Supply &amp; fix aluminium curtain wall CW8 size 2700x18290 mm</t>
  </si>
  <si>
    <t>Supply &amp; fix aluminium curtain wall CW9 size 1450x9950 mm</t>
  </si>
  <si>
    <t>+</t>
  </si>
  <si>
    <t>Supply &amp; fix aluminium curtain wall CW10 size 1450x12800 mm</t>
  </si>
  <si>
    <t>Curbstone size 20x40cm</t>
  </si>
  <si>
    <t>Gravel</t>
  </si>
  <si>
    <t>Water</t>
  </si>
  <si>
    <t>Formwork</t>
  </si>
  <si>
    <t>Curbstone size 15x35cm</t>
  </si>
  <si>
    <t>Curbstone size 20x20cm</t>
  </si>
  <si>
    <t>300-350 marble copping</t>
  </si>
  <si>
    <t>Marble for Copping (including 5% wastage)</t>
  </si>
  <si>
    <t>Construct roughly dressed stone masonary</t>
  </si>
  <si>
    <t>Stone</t>
  </si>
  <si>
    <t>Supply &amp; fix 600mm stone copping</t>
  </si>
  <si>
    <t>Apply water repellent over stone cladding</t>
  </si>
  <si>
    <t>Manufactor &amp; install wrought iron main gate Size 530x280 (FP000-04)</t>
  </si>
  <si>
    <t>Manufactor &amp; install wrought iron main gate Size 550x280 (FP000-04)</t>
  </si>
  <si>
    <t>Manufactor &amp; install wrought iron main gate Size 430x280 (FP000-04)</t>
  </si>
  <si>
    <t>Manufactor &amp; install wrought iron main gate Pedestrain Size 120x260</t>
  </si>
  <si>
    <t>Manufactor &amp; install wrought iron main stair &amp; open down (FP 100-442)</t>
  </si>
  <si>
    <t>Manufactor &amp; install of wood high quality wanza for internal stair &amp; open down. (Top rail wood - wanza)</t>
  </si>
  <si>
    <t>Manufactor &amp; install of wood high quality wanza for internal stair &amp; open down. (King Post)</t>
  </si>
  <si>
    <t>with 30%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</si>
</sst>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#,##0.0;[Red]#,##0.0"/>
    <numFmt numFmtId="167" formatCode="_ * #,##0.00_ ;_ * \-#,##0.00_ ;_ * &quot;-&quot;??_ ;_ @_ 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Schoolbook"/>
      <family val="1"/>
    </font>
    <font>
      <sz val="11"/>
      <color theme="1"/>
      <name val="Century Schoolbook"/>
      <family val="1"/>
    </font>
    <font>
      <b/>
      <sz val="12"/>
      <color theme="1"/>
      <name val="Century Schoolbook"/>
      <family val="1"/>
    </font>
    <font>
      <b/>
      <sz val="14"/>
      <color theme="1"/>
      <name val="Century Schoolbook"/>
      <family val="1"/>
    </font>
    <font>
      <sz val="10"/>
      <name val="Arial"/>
      <family val="2"/>
    </font>
    <font>
      <i/>
      <sz val="12"/>
      <name val="Century Schoolbook"/>
      <family val="1"/>
    </font>
    <font>
      <i/>
      <sz val="10"/>
      <name val="Century Schoolbook"/>
      <family val="1"/>
    </font>
    <font>
      <b/>
      <i/>
      <sz val="11"/>
      <color theme="1"/>
      <name val="Century Schoolbook"/>
      <family val="1"/>
    </font>
    <font>
      <b/>
      <i/>
      <sz val="11"/>
      <name val="Century Schoolbook"/>
      <family val="1"/>
    </font>
    <font>
      <b/>
      <sz val="12"/>
      <name val="Century Schoolbook"/>
      <family val="1"/>
    </font>
    <font>
      <sz val="12"/>
      <name val="Century Schoolbook"/>
      <family val="1"/>
    </font>
    <font>
      <b/>
      <i/>
      <sz val="12"/>
      <color theme="1"/>
      <name val="Century Schoolbook"/>
      <family val="1"/>
    </font>
    <font>
      <sz val="12"/>
      <color theme="1"/>
      <name val="Century Schoolbook"/>
      <family val="1"/>
    </font>
    <font>
      <sz val="14"/>
      <color theme="1"/>
      <name val="Century Schoolbook"/>
      <family val="1"/>
    </font>
    <font>
      <sz val="11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vertAlign val="superscript"/>
      <sz val="10"/>
      <name val="Times New Roman"/>
      <family val="1"/>
    </font>
    <font>
      <sz val="11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b/>
      <u/>
      <sz val="10"/>
      <name val="Times New Roman"/>
      <family val="1"/>
    </font>
    <font>
      <b/>
      <vertAlign val="superscript"/>
      <sz val="9"/>
      <name val="Times New Roman"/>
      <family val="1"/>
    </font>
    <font>
      <sz val="11"/>
      <color indexed="8"/>
      <name val="Calibri"/>
      <family val="2"/>
    </font>
    <font>
      <sz val="10"/>
      <name val="Book Antiqua"/>
      <family val="1"/>
    </font>
    <font>
      <sz val="10"/>
      <name val="Helv"/>
      <charset val="204"/>
    </font>
    <font>
      <sz val="10"/>
      <name val="Maiandra GD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2"/>
      <name val="Garamond"/>
      <family val="1"/>
    </font>
    <font>
      <b/>
      <i/>
      <u/>
      <sz val="12"/>
      <name val="Garamond"/>
      <family val="1"/>
    </font>
    <font>
      <b/>
      <i/>
      <sz val="10"/>
      <name val="Garamond"/>
      <family val="1"/>
    </font>
    <font>
      <b/>
      <i/>
      <sz val="10"/>
      <name val="Arial"/>
      <family val="2"/>
    </font>
    <font>
      <i/>
      <sz val="12"/>
      <name val="Garamond"/>
      <family val="1"/>
    </font>
    <font>
      <i/>
      <sz val="10"/>
      <name val="Arial"/>
      <family val="2"/>
    </font>
    <font>
      <b/>
      <i/>
      <sz val="8"/>
      <name val="Garamond"/>
      <family val="1"/>
    </font>
    <font>
      <i/>
      <sz val="8"/>
      <name val="Garamond"/>
      <family val="1"/>
    </font>
    <font>
      <b/>
      <sz val="8"/>
      <name val="Garamond"/>
      <family val="1"/>
    </font>
    <font>
      <b/>
      <u/>
      <sz val="10"/>
      <name val="Garamond"/>
      <family val="1"/>
    </font>
    <font>
      <sz val="8"/>
      <name val="Garamond"/>
      <family val="1"/>
    </font>
    <font>
      <b/>
      <sz val="10"/>
      <name val="Garamond"/>
      <family val="1"/>
    </font>
    <font>
      <sz val="10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vertAlign val="superscript"/>
      <sz val="12"/>
      <name val="Garamond"/>
      <family val="1"/>
    </font>
    <font>
      <sz val="11"/>
      <name val="Garamond"/>
      <family val="1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2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 applyNumberFormat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2" fillId="0" borderId="0"/>
    <xf numFmtId="0" fontId="33" fillId="0" borderId="17">
      <alignment horizontal="center"/>
    </xf>
  </cellStyleXfs>
  <cellXfs count="28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horizontal="left"/>
    </xf>
    <xf numFmtId="43" fontId="3" fillId="0" borderId="0" xfId="1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/>
    <xf numFmtId="43" fontId="3" fillId="0" borderId="8" xfId="1" applyFont="1" applyBorder="1"/>
    <xf numFmtId="0" fontId="3" fillId="0" borderId="3" xfId="0" applyFont="1" applyBorder="1"/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  <xf numFmtId="0" fontId="2" fillId="0" borderId="8" xfId="0" applyFont="1" applyBorder="1" applyAlignment="1">
      <alignment horizontal="left" inden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43" fontId="3" fillId="0" borderId="8" xfId="1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top" wrapText="1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right"/>
    </xf>
    <xf numFmtId="0" fontId="4" fillId="2" borderId="8" xfId="0" applyFont="1" applyFill="1" applyBorder="1"/>
    <xf numFmtId="43" fontId="4" fillId="2" borderId="8" xfId="1" applyFont="1" applyFill="1" applyBorder="1"/>
    <xf numFmtId="0" fontId="4" fillId="2" borderId="9" xfId="0" applyFont="1" applyFill="1" applyBorder="1"/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5" xfId="0" applyFont="1" applyBorder="1"/>
    <xf numFmtId="43" fontId="3" fillId="0" borderId="5" xfId="1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7" fillId="0" borderId="10" xfId="2" applyFont="1" applyBorder="1" applyAlignment="1"/>
    <xf numFmtId="0" fontId="7" fillId="0" borderId="10" xfId="2" applyFont="1" applyBorder="1" applyAlignment="1">
      <alignment horizontal="right"/>
    </xf>
    <xf numFmtId="43" fontId="8" fillId="0" borderId="10" xfId="0" applyNumberFormat="1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wrapText="1"/>
    </xf>
    <xf numFmtId="43" fontId="7" fillId="0" borderId="15" xfId="2" applyNumberFormat="1" applyFont="1" applyBorder="1"/>
    <xf numFmtId="0" fontId="3" fillId="0" borderId="16" xfId="0" applyFont="1" applyBorder="1"/>
    <xf numFmtId="49" fontId="11" fillId="0" borderId="7" xfId="2" applyNumberFormat="1" applyFont="1" applyBorder="1" applyAlignment="1">
      <alignment horizontal="center" vertical="center" wrapText="1"/>
    </xf>
    <xf numFmtId="0" fontId="11" fillId="0" borderId="8" xfId="2" applyFont="1" applyBorder="1" applyAlignment="1">
      <alignment horizontal="left" wrapText="1" indent="2"/>
    </xf>
    <xf numFmtId="43" fontId="12" fillId="0" borderId="17" xfId="2" applyNumberFormat="1" applyFont="1" applyBorder="1" applyAlignment="1">
      <alignment horizontal="right"/>
    </xf>
    <xf numFmtId="0" fontId="3" fillId="0" borderId="18" xfId="0" applyFont="1" applyBorder="1"/>
    <xf numFmtId="49" fontId="7" fillId="0" borderId="7" xfId="2" applyNumberFormat="1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wrapText="1"/>
    </xf>
    <xf numFmtId="43" fontId="7" fillId="0" borderId="17" xfId="2" applyNumberFormat="1" applyFont="1" applyBorder="1" applyAlignment="1">
      <alignment horizontal="right"/>
    </xf>
    <xf numFmtId="43" fontId="7" fillId="0" borderId="17" xfId="2" applyNumberFormat="1" applyFont="1" applyBorder="1"/>
    <xf numFmtId="0" fontId="13" fillId="2" borderId="19" xfId="0" applyFont="1" applyFill="1" applyBorder="1" applyAlignment="1">
      <alignment horizontal="right" wrapText="1"/>
    </xf>
    <xf numFmtId="0" fontId="13" fillId="2" borderId="20" xfId="0" applyFont="1" applyFill="1" applyBorder="1" applyAlignment="1">
      <alignment horizontal="right" wrapText="1"/>
    </xf>
    <xf numFmtId="43" fontId="13" fillId="2" borderId="21" xfId="0" applyNumberFormat="1" applyFont="1" applyFill="1" applyBorder="1" applyAlignment="1">
      <alignment wrapText="1"/>
    </xf>
    <xf numFmtId="0" fontId="3" fillId="0" borderId="22" xfId="0" applyFont="1" applyBorder="1"/>
    <xf numFmtId="0" fontId="13" fillId="0" borderId="23" xfId="0" applyFont="1" applyBorder="1"/>
    <xf numFmtId="0" fontId="13" fillId="0" borderId="24" xfId="0" applyFont="1" applyBorder="1" applyAlignment="1">
      <alignment horizontal="right"/>
    </xf>
    <xf numFmtId="43" fontId="13" fillId="0" borderId="25" xfId="0" applyNumberFormat="1" applyFont="1" applyBorder="1"/>
    <xf numFmtId="0" fontId="13" fillId="0" borderId="26" xfId="0" applyFont="1" applyBorder="1"/>
    <xf numFmtId="0" fontId="3" fillId="0" borderId="0" xfId="0" applyFont="1" applyBorder="1"/>
    <xf numFmtId="0" fontId="13" fillId="0" borderId="27" xfId="0" applyFont="1" applyBorder="1"/>
    <xf numFmtId="0" fontId="13" fillId="0" borderId="28" xfId="0" applyFont="1" applyBorder="1" applyAlignment="1">
      <alignment horizontal="right"/>
    </xf>
    <xf numFmtId="43" fontId="13" fillId="0" borderId="29" xfId="0" applyNumberFormat="1" applyFont="1" applyBorder="1"/>
    <xf numFmtId="0" fontId="13" fillId="0" borderId="30" xfId="0" applyFont="1" applyBorder="1"/>
    <xf numFmtId="0" fontId="0" fillId="0" borderId="0" xfId="0" applyBorder="1"/>
    <xf numFmtId="0" fontId="4" fillId="0" borderId="0" xfId="0" applyFont="1" applyAlignment="1">
      <alignment horizontal="right"/>
    </xf>
    <xf numFmtId="0" fontId="14" fillId="0" borderId="0" xfId="0" applyFont="1"/>
    <xf numFmtId="0" fontId="3" fillId="0" borderId="0" xfId="0" applyFont="1" applyAlignment="1">
      <alignment horizontal="right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6" fillId="0" borderId="0" xfId="0" applyFont="1"/>
    <xf numFmtId="164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9" fillId="0" borderId="0" xfId="3" applyFont="1"/>
    <xf numFmtId="2" fontId="19" fillId="0" borderId="0" xfId="3" applyNumberFormat="1" applyFont="1"/>
    <xf numFmtId="0" fontId="19" fillId="0" borderId="0" xfId="3" applyNumberFormat="1" applyFont="1"/>
    <xf numFmtId="0" fontId="22" fillId="0" borderId="0" xfId="3" applyFont="1"/>
    <xf numFmtId="0" fontId="23" fillId="0" borderId="0" xfId="3" applyFont="1"/>
    <xf numFmtId="0" fontId="24" fillId="0" borderId="0" xfId="3" applyFont="1"/>
    <xf numFmtId="2" fontId="24" fillId="0" borderId="0" xfId="3" applyNumberFormat="1" applyFont="1" applyAlignment="1">
      <alignment horizontal="center"/>
    </xf>
    <xf numFmtId="0" fontId="26" fillId="0" borderId="0" xfId="3" applyFont="1"/>
    <xf numFmtId="0" fontId="19" fillId="0" borderId="37" xfId="3" applyFont="1" applyBorder="1" applyAlignment="1">
      <alignment horizontal="center" wrapText="1"/>
    </xf>
    <xf numFmtId="0" fontId="19" fillId="0" borderId="24" xfId="3" applyFont="1" applyBorder="1" applyAlignment="1">
      <alignment horizontal="center"/>
    </xf>
    <xf numFmtId="0" fontId="19" fillId="0" borderId="25" xfId="3" applyFont="1" applyBorder="1" applyAlignment="1">
      <alignment horizontal="center"/>
    </xf>
    <xf numFmtId="0" fontId="19" fillId="0" borderId="38" xfId="3" applyFont="1" applyBorder="1" applyAlignment="1">
      <alignment horizontal="center"/>
    </xf>
    <xf numFmtId="0" fontId="19" fillId="0" borderId="39" xfId="3" applyFont="1" applyBorder="1" applyAlignment="1">
      <alignment horizontal="center" wrapText="1"/>
    </xf>
    <xf numFmtId="0" fontId="19" fillId="0" borderId="40" xfId="3" applyFont="1" applyBorder="1" applyAlignment="1">
      <alignment vertical="center" wrapText="1"/>
    </xf>
    <xf numFmtId="0" fontId="19" fillId="0" borderId="40" xfId="3" applyFont="1" applyBorder="1" applyAlignment="1">
      <alignment horizontal="center" vertical="center"/>
    </xf>
    <xf numFmtId="0" fontId="19" fillId="3" borderId="40" xfId="3" applyFont="1" applyFill="1" applyBorder="1" applyAlignment="1">
      <alignment horizontal="center" vertical="center"/>
    </xf>
    <xf numFmtId="0" fontId="19" fillId="0" borderId="40" xfId="3" applyFont="1" applyBorder="1" applyAlignment="1">
      <alignment horizontal="center" wrapText="1"/>
    </xf>
    <xf numFmtId="0" fontId="19" fillId="0" borderId="40" xfId="3" applyFont="1" applyBorder="1" applyAlignment="1">
      <alignment wrapText="1"/>
    </xf>
    <xf numFmtId="0" fontId="19" fillId="0" borderId="40" xfId="3" applyFont="1" applyBorder="1"/>
    <xf numFmtId="0" fontId="19" fillId="3" borderId="40" xfId="3" applyFont="1" applyFill="1" applyBorder="1" applyAlignment="1">
      <alignment horizontal="center" wrapText="1"/>
    </xf>
    <xf numFmtId="0" fontId="19" fillId="0" borderId="40" xfId="3" applyFont="1" applyBorder="1" applyAlignment="1">
      <alignment horizontal="center" vertical="center" wrapText="1"/>
    </xf>
    <xf numFmtId="0" fontId="19" fillId="3" borderId="40" xfId="3" applyFont="1" applyFill="1" applyBorder="1" applyAlignment="1">
      <alignment vertical="center" wrapText="1"/>
    </xf>
    <xf numFmtId="0" fontId="19" fillId="0" borderId="40" xfId="3" applyFont="1" applyBorder="1" applyAlignment="1">
      <alignment vertical="top"/>
    </xf>
    <xf numFmtId="0" fontId="19" fillId="0" borderId="0" xfId="3" applyFont="1" applyAlignment="1">
      <alignment horizontal="center"/>
    </xf>
    <xf numFmtId="2" fontId="19" fillId="3" borderId="40" xfId="3" applyNumberFormat="1" applyFont="1" applyFill="1" applyBorder="1"/>
    <xf numFmtId="2" fontId="19" fillId="0" borderId="40" xfId="3" applyNumberFormat="1" applyFont="1" applyBorder="1"/>
    <xf numFmtId="0" fontId="19" fillId="0" borderId="40" xfId="3" applyFont="1" applyBorder="1" applyAlignment="1">
      <alignment horizontal="center"/>
    </xf>
    <xf numFmtId="0" fontId="19" fillId="3" borderId="40" xfId="3" applyFont="1" applyFill="1" applyBorder="1"/>
    <xf numFmtId="165" fontId="19" fillId="0" borderId="40" xfId="3" applyNumberFormat="1" applyFont="1" applyBorder="1"/>
    <xf numFmtId="1" fontId="19" fillId="0" borderId="40" xfId="3" applyNumberFormat="1" applyFont="1" applyBorder="1"/>
    <xf numFmtId="0" fontId="24" fillId="0" borderId="24" xfId="3" applyFont="1" applyBorder="1" applyAlignment="1">
      <alignment horizontal="center"/>
    </xf>
    <xf numFmtId="0" fontId="24" fillId="0" borderId="25" xfId="3" applyFont="1" applyBorder="1" applyAlignment="1">
      <alignment horizontal="center"/>
    </xf>
    <xf numFmtId="0" fontId="24" fillId="0" borderId="38" xfId="3" applyFont="1" applyBorder="1" applyAlignment="1">
      <alignment horizontal="center"/>
    </xf>
    <xf numFmtId="0" fontId="24" fillId="0" borderId="24" xfId="3" applyFont="1" applyBorder="1" applyAlignment="1">
      <alignment horizontal="center"/>
    </xf>
    <xf numFmtId="0" fontId="24" fillId="0" borderId="25" xfId="3" applyFont="1" applyBorder="1" applyAlignment="1">
      <alignment horizontal="center"/>
    </xf>
    <xf numFmtId="0" fontId="24" fillId="0" borderId="38" xfId="3" applyFont="1" applyBorder="1" applyAlignment="1">
      <alignment horizontal="center"/>
    </xf>
    <xf numFmtId="0" fontId="26" fillId="0" borderId="0" xfId="3" applyFont="1" applyAlignment="1"/>
    <xf numFmtId="0" fontId="18" fillId="0" borderId="0" xfId="3" applyFont="1" applyAlignment="1"/>
    <xf numFmtId="0" fontId="18" fillId="0" borderId="0" xfId="3" applyFont="1" applyAlignment="1">
      <alignment wrapText="1"/>
    </xf>
    <xf numFmtId="2" fontId="19" fillId="0" borderId="0" xfId="3" applyNumberFormat="1" applyFont="1" applyAlignment="1">
      <alignment wrapText="1"/>
    </xf>
    <xf numFmtId="9" fontId="19" fillId="0" borderId="0" xfId="3" applyNumberFormat="1" applyFont="1" applyFill="1"/>
    <xf numFmtId="2" fontId="24" fillId="0" borderId="0" xfId="3" applyNumberFormat="1" applyFont="1"/>
    <xf numFmtId="0" fontId="20" fillId="0" borderId="0" xfId="3" applyFont="1" applyAlignment="1"/>
    <xf numFmtId="164" fontId="34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2" fontId="35" fillId="0" borderId="0" xfId="0" applyNumberFormat="1" applyFont="1" applyAlignment="1">
      <alignment horizontal="center"/>
    </xf>
    <xf numFmtId="43" fontId="35" fillId="0" borderId="0" xfId="1" applyFont="1" applyAlignment="1">
      <alignment horizontal="center"/>
    </xf>
    <xf numFmtId="164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38" fillId="0" borderId="0" xfId="0" applyFont="1"/>
    <xf numFmtId="43" fontId="36" fillId="0" borderId="0" xfId="1" applyFont="1" applyAlignment="1">
      <alignment horizontal="center"/>
    </xf>
    <xf numFmtId="0" fontId="39" fillId="0" borderId="0" xfId="0" applyFont="1"/>
    <xf numFmtId="0" fontId="36" fillId="0" borderId="0" xfId="0" applyFont="1"/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2" fontId="40" fillId="0" borderId="0" xfId="0" applyNumberFormat="1" applyFont="1" applyAlignment="1">
      <alignment horizontal="center"/>
    </xf>
    <xf numFmtId="43" fontId="40" fillId="0" borderId="0" xfId="1" applyFont="1" applyAlignment="1">
      <alignment horizontal="center"/>
    </xf>
    <xf numFmtId="0" fontId="41" fillId="0" borderId="0" xfId="0" applyFont="1"/>
    <xf numFmtId="164" fontId="36" fillId="0" borderId="1" xfId="0" applyNumberFormat="1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15" xfId="0" applyFont="1" applyBorder="1" applyAlignment="1">
      <alignment horizontal="left"/>
    </xf>
    <xf numFmtId="0" fontId="36" fillId="0" borderId="41" xfId="0" applyFont="1" applyBorder="1" applyAlignment="1">
      <alignment horizontal="center"/>
    </xf>
    <xf numFmtId="2" fontId="36" fillId="0" borderId="41" xfId="0" applyNumberFormat="1" applyFont="1" applyBorder="1" applyAlignment="1">
      <alignment horizontal="center"/>
    </xf>
    <xf numFmtId="2" fontId="36" fillId="0" borderId="42" xfId="0" applyNumberFormat="1" applyFont="1" applyBorder="1" applyAlignment="1">
      <alignment horizontal="center"/>
    </xf>
    <xf numFmtId="2" fontId="36" fillId="0" borderId="15" xfId="0" applyNumberFormat="1" applyFont="1" applyBorder="1" applyAlignment="1">
      <alignment horizontal="center"/>
    </xf>
    <xf numFmtId="43" fontId="36" fillId="0" borderId="3" xfId="1" applyFont="1" applyBorder="1" applyAlignment="1">
      <alignment horizontal="center"/>
    </xf>
    <xf numFmtId="164" fontId="36" fillId="0" borderId="7" xfId="0" applyNumberFormat="1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6" fillId="0" borderId="35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2" fontId="36" fillId="0" borderId="34" xfId="0" applyNumberFormat="1" applyFont="1" applyBorder="1" applyAlignment="1">
      <alignment horizontal="center"/>
    </xf>
    <xf numFmtId="2" fontId="36" fillId="0" borderId="35" xfId="0" applyNumberFormat="1" applyFont="1" applyBorder="1" applyAlignment="1">
      <alignment horizontal="center"/>
    </xf>
    <xf numFmtId="2" fontId="36" fillId="0" borderId="36" xfId="0" applyNumberFormat="1" applyFont="1" applyBorder="1" applyAlignment="1">
      <alignment horizontal="center"/>
    </xf>
    <xf numFmtId="2" fontId="36" fillId="0" borderId="17" xfId="0" applyNumberFormat="1" applyFont="1" applyBorder="1" applyAlignment="1">
      <alignment horizontal="center"/>
    </xf>
    <xf numFmtId="43" fontId="36" fillId="0" borderId="9" xfId="1" applyFont="1" applyBorder="1" applyAlignment="1">
      <alignment horizontal="center"/>
    </xf>
    <xf numFmtId="0" fontId="36" fillId="0" borderId="17" xfId="0" applyFont="1" applyBorder="1" applyAlignment="1">
      <alignment horizontal="left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left"/>
    </xf>
    <xf numFmtId="2" fontId="36" fillId="0" borderId="8" xfId="0" applyNumberFormat="1" applyFont="1" applyBorder="1" applyAlignment="1">
      <alignment horizontal="center"/>
    </xf>
    <xf numFmtId="0" fontId="36" fillId="0" borderId="8" xfId="0" applyFont="1" applyBorder="1" applyAlignment="1">
      <alignment horizontal="left"/>
    </xf>
    <xf numFmtId="2" fontId="36" fillId="0" borderId="31" xfId="0" applyNumberFormat="1" applyFont="1" applyBorder="1" applyAlignment="1">
      <alignment horizontal="center"/>
    </xf>
    <xf numFmtId="2" fontId="36" fillId="0" borderId="37" xfId="0" applyNumberFormat="1" applyFont="1" applyBorder="1" applyAlignment="1">
      <alignment horizontal="center"/>
    </xf>
    <xf numFmtId="0" fontId="36" fillId="0" borderId="37" xfId="0" applyFont="1" applyBorder="1" applyAlignment="1">
      <alignment horizontal="left"/>
    </xf>
    <xf numFmtId="0" fontId="36" fillId="0" borderId="37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35" xfId="0" applyFont="1" applyBorder="1" applyAlignment="1">
      <alignment horizontal="left"/>
    </xf>
    <xf numFmtId="0" fontId="36" fillId="0" borderId="34" xfId="0" applyFont="1" applyBorder="1" applyAlignment="1">
      <alignment horizontal="center"/>
    </xf>
    <xf numFmtId="2" fontId="36" fillId="0" borderId="39" xfId="0" applyNumberFormat="1" applyFont="1" applyBorder="1" applyAlignment="1">
      <alignment horizontal="center"/>
    </xf>
    <xf numFmtId="2" fontId="36" fillId="0" borderId="34" xfId="0" applyNumberFormat="1" applyFont="1" applyBorder="1" applyAlignment="1">
      <alignment horizontal="center"/>
    </xf>
    <xf numFmtId="0" fontId="36" fillId="0" borderId="39" xfId="0" applyFont="1" applyBorder="1" applyAlignment="1">
      <alignment horizontal="left"/>
    </xf>
    <xf numFmtId="0" fontId="36" fillId="0" borderId="34" xfId="0" applyFont="1" applyFill="1" applyBorder="1" applyAlignment="1">
      <alignment horizontal="center"/>
    </xf>
    <xf numFmtId="43" fontId="36" fillId="0" borderId="43" xfId="1" applyFont="1" applyBorder="1" applyAlignment="1">
      <alignment horizontal="center"/>
    </xf>
    <xf numFmtId="164" fontId="42" fillId="4" borderId="44" xfId="0" applyNumberFormat="1" applyFont="1" applyFill="1" applyBorder="1" applyAlignment="1">
      <alignment horizontal="center"/>
    </xf>
    <xf numFmtId="0" fontId="42" fillId="4" borderId="40" xfId="0" applyFont="1" applyFill="1" applyBorder="1" applyAlignment="1">
      <alignment horizontal="left"/>
    </xf>
    <xf numFmtId="0" fontId="43" fillId="4" borderId="40" xfId="0" applyFont="1" applyFill="1" applyBorder="1" applyAlignment="1">
      <alignment horizontal="center"/>
    </xf>
    <xf numFmtId="2" fontId="43" fillId="4" borderId="40" xfId="0" applyNumberFormat="1" applyFont="1" applyFill="1" applyBorder="1" applyAlignment="1">
      <alignment horizontal="center"/>
    </xf>
    <xf numFmtId="0" fontId="43" fillId="4" borderId="40" xfId="0" applyFont="1" applyFill="1" applyBorder="1" applyAlignment="1">
      <alignment horizontal="left"/>
    </xf>
    <xf numFmtId="43" fontId="43" fillId="4" borderId="45" xfId="1" applyFont="1" applyFill="1" applyBorder="1" applyAlignment="1">
      <alignment horizontal="center"/>
    </xf>
    <xf numFmtId="164" fontId="44" fillId="0" borderId="44" xfId="0" applyNumberFormat="1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0" fontId="45" fillId="0" borderId="40" xfId="0" applyFont="1" applyBorder="1" applyAlignment="1">
      <alignment horizontal="left"/>
    </xf>
    <xf numFmtId="0" fontId="46" fillId="0" borderId="40" xfId="0" applyFont="1" applyBorder="1"/>
    <xf numFmtId="2" fontId="46" fillId="0" borderId="40" xfId="0" applyNumberFormat="1" applyFont="1" applyBorder="1"/>
    <xf numFmtId="0" fontId="46" fillId="0" borderId="40" xfId="0" applyFont="1" applyBorder="1" applyAlignment="1">
      <alignment horizontal="center"/>
    </xf>
    <xf numFmtId="2" fontId="46" fillId="0" borderId="40" xfId="0" applyNumberFormat="1" applyFont="1" applyBorder="1" applyAlignment="1">
      <alignment horizontal="center"/>
    </xf>
    <xf numFmtId="0" fontId="46" fillId="0" borderId="40" xfId="0" applyFont="1" applyBorder="1" applyAlignment="1">
      <alignment horizontal="left"/>
    </xf>
    <xf numFmtId="43" fontId="46" fillId="0" borderId="45" xfId="1" applyFont="1" applyBorder="1"/>
    <xf numFmtId="0" fontId="47" fillId="0" borderId="24" xfId="0" applyFont="1" applyBorder="1" applyAlignment="1">
      <alignment horizontal="left"/>
    </xf>
    <xf numFmtId="0" fontId="48" fillId="0" borderId="24" xfId="0" applyFont="1" applyBorder="1" applyAlignment="1">
      <alignment horizontal="left"/>
    </xf>
    <xf numFmtId="0" fontId="45" fillId="0" borderId="24" xfId="0" applyFont="1" applyBorder="1" applyAlignment="1">
      <alignment horizontal="left"/>
    </xf>
    <xf numFmtId="1" fontId="49" fillId="0" borderId="44" xfId="0" quotePrefix="1" applyNumberFormat="1" applyFont="1" applyBorder="1" applyAlignment="1">
      <alignment horizontal="center" vertical="top"/>
    </xf>
    <xf numFmtId="0" fontId="50" fillId="0" borderId="40" xfId="0" applyFont="1" applyBorder="1" applyAlignment="1">
      <alignment horizontal="left" vertical="top" wrapText="1"/>
    </xf>
    <xf numFmtId="0" fontId="50" fillId="0" borderId="40" xfId="0" applyFont="1" applyBorder="1" applyAlignment="1">
      <alignment horizontal="center"/>
    </xf>
    <xf numFmtId="0" fontId="48" fillId="0" borderId="40" xfId="0" applyFont="1" applyBorder="1" applyAlignment="1">
      <alignment horizontal="left" wrapText="1"/>
    </xf>
    <xf numFmtId="165" fontId="50" fillId="0" borderId="40" xfId="0" applyNumberFormat="1" applyFont="1" applyBorder="1" applyAlignment="1">
      <alignment horizontal="center"/>
    </xf>
    <xf numFmtId="0" fontId="50" fillId="0" borderId="40" xfId="0" applyFont="1" applyBorder="1" applyAlignment="1">
      <alignment horizontal="left"/>
    </xf>
    <xf numFmtId="2" fontId="50" fillId="0" borderId="40" xfId="0" applyNumberFormat="1" applyFont="1" applyBorder="1" applyAlignment="1">
      <alignment horizontal="center"/>
    </xf>
    <xf numFmtId="1" fontId="50" fillId="0" borderId="40" xfId="1" applyNumberFormat="1" applyFont="1" applyBorder="1" applyAlignment="1">
      <alignment horizontal="center"/>
    </xf>
    <xf numFmtId="2" fontId="49" fillId="0" borderId="40" xfId="0" applyNumberFormat="1" applyFont="1" applyBorder="1" applyAlignment="1">
      <alignment horizontal="center"/>
    </xf>
    <xf numFmtId="43" fontId="44" fillId="0" borderId="45" xfId="1" applyFont="1" applyBorder="1" applyAlignment="1">
      <alignment horizontal="center"/>
    </xf>
    <xf numFmtId="164" fontId="49" fillId="0" borderId="44" xfId="0" applyNumberFormat="1" applyFont="1" applyBorder="1" applyAlignment="1">
      <alignment horizontal="center" vertical="top"/>
    </xf>
    <xf numFmtId="0" fontId="50" fillId="0" borderId="40" xfId="0" applyFont="1" applyBorder="1" applyAlignment="1">
      <alignment horizontal="left" wrapText="1"/>
    </xf>
    <xf numFmtId="164" fontId="49" fillId="0" borderId="44" xfId="0" applyNumberFormat="1" applyFont="1" applyBorder="1" applyAlignment="1">
      <alignment horizontal="center"/>
    </xf>
    <xf numFmtId="0" fontId="49" fillId="0" borderId="40" xfId="0" applyFont="1" applyBorder="1" applyAlignment="1">
      <alignment horizontal="left"/>
    </xf>
    <xf numFmtId="2" fontId="44" fillId="0" borderId="40" xfId="0" applyNumberFormat="1" applyFont="1" applyBorder="1" applyAlignment="1">
      <alignment horizontal="center"/>
    </xf>
    <xf numFmtId="165" fontId="50" fillId="0" borderId="40" xfId="0" applyNumberFormat="1" applyFont="1" applyFill="1" applyBorder="1" applyAlignment="1">
      <alignment horizontal="center"/>
    </xf>
    <xf numFmtId="164" fontId="49" fillId="4" borderId="44" xfId="0" applyNumberFormat="1" applyFont="1" applyFill="1" applyBorder="1" applyAlignment="1">
      <alignment horizontal="center"/>
    </xf>
    <xf numFmtId="0" fontId="49" fillId="4" borderId="40" xfId="0" applyFont="1" applyFill="1" applyBorder="1" applyAlignment="1">
      <alignment horizontal="left"/>
    </xf>
    <xf numFmtId="0" fontId="49" fillId="4" borderId="40" xfId="0" applyFont="1" applyFill="1" applyBorder="1" applyAlignment="1">
      <alignment horizontal="center"/>
    </xf>
    <xf numFmtId="2" fontId="49" fillId="4" borderId="40" xfId="0" applyNumberFormat="1" applyFont="1" applyFill="1" applyBorder="1" applyAlignment="1">
      <alignment horizontal="center"/>
    </xf>
    <xf numFmtId="43" fontId="49" fillId="4" borderId="45" xfId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49" fillId="5" borderId="44" xfId="0" applyNumberFormat="1" applyFont="1" applyFill="1" applyBorder="1" applyAlignment="1">
      <alignment horizontal="center"/>
    </xf>
    <xf numFmtId="0" fontId="49" fillId="5" borderId="40" xfId="0" applyFont="1" applyFill="1" applyBorder="1" applyAlignment="1">
      <alignment horizontal="left"/>
    </xf>
    <xf numFmtId="0" fontId="50" fillId="5" borderId="40" xfId="0" applyFont="1" applyFill="1" applyBorder="1" applyAlignment="1">
      <alignment horizontal="center"/>
    </xf>
    <xf numFmtId="0" fontId="49" fillId="5" borderId="40" xfId="0" applyFont="1" applyFill="1" applyBorder="1" applyAlignment="1">
      <alignment horizontal="center"/>
    </xf>
    <xf numFmtId="2" fontId="49" fillId="5" borderId="40" xfId="0" applyNumberFormat="1" applyFont="1" applyFill="1" applyBorder="1" applyAlignment="1">
      <alignment horizontal="center"/>
    </xf>
    <xf numFmtId="0" fontId="50" fillId="5" borderId="40" xfId="0" applyFont="1" applyFill="1" applyBorder="1" applyAlignment="1">
      <alignment horizontal="left"/>
    </xf>
    <xf numFmtId="2" fontId="50" fillId="5" borderId="40" xfId="0" applyNumberFormat="1" applyFont="1" applyFill="1" applyBorder="1" applyAlignment="1">
      <alignment horizontal="center"/>
    </xf>
    <xf numFmtId="1" fontId="50" fillId="5" borderId="40" xfId="1" applyNumberFormat="1" applyFont="1" applyFill="1" applyBorder="1" applyAlignment="1">
      <alignment horizontal="center"/>
    </xf>
    <xf numFmtId="43" fontId="49" fillId="5" borderId="45" xfId="1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" fontId="50" fillId="0" borderId="40" xfId="1" applyNumberFormat="1" applyFont="1" applyFill="1" applyBorder="1" applyAlignment="1">
      <alignment horizontal="center"/>
    </xf>
    <xf numFmtId="164" fontId="49" fillId="0" borderId="44" xfId="0" applyNumberFormat="1" applyFont="1" applyFill="1" applyBorder="1" applyAlignment="1">
      <alignment horizontal="center"/>
    </xf>
    <xf numFmtId="0" fontId="49" fillId="0" borderId="40" xfId="0" applyFont="1" applyFill="1" applyBorder="1" applyAlignment="1">
      <alignment horizontal="left"/>
    </xf>
    <xf numFmtId="0" fontId="50" fillId="0" borderId="40" xfId="0" applyFont="1" applyFill="1" applyBorder="1" applyAlignment="1">
      <alignment horizontal="center"/>
    </xf>
    <xf numFmtId="0" fontId="49" fillId="0" borderId="40" xfId="0" applyFont="1" applyFill="1" applyBorder="1" applyAlignment="1">
      <alignment horizontal="center"/>
    </xf>
    <xf numFmtId="2" fontId="49" fillId="0" borderId="40" xfId="0" applyNumberFormat="1" applyFont="1" applyFill="1" applyBorder="1" applyAlignment="1">
      <alignment horizontal="center"/>
    </xf>
    <xf numFmtId="0" fontId="50" fillId="0" borderId="40" xfId="0" applyFont="1" applyFill="1" applyBorder="1" applyAlignment="1">
      <alignment horizontal="left"/>
    </xf>
    <xf numFmtId="2" fontId="50" fillId="0" borderId="40" xfId="0" applyNumberFormat="1" applyFont="1" applyFill="1" applyBorder="1" applyAlignment="1">
      <alignment horizontal="center"/>
    </xf>
    <xf numFmtId="43" fontId="49" fillId="0" borderId="45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49" fillId="0" borderId="46" xfId="0" quotePrefix="1" applyNumberFormat="1" applyFont="1" applyBorder="1" applyAlignment="1">
      <alignment horizontal="center" vertical="center"/>
    </xf>
    <xf numFmtId="1" fontId="49" fillId="0" borderId="7" xfId="0" quotePrefix="1" applyNumberFormat="1" applyFont="1" applyBorder="1" applyAlignment="1">
      <alignment horizontal="center" vertical="center"/>
    </xf>
    <xf numFmtId="0" fontId="50" fillId="0" borderId="37" xfId="0" applyFont="1" applyBorder="1" applyAlignment="1">
      <alignment horizontal="left" vertical="top" wrapText="1"/>
    </xf>
    <xf numFmtId="0" fontId="50" fillId="0" borderId="37" xfId="0" applyFont="1" applyBorder="1" applyAlignment="1">
      <alignment horizontal="center" vertical="center"/>
    </xf>
    <xf numFmtId="0" fontId="50" fillId="0" borderId="8" xfId="0" applyFont="1" applyBorder="1" applyAlignment="1">
      <alignment horizontal="left" vertical="top" wrapText="1"/>
    </xf>
    <xf numFmtId="0" fontId="50" fillId="0" borderId="8" xfId="0" applyFont="1" applyBorder="1" applyAlignment="1">
      <alignment horizontal="center" vertical="center"/>
    </xf>
    <xf numFmtId="1" fontId="49" fillId="0" borderId="47" xfId="0" quotePrefix="1" applyNumberFormat="1" applyFont="1" applyBorder="1" applyAlignment="1">
      <alignment horizontal="center" vertical="center"/>
    </xf>
    <xf numFmtId="0" fontId="50" fillId="0" borderId="39" xfId="0" applyFont="1" applyBorder="1" applyAlignment="1">
      <alignment horizontal="left" vertical="top" wrapText="1"/>
    </xf>
    <xf numFmtId="0" fontId="50" fillId="0" borderId="39" xfId="0" applyFont="1" applyBorder="1" applyAlignment="1">
      <alignment horizontal="center" vertical="center"/>
    </xf>
    <xf numFmtId="0" fontId="50" fillId="0" borderId="40" xfId="0" applyFont="1" applyBorder="1" applyAlignment="1">
      <alignment horizontal="left" vertical="top"/>
    </xf>
    <xf numFmtId="0" fontId="50" fillId="0" borderId="40" xfId="0" applyFont="1" applyBorder="1" applyAlignment="1">
      <alignment horizontal="center" vertical="top"/>
    </xf>
    <xf numFmtId="165" fontId="50" fillId="0" borderId="40" xfId="0" applyNumberFormat="1" applyFont="1" applyBorder="1" applyAlignment="1">
      <alignment horizontal="center" vertical="top"/>
    </xf>
    <xf numFmtId="2" fontId="50" fillId="0" borderId="40" xfId="0" applyNumberFormat="1" applyFont="1" applyBorder="1" applyAlignment="1">
      <alignment horizontal="center" vertical="top"/>
    </xf>
    <xf numFmtId="164" fontId="50" fillId="0" borderId="40" xfId="0" applyNumberFormat="1" applyFont="1" applyBorder="1" applyAlignment="1">
      <alignment horizontal="center"/>
    </xf>
    <xf numFmtId="0" fontId="52" fillId="0" borderId="40" xfId="0" applyFont="1" applyBorder="1" applyAlignment="1">
      <alignment horizontal="left" wrapText="1"/>
    </xf>
    <xf numFmtId="0" fontId="50" fillId="0" borderId="40" xfId="0" applyFont="1" applyBorder="1" applyAlignment="1">
      <alignment horizontal="center" wrapText="1"/>
    </xf>
    <xf numFmtId="0" fontId="50" fillId="0" borderId="40" xfId="0" applyFont="1" applyBorder="1" applyAlignment="1">
      <alignment vertical="top"/>
    </xf>
    <xf numFmtId="0" fontId="50" fillId="0" borderId="37" xfId="0" applyFont="1" applyBorder="1" applyAlignment="1">
      <alignment horizontal="center" vertical="top" wrapText="1"/>
    </xf>
    <xf numFmtId="0" fontId="50" fillId="0" borderId="37" xfId="0" applyFont="1" applyFill="1" applyBorder="1" applyAlignment="1">
      <alignment horizontal="center"/>
    </xf>
    <xf numFmtId="0" fontId="50" fillId="0" borderId="40" xfId="0" applyFont="1" applyFill="1" applyBorder="1" applyAlignment="1">
      <alignment horizontal="center" wrapText="1"/>
    </xf>
    <xf numFmtId="0" fontId="50" fillId="0" borderId="8" xfId="0" applyFont="1" applyBorder="1" applyAlignment="1">
      <alignment horizontal="center" vertical="top" wrapText="1"/>
    </xf>
    <xf numFmtId="0" fontId="50" fillId="0" borderId="39" xfId="0" applyFont="1" applyBorder="1" applyAlignment="1">
      <alignment horizontal="center" vertical="top" wrapText="1"/>
    </xf>
    <xf numFmtId="43" fontId="49" fillId="5" borderId="40" xfId="1" applyFont="1" applyFill="1" applyBorder="1" applyAlignment="1">
      <alignment horizontal="center"/>
    </xf>
    <xf numFmtId="43" fontId="49" fillId="4" borderId="40" xfId="1" applyFont="1" applyFill="1" applyBorder="1" applyAlignment="1">
      <alignment horizontal="center"/>
    </xf>
    <xf numFmtId="1" fontId="49" fillId="0" borderId="44" xfId="0" applyNumberFormat="1" applyFont="1" applyBorder="1" applyAlignment="1">
      <alignment horizontal="center" vertical="top"/>
    </xf>
    <xf numFmtId="43" fontId="49" fillId="0" borderId="45" xfId="1" applyFont="1" applyBorder="1" applyAlignment="1">
      <alignment horizontal="center"/>
    </xf>
    <xf numFmtId="0" fontId="53" fillId="0" borderId="0" xfId="0" applyFont="1"/>
    <xf numFmtId="0" fontId="53" fillId="0" borderId="0" xfId="0" applyFont="1" applyAlignment="1">
      <alignment horizontal="center"/>
    </xf>
    <xf numFmtId="43" fontId="50" fillId="0" borderId="40" xfId="1" applyFont="1" applyFill="1" applyBorder="1" applyAlignment="1">
      <alignment horizontal="center"/>
    </xf>
    <xf numFmtId="43" fontId="50" fillId="0" borderId="40" xfId="1" applyFont="1" applyBorder="1" applyAlignment="1">
      <alignment horizontal="center"/>
    </xf>
  </cellXfs>
  <cellStyles count="124">
    <cellStyle name="Comma" xfId="1" builtinId="3"/>
    <cellStyle name="Comma 10" xfId="4"/>
    <cellStyle name="Comma 10 2" xfId="5"/>
    <cellStyle name="Comma 11" xfId="6"/>
    <cellStyle name="Comma 12" xfId="7"/>
    <cellStyle name="Comma 13" xfId="8"/>
    <cellStyle name="Comma 14" xfId="9"/>
    <cellStyle name="Comma 15" xfId="10"/>
    <cellStyle name="Comma 16" xfId="11"/>
    <cellStyle name="Comma 17" xfId="12"/>
    <cellStyle name="Comma 17 2" xfId="13"/>
    <cellStyle name="Comma 18" xfId="14"/>
    <cellStyle name="Comma 19" xfId="15"/>
    <cellStyle name="Comma 2" xfId="16"/>
    <cellStyle name="Comma 2 10" xfId="17"/>
    <cellStyle name="Comma 2 2" xfId="18"/>
    <cellStyle name="Comma 2 2 2" xfId="19"/>
    <cellStyle name="Comma 2 2 2 2" xfId="20"/>
    <cellStyle name="Comma 2 2 3" xfId="21"/>
    <cellStyle name="Comma 2 2 4" xfId="22"/>
    <cellStyle name="Comma 2 3" xfId="23"/>
    <cellStyle name="Comma 2 3 2" xfId="24"/>
    <cellStyle name="Comma 2 3 3" xfId="25"/>
    <cellStyle name="Comma 2 4" xfId="26"/>
    <cellStyle name="Comma 2 5" xfId="27"/>
    <cellStyle name="Comma 2 5 2" xfId="28"/>
    <cellStyle name="Comma 2 6" xfId="29"/>
    <cellStyle name="Comma 2 7" xfId="30"/>
    <cellStyle name="Comma 2 8" xfId="31"/>
    <cellStyle name="Comma 2 9" xfId="32"/>
    <cellStyle name="Comma 20" xfId="33"/>
    <cellStyle name="Comma 21" xfId="34"/>
    <cellStyle name="Comma 22" xfId="35"/>
    <cellStyle name="Comma 22 2" xfId="36"/>
    <cellStyle name="Comma 22 3" xfId="37"/>
    <cellStyle name="Comma 22 3 2" xfId="38"/>
    <cellStyle name="Comma 23" xfId="39"/>
    <cellStyle name="Comma 24" xfId="40"/>
    <cellStyle name="Comma 25" xfId="41"/>
    <cellStyle name="Comma 26" xfId="42"/>
    <cellStyle name="Comma 27" xfId="43"/>
    <cellStyle name="Comma 28" xfId="44"/>
    <cellStyle name="Comma 3" xfId="45"/>
    <cellStyle name="Comma 30" xfId="46"/>
    <cellStyle name="Comma 31" xfId="47"/>
    <cellStyle name="Comma 4" xfId="48"/>
    <cellStyle name="Comma 4 2" xfId="49"/>
    <cellStyle name="Comma 5" xfId="50"/>
    <cellStyle name="Comma 5 2" xfId="51"/>
    <cellStyle name="Comma 5 3" xfId="52"/>
    <cellStyle name="Comma 6" xfId="53"/>
    <cellStyle name="Comma 6 2" xfId="54"/>
    <cellStyle name="Comma 6 3" xfId="55"/>
    <cellStyle name="Comma 6 4" xfId="56"/>
    <cellStyle name="Comma 7" xfId="57"/>
    <cellStyle name="Comma 8" xfId="58"/>
    <cellStyle name="Comma 9" xfId="59"/>
    <cellStyle name="Currency 2" xfId="60"/>
    <cellStyle name="Currency 3" xfId="61"/>
    <cellStyle name="Normal" xfId="0" builtinId="0"/>
    <cellStyle name="Normal 10" xfId="62"/>
    <cellStyle name="Normal 11" xfId="63"/>
    <cellStyle name="Normal 12" xfId="64"/>
    <cellStyle name="Normal 13" xfId="65"/>
    <cellStyle name="Normal 14" xfId="66"/>
    <cellStyle name="Normal 15" xfId="67"/>
    <cellStyle name="Normal 16" xfId="68"/>
    <cellStyle name="Normal 17" xfId="69"/>
    <cellStyle name="Normal 18" xfId="70"/>
    <cellStyle name="Normal 19" xfId="71"/>
    <cellStyle name="Normal 19 2" xfId="72"/>
    <cellStyle name="Normal 19 3" xfId="3"/>
    <cellStyle name="Normal 2" xfId="73"/>
    <cellStyle name="Normal 2 2" xfId="74"/>
    <cellStyle name="Normal 2 2 2" xfId="2"/>
    <cellStyle name="Normal 2 2 2 2" xfId="75"/>
    <cellStyle name="Normal 2 2 2 2 2" xfId="76"/>
    <cellStyle name="Normal 2 2 2 3" xfId="77"/>
    <cellStyle name="Normal 2 2 3" xfId="78"/>
    <cellStyle name="Normal 2 2 3 2" xfId="79"/>
    <cellStyle name="Normal 2 2 3 2 2" xfId="80"/>
    <cellStyle name="Normal 2 2 3 2 3" xfId="81"/>
    <cellStyle name="Normal 2 2_BoQ GIGA" xfId="82"/>
    <cellStyle name="Normal 2 3" xfId="83"/>
    <cellStyle name="Normal 2 3 2" xfId="84"/>
    <cellStyle name="Normal 2 4" xfId="85"/>
    <cellStyle name="Normal 2 4 2" xfId="86"/>
    <cellStyle name="Normal 2 5" xfId="87"/>
    <cellStyle name="Normal 2_4th payment ENGINEERING STUDIO &amp; LABx" xfId="88"/>
    <cellStyle name="Normal 20" xfId="89"/>
    <cellStyle name="Normal 20 2" xfId="90"/>
    <cellStyle name="Normal 20 2 2" xfId="91"/>
    <cellStyle name="Normal 21" xfId="92"/>
    <cellStyle name="Normal 22" xfId="93"/>
    <cellStyle name="Normal 23" xfId="94"/>
    <cellStyle name="Normal 24" xfId="95"/>
    <cellStyle name="Normal 25" xfId="96"/>
    <cellStyle name="Normal 26" xfId="97"/>
    <cellStyle name="Normal 27" xfId="98"/>
    <cellStyle name="Normal 28" xfId="99"/>
    <cellStyle name="Normal 29" xfId="100"/>
    <cellStyle name="Normal 3" xfId="101"/>
    <cellStyle name="Normal 3 2" xfId="102"/>
    <cellStyle name="Normal 3 3" xfId="103"/>
    <cellStyle name="Normal 30" xfId="104"/>
    <cellStyle name="Normal 31" xfId="105"/>
    <cellStyle name="Normal 32" xfId="106"/>
    <cellStyle name="Normal 33" xfId="107"/>
    <cellStyle name="Normal 34" xfId="108"/>
    <cellStyle name="Normal 35" xfId="109"/>
    <cellStyle name="Normal 36" xfId="110"/>
    <cellStyle name="Normal 37" xfId="111"/>
    <cellStyle name="Normal 4" xfId="112"/>
    <cellStyle name="Normal 4 2" xfId="113"/>
    <cellStyle name="Normal 5" xfId="114"/>
    <cellStyle name="Normal 6" xfId="115"/>
    <cellStyle name="Normal 7" xfId="116"/>
    <cellStyle name="Normal 7 2" xfId="117"/>
    <cellStyle name="Normal 8" xfId="118"/>
    <cellStyle name="Normal 9" xfId="119"/>
    <cellStyle name="Percent 2" xfId="120"/>
    <cellStyle name="Percent 3" xfId="121"/>
    <cellStyle name="Style 1" xfId="122"/>
    <cellStyle name="Style 2" xfId="1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35719</xdr:rowOff>
    </xdr:from>
    <xdr:to>
      <xdr:col>14</xdr:col>
      <xdr:colOff>500062</xdr:colOff>
      <xdr:row>4</xdr:row>
      <xdr:rowOff>99219</xdr:rowOff>
    </xdr:to>
    <xdr:grpSp>
      <xdr:nvGrpSpPr>
        <xdr:cNvPr id="2" name="Group 1"/>
        <xdr:cNvGrpSpPr/>
      </xdr:nvGrpSpPr>
      <xdr:grpSpPr>
        <a:xfrm>
          <a:off x="25400" y="35719"/>
          <a:ext cx="8868568" cy="801688"/>
          <a:chOff x="419100" y="209550"/>
          <a:chExt cx="7791449" cy="923925"/>
        </a:xfrm>
      </xdr:grpSpPr>
      <xdr:sp macro="" textlink="">
        <xdr:nvSpPr>
          <xdr:cNvPr id="3" name="Rectangle 2"/>
          <xdr:cNvSpPr/>
        </xdr:nvSpPr>
        <xdr:spPr>
          <a:xfrm>
            <a:off x="1333500" y="209550"/>
            <a:ext cx="546735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n-US" sz="1000">
                <a:latin typeface="Times New Roman" pitchFamily="18" charset="0"/>
                <a:cs typeface="Times New Roman" pitchFamily="18" charset="0"/>
              </a:rPr>
              <a:t>Company Name:</a:t>
            </a:r>
          </a:p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ZAMRA CONSTRUCTION PLC.  </a:t>
            </a:r>
            <a:endParaRPr lang="en-US" sz="9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419100" y="209551"/>
            <a:ext cx="91440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6791324" y="209550"/>
            <a:ext cx="1419225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endParaRPr lang="en-US" sz="1400" b="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419100" y="676275"/>
            <a:ext cx="525780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Title:</a:t>
            </a:r>
          </a:p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ANALYSIS SHEET FOR DIRECT &amp; INDIRECT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UNIT PRICES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6791324" y="676275"/>
            <a:ext cx="1419225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Page No:</a:t>
            </a:r>
          </a:p>
          <a:p>
            <a:pPr algn="ctr"/>
            <a:r>
              <a:rPr lang="en-US" sz="1400">
                <a:latin typeface="Times New Roman" pitchFamily="18" charset="0"/>
                <a:cs typeface="Times New Roman" pitchFamily="18" charset="0"/>
              </a:rPr>
              <a:t>Page 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 </a:t>
            </a:r>
            <a:r>
              <a:rPr lang="en-US" sz="1400">
                <a:latin typeface="Times New Roman" pitchFamily="18" charset="0"/>
                <a:cs typeface="Times New Roman" pitchFamily="18" charset="0"/>
              </a:rPr>
              <a:t>of  -</a:t>
            </a:r>
          </a:p>
        </xdr:txBody>
      </xdr:sp>
      <xdr:sp macro="" textlink="">
        <xdr:nvSpPr>
          <xdr:cNvPr id="8" name="Rectangle 7"/>
          <xdr:cNvSpPr/>
        </xdr:nvSpPr>
        <xdr:spPr>
          <a:xfrm>
            <a:off x="5676901" y="676275"/>
            <a:ext cx="112395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Issue No:</a:t>
            </a:r>
          </a:p>
          <a:p>
            <a:pPr algn="ctr"/>
            <a:r>
              <a:rPr lang="en-US" sz="1400" b="0">
                <a:latin typeface="Times New Roman" pitchFamily="18" charset="0"/>
                <a:cs typeface="Times New Roman" pitchFamily="18" charset="0"/>
              </a:rPr>
              <a:t>1</a:t>
            </a:r>
          </a:p>
        </xdr:txBody>
      </xdr:sp>
    </xdr:grpSp>
    <xdr:clientData/>
  </xdr:twoCellAnchor>
  <xdr:twoCellAnchor editAs="oneCell">
    <xdr:from>
      <xdr:col>0</xdr:col>
      <xdr:colOff>261938</xdr:colOff>
      <xdr:row>0</xdr:row>
      <xdr:rowOff>95250</xdr:rowOff>
    </xdr:from>
    <xdr:to>
      <xdr:col>1</xdr:col>
      <xdr:colOff>571501</xdr:colOff>
      <xdr:row>2</xdr:row>
      <xdr:rowOff>35719</xdr:rowOff>
    </xdr:to>
    <xdr:pic>
      <xdr:nvPicPr>
        <xdr:cNvPr id="9" name="Picture 8" descr="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8" y="95250"/>
          <a:ext cx="633413" cy="292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476249</xdr:colOff>
      <xdr:row>4</xdr:row>
      <xdr:rowOff>0</xdr:rowOff>
    </xdr:to>
    <xdr:grpSp>
      <xdr:nvGrpSpPr>
        <xdr:cNvPr id="2" name="Group 1"/>
        <xdr:cNvGrpSpPr/>
      </xdr:nvGrpSpPr>
      <xdr:grpSpPr>
        <a:xfrm>
          <a:off x="0" y="0"/>
          <a:ext cx="13387916" cy="762000"/>
          <a:chOff x="419100" y="209550"/>
          <a:chExt cx="7791449" cy="923925"/>
        </a:xfrm>
      </xdr:grpSpPr>
      <xdr:sp macro="" textlink="">
        <xdr:nvSpPr>
          <xdr:cNvPr id="3" name="Rectangle 2"/>
          <xdr:cNvSpPr/>
        </xdr:nvSpPr>
        <xdr:spPr>
          <a:xfrm>
            <a:off x="1333500" y="209550"/>
            <a:ext cx="546735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n-US" sz="1000">
                <a:latin typeface="Times New Roman" pitchFamily="18" charset="0"/>
                <a:cs typeface="Times New Roman" pitchFamily="18" charset="0"/>
              </a:rPr>
              <a:t>Company Name:</a:t>
            </a:r>
          </a:p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ZAMRA CONSTRUCTION PLC.  </a:t>
            </a:r>
            <a:endParaRPr lang="en-US" sz="9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419100" y="209551"/>
            <a:ext cx="91440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6791324" y="209550"/>
            <a:ext cx="1419225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Document No:</a:t>
            </a:r>
          </a:p>
          <a:p>
            <a:pPr algn="ctr"/>
            <a:r>
              <a:rPr lang="en-US" sz="1400" b="0">
                <a:latin typeface="Times New Roman" pitchFamily="18" charset="0"/>
                <a:cs typeface="Times New Roman" pitchFamily="18" charset="0"/>
              </a:rPr>
              <a:t>OF/ZC/065</a:t>
            </a:r>
          </a:p>
        </xdr:txBody>
      </xdr:sp>
      <xdr:sp macro="" textlink="">
        <xdr:nvSpPr>
          <xdr:cNvPr id="6" name="Rectangle 5"/>
          <xdr:cNvSpPr/>
        </xdr:nvSpPr>
        <xdr:spPr>
          <a:xfrm>
            <a:off x="419100" y="676275"/>
            <a:ext cx="525780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Title:</a:t>
            </a:r>
          </a:p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ANALYSIS SHEET FOR DIRECT &amp; INDIRECT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UNIT PRICES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6791324" y="676275"/>
            <a:ext cx="1419225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Page No:</a:t>
            </a:r>
          </a:p>
          <a:p>
            <a:pPr algn="ctr"/>
            <a:r>
              <a:rPr lang="en-US" sz="1400">
                <a:latin typeface="Times New Roman" pitchFamily="18" charset="0"/>
                <a:cs typeface="Times New Roman" pitchFamily="18" charset="0"/>
              </a:rPr>
              <a:t>Page 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 </a:t>
            </a:r>
            <a:r>
              <a:rPr lang="en-US" sz="1400">
                <a:latin typeface="Times New Roman" pitchFamily="18" charset="0"/>
                <a:cs typeface="Times New Roman" pitchFamily="18" charset="0"/>
              </a:rPr>
              <a:t>of  1</a:t>
            </a:r>
          </a:p>
        </xdr:txBody>
      </xdr:sp>
      <xdr:sp macro="" textlink="">
        <xdr:nvSpPr>
          <xdr:cNvPr id="8" name="Rectangle 7"/>
          <xdr:cNvSpPr/>
        </xdr:nvSpPr>
        <xdr:spPr>
          <a:xfrm>
            <a:off x="5676901" y="676275"/>
            <a:ext cx="1123950" cy="4572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en-US" sz="900">
                <a:latin typeface="Times New Roman" pitchFamily="18" charset="0"/>
                <a:cs typeface="Times New Roman" pitchFamily="18" charset="0"/>
              </a:rPr>
              <a:t>Issue No:</a:t>
            </a:r>
          </a:p>
          <a:p>
            <a:pPr algn="ctr"/>
            <a:r>
              <a:rPr lang="en-US" sz="1400" b="0">
                <a:latin typeface="Times New Roman" pitchFamily="18" charset="0"/>
                <a:cs typeface="Times New Roman" pitchFamily="18" charset="0"/>
              </a:rPr>
              <a:t>1</a:t>
            </a:r>
          </a:p>
        </xdr:txBody>
      </xdr:sp>
    </xdr:grpSp>
    <xdr:clientData/>
  </xdr:twoCellAnchor>
  <xdr:twoCellAnchor editAs="oneCell">
    <xdr:from>
      <xdr:col>0</xdr:col>
      <xdr:colOff>31750</xdr:colOff>
      <xdr:row>0</xdr:row>
      <xdr:rowOff>84667</xdr:rowOff>
    </xdr:from>
    <xdr:to>
      <xdr:col>1</xdr:col>
      <xdr:colOff>550333</xdr:colOff>
      <xdr:row>1</xdr:row>
      <xdr:rowOff>132292</xdr:rowOff>
    </xdr:to>
    <xdr:pic>
      <xdr:nvPicPr>
        <xdr:cNvPr id="9" name="Picture 8" descr="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50" y="84667"/>
          <a:ext cx="851958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yob/Dropbox/zamra/VARIATIONS/Sefer%20selam%20project/From%20Porcelain%20to%20Granite%20Wall%20Cladding%20(Addition%20&amp;%20Ommission)/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amra%20Construction%20%20plc%20folders%20and%20files/Projects/Gondar%20University%20Meles%20Zenawi%20campus/Cost%20Breakdown/Refrigeration%20Equipment%20installation%20Kitch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User\Desktop\mekele%20lot%2021%20HOSPITALxls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Desktop/mekele%20lot%2021%20HOSPITALxls%20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IRUK'S%20FILE\ADA%20BORDING%20SCHOOL\Admin%20Office\Documents%20and%20Settings\User\Desktop\mekele%20lot%2021%20HOSPITALxl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IRUK'S%20FILE/ADA%20BORDING%20SCHOOL/Admin%20Office/Documents%20and%20Settings/User/Desktop/mekele%20lot%2021%20HOSPITALxls%2020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yob/Dropbox/zamra/VARIATIONS/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ddition"/>
      <sheetName val="Omission"/>
      <sheetName val="breakdown"/>
      <sheetName val="Material Price"/>
    </sheetNames>
    <sheetDataSet>
      <sheetData sheetId="0" refreshError="1"/>
      <sheetData sheetId="1"/>
      <sheetData sheetId="2"/>
      <sheetData sheetId="3"/>
      <sheetData sheetId="4">
        <row r="3">
          <cell r="C3">
            <v>182.5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rkdwn"/>
      <sheetName val="Msrmnt Bil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analysis"/>
      <sheetName val="Mat.datal"/>
      <sheetName val="equipment"/>
      <sheetName val="man power"/>
      <sheetName val="IndexedLabo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analysis"/>
      <sheetName val="Mat.datal"/>
      <sheetName val="equipment"/>
      <sheetName val="man power"/>
      <sheetName val="IndexedLabo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 analysis"/>
      <sheetName val="Mat.datal"/>
      <sheetName val="equipment"/>
      <sheetName val="man power"/>
      <sheetName val="IndexedLabo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 analysis"/>
      <sheetName val="Mat.datal"/>
      <sheetName val="equipment"/>
      <sheetName val="man power"/>
      <sheetName val="IndexedLabo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work items template"/>
      <sheetName val="template 2"/>
      <sheetName val="Breakdown"/>
      <sheetName val="Material Price"/>
    </sheetNames>
    <sheetDataSet>
      <sheetData sheetId="0"/>
      <sheetData sheetId="1"/>
      <sheetData sheetId="2"/>
      <sheetData sheetId="3"/>
      <sheetData sheetId="4">
        <row r="2">
          <cell r="C2">
            <v>300</v>
          </cell>
        </row>
        <row r="3">
          <cell r="C3">
            <v>600</v>
          </cell>
        </row>
        <row r="4">
          <cell r="C4">
            <v>520</v>
          </cell>
        </row>
        <row r="5">
          <cell r="C5">
            <v>15.65</v>
          </cell>
        </row>
        <row r="6">
          <cell r="C6">
            <v>4</v>
          </cell>
        </row>
        <row r="7">
          <cell r="C7">
            <v>122.09</v>
          </cell>
        </row>
        <row r="8">
          <cell r="C8">
            <v>1100</v>
          </cell>
        </row>
        <row r="9">
          <cell r="C9">
            <v>60</v>
          </cell>
        </row>
        <row r="10">
          <cell r="C10">
            <v>12.66</v>
          </cell>
        </row>
        <row r="11">
          <cell r="C11">
            <v>85</v>
          </cell>
        </row>
        <row r="12">
          <cell r="C12">
            <v>188</v>
          </cell>
        </row>
        <row r="13">
          <cell r="C13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5"/>
  <sheetViews>
    <sheetView tabSelected="1" workbookViewId="0">
      <selection activeCell="B10" sqref="B10:B11"/>
    </sheetView>
  </sheetViews>
  <sheetFormatPr defaultRowHeight="15"/>
  <cols>
    <col min="2" max="2" width="40.140625" customWidth="1"/>
    <col min="3" max="3" width="19" customWidth="1"/>
    <col min="4" max="4" width="16.140625" customWidth="1"/>
  </cols>
  <sheetData>
    <row r="1" spans="1:6" s="2" customFormat="1">
      <c r="A1" s="1" t="s">
        <v>11</v>
      </c>
      <c r="E1" s="3"/>
      <c r="F1" s="3"/>
    </row>
    <row r="2" spans="1:6" s="2" customFormat="1">
      <c r="A2" s="1" t="s">
        <v>12</v>
      </c>
      <c r="E2" s="3"/>
      <c r="F2" s="3"/>
    </row>
    <row r="3" spans="1:6" s="2" customFormat="1">
      <c r="A3" s="4" t="s">
        <v>13</v>
      </c>
      <c r="E3" s="3"/>
      <c r="F3" s="3"/>
    </row>
    <row r="4" spans="1:6" s="2" customFormat="1">
      <c r="A4" s="4" t="s">
        <v>0</v>
      </c>
      <c r="E4" s="3"/>
      <c r="F4" s="3"/>
    </row>
    <row r="5" spans="1:6" s="4" customFormat="1">
      <c r="A5" s="1" t="s">
        <v>14</v>
      </c>
      <c r="E5" s="5"/>
      <c r="F5" s="5"/>
    </row>
    <row r="6" spans="1:6" s="2" customFormat="1">
      <c r="A6" s="4" t="s">
        <v>15</v>
      </c>
      <c r="E6" s="3"/>
      <c r="F6" s="3"/>
    </row>
    <row r="7" spans="1:6" s="2" customFormat="1" ht="14.25">
      <c r="A7" s="4"/>
      <c r="E7" s="3"/>
      <c r="F7" s="3"/>
    </row>
    <row r="8" spans="1:6" ht="19.5" customHeight="1">
      <c r="A8" s="42" t="s">
        <v>19</v>
      </c>
      <c r="B8" s="42"/>
      <c r="C8" s="42"/>
    </row>
    <row r="9" spans="1:6" s="2" customFormat="1" ht="14.25" customHeight="1" thickBot="1">
      <c r="A9" s="43"/>
      <c r="B9" s="44"/>
      <c r="C9" s="45"/>
    </row>
    <row r="10" spans="1:6" s="2" customFormat="1" ht="14.25" customHeight="1" thickTop="1">
      <c r="A10" s="46" t="s">
        <v>20</v>
      </c>
      <c r="B10" s="47" t="s">
        <v>21</v>
      </c>
      <c r="C10" s="48" t="s">
        <v>22</v>
      </c>
      <c r="D10" s="48" t="s">
        <v>23</v>
      </c>
    </row>
    <row r="11" spans="1:6" s="2" customFormat="1" ht="14.25" customHeight="1" thickBot="1">
      <c r="A11" s="49"/>
      <c r="B11" s="50"/>
      <c r="C11" s="51"/>
      <c r="D11" s="51"/>
    </row>
    <row r="12" spans="1:6" s="2" customFormat="1" ht="14.25" customHeight="1" thickTop="1">
      <c r="A12" s="52"/>
      <c r="B12" s="53"/>
      <c r="C12" s="54"/>
      <c r="D12" s="55"/>
    </row>
    <row r="13" spans="1:6" s="2" customFormat="1" ht="18" customHeight="1">
      <c r="A13" s="56" t="s">
        <v>24</v>
      </c>
      <c r="B13" s="57" t="s">
        <v>25</v>
      </c>
      <c r="C13" s="58">
        <f>[1]Addition!F20</f>
        <v>0</v>
      </c>
      <c r="D13" s="59"/>
    </row>
    <row r="14" spans="1:6" s="2" customFormat="1" ht="20.25" customHeight="1">
      <c r="A14" s="56" t="s">
        <v>26</v>
      </c>
      <c r="B14" s="57" t="s">
        <v>27</v>
      </c>
      <c r="C14" s="58">
        <f>[1]Omission!F18</f>
        <v>0</v>
      </c>
      <c r="D14" s="59"/>
    </row>
    <row r="15" spans="1:6" s="2" customFormat="1" ht="14.25" customHeight="1">
      <c r="A15" s="60"/>
      <c r="B15" s="61"/>
      <c r="C15" s="62"/>
      <c r="D15" s="59"/>
    </row>
    <row r="16" spans="1:6" s="2" customFormat="1" ht="14.25" customHeight="1">
      <c r="A16" s="60"/>
      <c r="B16" s="61"/>
      <c r="C16" s="62"/>
      <c r="D16" s="59"/>
    </row>
    <row r="17" spans="1:6" s="2" customFormat="1" ht="14.25" customHeight="1">
      <c r="A17" s="60"/>
      <c r="B17" s="61"/>
      <c r="C17" s="62"/>
      <c r="D17" s="59"/>
    </row>
    <row r="18" spans="1:6" s="2" customFormat="1" ht="14.25" customHeight="1">
      <c r="A18" s="60"/>
      <c r="B18" s="61"/>
      <c r="C18" s="62"/>
      <c r="D18" s="59"/>
    </row>
    <row r="19" spans="1:6" s="2" customFormat="1" ht="14.25" customHeight="1">
      <c r="A19" s="60"/>
      <c r="B19" s="61"/>
      <c r="C19" s="62"/>
      <c r="D19" s="59"/>
    </row>
    <row r="20" spans="1:6" s="2" customFormat="1" ht="14.25" customHeight="1">
      <c r="A20" s="60"/>
      <c r="B20" s="61"/>
      <c r="C20" s="62"/>
      <c r="D20" s="59"/>
    </row>
    <row r="21" spans="1:6" s="2" customFormat="1" ht="14.25" customHeight="1" thickBot="1">
      <c r="A21" s="60"/>
      <c r="B21" s="61"/>
      <c r="C21" s="63"/>
      <c r="D21" s="59"/>
    </row>
    <row r="22" spans="1:6" s="2" customFormat="1" ht="14.25" customHeight="1">
      <c r="A22" s="64" t="s">
        <v>28</v>
      </c>
      <c r="B22" s="65"/>
      <c r="C22" s="66">
        <f>C13-C14</f>
        <v>0</v>
      </c>
      <c r="D22" s="67"/>
    </row>
    <row r="23" spans="1:6" s="2" customFormat="1" ht="14.25" customHeight="1">
      <c r="A23" s="68"/>
      <c r="B23" s="69" t="s">
        <v>29</v>
      </c>
      <c r="C23" s="70">
        <f>C22*0.15</f>
        <v>0</v>
      </c>
      <c r="D23" s="71"/>
      <c r="E23" s="72"/>
      <c r="F23" s="72"/>
    </row>
    <row r="24" spans="1:6" ht="14.25" customHeight="1" thickBot="1">
      <c r="A24" s="73"/>
      <c r="B24" s="74" t="s">
        <v>30</v>
      </c>
      <c r="C24" s="75">
        <f>C22+C23</f>
        <v>0</v>
      </c>
      <c r="D24" s="76"/>
      <c r="E24" s="77"/>
      <c r="F24" s="77"/>
    </row>
    <row r="25" spans="1:6" ht="15.75" thickTop="1"/>
  </sheetData>
  <mergeCells count="6">
    <mergeCell ref="A8:C8"/>
    <mergeCell ref="A10:A11"/>
    <mergeCell ref="B10:B11"/>
    <mergeCell ref="C10:C11"/>
    <mergeCell ref="D10:D11"/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7"/>
  <sheetViews>
    <sheetView workbookViewId="0">
      <selection activeCell="B15" sqref="B15"/>
    </sheetView>
  </sheetViews>
  <sheetFormatPr defaultRowHeight="15"/>
  <cols>
    <col min="1" max="1" width="7.85546875" customWidth="1"/>
    <col min="2" max="2" width="48.7109375" customWidth="1"/>
    <col min="3" max="3" width="9.140625" customWidth="1"/>
    <col min="5" max="5" width="13.28515625" customWidth="1"/>
    <col min="6" max="6" width="21.28515625" customWidth="1"/>
    <col min="7" max="7" width="12.5703125" customWidth="1"/>
  </cols>
  <sheetData>
    <row r="1" spans="1:7" s="2" customFormat="1">
      <c r="A1" s="1" t="s">
        <v>11</v>
      </c>
      <c r="E1" s="3"/>
      <c r="F1" s="3"/>
    </row>
    <row r="2" spans="1:7" s="2" customFormat="1">
      <c r="A2" s="1" t="s">
        <v>12</v>
      </c>
      <c r="E2" s="3"/>
      <c r="F2" s="3"/>
    </row>
    <row r="3" spans="1:7" s="2" customFormat="1">
      <c r="A3" s="4" t="s">
        <v>13</v>
      </c>
      <c r="E3" s="3"/>
      <c r="F3" s="3"/>
    </row>
    <row r="4" spans="1:7" s="2" customFormat="1">
      <c r="A4" s="4" t="s">
        <v>0</v>
      </c>
      <c r="E4" s="3"/>
      <c r="F4" s="3"/>
    </row>
    <row r="5" spans="1:7" s="4" customFormat="1">
      <c r="A5" s="1" t="s">
        <v>14</v>
      </c>
      <c r="E5" s="5"/>
      <c r="F5" s="5"/>
    </row>
    <row r="6" spans="1:7" s="2" customFormat="1">
      <c r="A6" s="4" t="s">
        <v>15</v>
      </c>
      <c r="E6" s="3"/>
      <c r="F6" s="3"/>
    </row>
    <row r="7" spans="1:7" s="2" customFormat="1" thickBot="1">
      <c r="A7" s="4"/>
      <c r="E7" s="3"/>
      <c r="F7" s="3"/>
    </row>
    <row r="8" spans="1:7" s="10" customFormat="1" ht="23.25" customHeight="1" thickTop="1">
      <c r="A8" s="6" t="s">
        <v>1</v>
      </c>
      <c r="B8" s="7" t="s">
        <v>2</v>
      </c>
      <c r="C8" s="7" t="s">
        <v>3</v>
      </c>
      <c r="D8" s="7" t="s">
        <v>4</v>
      </c>
      <c r="E8" s="8" t="s">
        <v>5</v>
      </c>
      <c r="F8" s="8" t="s">
        <v>6</v>
      </c>
      <c r="G8" s="9" t="s">
        <v>7</v>
      </c>
    </row>
    <row r="9" spans="1:7" s="15" customFormat="1" ht="21.75" customHeight="1" thickBot="1">
      <c r="A9" s="11"/>
      <c r="B9" s="12"/>
      <c r="C9" s="12"/>
      <c r="D9" s="12"/>
      <c r="E9" s="13"/>
      <c r="F9" s="13"/>
      <c r="G9" s="14"/>
    </row>
    <row r="10" spans="1:7" s="2" customFormat="1" thickTop="1">
      <c r="A10" s="16"/>
      <c r="B10" s="17"/>
      <c r="C10" s="17"/>
      <c r="D10" s="17"/>
      <c r="E10" s="18"/>
      <c r="F10" s="18"/>
      <c r="G10" s="19"/>
    </row>
    <row r="11" spans="1:7" s="2" customFormat="1" ht="15.75" customHeight="1">
      <c r="A11" s="16"/>
      <c r="B11" s="20" t="s">
        <v>8</v>
      </c>
      <c r="C11" s="17"/>
      <c r="D11" s="17"/>
      <c r="E11" s="18"/>
      <c r="F11" s="18"/>
      <c r="G11" s="21"/>
    </row>
    <row r="12" spans="1:7" s="2" customFormat="1" ht="25.5" customHeight="1">
      <c r="A12" s="16"/>
      <c r="B12" s="22" t="s">
        <v>17</v>
      </c>
      <c r="C12" s="17"/>
      <c r="D12" s="17"/>
      <c r="E12" s="18"/>
      <c r="F12" s="18"/>
      <c r="G12" s="21"/>
    </row>
    <row r="13" spans="1:7" s="41" customFormat="1" ht="36" customHeight="1">
      <c r="A13" s="28">
        <v>1</v>
      </c>
      <c r="B13" s="40" t="s">
        <v>16</v>
      </c>
      <c r="C13" s="24" t="s">
        <v>9</v>
      </c>
      <c r="D13" s="25"/>
      <c r="E13" s="26"/>
      <c r="F13" s="26">
        <f>D13*E13</f>
        <v>0</v>
      </c>
      <c r="G13" s="27"/>
    </row>
    <row r="14" spans="1:7" s="2" customFormat="1" ht="14.25">
      <c r="A14" s="23"/>
      <c r="B14" s="29"/>
      <c r="C14" s="24"/>
      <c r="D14" s="25"/>
      <c r="E14" s="26"/>
      <c r="F14" s="26"/>
      <c r="G14" s="27"/>
    </row>
    <row r="15" spans="1:7" s="2" customFormat="1" ht="14.25">
      <c r="A15" s="23"/>
      <c r="B15" s="29"/>
      <c r="C15" s="24"/>
      <c r="D15" s="25"/>
      <c r="E15" s="26"/>
      <c r="F15" s="26"/>
      <c r="G15" s="27"/>
    </row>
    <row r="16" spans="1:7" s="2" customFormat="1" ht="14.25">
      <c r="A16" s="23"/>
      <c r="B16" s="29"/>
      <c r="C16" s="24"/>
      <c r="D16" s="25"/>
      <c r="E16" s="26"/>
      <c r="F16" s="26"/>
      <c r="G16" s="27"/>
    </row>
    <row r="17" spans="1:7" s="2" customFormat="1" ht="14.25">
      <c r="A17" s="23"/>
      <c r="B17" s="29"/>
      <c r="C17" s="24"/>
      <c r="D17" s="25"/>
      <c r="E17" s="26"/>
      <c r="F17" s="26"/>
      <c r="G17" s="27"/>
    </row>
    <row r="18" spans="1:7" s="2" customFormat="1" ht="14.25">
      <c r="A18" s="23"/>
      <c r="B18" s="29"/>
      <c r="C18" s="24"/>
      <c r="D18" s="25"/>
      <c r="E18" s="26"/>
      <c r="F18" s="26"/>
      <c r="G18" s="27"/>
    </row>
    <row r="19" spans="1:7" s="2" customFormat="1" ht="14.25">
      <c r="A19" s="23"/>
      <c r="B19" s="29"/>
      <c r="C19" s="24"/>
      <c r="D19" s="25"/>
      <c r="E19" s="26"/>
      <c r="F19" s="26"/>
      <c r="G19" s="27"/>
    </row>
    <row r="20" spans="1:7" s="2" customFormat="1" ht="14.25">
      <c r="A20" s="23"/>
      <c r="B20" s="29"/>
      <c r="C20" s="24"/>
      <c r="D20" s="25"/>
      <c r="E20" s="26"/>
      <c r="F20" s="26"/>
      <c r="G20" s="27"/>
    </row>
    <row r="21" spans="1:7" s="2" customFormat="1" ht="14.25">
      <c r="A21" s="23"/>
      <c r="B21" s="29"/>
      <c r="C21" s="24"/>
      <c r="D21" s="25"/>
      <c r="E21" s="26"/>
      <c r="F21" s="26"/>
      <c r="G21" s="27"/>
    </row>
    <row r="22" spans="1:7" s="2" customFormat="1" ht="14.25">
      <c r="A22" s="23"/>
      <c r="B22" s="29"/>
      <c r="C22" s="24"/>
      <c r="D22" s="25"/>
      <c r="E22" s="26"/>
      <c r="F22" s="26"/>
      <c r="G22" s="27"/>
    </row>
    <row r="23" spans="1:7" s="2" customFormat="1" ht="14.25">
      <c r="A23" s="23"/>
      <c r="B23" s="29"/>
      <c r="C23" s="24"/>
      <c r="D23" s="25"/>
      <c r="E23" s="26"/>
      <c r="F23" s="26"/>
      <c r="G23" s="27"/>
    </row>
    <row r="24" spans="1:7" s="2" customFormat="1" ht="14.25">
      <c r="A24" s="16"/>
      <c r="B24" s="17"/>
      <c r="C24" s="17"/>
      <c r="D24" s="17"/>
      <c r="E24" s="18"/>
      <c r="F24" s="18"/>
      <c r="G24" s="21"/>
    </row>
    <row r="25" spans="1:7" s="35" customFormat="1" ht="17.25" customHeight="1">
      <c r="A25" s="30"/>
      <c r="B25" s="31" t="s">
        <v>10</v>
      </c>
      <c r="C25" s="32"/>
      <c r="D25" s="32"/>
      <c r="E25" s="33"/>
      <c r="F25" s="33">
        <f>SUM(F10:F24)</f>
        <v>0</v>
      </c>
      <c r="G25" s="34"/>
    </row>
    <row r="26" spans="1:7" s="2" customFormat="1" thickBot="1">
      <c r="A26" s="36"/>
      <c r="B26" s="37"/>
      <c r="C26" s="37"/>
      <c r="D26" s="37"/>
      <c r="E26" s="38"/>
      <c r="F26" s="38"/>
      <c r="G26" s="39"/>
    </row>
    <row r="27" spans="1:7" ht="15.75" thickTop="1"/>
  </sheetData>
  <mergeCells count="7">
    <mergeCell ref="G8:G9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7"/>
  <sheetViews>
    <sheetView workbookViewId="0">
      <selection activeCell="B13" sqref="B13"/>
    </sheetView>
  </sheetViews>
  <sheetFormatPr defaultRowHeight="15"/>
  <cols>
    <col min="1" max="1" width="7.85546875" customWidth="1"/>
    <col min="2" max="2" width="48.7109375" customWidth="1"/>
    <col min="3" max="3" width="9.140625" customWidth="1"/>
    <col min="5" max="5" width="13.28515625" customWidth="1"/>
    <col min="6" max="6" width="21.28515625" customWidth="1"/>
    <col min="7" max="7" width="12.5703125" customWidth="1"/>
  </cols>
  <sheetData>
    <row r="1" spans="1:7" s="2" customFormat="1">
      <c r="A1" s="1" t="s">
        <v>11</v>
      </c>
      <c r="E1" s="3"/>
      <c r="F1" s="3"/>
    </row>
    <row r="2" spans="1:7" s="2" customFormat="1">
      <c r="A2" s="1" t="s">
        <v>12</v>
      </c>
      <c r="E2" s="3"/>
      <c r="F2" s="3"/>
    </row>
    <row r="3" spans="1:7" s="2" customFormat="1">
      <c r="A3" s="4" t="s">
        <v>13</v>
      </c>
      <c r="E3" s="3"/>
      <c r="F3" s="3"/>
    </row>
    <row r="4" spans="1:7" s="2" customFormat="1">
      <c r="A4" s="4" t="s">
        <v>0</v>
      </c>
      <c r="E4" s="3"/>
      <c r="F4" s="3"/>
    </row>
    <row r="5" spans="1:7" s="4" customFormat="1">
      <c r="A5" s="1" t="s">
        <v>14</v>
      </c>
      <c r="E5" s="5"/>
      <c r="F5" s="5"/>
    </row>
    <row r="6" spans="1:7" s="2" customFormat="1">
      <c r="A6" s="4" t="s">
        <v>15</v>
      </c>
      <c r="E6" s="3"/>
      <c r="F6" s="3"/>
    </row>
    <row r="7" spans="1:7" s="2" customFormat="1" thickBot="1">
      <c r="A7" s="4"/>
      <c r="E7" s="3"/>
      <c r="F7" s="3"/>
    </row>
    <row r="8" spans="1:7" s="10" customFormat="1" ht="23.25" customHeight="1" thickTop="1">
      <c r="A8" s="6" t="s">
        <v>1</v>
      </c>
      <c r="B8" s="7" t="s">
        <v>2</v>
      </c>
      <c r="C8" s="7" t="s">
        <v>3</v>
      </c>
      <c r="D8" s="7" t="s">
        <v>4</v>
      </c>
      <c r="E8" s="8" t="s">
        <v>5</v>
      </c>
      <c r="F8" s="8" t="s">
        <v>6</v>
      </c>
      <c r="G8" s="9" t="s">
        <v>7</v>
      </c>
    </row>
    <row r="9" spans="1:7" s="15" customFormat="1" ht="21.75" customHeight="1" thickBot="1">
      <c r="A9" s="11"/>
      <c r="B9" s="12"/>
      <c r="C9" s="12"/>
      <c r="D9" s="12"/>
      <c r="E9" s="13"/>
      <c r="F9" s="13"/>
      <c r="G9" s="14"/>
    </row>
    <row r="10" spans="1:7" s="2" customFormat="1" thickTop="1">
      <c r="A10" s="16"/>
      <c r="B10" s="17"/>
      <c r="C10" s="17"/>
      <c r="D10" s="17"/>
      <c r="E10" s="18"/>
      <c r="F10" s="18"/>
      <c r="G10" s="19"/>
    </row>
    <row r="11" spans="1:7" s="2" customFormat="1" ht="15.75" customHeight="1">
      <c r="A11" s="16"/>
      <c r="B11" s="20" t="s">
        <v>18</v>
      </c>
      <c r="C11" s="17"/>
      <c r="D11" s="17"/>
      <c r="E11" s="18"/>
      <c r="F11" s="18"/>
      <c r="G11" s="21"/>
    </row>
    <row r="12" spans="1:7" s="2" customFormat="1" ht="25.5" customHeight="1">
      <c r="A12" s="16"/>
      <c r="B12" s="22" t="s">
        <v>17</v>
      </c>
      <c r="C12" s="17"/>
      <c r="D12" s="17"/>
      <c r="E12" s="18"/>
      <c r="F12" s="18"/>
      <c r="G12" s="21"/>
    </row>
    <row r="13" spans="1:7" s="41" customFormat="1" ht="36" customHeight="1">
      <c r="A13" s="28">
        <v>1</v>
      </c>
      <c r="B13" s="40" t="s">
        <v>16</v>
      </c>
      <c r="C13" s="24" t="s">
        <v>9</v>
      </c>
      <c r="D13" s="25"/>
      <c r="E13" s="26"/>
      <c r="F13" s="26">
        <f>D13*E13</f>
        <v>0</v>
      </c>
      <c r="G13" s="27"/>
    </row>
    <row r="14" spans="1:7" s="2" customFormat="1" ht="14.25">
      <c r="A14" s="23"/>
      <c r="B14" s="29"/>
      <c r="C14" s="24"/>
      <c r="D14" s="25"/>
      <c r="E14" s="26"/>
      <c r="F14" s="26"/>
      <c r="G14" s="27"/>
    </row>
    <row r="15" spans="1:7" s="2" customFormat="1" ht="14.25">
      <c r="A15" s="23"/>
      <c r="B15" s="29"/>
      <c r="C15" s="24"/>
      <c r="D15" s="25"/>
      <c r="E15" s="26"/>
      <c r="F15" s="26"/>
      <c r="G15" s="27"/>
    </row>
    <row r="16" spans="1:7" s="2" customFormat="1" ht="14.25">
      <c r="A16" s="23"/>
      <c r="B16" s="29"/>
      <c r="C16" s="24"/>
      <c r="D16" s="25"/>
      <c r="E16" s="26"/>
      <c r="F16" s="26"/>
      <c r="G16" s="27"/>
    </row>
    <row r="17" spans="1:7" s="2" customFormat="1" ht="14.25">
      <c r="A17" s="23"/>
      <c r="B17" s="29"/>
      <c r="C17" s="24"/>
      <c r="D17" s="25"/>
      <c r="E17" s="26"/>
      <c r="F17" s="26"/>
      <c r="G17" s="27"/>
    </row>
    <row r="18" spans="1:7" s="2" customFormat="1" ht="14.25">
      <c r="A18" s="23"/>
      <c r="B18" s="29"/>
      <c r="C18" s="24"/>
      <c r="D18" s="25"/>
      <c r="E18" s="26"/>
      <c r="F18" s="26"/>
      <c r="G18" s="27"/>
    </row>
    <row r="19" spans="1:7" s="2" customFormat="1" ht="14.25">
      <c r="A19" s="23"/>
      <c r="B19" s="29"/>
      <c r="C19" s="24"/>
      <c r="D19" s="25"/>
      <c r="E19" s="26"/>
      <c r="F19" s="26"/>
      <c r="G19" s="27"/>
    </row>
    <row r="20" spans="1:7" s="2" customFormat="1" ht="14.25">
      <c r="A20" s="23"/>
      <c r="B20" s="29"/>
      <c r="C20" s="24"/>
      <c r="D20" s="25"/>
      <c r="E20" s="26"/>
      <c r="F20" s="26"/>
      <c r="G20" s="27"/>
    </row>
    <row r="21" spans="1:7" s="2" customFormat="1" ht="14.25">
      <c r="A21" s="23"/>
      <c r="B21" s="29"/>
      <c r="C21" s="24"/>
      <c r="D21" s="25"/>
      <c r="E21" s="26"/>
      <c r="F21" s="26"/>
      <c r="G21" s="27"/>
    </row>
    <row r="22" spans="1:7" s="2" customFormat="1" ht="14.25">
      <c r="A22" s="23"/>
      <c r="B22" s="29"/>
      <c r="C22" s="24"/>
      <c r="D22" s="25"/>
      <c r="E22" s="26"/>
      <c r="F22" s="26"/>
      <c r="G22" s="27"/>
    </row>
    <row r="23" spans="1:7" s="2" customFormat="1" ht="14.25">
      <c r="A23" s="23"/>
      <c r="B23" s="29"/>
      <c r="C23" s="24"/>
      <c r="D23" s="25"/>
      <c r="E23" s="26"/>
      <c r="F23" s="26"/>
      <c r="G23" s="27"/>
    </row>
    <row r="24" spans="1:7" s="2" customFormat="1" ht="14.25">
      <c r="A24" s="16"/>
      <c r="B24" s="17"/>
      <c r="C24" s="17"/>
      <c r="D24" s="17"/>
      <c r="E24" s="18"/>
      <c r="F24" s="18"/>
      <c r="G24" s="21"/>
    </row>
    <row r="25" spans="1:7" s="35" customFormat="1" ht="17.25" customHeight="1">
      <c r="A25" s="30"/>
      <c r="B25" s="31" t="s">
        <v>10</v>
      </c>
      <c r="C25" s="32"/>
      <c r="D25" s="32"/>
      <c r="E25" s="33"/>
      <c r="F25" s="33">
        <f>SUM(F10:F24)</f>
        <v>0</v>
      </c>
      <c r="G25" s="34"/>
    </row>
    <row r="26" spans="1:7" s="2" customFormat="1" thickBot="1">
      <c r="A26" s="36"/>
      <c r="B26" s="37"/>
      <c r="C26" s="37"/>
      <c r="D26" s="37"/>
      <c r="E26" s="38"/>
      <c r="F26" s="38"/>
      <c r="G26" s="39"/>
    </row>
    <row r="27" spans="1:7" ht="15.75" thickTop="1"/>
  </sheetData>
  <mergeCells count="7">
    <mergeCell ref="G8:G9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W31"/>
  <sheetViews>
    <sheetView view="pageBreakPreview" zoomScale="80" zoomScaleSheetLayoutView="80" workbookViewId="0">
      <selection activeCell="I29" sqref="I29"/>
    </sheetView>
  </sheetViews>
  <sheetFormatPr defaultRowHeight="12.75"/>
  <cols>
    <col min="1" max="1" width="4.85546875" style="93" customWidth="1"/>
    <col min="2" max="2" width="25.7109375" style="93" customWidth="1"/>
    <col min="3" max="3" width="8.5703125" style="93" customWidth="1"/>
    <col min="4" max="4" width="6.7109375" style="93" customWidth="1"/>
    <col min="5" max="5" width="8.42578125" style="93" customWidth="1"/>
    <col min="6" max="6" width="8.28515625" style="93" customWidth="1"/>
    <col min="7" max="7" width="9.140625" style="93"/>
    <col min="8" max="8" width="5.85546875" style="93" customWidth="1"/>
    <col min="9" max="9" width="5.5703125" style="93" customWidth="1"/>
    <col min="10" max="10" width="9.5703125" style="93" bestFit="1" customWidth="1"/>
    <col min="11" max="11" width="8.42578125" style="93" customWidth="1"/>
    <col min="12" max="12" width="10.28515625" style="93" customWidth="1"/>
    <col min="13" max="13" width="5.7109375" style="93" customWidth="1"/>
    <col min="14" max="14" width="8.7109375" style="93" customWidth="1"/>
    <col min="15" max="257" width="9.140625" style="93"/>
    <col min="258" max="258" width="25.7109375" style="93" customWidth="1"/>
    <col min="259" max="259" width="7.28515625" style="93" customWidth="1"/>
    <col min="260" max="260" width="6.7109375" style="93" customWidth="1"/>
    <col min="261" max="261" width="7.28515625" style="93" customWidth="1"/>
    <col min="262" max="262" width="8.28515625" style="93" customWidth="1"/>
    <col min="263" max="263" width="9.140625" style="93"/>
    <col min="264" max="264" width="5.85546875" style="93" customWidth="1"/>
    <col min="265" max="265" width="7" style="93" customWidth="1"/>
    <col min="266" max="266" width="9.140625" style="93"/>
    <col min="267" max="267" width="8.42578125" style="93" customWidth="1"/>
    <col min="268" max="268" width="10.28515625" style="93" customWidth="1"/>
    <col min="269" max="269" width="5.7109375" style="93" customWidth="1"/>
    <col min="270" max="513" width="9.140625" style="93"/>
    <col min="514" max="514" width="25.7109375" style="93" customWidth="1"/>
    <col min="515" max="515" width="7.28515625" style="93" customWidth="1"/>
    <col min="516" max="516" width="6.7109375" style="93" customWidth="1"/>
    <col min="517" max="517" width="7.28515625" style="93" customWidth="1"/>
    <col min="518" max="518" width="8.28515625" style="93" customWidth="1"/>
    <col min="519" max="519" width="9.140625" style="93"/>
    <col min="520" max="520" width="5.85546875" style="93" customWidth="1"/>
    <col min="521" max="521" width="7" style="93" customWidth="1"/>
    <col min="522" max="522" width="9.140625" style="93"/>
    <col min="523" max="523" width="8.42578125" style="93" customWidth="1"/>
    <col min="524" max="524" width="10.28515625" style="93" customWidth="1"/>
    <col min="525" max="525" width="5.7109375" style="93" customWidth="1"/>
    <col min="526" max="769" width="9.140625" style="93"/>
    <col min="770" max="770" width="25.7109375" style="93" customWidth="1"/>
    <col min="771" max="771" width="7.28515625" style="93" customWidth="1"/>
    <col min="772" max="772" width="6.7109375" style="93" customWidth="1"/>
    <col min="773" max="773" width="7.28515625" style="93" customWidth="1"/>
    <col min="774" max="774" width="8.28515625" style="93" customWidth="1"/>
    <col min="775" max="775" width="9.140625" style="93"/>
    <col min="776" max="776" width="5.85546875" style="93" customWidth="1"/>
    <col min="777" max="777" width="7" style="93" customWidth="1"/>
    <col min="778" max="778" width="9.140625" style="93"/>
    <col min="779" max="779" width="8.42578125" style="93" customWidth="1"/>
    <col min="780" max="780" width="10.28515625" style="93" customWidth="1"/>
    <col min="781" max="781" width="5.7109375" style="93" customWidth="1"/>
    <col min="782" max="1025" width="9.140625" style="93"/>
    <col min="1026" max="1026" width="25.7109375" style="93" customWidth="1"/>
    <col min="1027" max="1027" width="7.28515625" style="93" customWidth="1"/>
    <col min="1028" max="1028" width="6.7109375" style="93" customWidth="1"/>
    <col min="1029" max="1029" width="7.28515625" style="93" customWidth="1"/>
    <col min="1030" max="1030" width="8.28515625" style="93" customWidth="1"/>
    <col min="1031" max="1031" width="9.140625" style="93"/>
    <col min="1032" max="1032" width="5.85546875" style="93" customWidth="1"/>
    <col min="1033" max="1033" width="7" style="93" customWidth="1"/>
    <col min="1034" max="1034" width="9.140625" style="93"/>
    <col min="1035" max="1035" width="8.42578125" style="93" customWidth="1"/>
    <col min="1036" max="1036" width="10.28515625" style="93" customWidth="1"/>
    <col min="1037" max="1037" width="5.7109375" style="93" customWidth="1"/>
    <col min="1038" max="1281" width="9.140625" style="93"/>
    <col min="1282" max="1282" width="25.7109375" style="93" customWidth="1"/>
    <col min="1283" max="1283" width="7.28515625" style="93" customWidth="1"/>
    <col min="1284" max="1284" width="6.7109375" style="93" customWidth="1"/>
    <col min="1285" max="1285" width="7.28515625" style="93" customWidth="1"/>
    <col min="1286" max="1286" width="8.28515625" style="93" customWidth="1"/>
    <col min="1287" max="1287" width="9.140625" style="93"/>
    <col min="1288" max="1288" width="5.85546875" style="93" customWidth="1"/>
    <col min="1289" max="1289" width="7" style="93" customWidth="1"/>
    <col min="1290" max="1290" width="9.140625" style="93"/>
    <col min="1291" max="1291" width="8.42578125" style="93" customWidth="1"/>
    <col min="1292" max="1292" width="10.28515625" style="93" customWidth="1"/>
    <col min="1293" max="1293" width="5.7109375" style="93" customWidth="1"/>
    <col min="1294" max="1537" width="9.140625" style="93"/>
    <col min="1538" max="1538" width="25.7109375" style="93" customWidth="1"/>
    <col min="1539" max="1539" width="7.28515625" style="93" customWidth="1"/>
    <col min="1540" max="1540" width="6.7109375" style="93" customWidth="1"/>
    <col min="1541" max="1541" width="7.28515625" style="93" customWidth="1"/>
    <col min="1542" max="1542" width="8.28515625" style="93" customWidth="1"/>
    <col min="1543" max="1543" width="9.140625" style="93"/>
    <col min="1544" max="1544" width="5.85546875" style="93" customWidth="1"/>
    <col min="1545" max="1545" width="7" style="93" customWidth="1"/>
    <col min="1546" max="1546" width="9.140625" style="93"/>
    <col min="1547" max="1547" width="8.42578125" style="93" customWidth="1"/>
    <col min="1548" max="1548" width="10.28515625" style="93" customWidth="1"/>
    <col min="1549" max="1549" width="5.7109375" style="93" customWidth="1"/>
    <col min="1550" max="1793" width="9.140625" style="93"/>
    <col min="1794" max="1794" width="25.7109375" style="93" customWidth="1"/>
    <col min="1795" max="1795" width="7.28515625" style="93" customWidth="1"/>
    <col min="1796" max="1796" width="6.7109375" style="93" customWidth="1"/>
    <col min="1797" max="1797" width="7.28515625" style="93" customWidth="1"/>
    <col min="1798" max="1798" width="8.28515625" style="93" customWidth="1"/>
    <col min="1799" max="1799" width="9.140625" style="93"/>
    <col min="1800" max="1800" width="5.85546875" style="93" customWidth="1"/>
    <col min="1801" max="1801" width="7" style="93" customWidth="1"/>
    <col min="1802" max="1802" width="9.140625" style="93"/>
    <col min="1803" max="1803" width="8.42578125" style="93" customWidth="1"/>
    <col min="1804" max="1804" width="10.28515625" style="93" customWidth="1"/>
    <col min="1805" max="1805" width="5.7109375" style="93" customWidth="1"/>
    <col min="1806" max="2049" width="9.140625" style="93"/>
    <col min="2050" max="2050" width="25.7109375" style="93" customWidth="1"/>
    <col min="2051" max="2051" width="7.28515625" style="93" customWidth="1"/>
    <col min="2052" max="2052" width="6.7109375" style="93" customWidth="1"/>
    <col min="2053" max="2053" width="7.28515625" style="93" customWidth="1"/>
    <col min="2054" max="2054" width="8.28515625" style="93" customWidth="1"/>
    <col min="2055" max="2055" width="9.140625" style="93"/>
    <col min="2056" max="2056" width="5.85546875" style="93" customWidth="1"/>
    <col min="2057" max="2057" width="7" style="93" customWidth="1"/>
    <col min="2058" max="2058" width="9.140625" style="93"/>
    <col min="2059" max="2059" width="8.42578125" style="93" customWidth="1"/>
    <col min="2060" max="2060" width="10.28515625" style="93" customWidth="1"/>
    <col min="2061" max="2061" width="5.7109375" style="93" customWidth="1"/>
    <col min="2062" max="2305" width="9.140625" style="93"/>
    <col min="2306" max="2306" width="25.7109375" style="93" customWidth="1"/>
    <col min="2307" max="2307" width="7.28515625" style="93" customWidth="1"/>
    <col min="2308" max="2308" width="6.7109375" style="93" customWidth="1"/>
    <col min="2309" max="2309" width="7.28515625" style="93" customWidth="1"/>
    <col min="2310" max="2310" width="8.28515625" style="93" customWidth="1"/>
    <col min="2311" max="2311" width="9.140625" style="93"/>
    <col min="2312" max="2312" width="5.85546875" style="93" customWidth="1"/>
    <col min="2313" max="2313" width="7" style="93" customWidth="1"/>
    <col min="2314" max="2314" width="9.140625" style="93"/>
    <col min="2315" max="2315" width="8.42578125" style="93" customWidth="1"/>
    <col min="2316" max="2316" width="10.28515625" style="93" customWidth="1"/>
    <col min="2317" max="2317" width="5.7109375" style="93" customWidth="1"/>
    <col min="2318" max="2561" width="9.140625" style="93"/>
    <col min="2562" max="2562" width="25.7109375" style="93" customWidth="1"/>
    <col min="2563" max="2563" width="7.28515625" style="93" customWidth="1"/>
    <col min="2564" max="2564" width="6.7109375" style="93" customWidth="1"/>
    <col min="2565" max="2565" width="7.28515625" style="93" customWidth="1"/>
    <col min="2566" max="2566" width="8.28515625" style="93" customWidth="1"/>
    <col min="2567" max="2567" width="9.140625" style="93"/>
    <col min="2568" max="2568" width="5.85546875" style="93" customWidth="1"/>
    <col min="2569" max="2569" width="7" style="93" customWidth="1"/>
    <col min="2570" max="2570" width="9.140625" style="93"/>
    <col min="2571" max="2571" width="8.42578125" style="93" customWidth="1"/>
    <col min="2572" max="2572" width="10.28515625" style="93" customWidth="1"/>
    <col min="2573" max="2573" width="5.7109375" style="93" customWidth="1"/>
    <col min="2574" max="2817" width="9.140625" style="93"/>
    <col min="2818" max="2818" width="25.7109375" style="93" customWidth="1"/>
    <col min="2819" max="2819" width="7.28515625" style="93" customWidth="1"/>
    <col min="2820" max="2820" width="6.7109375" style="93" customWidth="1"/>
    <col min="2821" max="2821" width="7.28515625" style="93" customWidth="1"/>
    <col min="2822" max="2822" width="8.28515625" style="93" customWidth="1"/>
    <col min="2823" max="2823" width="9.140625" style="93"/>
    <col min="2824" max="2824" width="5.85546875" style="93" customWidth="1"/>
    <col min="2825" max="2825" width="7" style="93" customWidth="1"/>
    <col min="2826" max="2826" width="9.140625" style="93"/>
    <col min="2827" max="2827" width="8.42578125" style="93" customWidth="1"/>
    <col min="2828" max="2828" width="10.28515625" style="93" customWidth="1"/>
    <col min="2829" max="2829" width="5.7109375" style="93" customWidth="1"/>
    <col min="2830" max="3073" width="9.140625" style="93"/>
    <col min="3074" max="3074" width="25.7109375" style="93" customWidth="1"/>
    <col min="3075" max="3075" width="7.28515625" style="93" customWidth="1"/>
    <col min="3076" max="3076" width="6.7109375" style="93" customWidth="1"/>
    <col min="3077" max="3077" width="7.28515625" style="93" customWidth="1"/>
    <col min="3078" max="3078" width="8.28515625" style="93" customWidth="1"/>
    <col min="3079" max="3079" width="9.140625" style="93"/>
    <col min="3080" max="3080" width="5.85546875" style="93" customWidth="1"/>
    <col min="3081" max="3081" width="7" style="93" customWidth="1"/>
    <col min="3082" max="3082" width="9.140625" style="93"/>
    <col min="3083" max="3083" width="8.42578125" style="93" customWidth="1"/>
    <col min="3084" max="3084" width="10.28515625" style="93" customWidth="1"/>
    <col min="3085" max="3085" width="5.7109375" style="93" customWidth="1"/>
    <col min="3086" max="3329" width="9.140625" style="93"/>
    <col min="3330" max="3330" width="25.7109375" style="93" customWidth="1"/>
    <col min="3331" max="3331" width="7.28515625" style="93" customWidth="1"/>
    <col min="3332" max="3332" width="6.7109375" style="93" customWidth="1"/>
    <col min="3333" max="3333" width="7.28515625" style="93" customWidth="1"/>
    <col min="3334" max="3334" width="8.28515625" style="93" customWidth="1"/>
    <col min="3335" max="3335" width="9.140625" style="93"/>
    <col min="3336" max="3336" width="5.85546875" style="93" customWidth="1"/>
    <col min="3337" max="3337" width="7" style="93" customWidth="1"/>
    <col min="3338" max="3338" width="9.140625" style="93"/>
    <col min="3339" max="3339" width="8.42578125" style="93" customWidth="1"/>
    <col min="3340" max="3340" width="10.28515625" style="93" customWidth="1"/>
    <col min="3341" max="3341" width="5.7109375" style="93" customWidth="1"/>
    <col min="3342" max="3585" width="9.140625" style="93"/>
    <col min="3586" max="3586" width="25.7109375" style="93" customWidth="1"/>
    <col min="3587" max="3587" width="7.28515625" style="93" customWidth="1"/>
    <col min="3588" max="3588" width="6.7109375" style="93" customWidth="1"/>
    <col min="3589" max="3589" width="7.28515625" style="93" customWidth="1"/>
    <col min="3590" max="3590" width="8.28515625" style="93" customWidth="1"/>
    <col min="3591" max="3591" width="9.140625" style="93"/>
    <col min="3592" max="3592" width="5.85546875" style="93" customWidth="1"/>
    <col min="3593" max="3593" width="7" style="93" customWidth="1"/>
    <col min="3594" max="3594" width="9.140625" style="93"/>
    <col min="3595" max="3595" width="8.42578125" style="93" customWidth="1"/>
    <col min="3596" max="3596" width="10.28515625" style="93" customWidth="1"/>
    <col min="3597" max="3597" width="5.7109375" style="93" customWidth="1"/>
    <col min="3598" max="3841" width="9.140625" style="93"/>
    <col min="3842" max="3842" width="25.7109375" style="93" customWidth="1"/>
    <col min="3843" max="3843" width="7.28515625" style="93" customWidth="1"/>
    <col min="3844" max="3844" width="6.7109375" style="93" customWidth="1"/>
    <col min="3845" max="3845" width="7.28515625" style="93" customWidth="1"/>
    <col min="3846" max="3846" width="8.28515625" style="93" customWidth="1"/>
    <col min="3847" max="3847" width="9.140625" style="93"/>
    <col min="3848" max="3848" width="5.85546875" style="93" customWidth="1"/>
    <col min="3849" max="3849" width="7" style="93" customWidth="1"/>
    <col min="3850" max="3850" width="9.140625" style="93"/>
    <col min="3851" max="3851" width="8.42578125" style="93" customWidth="1"/>
    <col min="3852" max="3852" width="10.28515625" style="93" customWidth="1"/>
    <col min="3853" max="3853" width="5.7109375" style="93" customWidth="1"/>
    <col min="3854" max="4097" width="9.140625" style="93"/>
    <col min="4098" max="4098" width="25.7109375" style="93" customWidth="1"/>
    <col min="4099" max="4099" width="7.28515625" style="93" customWidth="1"/>
    <col min="4100" max="4100" width="6.7109375" style="93" customWidth="1"/>
    <col min="4101" max="4101" width="7.28515625" style="93" customWidth="1"/>
    <col min="4102" max="4102" width="8.28515625" style="93" customWidth="1"/>
    <col min="4103" max="4103" width="9.140625" style="93"/>
    <col min="4104" max="4104" width="5.85546875" style="93" customWidth="1"/>
    <col min="4105" max="4105" width="7" style="93" customWidth="1"/>
    <col min="4106" max="4106" width="9.140625" style="93"/>
    <col min="4107" max="4107" width="8.42578125" style="93" customWidth="1"/>
    <col min="4108" max="4108" width="10.28515625" style="93" customWidth="1"/>
    <col min="4109" max="4109" width="5.7109375" style="93" customWidth="1"/>
    <col min="4110" max="4353" width="9.140625" style="93"/>
    <col min="4354" max="4354" width="25.7109375" style="93" customWidth="1"/>
    <col min="4355" max="4355" width="7.28515625" style="93" customWidth="1"/>
    <col min="4356" max="4356" width="6.7109375" style="93" customWidth="1"/>
    <col min="4357" max="4357" width="7.28515625" style="93" customWidth="1"/>
    <col min="4358" max="4358" width="8.28515625" style="93" customWidth="1"/>
    <col min="4359" max="4359" width="9.140625" style="93"/>
    <col min="4360" max="4360" width="5.85546875" style="93" customWidth="1"/>
    <col min="4361" max="4361" width="7" style="93" customWidth="1"/>
    <col min="4362" max="4362" width="9.140625" style="93"/>
    <col min="4363" max="4363" width="8.42578125" style="93" customWidth="1"/>
    <col min="4364" max="4364" width="10.28515625" style="93" customWidth="1"/>
    <col min="4365" max="4365" width="5.7109375" style="93" customWidth="1"/>
    <col min="4366" max="4609" width="9.140625" style="93"/>
    <col min="4610" max="4610" width="25.7109375" style="93" customWidth="1"/>
    <col min="4611" max="4611" width="7.28515625" style="93" customWidth="1"/>
    <col min="4612" max="4612" width="6.7109375" style="93" customWidth="1"/>
    <col min="4613" max="4613" width="7.28515625" style="93" customWidth="1"/>
    <col min="4614" max="4614" width="8.28515625" style="93" customWidth="1"/>
    <col min="4615" max="4615" width="9.140625" style="93"/>
    <col min="4616" max="4616" width="5.85546875" style="93" customWidth="1"/>
    <col min="4617" max="4617" width="7" style="93" customWidth="1"/>
    <col min="4618" max="4618" width="9.140625" style="93"/>
    <col min="4619" max="4619" width="8.42578125" style="93" customWidth="1"/>
    <col min="4620" max="4620" width="10.28515625" style="93" customWidth="1"/>
    <col min="4621" max="4621" width="5.7109375" style="93" customWidth="1"/>
    <col min="4622" max="4865" width="9.140625" style="93"/>
    <col min="4866" max="4866" width="25.7109375" style="93" customWidth="1"/>
    <col min="4867" max="4867" width="7.28515625" style="93" customWidth="1"/>
    <col min="4868" max="4868" width="6.7109375" style="93" customWidth="1"/>
    <col min="4869" max="4869" width="7.28515625" style="93" customWidth="1"/>
    <col min="4870" max="4870" width="8.28515625" style="93" customWidth="1"/>
    <col min="4871" max="4871" width="9.140625" style="93"/>
    <col min="4872" max="4872" width="5.85546875" style="93" customWidth="1"/>
    <col min="4873" max="4873" width="7" style="93" customWidth="1"/>
    <col min="4874" max="4874" width="9.140625" style="93"/>
    <col min="4875" max="4875" width="8.42578125" style="93" customWidth="1"/>
    <col min="4876" max="4876" width="10.28515625" style="93" customWidth="1"/>
    <col min="4877" max="4877" width="5.7109375" style="93" customWidth="1"/>
    <col min="4878" max="5121" width="9.140625" style="93"/>
    <col min="5122" max="5122" width="25.7109375" style="93" customWidth="1"/>
    <col min="5123" max="5123" width="7.28515625" style="93" customWidth="1"/>
    <col min="5124" max="5124" width="6.7109375" style="93" customWidth="1"/>
    <col min="5125" max="5125" width="7.28515625" style="93" customWidth="1"/>
    <col min="5126" max="5126" width="8.28515625" style="93" customWidth="1"/>
    <col min="5127" max="5127" width="9.140625" style="93"/>
    <col min="5128" max="5128" width="5.85546875" style="93" customWidth="1"/>
    <col min="5129" max="5129" width="7" style="93" customWidth="1"/>
    <col min="5130" max="5130" width="9.140625" style="93"/>
    <col min="5131" max="5131" width="8.42578125" style="93" customWidth="1"/>
    <col min="5132" max="5132" width="10.28515625" style="93" customWidth="1"/>
    <col min="5133" max="5133" width="5.7109375" style="93" customWidth="1"/>
    <col min="5134" max="5377" width="9.140625" style="93"/>
    <col min="5378" max="5378" width="25.7109375" style="93" customWidth="1"/>
    <col min="5379" max="5379" width="7.28515625" style="93" customWidth="1"/>
    <col min="5380" max="5380" width="6.7109375" style="93" customWidth="1"/>
    <col min="5381" max="5381" width="7.28515625" style="93" customWidth="1"/>
    <col min="5382" max="5382" width="8.28515625" style="93" customWidth="1"/>
    <col min="5383" max="5383" width="9.140625" style="93"/>
    <col min="5384" max="5384" width="5.85546875" style="93" customWidth="1"/>
    <col min="5385" max="5385" width="7" style="93" customWidth="1"/>
    <col min="5386" max="5386" width="9.140625" style="93"/>
    <col min="5387" max="5387" width="8.42578125" style="93" customWidth="1"/>
    <col min="5388" max="5388" width="10.28515625" style="93" customWidth="1"/>
    <col min="5389" max="5389" width="5.7109375" style="93" customWidth="1"/>
    <col min="5390" max="5633" width="9.140625" style="93"/>
    <col min="5634" max="5634" width="25.7109375" style="93" customWidth="1"/>
    <col min="5635" max="5635" width="7.28515625" style="93" customWidth="1"/>
    <col min="5636" max="5636" width="6.7109375" style="93" customWidth="1"/>
    <col min="5637" max="5637" width="7.28515625" style="93" customWidth="1"/>
    <col min="5638" max="5638" width="8.28515625" style="93" customWidth="1"/>
    <col min="5639" max="5639" width="9.140625" style="93"/>
    <col min="5640" max="5640" width="5.85546875" style="93" customWidth="1"/>
    <col min="5641" max="5641" width="7" style="93" customWidth="1"/>
    <col min="5642" max="5642" width="9.140625" style="93"/>
    <col min="5643" max="5643" width="8.42578125" style="93" customWidth="1"/>
    <col min="5644" max="5644" width="10.28515625" style="93" customWidth="1"/>
    <col min="5645" max="5645" width="5.7109375" style="93" customWidth="1"/>
    <col min="5646" max="5889" width="9.140625" style="93"/>
    <col min="5890" max="5890" width="25.7109375" style="93" customWidth="1"/>
    <col min="5891" max="5891" width="7.28515625" style="93" customWidth="1"/>
    <col min="5892" max="5892" width="6.7109375" style="93" customWidth="1"/>
    <col min="5893" max="5893" width="7.28515625" style="93" customWidth="1"/>
    <col min="5894" max="5894" width="8.28515625" style="93" customWidth="1"/>
    <col min="5895" max="5895" width="9.140625" style="93"/>
    <col min="5896" max="5896" width="5.85546875" style="93" customWidth="1"/>
    <col min="5897" max="5897" width="7" style="93" customWidth="1"/>
    <col min="5898" max="5898" width="9.140625" style="93"/>
    <col min="5899" max="5899" width="8.42578125" style="93" customWidth="1"/>
    <col min="5900" max="5900" width="10.28515625" style="93" customWidth="1"/>
    <col min="5901" max="5901" width="5.7109375" style="93" customWidth="1"/>
    <col min="5902" max="6145" width="9.140625" style="93"/>
    <col min="6146" max="6146" width="25.7109375" style="93" customWidth="1"/>
    <col min="6147" max="6147" width="7.28515625" style="93" customWidth="1"/>
    <col min="6148" max="6148" width="6.7109375" style="93" customWidth="1"/>
    <col min="6149" max="6149" width="7.28515625" style="93" customWidth="1"/>
    <col min="6150" max="6150" width="8.28515625" style="93" customWidth="1"/>
    <col min="6151" max="6151" width="9.140625" style="93"/>
    <col min="6152" max="6152" width="5.85546875" style="93" customWidth="1"/>
    <col min="6153" max="6153" width="7" style="93" customWidth="1"/>
    <col min="6154" max="6154" width="9.140625" style="93"/>
    <col min="6155" max="6155" width="8.42578125" style="93" customWidth="1"/>
    <col min="6156" max="6156" width="10.28515625" style="93" customWidth="1"/>
    <col min="6157" max="6157" width="5.7109375" style="93" customWidth="1"/>
    <col min="6158" max="6401" width="9.140625" style="93"/>
    <col min="6402" max="6402" width="25.7109375" style="93" customWidth="1"/>
    <col min="6403" max="6403" width="7.28515625" style="93" customWidth="1"/>
    <col min="6404" max="6404" width="6.7109375" style="93" customWidth="1"/>
    <col min="6405" max="6405" width="7.28515625" style="93" customWidth="1"/>
    <col min="6406" max="6406" width="8.28515625" style="93" customWidth="1"/>
    <col min="6407" max="6407" width="9.140625" style="93"/>
    <col min="6408" max="6408" width="5.85546875" style="93" customWidth="1"/>
    <col min="6409" max="6409" width="7" style="93" customWidth="1"/>
    <col min="6410" max="6410" width="9.140625" style="93"/>
    <col min="6411" max="6411" width="8.42578125" style="93" customWidth="1"/>
    <col min="6412" max="6412" width="10.28515625" style="93" customWidth="1"/>
    <col min="6413" max="6413" width="5.7109375" style="93" customWidth="1"/>
    <col min="6414" max="6657" width="9.140625" style="93"/>
    <col min="6658" max="6658" width="25.7109375" style="93" customWidth="1"/>
    <col min="6659" max="6659" width="7.28515625" style="93" customWidth="1"/>
    <col min="6660" max="6660" width="6.7109375" style="93" customWidth="1"/>
    <col min="6661" max="6661" width="7.28515625" style="93" customWidth="1"/>
    <col min="6662" max="6662" width="8.28515625" style="93" customWidth="1"/>
    <col min="6663" max="6663" width="9.140625" style="93"/>
    <col min="6664" max="6664" width="5.85546875" style="93" customWidth="1"/>
    <col min="6665" max="6665" width="7" style="93" customWidth="1"/>
    <col min="6666" max="6666" width="9.140625" style="93"/>
    <col min="6667" max="6667" width="8.42578125" style="93" customWidth="1"/>
    <col min="6668" max="6668" width="10.28515625" style="93" customWidth="1"/>
    <col min="6669" max="6669" width="5.7109375" style="93" customWidth="1"/>
    <col min="6670" max="6913" width="9.140625" style="93"/>
    <col min="6914" max="6914" width="25.7109375" style="93" customWidth="1"/>
    <col min="6915" max="6915" width="7.28515625" style="93" customWidth="1"/>
    <col min="6916" max="6916" width="6.7109375" style="93" customWidth="1"/>
    <col min="6917" max="6917" width="7.28515625" style="93" customWidth="1"/>
    <col min="6918" max="6918" width="8.28515625" style="93" customWidth="1"/>
    <col min="6919" max="6919" width="9.140625" style="93"/>
    <col min="6920" max="6920" width="5.85546875" style="93" customWidth="1"/>
    <col min="6921" max="6921" width="7" style="93" customWidth="1"/>
    <col min="6922" max="6922" width="9.140625" style="93"/>
    <col min="6923" max="6923" width="8.42578125" style="93" customWidth="1"/>
    <col min="6924" max="6924" width="10.28515625" style="93" customWidth="1"/>
    <col min="6925" max="6925" width="5.7109375" style="93" customWidth="1"/>
    <col min="6926" max="7169" width="9.140625" style="93"/>
    <col min="7170" max="7170" width="25.7109375" style="93" customWidth="1"/>
    <col min="7171" max="7171" width="7.28515625" style="93" customWidth="1"/>
    <col min="7172" max="7172" width="6.7109375" style="93" customWidth="1"/>
    <col min="7173" max="7173" width="7.28515625" style="93" customWidth="1"/>
    <col min="7174" max="7174" width="8.28515625" style="93" customWidth="1"/>
    <col min="7175" max="7175" width="9.140625" style="93"/>
    <col min="7176" max="7176" width="5.85546875" style="93" customWidth="1"/>
    <col min="7177" max="7177" width="7" style="93" customWidth="1"/>
    <col min="7178" max="7178" width="9.140625" style="93"/>
    <col min="7179" max="7179" width="8.42578125" style="93" customWidth="1"/>
    <col min="7180" max="7180" width="10.28515625" style="93" customWidth="1"/>
    <col min="7181" max="7181" width="5.7109375" style="93" customWidth="1"/>
    <col min="7182" max="7425" width="9.140625" style="93"/>
    <col min="7426" max="7426" width="25.7109375" style="93" customWidth="1"/>
    <col min="7427" max="7427" width="7.28515625" style="93" customWidth="1"/>
    <col min="7428" max="7428" width="6.7109375" style="93" customWidth="1"/>
    <col min="7429" max="7429" width="7.28515625" style="93" customWidth="1"/>
    <col min="7430" max="7430" width="8.28515625" style="93" customWidth="1"/>
    <col min="7431" max="7431" width="9.140625" style="93"/>
    <col min="7432" max="7432" width="5.85546875" style="93" customWidth="1"/>
    <col min="7433" max="7433" width="7" style="93" customWidth="1"/>
    <col min="7434" max="7434" width="9.140625" style="93"/>
    <col min="7435" max="7435" width="8.42578125" style="93" customWidth="1"/>
    <col min="7436" max="7436" width="10.28515625" style="93" customWidth="1"/>
    <col min="7437" max="7437" width="5.7109375" style="93" customWidth="1"/>
    <col min="7438" max="7681" width="9.140625" style="93"/>
    <col min="7682" max="7682" width="25.7109375" style="93" customWidth="1"/>
    <col min="7683" max="7683" width="7.28515625" style="93" customWidth="1"/>
    <col min="7684" max="7684" width="6.7109375" style="93" customWidth="1"/>
    <col min="7685" max="7685" width="7.28515625" style="93" customWidth="1"/>
    <col min="7686" max="7686" width="8.28515625" style="93" customWidth="1"/>
    <col min="7687" max="7687" width="9.140625" style="93"/>
    <col min="7688" max="7688" width="5.85546875" style="93" customWidth="1"/>
    <col min="7689" max="7689" width="7" style="93" customWidth="1"/>
    <col min="7690" max="7690" width="9.140625" style="93"/>
    <col min="7691" max="7691" width="8.42578125" style="93" customWidth="1"/>
    <col min="7692" max="7692" width="10.28515625" style="93" customWidth="1"/>
    <col min="7693" max="7693" width="5.7109375" style="93" customWidth="1"/>
    <col min="7694" max="7937" width="9.140625" style="93"/>
    <col min="7938" max="7938" width="25.7109375" style="93" customWidth="1"/>
    <col min="7939" max="7939" width="7.28515625" style="93" customWidth="1"/>
    <col min="7940" max="7940" width="6.7109375" style="93" customWidth="1"/>
    <col min="7941" max="7941" width="7.28515625" style="93" customWidth="1"/>
    <col min="7942" max="7942" width="8.28515625" style="93" customWidth="1"/>
    <col min="7943" max="7943" width="9.140625" style="93"/>
    <col min="7944" max="7944" width="5.85546875" style="93" customWidth="1"/>
    <col min="7945" max="7945" width="7" style="93" customWidth="1"/>
    <col min="7946" max="7946" width="9.140625" style="93"/>
    <col min="7947" max="7947" width="8.42578125" style="93" customWidth="1"/>
    <col min="7948" max="7948" width="10.28515625" style="93" customWidth="1"/>
    <col min="7949" max="7949" width="5.7109375" style="93" customWidth="1"/>
    <col min="7950" max="8193" width="9.140625" style="93"/>
    <col min="8194" max="8194" width="25.7109375" style="93" customWidth="1"/>
    <col min="8195" max="8195" width="7.28515625" style="93" customWidth="1"/>
    <col min="8196" max="8196" width="6.7109375" style="93" customWidth="1"/>
    <col min="8197" max="8197" width="7.28515625" style="93" customWidth="1"/>
    <col min="8198" max="8198" width="8.28515625" style="93" customWidth="1"/>
    <col min="8199" max="8199" width="9.140625" style="93"/>
    <col min="8200" max="8200" width="5.85546875" style="93" customWidth="1"/>
    <col min="8201" max="8201" width="7" style="93" customWidth="1"/>
    <col min="8202" max="8202" width="9.140625" style="93"/>
    <col min="8203" max="8203" width="8.42578125" style="93" customWidth="1"/>
    <col min="8204" max="8204" width="10.28515625" style="93" customWidth="1"/>
    <col min="8205" max="8205" width="5.7109375" style="93" customWidth="1"/>
    <col min="8206" max="8449" width="9.140625" style="93"/>
    <col min="8450" max="8450" width="25.7109375" style="93" customWidth="1"/>
    <col min="8451" max="8451" width="7.28515625" style="93" customWidth="1"/>
    <col min="8452" max="8452" width="6.7109375" style="93" customWidth="1"/>
    <col min="8453" max="8453" width="7.28515625" style="93" customWidth="1"/>
    <col min="8454" max="8454" width="8.28515625" style="93" customWidth="1"/>
    <col min="8455" max="8455" width="9.140625" style="93"/>
    <col min="8456" max="8456" width="5.85546875" style="93" customWidth="1"/>
    <col min="8457" max="8457" width="7" style="93" customWidth="1"/>
    <col min="8458" max="8458" width="9.140625" style="93"/>
    <col min="8459" max="8459" width="8.42578125" style="93" customWidth="1"/>
    <col min="8460" max="8460" width="10.28515625" style="93" customWidth="1"/>
    <col min="8461" max="8461" width="5.7109375" style="93" customWidth="1"/>
    <col min="8462" max="8705" width="9.140625" style="93"/>
    <col min="8706" max="8706" width="25.7109375" style="93" customWidth="1"/>
    <col min="8707" max="8707" width="7.28515625" style="93" customWidth="1"/>
    <col min="8708" max="8708" width="6.7109375" style="93" customWidth="1"/>
    <col min="8709" max="8709" width="7.28515625" style="93" customWidth="1"/>
    <col min="8710" max="8710" width="8.28515625" style="93" customWidth="1"/>
    <col min="8711" max="8711" width="9.140625" style="93"/>
    <col min="8712" max="8712" width="5.85546875" style="93" customWidth="1"/>
    <col min="8713" max="8713" width="7" style="93" customWidth="1"/>
    <col min="8714" max="8714" width="9.140625" style="93"/>
    <col min="8715" max="8715" width="8.42578125" style="93" customWidth="1"/>
    <col min="8716" max="8716" width="10.28515625" style="93" customWidth="1"/>
    <col min="8717" max="8717" width="5.7109375" style="93" customWidth="1"/>
    <col min="8718" max="8961" width="9.140625" style="93"/>
    <col min="8962" max="8962" width="25.7109375" style="93" customWidth="1"/>
    <col min="8963" max="8963" width="7.28515625" style="93" customWidth="1"/>
    <col min="8964" max="8964" width="6.7109375" style="93" customWidth="1"/>
    <col min="8965" max="8965" width="7.28515625" style="93" customWidth="1"/>
    <col min="8966" max="8966" width="8.28515625" style="93" customWidth="1"/>
    <col min="8967" max="8967" width="9.140625" style="93"/>
    <col min="8968" max="8968" width="5.85546875" style="93" customWidth="1"/>
    <col min="8969" max="8969" width="7" style="93" customWidth="1"/>
    <col min="8970" max="8970" width="9.140625" style="93"/>
    <col min="8971" max="8971" width="8.42578125" style="93" customWidth="1"/>
    <col min="8972" max="8972" width="10.28515625" style="93" customWidth="1"/>
    <col min="8973" max="8973" width="5.7109375" style="93" customWidth="1"/>
    <col min="8974" max="9217" width="9.140625" style="93"/>
    <col min="9218" max="9218" width="25.7109375" style="93" customWidth="1"/>
    <col min="9219" max="9219" width="7.28515625" style="93" customWidth="1"/>
    <col min="9220" max="9220" width="6.7109375" style="93" customWidth="1"/>
    <col min="9221" max="9221" width="7.28515625" style="93" customWidth="1"/>
    <col min="9222" max="9222" width="8.28515625" style="93" customWidth="1"/>
    <col min="9223" max="9223" width="9.140625" style="93"/>
    <col min="9224" max="9224" width="5.85546875" style="93" customWidth="1"/>
    <col min="9225" max="9225" width="7" style="93" customWidth="1"/>
    <col min="9226" max="9226" width="9.140625" style="93"/>
    <col min="9227" max="9227" width="8.42578125" style="93" customWidth="1"/>
    <col min="9228" max="9228" width="10.28515625" style="93" customWidth="1"/>
    <col min="9229" max="9229" width="5.7109375" style="93" customWidth="1"/>
    <col min="9230" max="9473" width="9.140625" style="93"/>
    <col min="9474" max="9474" width="25.7109375" style="93" customWidth="1"/>
    <col min="9475" max="9475" width="7.28515625" style="93" customWidth="1"/>
    <col min="9476" max="9476" width="6.7109375" style="93" customWidth="1"/>
    <col min="9477" max="9477" width="7.28515625" style="93" customWidth="1"/>
    <col min="9478" max="9478" width="8.28515625" style="93" customWidth="1"/>
    <col min="9479" max="9479" width="9.140625" style="93"/>
    <col min="9480" max="9480" width="5.85546875" style="93" customWidth="1"/>
    <col min="9481" max="9481" width="7" style="93" customWidth="1"/>
    <col min="9482" max="9482" width="9.140625" style="93"/>
    <col min="9483" max="9483" width="8.42578125" style="93" customWidth="1"/>
    <col min="9484" max="9484" width="10.28515625" style="93" customWidth="1"/>
    <col min="9485" max="9485" width="5.7109375" style="93" customWidth="1"/>
    <col min="9486" max="9729" width="9.140625" style="93"/>
    <col min="9730" max="9730" width="25.7109375" style="93" customWidth="1"/>
    <col min="9731" max="9731" width="7.28515625" style="93" customWidth="1"/>
    <col min="9732" max="9732" width="6.7109375" style="93" customWidth="1"/>
    <col min="9733" max="9733" width="7.28515625" style="93" customWidth="1"/>
    <col min="9734" max="9734" width="8.28515625" style="93" customWidth="1"/>
    <col min="9735" max="9735" width="9.140625" style="93"/>
    <col min="9736" max="9736" width="5.85546875" style="93" customWidth="1"/>
    <col min="9737" max="9737" width="7" style="93" customWidth="1"/>
    <col min="9738" max="9738" width="9.140625" style="93"/>
    <col min="9739" max="9739" width="8.42578125" style="93" customWidth="1"/>
    <col min="9740" max="9740" width="10.28515625" style="93" customWidth="1"/>
    <col min="9741" max="9741" width="5.7109375" style="93" customWidth="1"/>
    <col min="9742" max="9985" width="9.140625" style="93"/>
    <col min="9986" max="9986" width="25.7109375" style="93" customWidth="1"/>
    <col min="9987" max="9987" width="7.28515625" style="93" customWidth="1"/>
    <col min="9988" max="9988" width="6.7109375" style="93" customWidth="1"/>
    <col min="9989" max="9989" width="7.28515625" style="93" customWidth="1"/>
    <col min="9990" max="9990" width="8.28515625" style="93" customWidth="1"/>
    <col min="9991" max="9991" width="9.140625" style="93"/>
    <col min="9992" max="9992" width="5.85546875" style="93" customWidth="1"/>
    <col min="9993" max="9993" width="7" style="93" customWidth="1"/>
    <col min="9994" max="9994" width="9.140625" style="93"/>
    <col min="9995" max="9995" width="8.42578125" style="93" customWidth="1"/>
    <col min="9996" max="9996" width="10.28515625" style="93" customWidth="1"/>
    <col min="9997" max="9997" width="5.7109375" style="93" customWidth="1"/>
    <col min="9998" max="10241" width="9.140625" style="93"/>
    <col min="10242" max="10242" width="25.7109375" style="93" customWidth="1"/>
    <col min="10243" max="10243" width="7.28515625" style="93" customWidth="1"/>
    <col min="10244" max="10244" width="6.7109375" style="93" customWidth="1"/>
    <col min="10245" max="10245" width="7.28515625" style="93" customWidth="1"/>
    <col min="10246" max="10246" width="8.28515625" style="93" customWidth="1"/>
    <col min="10247" max="10247" width="9.140625" style="93"/>
    <col min="10248" max="10248" width="5.85546875" style="93" customWidth="1"/>
    <col min="10249" max="10249" width="7" style="93" customWidth="1"/>
    <col min="10250" max="10250" width="9.140625" style="93"/>
    <col min="10251" max="10251" width="8.42578125" style="93" customWidth="1"/>
    <col min="10252" max="10252" width="10.28515625" style="93" customWidth="1"/>
    <col min="10253" max="10253" width="5.7109375" style="93" customWidth="1"/>
    <col min="10254" max="10497" width="9.140625" style="93"/>
    <col min="10498" max="10498" width="25.7109375" style="93" customWidth="1"/>
    <col min="10499" max="10499" width="7.28515625" style="93" customWidth="1"/>
    <col min="10500" max="10500" width="6.7109375" style="93" customWidth="1"/>
    <col min="10501" max="10501" width="7.28515625" style="93" customWidth="1"/>
    <col min="10502" max="10502" width="8.28515625" style="93" customWidth="1"/>
    <col min="10503" max="10503" width="9.140625" style="93"/>
    <col min="10504" max="10504" width="5.85546875" style="93" customWidth="1"/>
    <col min="10505" max="10505" width="7" style="93" customWidth="1"/>
    <col min="10506" max="10506" width="9.140625" style="93"/>
    <col min="10507" max="10507" width="8.42578125" style="93" customWidth="1"/>
    <col min="10508" max="10508" width="10.28515625" style="93" customWidth="1"/>
    <col min="10509" max="10509" width="5.7109375" style="93" customWidth="1"/>
    <col min="10510" max="10753" width="9.140625" style="93"/>
    <col min="10754" max="10754" width="25.7109375" style="93" customWidth="1"/>
    <col min="10755" max="10755" width="7.28515625" style="93" customWidth="1"/>
    <col min="10756" max="10756" width="6.7109375" style="93" customWidth="1"/>
    <col min="10757" max="10757" width="7.28515625" style="93" customWidth="1"/>
    <col min="10758" max="10758" width="8.28515625" style="93" customWidth="1"/>
    <col min="10759" max="10759" width="9.140625" style="93"/>
    <col min="10760" max="10760" width="5.85546875" style="93" customWidth="1"/>
    <col min="10761" max="10761" width="7" style="93" customWidth="1"/>
    <col min="10762" max="10762" width="9.140625" style="93"/>
    <col min="10763" max="10763" width="8.42578125" style="93" customWidth="1"/>
    <col min="10764" max="10764" width="10.28515625" style="93" customWidth="1"/>
    <col min="10765" max="10765" width="5.7109375" style="93" customWidth="1"/>
    <col min="10766" max="11009" width="9.140625" style="93"/>
    <col min="11010" max="11010" width="25.7109375" style="93" customWidth="1"/>
    <col min="11011" max="11011" width="7.28515625" style="93" customWidth="1"/>
    <col min="11012" max="11012" width="6.7109375" style="93" customWidth="1"/>
    <col min="11013" max="11013" width="7.28515625" style="93" customWidth="1"/>
    <col min="11014" max="11014" width="8.28515625" style="93" customWidth="1"/>
    <col min="11015" max="11015" width="9.140625" style="93"/>
    <col min="11016" max="11016" width="5.85546875" style="93" customWidth="1"/>
    <col min="11017" max="11017" width="7" style="93" customWidth="1"/>
    <col min="11018" max="11018" width="9.140625" style="93"/>
    <col min="11019" max="11019" width="8.42578125" style="93" customWidth="1"/>
    <col min="11020" max="11020" width="10.28515625" style="93" customWidth="1"/>
    <col min="11021" max="11021" width="5.7109375" style="93" customWidth="1"/>
    <col min="11022" max="11265" width="9.140625" style="93"/>
    <col min="11266" max="11266" width="25.7109375" style="93" customWidth="1"/>
    <col min="11267" max="11267" width="7.28515625" style="93" customWidth="1"/>
    <col min="11268" max="11268" width="6.7109375" style="93" customWidth="1"/>
    <col min="11269" max="11269" width="7.28515625" style="93" customWidth="1"/>
    <col min="11270" max="11270" width="8.28515625" style="93" customWidth="1"/>
    <col min="11271" max="11271" width="9.140625" style="93"/>
    <col min="11272" max="11272" width="5.85546875" style="93" customWidth="1"/>
    <col min="11273" max="11273" width="7" style="93" customWidth="1"/>
    <col min="11274" max="11274" width="9.140625" style="93"/>
    <col min="11275" max="11275" width="8.42578125" style="93" customWidth="1"/>
    <col min="11276" max="11276" width="10.28515625" style="93" customWidth="1"/>
    <col min="11277" max="11277" width="5.7109375" style="93" customWidth="1"/>
    <col min="11278" max="11521" width="9.140625" style="93"/>
    <col min="11522" max="11522" width="25.7109375" style="93" customWidth="1"/>
    <col min="11523" max="11523" width="7.28515625" style="93" customWidth="1"/>
    <col min="11524" max="11524" width="6.7109375" style="93" customWidth="1"/>
    <col min="11525" max="11525" width="7.28515625" style="93" customWidth="1"/>
    <col min="11526" max="11526" width="8.28515625" style="93" customWidth="1"/>
    <col min="11527" max="11527" width="9.140625" style="93"/>
    <col min="11528" max="11528" width="5.85546875" style="93" customWidth="1"/>
    <col min="11529" max="11529" width="7" style="93" customWidth="1"/>
    <col min="11530" max="11530" width="9.140625" style="93"/>
    <col min="11531" max="11531" width="8.42578125" style="93" customWidth="1"/>
    <col min="11532" max="11532" width="10.28515625" style="93" customWidth="1"/>
    <col min="11533" max="11533" width="5.7109375" style="93" customWidth="1"/>
    <col min="11534" max="11777" width="9.140625" style="93"/>
    <col min="11778" max="11778" width="25.7109375" style="93" customWidth="1"/>
    <col min="11779" max="11779" width="7.28515625" style="93" customWidth="1"/>
    <col min="11780" max="11780" width="6.7109375" style="93" customWidth="1"/>
    <col min="11781" max="11781" width="7.28515625" style="93" customWidth="1"/>
    <col min="11782" max="11782" width="8.28515625" style="93" customWidth="1"/>
    <col min="11783" max="11783" width="9.140625" style="93"/>
    <col min="11784" max="11784" width="5.85546875" style="93" customWidth="1"/>
    <col min="11785" max="11785" width="7" style="93" customWidth="1"/>
    <col min="11786" max="11786" width="9.140625" style="93"/>
    <col min="11787" max="11787" width="8.42578125" style="93" customWidth="1"/>
    <col min="11788" max="11788" width="10.28515625" style="93" customWidth="1"/>
    <col min="11789" max="11789" width="5.7109375" style="93" customWidth="1"/>
    <col min="11790" max="12033" width="9.140625" style="93"/>
    <col min="12034" max="12034" width="25.7109375" style="93" customWidth="1"/>
    <col min="12035" max="12035" width="7.28515625" style="93" customWidth="1"/>
    <col min="12036" max="12036" width="6.7109375" style="93" customWidth="1"/>
    <col min="12037" max="12037" width="7.28515625" style="93" customWidth="1"/>
    <col min="12038" max="12038" width="8.28515625" style="93" customWidth="1"/>
    <col min="12039" max="12039" width="9.140625" style="93"/>
    <col min="12040" max="12040" width="5.85546875" style="93" customWidth="1"/>
    <col min="12041" max="12041" width="7" style="93" customWidth="1"/>
    <col min="12042" max="12042" width="9.140625" style="93"/>
    <col min="12043" max="12043" width="8.42578125" style="93" customWidth="1"/>
    <col min="12044" max="12044" width="10.28515625" style="93" customWidth="1"/>
    <col min="12045" max="12045" width="5.7109375" style="93" customWidth="1"/>
    <col min="12046" max="12289" width="9.140625" style="93"/>
    <col min="12290" max="12290" width="25.7109375" style="93" customWidth="1"/>
    <col min="12291" max="12291" width="7.28515625" style="93" customWidth="1"/>
    <col min="12292" max="12292" width="6.7109375" style="93" customWidth="1"/>
    <col min="12293" max="12293" width="7.28515625" style="93" customWidth="1"/>
    <col min="12294" max="12294" width="8.28515625" style="93" customWidth="1"/>
    <col min="12295" max="12295" width="9.140625" style="93"/>
    <col min="12296" max="12296" width="5.85546875" style="93" customWidth="1"/>
    <col min="12297" max="12297" width="7" style="93" customWidth="1"/>
    <col min="12298" max="12298" width="9.140625" style="93"/>
    <col min="12299" max="12299" width="8.42578125" style="93" customWidth="1"/>
    <col min="12300" max="12300" width="10.28515625" style="93" customWidth="1"/>
    <col min="12301" max="12301" width="5.7109375" style="93" customWidth="1"/>
    <col min="12302" max="12545" width="9.140625" style="93"/>
    <col min="12546" max="12546" width="25.7109375" style="93" customWidth="1"/>
    <col min="12547" max="12547" width="7.28515625" style="93" customWidth="1"/>
    <col min="12548" max="12548" width="6.7109375" style="93" customWidth="1"/>
    <col min="12549" max="12549" width="7.28515625" style="93" customWidth="1"/>
    <col min="12550" max="12550" width="8.28515625" style="93" customWidth="1"/>
    <col min="12551" max="12551" width="9.140625" style="93"/>
    <col min="12552" max="12552" width="5.85546875" style="93" customWidth="1"/>
    <col min="12553" max="12553" width="7" style="93" customWidth="1"/>
    <col min="12554" max="12554" width="9.140625" style="93"/>
    <col min="12555" max="12555" width="8.42578125" style="93" customWidth="1"/>
    <col min="12556" max="12556" width="10.28515625" style="93" customWidth="1"/>
    <col min="12557" max="12557" width="5.7109375" style="93" customWidth="1"/>
    <col min="12558" max="12801" width="9.140625" style="93"/>
    <col min="12802" max="12802" width="25.7109375" style="93" customWidth="1"/>
    <col min="12803" max="12803" width="7.28515625" style="93" customWidth="1"/>
    <col min="12804" max="12804" width="6.7109375" style="93" customWidth="1"/>
    <col min="12805" max="12805" width="7.28515625" style="93" customWidth="1"/>
    <col min="12806" max="12806" width="8.28515625" style="93" customWidth="1"/>
    <col min="12807" max="12807" width="9.140625" style="93"/>
    <col min="12808" max="12808" width="5.85546875" style="93" customWidth="1"/>
    <col min="12809" max="12809" width="7" style="93" customWidth="1"/>
    <col min="12810" max="12810" width="9.140625" style="93"/>
    <col min="12811" max="12811" width="8.42578125" style="93" customWidth="1"/>
    <col min="12812" max="12812" width="10.28515625" style="93" customWidth="1"/>
    <col min="12813" max="12813" width="5.7109375" style="93" customWidth="1"/>
    <col min="12814" max="13057" width="9.140625" style="93"/>
    <col min="13058" max="13058" width="25.7109375" style="93" customWidth="1"/>
    <col min="13059" max="13059" width="7.28515625" style="93" customWidth="1"/>
    <col min="13060" max="13060" width="6.7109375" style="93" customWidth="1"/>
    <col min="13061" max="13061" width="7.28515625" style="93" customWidth="1"/>
    <col min="13062" max="13062" width="8.28515625" style="93" customWidth="1"/>
    <col min="13063" max="13063" width="9.140625" style="93"/>
    <col min="13064" max="13064" width="5.85546875" style="93" customWidth="1"/>
    <col min="13065" max="13065" width="7" style="93" customWidth="1"/>
    <col min="13066" max="13066" width="9.140625" style="93"/>
    <col min="13067" max="13067" width="8.42578125" style="93" customWidth="1"/>
    <col min="13068" max="13068" width="10.28515625" style="93" customWidth="1"/>
    <col min="13069" max="13069" width="5.7109375" style="93" customWidth="1"/>
    <col min="13070" max="13313" width="9.140625" style="93"/>
    <col min="13314" max="13314" width="25.7109375" style="93" customWidth="1"/>
    <col min="13315" max="13315" width="7.28515625" style="93" customWidth="1"/>
    <col min="13316" max="13316" width="6.7109375" style="93" customWidth="1"/>
    <col min="13317" max="13317" width="7.28515625" style="93" customWidth="1"/>
    <col min="13318" max="13318" width="8.28515625" style="93" customWidth="1"/>
    <col min="13319" max="13319" width="9.140625" style="93"/>
    <col min="13320" max="13320" width="5.85546875" style="93" customWidth="1"/>
    <col min="13321" max="13321" width="7" style="93" customWidth="1"/>
    <col min="13322" max="13322" width="9.140625" style="93"/>
    <col min="13323" max="13323" width="8.42578125" style="93" customWidth="1"/>
    <col min="13324" max="13324" width="10.28515625" style="93" customWidth="1"/>
    <col min="13325" max="13325" width="5.7109375" style="93" customWidth="1"/>
    <col min="13326" max="13569" width="9.140625" style="93"/>
    <col min="13570" max="13570" width="25.7109375" style="93" customWidth="1"/>
    <col min="13571" max="13571" width="7.28515625" style="93" customWidth="1"/>
    <col min="13572" max="13572" width="6.7109375" style="93" customWidth="1"/>
    <col min="13573" max="13573" width="7.28515625" style="93" customWidth="1"/>
    <col min="13574" max="13574" width="8.28515625" style="93" customWidth="1"/>
    <col min="13575" max="13575" width="9.140625" style="93"/>
    <col min="13576" max="13576" width="5.85546875" style="93" customWidth="1"/>
    <col min="13577" max="13577" width="7" style="93" customWidth="1"/>
    <col min="13578" max="13578" width="9.140625" style="93"/>
    <col min="13579" max="13579" width="8.42578125" style="93" customWidth="1"/>
    <col min="13580" max="13580" width="10.28515625" style="93" customWidth="1"/>
    <col min="13581" max="13581" width="5.7109375" style="93" customWidth="1"/>
    <col min="13582" max="13825" width="9.140625" style="93"/>
    <col min="13826" max="13826" width="25.7109375" style="93" customWidth="1"/>
    <col min="13827" max="13827" width="7.28515625" style="93" customWidth="1"/>
    <col min="13828" max="13828" width="6.7109375" style="93" customWidth="1"/>
    <col min="13829" max="13829" width="7.28515625" style="93" customWidth="1"/>
    <col min="13830" max="13830" width="8.28515625" style="93" customWidth="1"/>
    <col min="13831" max="13831" width="9.140625" style="93"/>
    <col min="13832" max="13832" width="5.85546875" style="93" customWidth="1"/>
    <col min="13833" max="13833" width="7" style="93" customWidth="1"/>
    <col min="13834" max="13834" width="9.140625" style="93"/>
    <col min="13835" max="13835" width="8.42578125" style="93" customWidth="1"/>
    <col min="13836" max="13836" width="10.28515625" style="93" customWidth="1"/>
    <col min="13837" max="13837" width="5.7109375" style="93" customWidth="1"/>
    <col min="13838" max="14081" width="9.140625" style="93"/>
    <col min="14082" max="14082" width="25.7109375" style="93" customWidth="1"/>
    <col min="14083" max="14083" width="7.28515625" style="93" customWidth="1"/>
    <col min="14084" max="14084" width="6.7109375" style="93" customWidth="1"/>
    <col min="14085" max="14085" width="7.28515625" style="93" customWidth="1"/>
    <col min="14086" max="14086" width="8.28515625" style="93" customWidth="1"/>
    <col min="14087" max="14087" width="9.140625" style="93"/>
    <col min="14088" max="14088" width="5.85546875" style="93" customWidth="1"/>
    <col min="14089" max="14089" width="7" style="93" customWidth="1"/>
    <col min="14090" max="14090" width="9.140625" style="93"/>
    <col min="14091" max="14091" width="8.42578125" style="93" customWidth="1"/>
    <col min="14092" max="14092" width="10.28515625" style="93" customWidth="1"/>
    <col min="14093" max="14093" width="5.7109375" style="93" customWidth="1"/>
    <col min="14094" max="14337" width="9.140625" style="93"/>
    <col min="14338" max="14338" width="25.7109375" style="93" customWidth="1"/>
    <col min="14339" max="14339" width="7.28515625" style="93" customWidth="1"/>
    <col min="14340" max="14340" width="6.7109375" style="93" customWidth="1"/>
    <col min="14341" max="14341" width="7.28515625" style="93" customWidth="1"/>
    <col min="14342" max="14342" width="8.28515625" style="93" customWidth="1"/>
    <col min="14343" max="14343" width="9.140625" style="93"/>
    <col min="14344" max="14344" width="5.85546875" style="93" customWidth="1"/>
    <col min="14345" max="14345" width="7" style="93" customWidth="1"/>
    <col min="14346" max="14346" width="9.140625" style="93"/>
    <col min="14347" max="14347" width="8.42578125" style="93" customWidth="1"/>
    <col min="14348" max="14348" width="10.28515625" style="93" customWidth="1"/>
    <col min="14349" max="14349" width="5.7109375" style="93" customWidth="1"/>
    <col min="14350" max="14593" width="9.140625" style="93"/>
    <col min="14594" max="14594" width="25.7109375" style="93" customWidth="1"/>
    <col min="14595" max="14595" width="7.28515625" style="93" customWidth="1"/>
    <col min="14596" max="14596" width="6.7109375" style="93" customWidth="1"/>
    <col min="14597" max="14597" width="7.28515625" style="93" customWidth="1"/>
    <col min="14598" max="14598" width="8.28515625" style="93" customWidth="1"/>
    <col min="14599" max="14599" width="9.140625" style="93"/>
    <col min="14600" max="14600" width="5.85546875" style="93" customWidth="1"/>
    <col min="14601" max="14601" width="7" style="93" customWidth="1"/>
    <col min="14602" max="14602" width="9.140625" style="93"/>
    <col min="14603" max="14603" width="8.42578125" style="93" customWidth="1"/>
    <col min="14604" max="14604" width="10.28515625" style="93" customWidth="1"/>
    <col min="14605" max="14605" width="5.7109375" style="93" customWidth="1"/>
    <col min="14606" max="14849" width="9.140625" style="93"/>
    <col min="14850" max="14850" width="25.7109375" style="93" customWidth="1"/>
    <col min="14851" max="14851" width="7.28515625" style="93" customWidth="1"/>
    <col min="14852" max="14852" width="6.7109375" style="93" customWidth="1"/>
    <col min="14853" max="14853" width="7.28515625" style="93" customWidth="1"/>
    <col min="14854" max="14854" width="8.28515625" style="93" customWidth="1"/>
    <col min="14855" max="14855" width="9.140625" style="93"/>
    <col min="14856" max="14856" width="5.85546875" style="93" customWidth="1"/>
    <col min="14857" max="14857" width="7" style="93" customWidth="1"/>
    <col min="14858" max="14858" width="9.140625" style="93"/>
    <col min="14859" max="14859" width="8.42578125" style="93" customWidth="1"/>
    <col min="14860" max="14860" width="10.28515625" style="93" customWidth="1"/>
    <col min="14861" max="14861" width="5.7109375" style="93" customWidth="1"/>
    <col min="14862" max="15105" width="9.140625" style="93"/>
    <col min="15106" max="15106" width="25.7109375" style="93" customWidth="1"/>
    <col min="15107" max="15107" width="7.28515625" style="93" customWidth="1"/>
    <col min="15108" max="15108" width="6.7109375" style="93" customWidth="1"/>
    <col min="15109" max="15109" width="7.28515625" style="93" customWidth="1"/>
    <col min="15110" max="15110" width="8.28515625" style="93" customWidth="1"/>
    <col min="15111" max="15111" width="9.140625" style="93"/>
    <col min="15112" max="15112" width="5.85546875" style="93" customWidth="1"/>
    <col min="15113" max="15113" width="7" style="93" customWidth="1"/>
    <col min="15114" max="15114" width="9.140625" style="93"/>
    <col min="15115" max="15115" width="8.42578125" style="93" customWidth="1"/>
    <col min="15116" max="15116" width="10.28515625" style="93" customWidth="1"/>
    <col min="15117" max="15117" width="5.7109375" style="93" customWidth="1"/>
    <col min="15118" max="15361" width="9.140625" style="93"/>
    <col min="15362" max="15362" width="25.7109375" style="93" customWidth="1"/>
    <col min="15363" max="15363" width="7.28515625" style="93" customWidth="1"/>
    <col min="15364" max="15364" width="6.7109375" style="93" customWidth="1"/>
    <col min="15365" max="15365" width="7.28515625" style="93" customWidth="1"/>
    <col min="15366" max="15366" width="8.28515625" style="93" customWidth="1"/>
    <col min="15367" max="15367" width="9.140625" style="93"/>
    <col min="15368" max="15368" width="5.85546875" style="93" customWidth="1"/>
    <col min="15369" max="15369" width="7" style="93" customWidth="1"/>
    <col min="15370" max="15370" width="9.140625" style="93"/>
    <col min="15371" max="15371" width="8.42578125" style="93" customWidth="1"/>
    <col min="15372" max="15372" width="10.28515625" style="93" customWidth="1"/>
    <col min="15373" max="15373" width="5.7109375" style="93" customWidth="1"/>
    <col min="15374" max="15617" width="9.140625" style="93"/>
    <col min="15618" max="15618" width="25.7109375" style="93" customWidth="1"/>
    <col min="15619" max="15619" width="7.28515625" style="93" customWidth="1"/>
    <col min="15620" max="15620" width="6.7109375" style="93" customWidth="1"/>
    <col min="15621" max="15621" width="7.28515625" style="93" customWidth="1"/>
    <col min="15622" max="15622" width="8.28515625" style="93" customWidth="1"/>
    <col min="15623" max="15623" width="9.140625" style="93"/>
    <col min="15624" max="15624" width="5.85546875" style="93" customWidth="1"/>
    <col min="15625" max="15625" width="7" style="93" customWidth="1"/>
    <col min="15626" max="15626" width="9.140625" style="93"/>
    <col min="15627" max="15627" width="8.42578125" style="93" customWidth="1"/>
    <col min="15628" max="15628" width="10.28515625" style="93" customWidth="1"/>
    <col min="15629" max="15629" width="5.7109375" style="93" customWidth="1"/>
    <col min="15630" max="15873" width="9.140625" style="93"/>
    <col min="15874" max="15874" width="25.7109375" style="93" customWidth="1"/>
    <col min="15875" max="15875" width="7.28515625" style="93" customWidth="1"/>
    <col min="15876" max="15876" width="6.7109375" style="93" customWidth="1"/>
    <col min="15877" max="15877" width="7.28515625" style="93" customWidth="1"/>
    <col min="15878" max="15878" width="8.28515625" style="93" customWidth="1"/>
    <col min="15879" max="15879" width="9.140625" style="93"/>
    <col min="15880" max="15880" width="5.85546875" style="93" customWidth="1"/>
    <col min="15881" max="15881" width="7" style="93" customWidth="1"/>
    <col min="15882" max="15882" width="9.140625" style="93"/>
    <col min="15883" max="15883" width="8.42578125" style="93" customWidth="1"/>
    <col min="15884" max="15884" width="10.28515625" style="93" customWidth="1"/>
    <col min="15885" max="15885" width="5.7109375" style="93" customWidth="1"/>
    <col min="15886" max="16129" width="9.140625" style="93"/>
    <col min="16130" max="16130" width="25.7109375" style="93" customWidth="1"/>
    <col min="16131" max="16131" width="7.28515625" style="93" customWidth="1"/>
    <col min="16132" max="16132" width="6.7109375" style="93" customWidth="1"/>
    <col min="16133" max="16133" width="7.28515625" style="93" customWidth="1"/>
    <col min="16134" max="16134" width="8.28515625" style="93" customWidth="1"/>
    <col min="16135" max="16135" width="9.140625" style="93"/>
    <col min="16136" max="16136" width="5.85546875" style="93" customWidth="1"/>
    <col min="16137" max="16137" width="7" style="93" customWidth="1"/>
    <col min="16138" max="16138" width="9.140625" style="93"/>
    <col min="16139" max="16139" width="8.42578125" style="93" customWidth="1"/>
    <col min="16140" max="16140" width="10.28515625" style="93" customWidth="1"/>
    <col min="16141" max="16141" width="5.7109375" style="93" customWidth="1"/>
    <col min="16142" max="16384" width="9.140625" style="93"/>
  </cols>
  <sheetData>
    <row r="2" spans="1:23" s="87" customFormat="1" ht="15">
      <c r="B2" s="88"/>
      <c r="C2" s="89"/>
      <c r="D2" s="90"/>
      <c r="E2" s="89"/>
      <c r="F2" s="90"/>
      <c r="G2" s="91"/>
      <c r="H2" s="91"/>
      <c r="I2" s="91"/>
      <c r="J2" s="89"/>
      <c r="K2" s="90"/>
      <c r="L2" s="91"/>
      <c r="M2" s="91"/>
      <c r="N2" s="91"/>
      <c r="O2" s="91"/>
      <c r="P2" s="89"/>
      <c r="Q2" s="90"/>
      <c r="R2" s="91"/>
      <c r="S2" s="91"/>
      <c r="T2" s="91"/>
      <c r="U2" s="91"/>
      <c r="V2" s="91"/>
      <c r="W2" s="92"/>
    </row>
    <row r="3" spans="1:23" s="87" customFormat="1" ht="15">
      <c r="B3" s="88"/>
      <c r="C3" s="89"/>
      <c r="D3" s="90"/>
      <c r="E3" s="89"/>
      <c r="F3" s="90"/>
      <c r="G3" s="91"/>
      <c r="H3" s="91"/>
      <c r="I3" s="91"/>
      <c r="J3" s="89"/>
      <c r="K3" s="90"/>
      <c r="L3" s="91"/>
      <c r="M3" s="91"/>
      <c r="N3" s="91"/>
      <c r="O3" s="91"/>
      <c r="P3" s="89"/>
      <c r="Q3" s="90"/>
      <c r="R3" s="91"/>
      <c r="S3" s="91"/>
      <c r="T3" s="91"/>
      <c r="U3" s="91"/>
      <c r="V3" s="91"/>
      <c r="W3" s="92"/>
    </row>
    <row r="4" spans="1:23" s="87" customFormat="1" ht="15">
      <c r="B4" s="88"/>
      <c r="C4" s="89"/>
      <c r="D4" s="90"/>
      <c r="E4" s="89"/>
      <c r="F4" s="90"/>
      <c r="G4" s="91"/>
      <c r="H4" s="91"/>
      <c r="I4" s="91"/>
      <c r="J4" s="89"/>
      <c r="K4" s="90"/>
      <c r="L4" s="91"/>
      <c r="M4" s="91"/>
      <c r="N4" s="91"/>
      <c r="O4" s="91"/>
      <c r="P4" s="89"/>
      <c r="Q4" s="90"/>
      <c r="R4" s="91"/>
      <c r="S4" s="91"/>
      <c r="T4" s="91"/>
      <c r="U4" s="91"/>
      <c r="V4" s="91"/>
      <c r="W4" s="92"/>
    </row>
    <row r="5" spans="1:23" s="87" customFormat="1" ht="15">
      <c r="B5" s="88"/>
      <c r="C5" s="89"/>
      <c r="D5" s="90"/>
      <c r="E5" s="89"/>
      <c r="F5" s="90"/>
      <c r="G5" s="91"/>
      <c r="H5" s="91"/>
      <c r="I5" s="91"/>
      <c r="J5" s="89"/>
      <c r="K5" s="90"/>
      <c r="L5" s="91"/>
      <c r="M5" s="91"/>
      <c r="N5" s="91"/>
      <c r="O5" s="91"/>
      <c r="P5" s="89"/>
      <c r="Q5" s="90"/>
      <c r="R5" s="91"/>
      <c r="S5" s="91"/>
      <c r="T5" s="91"/>
      <c r="U5" s="91"/>
      <c r="V5" s="91"/>
      <c r="W5" s="92"/>
    </row>
    <row r="6" spans="1:23" ht="15.75">
      <c r="B6" s="93" t="s">
        <v>35</v>
      </c>
      <c r="J6" s="93" t="s">
        <v>36</v>
      </c>
      <c r="M6" s="94">
        <v>0.75</v>
      </c>
      <c r="N6" s="93" t="s">
        <v>37</v>
      </c>
    </row>
    <row r="7" spans="1:23" ht="15">
      <c r="B7" s="93" t="s">
        <v>38</v>
      </c>
      <c r="C7" s="95" t="s">
        <v>39</v>
      </c>
      <c r="D7" s="96"/>
      <c r="E7" s="96"/>
      <c r="F7" s="96"/>
      <c r="J7" s="93" t="s">
        <v>40</v>
      </c>
    </row>
    <row r="8" spans="1:23" ht="16.5" customHeight="1">
      <c r="B8" s="93" t="s">
        <v>41</v>
      </c>
      <c r="D8" s="93">
        <v>1</v>
      </c>
      <c r="E8" s="93" t="s">
        <v>42</v>
      </c>
      <c r="F8" s="97"/>
      <c r="J8" s="98" t="s">
        <v>43</v>
      </c>
      <c r="K8" s="99">
        <f>SUM(L25:L26)</f>
        <v>2336.2987499999999</v>
      </c>
      <c r="L8" s="99"/>
      <c r="M8" s="98" t="s">
        <v>44</v>
      </c>
    </row>
    <row r="9" spans="1:23">
      <c r="F9" s="100"/>
    </row>
    <row r="10" spans="1:23" ht="15" customHeight="1">
      <c r="A10" s="101" t="s">
        <v>45</v>
      </c>
      <c r="B10" s="102" t="s">
        <v>46</v>
      </c>
      <c r="C10" s="103"/>
      <c r="D10" s="103"/>
      <c r="E10" s="103"/>
      <c r="F10" s="104"/>
      <c r="G10" s="102" t="s">
        <v>47</v>
      </c>
      <c r="H10" s="103"/>
      <c r="I10" s="103"/>
      <c r="J10" s="103"/>
      <c r="K10" s="104"/>
      <c r="L10" s="102" t="s">
        <v>48</v>
      </c>
      <c r="M10" s="103"/>
      <c r="N10" s="103"/>
      <c r="O10" s="104"/>
    </row>
    <row r="11" spans="1:23" ht="39" customHeight="1">
      <c r="A11" s="105"/>
      <c r="B11" s="106" t="s">
        <v>49</v>
      </c>
      <c r="C11" s="107" t="s">
        <v>50</v>
      </c>
      <c r="D11" s="107" t="s">
        <v>51</v>
      </c>
      <c r="E11" s="108" t="s">
        <v>52</v>
      </c>
      <c r="F11" s="109" t="s">
        <v>53</v>
      </c>
      <c r="G11" s="110" t="s">
        <v>54</v>
      </c>
      <c r="H11" s="111" t="s">
        <v>55</v>
      </c>
      <c r="I11" s="111" t="s">
        <v>56</v>
      </c>
      <c r="J11" s="112" t="s">
        <v>57</v>
      </c>
      <c r="K11" s="113" t="s">
        <v>58</v>
      </c>
      <c r="L11" s="106" t="s">
        <v>59</v>
      </c>
      <c r="M11" s="111" t="s">
        <v>55</v>
      </c>
      <c r="N11" s="114" t="s">
        <v>60</v>
      </c>
      <c r="O11" s="110" t="s">
        <v>58</v>
      </c>
    </row>
    <row r="12" spans="1:23" ht="25.5">
      <c r="A12" s="115">
        <v>1</v>
      </c>
      <c r="B12" s="110" t="s">
        <v>61</v>
      </c>
      <c r="C12" s="116" t="s">
        <v>62</v>
      </c>
      <c r="D12" s="111">
        <v>1</v>
      </c>
      <c r="E12" s="117">
        <v>1527.7</v>
      </c>
      <c r="F12" s="118">
        <f>(D12*E12)</f>
        <v>1527.7</v>
      </c>
      <c r="G12" s="111" t="s">
        <v>63</v>
      </c>
      <c r="H12" s="111">
        <v>1</v>
      </c>
      <c r="I12" s="111">
        <v>0.25</v>
      </c>
      <c r="J12" s="117">
        <v>83</v>
      </c>
      <c r="K12" s="118">
        <f>(H12*I12*J12)</f>
        <v>20.75</v>
      </c>
      <c r="L12" s="111" t="s">
        <v>64</v>
      </c>
      <c r="M12" s="119">
        <v>2</v>
      </c>
      <c r="N12" s="120">
        <v>5</v>
      </c>
      <c r="O12" s="111">
        <f>(M12*N12)</f>
        <v>10</v>
      </c>
    </row>
    <row r="13" spans="1:23">
      <c r="A13" s="111">
        <v>2</v>
      </c>
      <c r="B13" s="111" t="s">
        <v>65</v>
      </c>
      <c r="C13" s="119" t="s">
        <v>66</v>
      </c>
      <c r="D13" s="111">
        <v>0.33</v>
      </c>
      <c r="E13" s="120">
        <f>'[1]Material Price'!C3</f>
        <v>182.5</v>
      </c>
      <c r="F13" s="118">
        <f>(D13*E13)</f>
        <v>60.225000000000001</v>
      </c>
      <c r="G13" s="111" t="s">
        <v>67</v>
      </c>
      <c r="H13" s="111">
        <v>1</v>
      </c>
      <c r="I13" s="111">
        <v>1</v>
      </c>
      <c r="J13" s="120">
        <f>250/8</f>
        <v>31.25</v>
      </c>
      <c r="K13" s="111">
        <f>(H13*I13*J13)</f>
        <v>31.25</v>
      </c>
      <c r="L13" s="111"/>
      <c r="M13" s="111"/>
      <c r="N13" s="120"/>
      <c r="O13" s="111"/>
      <c r="U13" s="93">
        <f>300</f>
        <v>300</v>
      </c>
      <c r="W13" s="93">
        <f>50</f>
        <v>50</v>
      </c>
    </row>
    <row r="14" spans="1:23">
      <c r="A14" s="111"/>
      <c r="B14" s="111"/>
      <c r="C14" s="119"/>
      <c r="D14" s="111"/>
      <c r="E14" s="117"/>
      <c r="F14" s="121"/>
      <c r="G14" s="111" t="s">
        <v>68</v>
      </c>
      <c r="H14" s="111">
        <v>3</v>
      </c>
      <c r="I14" s="111">
        <v>1</v>
      </c>
      <c r="J14" s="120">
        <f>120/8</f>
        <v>15</v>
      </c>
      <c r="K14" s="118">
        <f>(H14*I14*J14)</f>
        <v>45</v>
      </c>
      <c r="L14" s="111"/>
      <c r="M14" s="111"/>
      <c r="N14" s="120"/>
      <c r="O14" s="111"/>
      <c r="S14" s="116"/>
      <c r="U14" s="93">
        <f>U13/W13</f>
        <v>6</v>
      </c>
      <c r="W14" s="93">
        <v>1</v>
      </c>
    </row>
    <row r="15" spans="1:23">
      <c r="A15" s="111"/>
      <c r="B15" s="111"/>
      <c r="C15" s="119"/>
      <c r="D15" s="111"/>
      <c r="E15" s="120"/>
      <c r="F15" s="121"/>
      <c r="G15" s="111"/>
      <c r="H15" s="111"/>
      <c r="I15" s="111"/>
      <c r="J15" s="120"/>
      <c r="K15" s="111"/>
      <c r="L15" s="111"/>
      <c r="M15" s="111"/>
      <c r="N15" s="120"/>
      <c r="O15" s="111"/>
    </row>
    <row r="16" spans="1:23">
      <c r="A16" s="111"/>
      <c r="B16" s="111"/>
      <c r="C16" s="119"/>
      <c r="D16" s="111"/>
      <c r="E16" s="120"/>
      <c r="F16" s="121"/>
      <c r="G16" s="111"/>
      <c r="H16" s="111"/>
      <c r="I16" s="111"/>
      <c r="J16" s="120"/>
      <c r="K16" s="111"/>
      <c r="L16" s="111"/>
      <c r="M16" s="111"/>
      <c r="N16" s="120"/>
      <c r="O16" s="111"/>
    </row>
    <row r="17" spans="1:19">
      <c r="A17" s="111"/>
      <c r="B17" s="111"/>
      <c r="C17" s="119"/>
      <c r="D17" s="111"/>
      <c r="E17" s="120"/>
      <c r="F17" s="122"/>
      <c r="G17" s="111"/>
      <c r="H17" s="111"/>
      <c r="I17" s="111"/>
      <c r="J17" s="120"/>
      <c r="K17" s="111"/>
      <c r="L17" s="111"/>
      <c r="M17" s="111"/>
      <c r="N17" s="120"/>
      <c r="O17" s="111"/>
    </row>
    <row r="18" spans="1:19">
      <c r="A18" s="111"/>
      <c r="B18" s="111"/>
      <c r="C18" s="119"/>
      <c r="D18" s="111"/>
      <c r="E18" s="120"/>
      <c r="F18" s="111"/>
      <c r="G18" s="111"/>
      <c r="H18" s="111"/>
      <c r="I18" s="111"/>
      <c r="J18" s="120"/>
      <c r="K18" s="111"/>
      <c r="L18" s="111"/>
      <c r="M18" s="111"/>
      <c r="N18" s="120"/>
      <c r="O18" s="111"/>
      <c r="Q18" s="93">
        <f>15*8</f>
        <v>120</v>
      </c>
    </row>
    <row r="19" spans="1:19">
      <c r="A19" s="111"/>
      <c r="B19" s="111"/>
      <c r="C19" s="119"/>
      <c r="D19" s="111"/>
      <c r="E19" s="120"/>
      <c r="F19" s="111"/>
      <c r="G19" s="111"/>
      <c r="H19" s="111"/>
      <c r="I19" s="111"/>
      <c r="J19" s="120"/>
      <c r="K19" s="111"/>
      <c r="L19" s="111"/>
      <c r="M19" s="111"/>
      <c r="N19" s="120"/>
      <c r="O19" s="111"/>
    </row>
    <row r="20" spans="1:19">
      <c r="A20" s="111"/>
      <c r="B20" s="123"/>
      <c r="C20" s="123" t="s">
        <v>69</v>
      </c>
      <c r="D20" s="124"/>
      <c r="E20" s="125"/>
      <c r="F20" s="118">
        <f>SUM(F12:F19)</f>
        <v>1587.925</v>
      </c>
      <c r="G20" s="126" t="s">
        <v>70</v>
      </c>
      <c r="H20" s="127"/>
      <c r="I20" s="127"/>
      <c r="J20" s="128"/>
      <c r="K20" s="118">
        <f>SUM(K12:K19)</f>
        <v>97</v>
      </c>
      <c r="L20" s="126" t="s">
        <v>71</v>
      </c>
      <c r="M20" s="127"/>
      <c r="N20" s="128"/>
      <c r="O20" s="111">
        <f>SUM(O12:O19)</f>
        <v>10</v>
      </c>
    </row>
    <row r="22" spans="1:19" ht="15.75">
      <c r="B22" s="93" t="s">
        <v>72</v>
      </c>
      <c r="C22" s="94">
        <f>F20/D8</f>
        <v>1587.925</v>
      </c>
      <c r="D22" s="93" t="s">
        <v>73</v>
      </c>
      <c r="E22" s="97"/>
      <c r="F22" s="93" t="s">
        <v>74</v>
      </c>
      <c r="J22" s="94">
        <f>K20/M6</f>
        <v>129.33333333333334</v>
      </c>
      <c r="K22" s="129" t="s">
        <v>75</v>
      </c>
      <c r="L22" s="130" t="s">
        <v>76</v>
      </c>
      <c r="M22" s="131"/>
      <c r="N22" s="132">
        <f>O20/M6</f>
        <v>13.333333333333334</v>
      </c>
      <c r="O22" s="129" t="s">
        <v>75</v>
      </c>
    </row>
    <row r="23" spans="1:19" ht="15">
      <c r="F23" s="93" t="s">
        <v>77</v>
      </c>
      <c r="H23" s="97"/>
      <c r="J23" s="97"/>
      <c r="L23" s="93" t="s">
        <v>78</v>
      </c>
      <c r="S23" s="93">
        <f>100/8</f>
        <v>12.5</v>
      </c>
    </row>
    <row r="24" spans="1:19">
      <c r="F24" s="93" t="s">
        <v>79</v>
      </c>
      <c r="L24" s="93" t="s">
        <v>80</v>
      </c>
    </row>
    <row r="25" spans="1:19" ht="13.5">
      <c r="F25" s="93" t="s">
        <v>81</v>
      </c>
      <c r="L25" s="94">
        <f>SUM(C22+J22+N22)</f>
        <v>1730.5916666666665</v>
      </c>
      <c r="M25" s="129" t="s">
        <v>82</v>
      </c>
    </row>
    <row r="26" spans="1:19">
      <c r="H26" s="93" t="s">
        <v>83</v>
      </c>
      <c r="K26" s="133">
        <v>0.35</v>
      </c>
      <c r="L26" s="94">
        <f>K26*L25</f>
        <v>605.70708333333323</v>
      </c>
      <c r="M26" s="93" t="s">
        <v>84</v>
      </c>
    </row>
    <row r="27" spans="1:19" s="98" customFormat="1" ht="14.25">
      <c r="H27" s="98" t="s">
        <v>85</v>
      </c>
      <c r="L27" s="134">
        <f>L25+L26</f>
        <v>2336.2987499999999</v>
      </c>
      <c r="M27" s="135" t="s">
        <v>86</v>
      </c>
    </row>
    <row r="28" spans="1:19">
      <c r="B28" s="93" t="s">
        <v>87</v>
      </c>
    </row>
    <row r="29" spans="1:19">
      <c r="B29" s="93" t="s">
        <v>88</v>
      </c>
    </row>
    <row r="30" spans="1:19">
      <c r="B30" s="93" t="s">
        <v>89</v>
      </c>
    </row>
    <row r="31" spans="1:19">
      <c r="B31" s="93" t="s">
        <v>90</v>
      </c>
    </row>
  </sheetData>
  <mergeCells count="7">
    <mergeCell ref="K8:L8"/>
    <mergeCell ref="A10:A11"/>
    <mergeCell ref="B10:F10"/>
    <mergeCell ref="G10:K10"/>
    <mergeCell ref="L10:O10"/>
    <mergeCell ref="G20:J20"/>
    <mergeCell ref="L20:N20"/>
  </mergeCells>
  <pageMargins left="0.45" right="0.26" top="0.81" bottom="1.18" header="0.5" footer="0.5"/>
  <pageSetup scale="9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5:Y625"/>
  <sheetViews>
    <sheetView view="pageBreakPreview" zoomScale="90" zoomScaleNormal="98" zoomScaleSheetLayoutView="90" workbookViewId="0">
      <selection activeCell="V13" sqref="V13"/>
    </sheetView>
  </sheetViews>
  <sheetFormatPr defaultRowHeight="15"/>
  <cols>
    <col min="1" max="1" width="5" style="136" customWidth="1"/>
    <col min="2" max="2" width="29.42578125" style="137" customWidth="1"/>
    <col min="3" max="3" width="3.7109375" style="138" customWidth="1"/>
    <col min="4" max="4" width="21" style="137" customWidth="1"/>
    <col min="5" max="5" width="5.5703125" style="138" customWidth="1"/>
    <col min="6" max="6" width="8.140625" style="139" customWidth="1"/>
    <col min="7" max="7" width="11.5703125" style="139" customWidth="1"/>
    <col min="8" max="8" width="13" style="139" customWidth="1"/>
    <col min="9" max="9" width="12" style="137" customWidth="1"/>
    <col min="10" max="10" width="5.140625" style="138" customWidth="1"/>
    <col min="11" max="11" width="5.42578125" style="139" customWidth="1"/>
    <col min="12" max="12" width="8.85546875" style="139" customWidth="1"/>
    <col min="13" max="13" width="6" style="139" customWidth="1"/>
    <col min="14" max="14" width="8.140625" style="139" customWidth="1"/>
    <col min="15" max="15" width="8.5703125" style="137" customWidth="1"/>
    <col min="16" max="16" width="5.28515625" style="138" customWidth="1"/>
    <col min="17" max="17" width="5.28515625" style="139" customWidth="1"/>
    <col min="18" max="18" width="6.85546875" style="139" customWidth="1"/>
    <col min="19" max="19" width="5.85546875" style="139" customWidth="1"/>
    <col min="20" max="20" width="8.140625" style="139" customWidth="1"/>
    <col min="21" max="21" width="11" style="139" customWidth="1"/>
    <col min="22" max="22" width="13.28515625" style="140" customWidth="1"/>
    <col min="25" max="25" width="9.140625" style="228"/>
    <col min="26" max="26" width="13.85546875" bestFit="1" customWidth="1"/>
    <col min="27" max="27" width="11.7109375" customWidth="1"/>
  </cols>
  <sheetData>
    <row r="5" spans="1:23" ht="6.75" customHeight="1"/>
    <row r="6" spans="1:23" ht="15.75" customHeight="1">
      <c r="A6" s="141"/>
      <c r="B6" s="142" t="s">
        <v>91</v>
      </c>
      <c r="C6" s="143"/>
      <c r="D6" s="142"/>
      <c r="E6" s="143"/>
      <c r="F6" s="144"/>
      <c r="G6" s="144"/>
      <c r="H6" s="144"/>
      <c r="I6" s="142"/>
      <c r="J6" s="143"/>
      <c r="K6" s="144"/>
      <c r="L6" s="144"/>
      <c r="M6" s="144"/>
      <c r="N6" s="144"/>
      <c r="O6" s="145" t="s">
        <v>92</v>
      </c>
      <c r="P6" s="143"/>
      <c r="Q6" s="144"/>
      <c r="R6" s="144"/>
      <c r="S6" s="144"/>
      <c r="T6" s="144"/>
      <c r="U6" s="144"/>
      <c r="V6" s="146"/>
      <c r="W6" s="147"/>
    </row>
    <row r="7" spans="1:23" ht="15.75">
      <c r="A7" s="141"/>
      <c r="B7" s="142" t="s">
        <v>93</v>
      </c>
      <c r="C7" s="143"/>
      <c r="D7" s="142"/>
      <c r="E7" s="143"/>
      <c r="F7" s="144"/>
      <c r="G7" s="144"/>
      <c r="H7" s="144"/>
      <c r="I7" s="142"/>
      <c r="J7" s="143"/>
      <c r="K7" s="144"/>
      <c r="L7" s="144"/>
      <c r="M7" s="144"/>
      <c r="N7" s="144"/>
      <c r="O7" s="148" t="s">
        <v>94</v>
      </c>
      <c r="P7" s="143"/>
      <c r="Q7" s="144"/>
      <c r="R7" s="144"/>
      <c r="S7" s="144"/>
      <c r="T7" s="144"/>
      <c r="U7" s="144"/>
      <c r="V7" s="146"/>
      <c r="W7" s="147"/>
    </row>
    <row r="8" spans="1:23" ht="15.75">
      <c r="A8" s="141"/>
      <c r="B8" s="142" t="s">
        <v>95</v>
      </c>
      <c r="C8" s="149"/>
      <c r="D8" s="150"/>
      <c r="E8" s="149"/>
      <c r="F8" s="151"/>
      <c r="G8" s="151"/>
      <c r="H8" s="151"/>
      <c r="I8" s="150"/>
      <c r="J8" s="149"/>
      <c r="K8" s="151"/>
      <c r="L8" s="151"/>
      <c r="M8" s="151"/>
      <c r="N8" s="151"/>
      <c r="O8" s="150"/>
      <c r="P8" s="149"/>
      <c r="Q8" s="151"/>
      <c r="R8" s="151"/>
      <c r="S8" s="151"/>
      <c r="T8" s="151"/>
      <c r="U8" s="151"/>
      <c r="V8" s="152"/>
      <c r="W8" s="153"/>
    </row>
    <row r="9" spans="1:23" ht="9" customHeight="1" thickBot="1">
      <c r="A9" s="141"/>
      <c r="B9" s="142"/>
      <c r="C9" s="149"/>
      <c r="D9" s="150"/>
      <c r="E9" s="149"/>
      <c r="F9" s="151"/>
      <c r="G9" s="151"/>
      <c r="H9" s="151"/>
      <c r="I9" s="150"/>
      <c r="J9" s="149"/>
      <c r="K9" s="151"/>
      <c r="L9" s="151"/>
      <c r="M9" s="151"/>
      <c r="N9" s="151"/>
      <c r="O9" s="150"/>
      <c r="P9" s="149"/>
      <c r="Q9" s="151"/>
      <c r="R9" s="151"/>
      <c r="S9" s="151"/>
      <c r="T9" s="151"/>
      <c r="U9" s="151"/>
      <c r="V9" s="152"/>
      <c r="W9" s="153"/>
    </row>
    <row r="10" spans="1:23" ht="16.5" thickTop="1">
      <c r="A10" s="154" t="s">
        <v>20</v>
      </c>
      <c r="B10" s="155" t="s">
        <v>96</v>
      </c>
      <c r="C10" s="155"/>
      <c r="D10" s="156"/>
      <c r="E10" s="157"/>
      <c r="F10" s="158"/>
      <c r="G10" s="158"/>
      <c r="H10" s="159"/>
      <c r="I10" s="156"/>
      <c r="J10" s="157"/>
      <c r="K10" s="158"/>
      <c r="L10" s="158"/>
      <c r="M10" s="158"/>
      <c r="N10" s="159"/>
      <c r="O10" s="156"/>
      <c r="P10" s="157"/>
      <c r="Q10" s="158"/>
      <c r="R10" s="158"/>
      <c r="S10" s="158"/>
      <c r="T10" s="159"/>
      <c r="U10" s="160"/>
      <c r="V10" s="161" t="s">
        <v>97</v>
      </c>
      <c r="W10" s="147"/>
    </row>
    <row r="11" spans="1:23" ht="15.75">
      <c r="A11" s="162" t="s">
        <v>98</v>
      </c>
      <c r="B11" s="163" t="s">
        <v>99</v>
      </c>
      <c r="C11" s="163" t="s">
        <v>50</v>
      </c>
      <c r="D11" s="164" t="s">
        <v>100</v>
      </c>
      <c r="E11" s="165"/>
      <c r="F11" s="165"/>
      <c r="G11" s="165"/>
      <c r="H11" s="166"/>
      <c r="I11" s="167" t="s">
        <v>101</v>
      </c>
      <c r="J11" s="168"/>
      <c r="K11" s="168"/>
      <c r="L11" s="168"/>
      <c r="M11" s="168"/>
      <c r="N11" s="169"/>
      <c r="O11" s="167" t="s">
        <v>102</v>
      </c>
      <c r="P11" s="168"/>
      <c r="Q11" s="168"/>
      <c r="R11" s="168"/>
      <c r="S11" s="168"/>
      <c r="T11" s="169"/>
      <c r="U11" s="170" t="s">
        <v>103</v>
      </c>
      <c r="V11" s="171" t="s">
        <v>104</v>
      </c>
      <c r="W11" s="147"/>
    </row>
    <row r="12" spans="1:23" ht="15.75">
      <c r="A12" s="162"/>
      <c r="B12" s="172"/>
      <c r="C12" s="173"/>
      <c r="D12" s="174" t="s">
        <v>105</v>
      </c>
      <c r="E12" s="163"/>
      <c r="F12" s="175"/>
      <c r="G12" s="170" t="s">
        <v>106</v>
      </c>
      <c r="H12" s="170" t="s">
        <v>107</v>
      </c>
      <c r="I12" s="176" t="s">
        <v>108</v>
      </c>
      <c r="J12" s="163"/>
      <c r="K12" s="177"/>
      <c r="L12" s="178" t="s">
        <v>109</v>
      </c>
      <c r="M12" s="177" t="s">
        <v>110</v>
      </c>
      <c r="N12" s="178" t="s">
        <v>111</v>
      </c>
      <c r="O12" s="179" t="s">
        <v>112</v>
      </c>
      <c r="P12" s="180"/>
      <c r="Q12" s="177"/>
      <c r="R12" s="177" t="s">
        <v>113</v>
      </c>
      <c r="S12" s="175" t="s">
        <v>114</v>
      </c>
      <c r="T12" s="170" t="s">
        <v>111</v>
      </c>
      <c r="U12" s="170" t="s">
        <v>115</v>
      </c>
      <c r="V12" s="171" t="s">
        <v>286</v>
      </c>
      <c r="W12" s="147"/>
    </row>
    <row r="13" spans="1:23" ht="15.75">
      <c r="A13" s="162"/>
      <c r="B13" s="172"/>
      <c r="C13" s="181"/>
      <c r="D13" s="182" t="s">
        <v>116</v>
      </c>
      <c r="E13" s="183" t="s">
        <v>50</v>
      </c>
      <c r="F13" s="184" t="s">
        <v>117</v>
      </c>
      <c r="G13" s="185" t="s">
        <v>52</v>
      </c>
      <c r="H13" s="185" t="s">
        <v>118</v>
      </c>
      <c r="I13" s="186" t="s">
        <v>119</v>
      </c>
      <c r="J13" s="187" t="s">
        <v>98</v>
      </c>
      <c r="K13" s="185" t="s">
        <v>56</v>
      </c>
      <c r="L13" s="184" t="s">
        <v>120</v>
      </c>
      <c r="M13" s="185" t="s">
        <v>121</v>
      </c>
      <c r="N13" s="184" t="s">
        <v>50</v>
      </c>
      <c r="O13" s="186" t="s">
        <v>122</v>
      </c>
      <c r="P13" s="181" t="s">
        <v>98</v>
      </c>
      <c r="Q13" s="185" t="s">
        <v>56</v>
      </c>
      <c r="R13" s="185" t="s">
        <v>123</v>
      </c>
      <c r="S13" s="184" t="s">
        <v>124</v>
      </c>
      <c r="T13" s="185" t="s">
        <v>50</v>
      </c>
      <c r="U13" s="185" t="s">
        <v>125</v>
      </c>
      <c r="V13" s="188" t="s">
        <v>126</v>
      </c>
      <c r="W13" s="147"/>
    </row>
    <row r="14" spans="1:23">
      <c r="A14" s="189"/>
      <c r="B14" s="190"/>
      <c r="C14" s="191"/>
      <c r="D14" s="190"/>
      <c r="E14" s="191"/>
      <c r="F14" s="192"/>
      <c r="G14" s="192"/>
      <c r="H14" s="192"/>
      <c r="I14" s="193"/>
      <c r="J14" s="191"/>
      <c r="K14" s="192"/>
      <c r="L14" s="192"/>
      <c r="M14" s="192"/>
      <c r="N14" s="192"/>
      <c r="O14" s="193"/>
      <c r="P14" s="191"/>
      <c r="Q14" s="192"/>
      <c r="R14" s="192"/>
      <c r="S14" s="192"/>
      <c r="T14" s="192"/>
      <c r="U14" s="192"/>
      <c r="V14" s="194"/>
      <c r="W14" s="153"/>
    </row>
    <row r="15" spans="1:23" ht="13.5" hidden="1" customHeight="1">
      <c r="A15" s="195"/>
      <c r="B15" s="196"/>
      <c r="C15" s="197"/>
      <c r="D15" s="198"/>
      <c r="E15" s="198"/>
      <c r="F15" s="198"/>
      <c r="G15" s="199"/>
      <c r="H15" s="199"/>
      <c r="I15" s="198"/>
      <c r="J15" s="198"/>
      <c r="K15" s="199"/>
      <c r="L15" s="200"/>
      <c r="M15" s="201"/>
      <c r="N15" s="199"/>
      <c r="O15" s="202"/>
      <c r="P15" s="200"/>
      <c r="Q15" s="200"/>
      <c r="R15" s="200"/>
      <c r="S15" s="201"/>
      <c r="T15" s="201"/>
      <c r="U15" s="198"/>
      <c r="V15" s="203"/>
    </row>
    <row r="16" spans="1:23" ht="13.5" hidden="1" customHeight="1">
      <c r="A16" s="195"/>
      <c r="B16" s="204"/>
      <c r="C16" s="197"/>
      <c r="D16" s="198"/>
      <c r="E16" s="198"/>
      <c r="F16" s="198"/>
      <c r="G16" s="199"/>
      <c r="H16" s="199"/>
      <c r="I16" s="198"/>
      <c r="J16" s="198"/>
      <c r="K16" s="199"/>
      <c r="L16" s="200"/>
      <c r="M16" s="201"/>
      <c r="N16" s="199"/>
      <c r="O16" s="202"/>
      <c r="P16" s="200"/>
      <c r="Q16" s="200"/>
      <c r="R16" s="200"/>
      <c r="S16" s="201"/>
      <c r="T16" s="201"/>
      <c r="U16" s="198"/>
      <c r="V16" s="203"/>
    </row>
    <row r="17" spans="1:22" ht="13.5" hidden="1" customHeight="1">
      <c r="A17" s="195"/>
      <c r="B17" s="205"/>
      <c r="C17" s="197"/>
      <c r="D17" s="198"/>
      <c r="E17" s="198"/>
      <c r="F17" s="198"/>
      <c r="G17" s="199"/>
      <c r="H17" s="199"/>
      <c r="I17" s="198"/>
      <c r="J17" s="198"/>
      <c r="K17" s="199"/>
      <c r="L17" s="200"/>
      <c r="M17" s="201"/>
      <c r="N17" s="199"/>
      <c r="O17" s="202"/>
      <c r="P17" s="200"/>
      <c r="Q17" s="200"/>
      <c r="R17" s="200"/>
      <c r="S17" s="201"/>
      <c r="T17" s="201"/>
      <c r="U17" s="198"/>
      <c r="V17" s="203"/>
    </row>
    <row r="18" spans="1:22" ht="13.5" hidden="1" customHeight="1">
      <c r="A18" s="195"/>
      <c r="B18" s="206"/>
      <c r="C18" s="197"/>
      <c r="D18" s="198"/>
      <c r="E18" s="198"/>
      <c r="F18" s="198"/>
      <c r="G18" s="199"/>
      <c r="H18" s="199"/>
      <c r="I18" s="198"/>
      <c r="J18" s="198"/>
      <c r="K18" s="199"/>
      <c r="L18" s="200"/>
      <c r="M18" s="201"/>
      <c r="N18" s="199"/>
      <c r="O18" s="202"/>
      <c r="P18" s="200"/>
      <c r="Q18" s="200"/>
      <c r="R18" s="200"/>
      <c r="S18" s="201"/>
      <c r="T18" s="201"/>
      <c r="U18" s="198"/>
      <c r="V18" s="203"/>
    </row>
    <row r="19" spans="1:22" ht="21.75" hidden="1" customHeight="1">
      <c r="A19" s="207"/>
      <c r="B19" s="208"/>
      <c r="C19" s="209"/>
      <c r="D19" s="210"/>
      <c r="E19" s="209"/>
      <c r="F19" s="209"/>
      <c r="G19" s="211"/>
      <c r="H19" s="209"/>
      <c r="I19" s="212"/>
      <c r="J19" s="209"/>
      <c r="K19" s="213"/>
      <c r="L19" s="209"/>
      <c r="M19" s="213"/>
      <c r="N19" s="213"/>
      <c r="O19" s="212"/>
      <c r="P19" s="209"/>
      <c r="Q19" s="209"/>
      <c r="R19" s="214"/>
      <c r="S19" s="213"/>
      <c r="T19" s="215"/>
      <c r="U19" s="213"/>
      <c r="V19" s="216"/>
    </row>
    <row r="20" spans="1:22" ht="15" hidden="1" customHeight="1">
      <c r="A20" s="217"/>
      <c r="B20" s="218"/>
      <c r="C20" s="209"/>
      <c r="D20" s="212"/>
      <c r="E20" s="209"/>
      <c r="F20" s="209"/>
      <c r="G20" s="211"/>
      <c r="H20" s="209"/>
      <c r="I20" s="212"/>
      <c r="J20" s="209"/>
      <c r="K20" s="213"/>
      <c r="L20" s="209"/>
      <c r="M20" s="213"/>
      <c r="N20" s="213"/>
      <c r="O20" s="212"/>
      <c r="P20" s="209"/>
      <c r="Q20" s="209"/>
      <c r="R20" s="214"/>
      <c r="S20" s="213"/>
      <c r="T20" s="213"/>
      <c r="U20" s="213"/>
      <c r="V20" s="216"/>
    </row>
    <row r="21" spans="1:22" ht="15.75" hidden="1">
      <c r="A21" s="219"/>
      <c r="B21" s="220"/>
      <c r="C21" s="209"/>
      <c r="D21" s="212"/>
      <c r="E21" s="209"/>
      <c r="F21" s="211"/>
      <c r="G21" s="211"/>
      <c r="H21" s="209"/>
      <c r="I21" s="212"/>
      <c r="J21" s="209"/>
      <c r="K21" s="213"/>
      <c r="L21" s="213"/>
      <c r="M21" s="213"/>
      <c r="N21" s="213"/>
      <c r="O21" s="212"/>
      <c r="P21" s="209"/>
      <c r="Q21" s="209"/>
      <c r="R21" s="214"/>
      <c r="S21" s="213"/>
      <c r="T21" s="213"/>
      <c r="U21" s="213"/>
      <c r="V21" s="216"/>
    </row>
    <row r="22" spans="1:22">
      <c r="A22" s="195"/>
      <c r="B22" s="204"/>
      <c r="C22" s="200"/>
      <c r="D22" s="202"/>
      <c r="E22" s="200"/>
      <c r="F22" s="200"/>
      <c r="G22" s="201"/>
      <c r="H22" s="201"/>
      <c r="I22" s="202"/>
      <c r="J22" s="200"/>
      <c r="K22" s="201"/>
      <c r="L22" s="201"/>
      <c r="M22" s="201"/>
      <c r="N22" s="201"/>
      <c r="O22" s="202"/>
      <c r="P22" s="200"/>
      <c r="Q22" s="200"/>
      <c r="R22" s="200"/>
      <c r="S22" s="201"/>
      <c r="T22" s="221"/>
      <c r="U22" s="200"/>
      <c r="V22" s="216"/>
    </row>
    <row r="23" spans="1:22" ht="15.75">
      <c r="A23" s="207" t="s">
        <v>127</v>
      </c>
      <c r="B23" s="208" t="s">
        <v>128</v>
      </c>
      <c r="C23" s="209" t="s">
        <v>9</v>
      </c>
      <c r="D23" s="218" t="s">
        <v>129</v>
      </c>
      <c r="E23" s="209" t="s">
        <v>130</v>
      </c>
      <c r="F23" s="209">
        <v>120</v>
      </c>
      <c r="G23" s="222">
        <f>'[7]Material Price'!C6</f>
        <v>4</v>
      </c>
      <c r="H23" s="209">
        <f>F23*G23</f>
        <v>480</v>
      </c>
      <c r="I23" s="212" t="s">
        <v>63</v>
      </c>
      <c r="J23" s="209">
        <v>1</v>
      </c>
      <c r="K23" s="213">
        <v>0.25</v>
      </c>
      <c r="L23" s="209">
        <v>50</v>
      </c>
      <c r="M23" s="213">
        <v>1.2</v>
      </c>
      <c r="N23" s="213">
        <f>L23*K23*J23/M23</f>
        <v>10.416666666666668</v>
      </c>
      <c r="O23" s="212" t="s">
        <v>64</v>
      </c>
      <c r="P23" s="209">
        <v>2</v>
      </c>
      <c r="Q23" s="209">
        <v>1</v>
      </c>
      <c r="R23" s="214">
        <v>8</v>
      </c>
      <c r="S23" s="213">
        <v>1.2</v>
      </c>
      <c r="T23" s="215">
        <f>R23*Q23*P23/S23</f>
        <v>13.333333333333334</v>
      </c>
      <c r="U23" s="213"/>
      <c r="V23" s="216"/>
    </row>
    <row r="24" spans="1:22" ht="15.75">
      <c r="A24" s="217"/>
      <c r="B24" s="218"/>
      <c r="C24" s="209"/>
      <c r="D24" s="212" t="s">
        <v>131</v>
      </c>
      <c r="E24" s="209" t="s">
        <v>132</v>
      </c>
      <c r="F24" s="209">
        <v>0.47</v>
      </c>
      <c r="G24" s="211">
        <f>'[7]Material Price'!C2</f>
        <v>300</v>
      </c>
      <c r="H24" s="209">
        <f t="shared" ref="H24:H26" si="0">F24*G24</f>
        <v>141</v>
      </c>
      <c r="I24" s="212" t="s">
        <v>133</v>
      </c>
      <c r="J24" s="209">
        <v>1</v>
      </c>
      <c r="K24" s="213">
        <v>1</v>
      </c>
      <c r="L24" s="209">
        <v>35</v>
      </c>
      <c r="M24" s="213">
        <v>1.2</v>
      </c>
      <c r="N24" s="213">
        <f t="shared" ref="N24:N25" si="1">L24*K24*J24/M24</f>
        <v>29.166666666666668</v>
      </c>
      <c r="O24" s="212"/>
      <c r="P24" s="209"/>
      <c r="Q24" s="209"/>
      <c r="R24" s="214"/>
      <c r="S24" s="213"/>
      <c r="T24" s="215"/>
      <c r="U24" s="213"/>
      <c r="V24" s="216"/>
    </row>
    <row r="25" spans="1:22" ht="15.75">
      <c r="A25" s="219"/>
      <c r="B25" s="220"/>
      <c r="C25" s="209"/>
      <c r="D25" s="212" t="s">
        <v>134</v>
      </c>
      <c r="E25" s="209" t="s">
        <v>135</v>
      </c>
      <c r="F25" s="213">
        <v>0.09</v>
      </c>
      <c r="G25" s="211">
        <f>'[7]Material Price'!C3</f>
        <v>600</v>
      </c>
      <c r="H25" s="209">
        <f t="shared" si="0"/>
        <v>54</v>
      </c>
      <c r="I25" s="212" t="s">
        <v>136</v>
      </c>
      <c r="J25" s="209">
        <v>2</v>
      </c>
      <c r="K25" s="213">
        <v>1</v>
      </c>
      <c r="L25" s="213">
        <v>8</v>
      </c>
      <c r="M25" s="213">
        <v>1.2</v>
      </c>
      <c r="N25" s="213">
        <f t="shared" si="1"/>
        <v>13.333333333333334</v>
      </c>
      <c r="O25" s="212"/>
      <c r="P25" s="209"/>
      <c r="Q25" s="209"/>
      <c r="R25" s="214"/>
      <c r="S25" s="213"/>
      <c r="T25" s="213"/>
      <c r="U25" s="213"/>
      <c r="V25" s="216"/>
    </row>
    <row r="26" spans="1:22" ht="15.75">
      <c r="A26" s="219"/>
      <c r="B26" s="220"/>
      <c r="C26" s="209"/>
      <c r="D26" s="212" t="s">
        <v>137</v>
      </c>
      <c r="E26" s="209" t="s">
        <v>138</v>
      </c>
      <c r="F26" s="213">
        <v>16</v>
      </c>
      <c r="G26" s="211">
        <v>0.1</v>
      </c>
      <c r="H26" s="209">
        <f t="shared" si="0"/>
        <v>1.6</v>
      </c>
      <c r="I26" s="218"/>
      <c r="J26" s="209"/>
      <c r="K26" s="213"/>
      <c r="L26" s="213"/>
      <c r="M26" s="213"/>
      <c r="N26" s="213"/>
      <c r="O26" s="212"/>
      <c r="P26" s="209"/>
      <c r="Q26" s="209"/>
      <c r="R26" s="214"/>
      <c r="S26" s="213"/>
      <c r="T26" s="213"/>
      <c r="U26" s="213"/>
      <c r="V26" s="216"/>
    </row>
    <row r="27" spans="1:22" ht="15.75">
      <c r="A27" s="219"/>
      <c r="B27" s="220"/>
      <c r="C27" s="209"/>
      <c r="D27" s="212"/>
      <c r="E27" s="209"/>
      <c r="F27" s="211"/>
      <c r="G27" s="211"/>
      <c r="H27" s="209"/>
      <c r="I27" s="212"/>
      <c r="J27" s="209"/>
      <c r="K27" s="213"/>
      <c r="L27" s="213"/>
      <c r="M27" s="213"/>
      <c r="N27" s="213"/>
      <c r="O27" s="212"/>
      <c r="P27" s="209"/>
      <c r="Q27" s="209"/>
      <c r="R27" s="214"/>
      <c r="S27" s="213"/>
      <c r="T27" s="213"/>
      <c r="U27" s="213"/>
      <c r="V27" s="216"/>
    </row>
    <row r="28" spans="1:22" ht="15.75">
      <c r="A28" s="223"/>
      <c r="B28" s="224"/>
      <c r="C28" s="225"/>
      <c r="D28" s="224"/>
      <c r="E28" s="225"/>
      <c r="F28" s="225"/>
      <c r="G28" s="226"/>
      <c r="H28" s="226">
        <f>SUM(H23:H26)</f>
        <v>676.6</v>
      </c>
      <c r="I28" s="224"/>
      <c r="J28" s="225"/>
      <c r="K28" s="225"/>
      <c r="L28" s="225"/>
      <c r="M28" s="226"/>
      <c r="N28" s="226">
        <f>SUM(N23:N26)</f>
        <v>52.916666666666671</v>
      </c>
      <c r="O28" s="224"/>
      <c r="P28" s="225"/>
      <c r="Q28" s="225"/>
      <c r="R28" s="225"/>
      <c r="S28" s="226"/>
      <c r="T28" s="226">
        <f>SUM(T23:T25)</f>
        <v>13.333333333333334</v>
      </c>
      <c r="U28" s="226">
        <f>H28+N28+T28</f>
        <v>742.85</v>
      </c>
      <c r="V28" s="227">
        <f>U28*1.3</f>
        <v>965.70500000000004</v>
      </c>
    </row>
    <row r="29" spans="1:22">
      <c r="A29" s="195"/>
      <c r="B29" s="204"/>
      <c r="C29" s="200"/>
      <c r="D29" s="202"/>
      <c r="E29" s="200"/>
      <c r="F29" s="200"/>
      <c r="G29" s="201"/>
      <c r="H29" s="201"/>
      <c r="I29" s="202"/>
      <c r="J29" s="200"/>
      <c r="K29" s="201"/>
      <c r="L29" s="201"/>
      <c r="M29" s="201"/>
      <c r="N29" s="201"/>
      <c r="O29" s="202"/>
      <c r="P29" s="200"/>
      <c r="Q29" s="200"/>
      <c r="R29" s="200"/>
      <c r="S29" s="201"/>
      <c r="T29" s="221"/>
      <c r="U29" s="200"/>
      <c r="V29" s="216"/>
    </row>
    <row r="30" spans="1:22" ht="15.75">
      <c r="A30" s="207" t="s">
        <v>127</v>
      </c>
      <c r="B30" s="208" t="s">
        <v>139</v>
      </c>
      <c r="C30" s="209" t="s">
        <v>9</v>
      </c>
      <c r="D30" s="218" t="s">
        <v>129</v>
      </c>
      <c r="E30" s="209" t="s">
        <v>130</v>
      </c>
      <c r="F30" s="209">
        <v>57</v>
      </c>
      <c r="G30" s="222">
        <f>'[7]Material Price'!C6</f>
        <v>4</v>
      </c>
      <c r="H30" s="209">
        <f>F30*G30</f>
        <v>228</v>
      </c>
      <c r="I30" s="212" t="s">
        <v>63</v>
      </c>
      <c r="J30" s="209">
        <v>1</v>
      </c>
      <c r="K30" s="213">
        <v>0.25</v>
      </c>
      <c r="L30" s="209">
        <v>50</v>
      </c>
      <c r="M30" s="213">
        <v>1.8</v>
      </c>
      <c r="N30" s="213">
        <f>L30*K30*J30/M30</f>
        <v>6.9444444444444446</v>
      </c>
      <c r="O30" s="212" t="s">
        <v>64</v>
      </c>
      <c r="P30" s="209">
        <v>1</v>
      </c>
      <c r="Q30" s="209">
        <v>2</v>
      </c>
      <c r="R30" s="214">
        <v>8</v>
      </c>
      <c r="S30" s="213">
        <v>1.8</v>
      </c>
      <c r="T30" s="215">
        <f>R30*Q30*P30/S30</f>
        <v>8.8888888888888893</v>
      </c>
      <c r="U30" s="213"/>
      <c r="V30" s="216"/>
    </row>
    <row r="31" spans="1:22" ht="15.75">
      <c r="A31" s="217"/>
      <c r="B31" s="218"/>
      <c r="C31" s="209"/>
      <c r="D31" s="212" t="s">
        <v>131</v>
      </c>
      <c r="E31" s="209" t="s">
        <v>132</v>
      </c>
      <c r="F31" s="209">
        <v>0.23499999999999999</v>
      </c>
      <c r="G31" s="211">
        <f>'[7]Material Price'!C2</f>
        <v>300</v>
      </c>
      <c r="H31" s="209">
        <f t="shared" ref="H31:H33" si="2">F31*G31</f>
        <v>70.5</v>
      </c>
      <c r="I31" s="212" t="s">
        <v>133</v>
      </c>
      <c r="J31" s="209">
        <v>1</v>
      </c>
      <c r="K31" s="213">
        <v>1</v>
      </c>
      <c r="L31" s="209">
        <v>35</v>
      </c>
      <c r="M31" s="213">
        <v>1.8</v>
      </c>
      <c r="N31" s="213">
        <f t="shared" ref="N31:N32" si="3">L31*K31*J31/M31</f>
        <v>19.444444444444443</v>
      </c>
      <c r="O31" s="212"/>
      <c r="P31" s="209"/>
      <c r="Q31" s="209"/>
      <c r="R31" s="214"/>
      <c r="S31" s="213"/>
      <c r="T31" s="215"/>
      <c r="U31" s="213"/>
      <c r="V31" s="216"/>
    </row>
    <row r="32" spans="1:22" ht="15.75">
      <c r="A32" s="219"/>
      <c r="B32" s="220"/>
      <c r="C32" s="209"/>
      <c r="D32" s="212" t="s">
        <v>134</v>
      </c>
      <c r="E32" s="209" t="s">
        <v>135</v>
      </c>
      <c r="F32" s="213">
        <v>4.4999999999999998E-2</v>
      </c>
      <c r="G32" s="211">
        <f>'[7]Material Price'!C3</f>
        <v>600</v>
      </c>
      <c r="H32" s="209">
        <f t="shared" si="2"/>
        <v>27</v>
      </c>
      <c r="I32" s="212" t="s">
        <v>136</v>
      </c>
      <c r="J32" s="209">
        <v>6</v>
      </c>
      <c r="K32" s="213">
        <v>1</v>
      </c>
      <c r="L32" s="213">
        <v>8</v>
      </c>
      <c r="M32" s="213">
        <v>1.8</v>
      </c>
      <c r="N32" s="213">
        <f t="shared" si="3"/>
        <v>26.666666666666664</v>
      </c>
      <c r="O32" s="212" t="s">
        <v>140</v>
      </c>
      <c r="P32" s="209"/>
      <c r="Q32" s="209"/>
      <c r="R32" s="214"/>
      <c r="S32" s="213"/>
      <c r="T32" s="213"/>
      <c r="U32" s="213"/>
      <c r="V32" s="216"/>
    </row>
    <row r="33" spans="1:25" ht="15.75">
      <c r="A33" s="219"/>
      <c r="B33" s="220"/>
      <c r="C33" s="209"/>
      <c r="D33" s="212" t="s">
        <v>137</v>
      </c>
      <c r="E33" s="209" t="s">
        <v>138</v>
      </c>
      <c r="F33" s="213">
        <v>9</v>
      </c>
      <c r="G33" s="211">
        <v>0.1</v>
      </c>
      <c r="H33" s="209">
        <f t="shared" si="2"/>
        <v>0.9</v>
      </c>
      <c r="I33" s="218"/>
      <c r="J33" s="209"/>
      <c r="K33" s="213"/>
      <c r="L33" s="213"/>
      <c r="M33" s="213"/>
      <c r="N33" s="213"/>
      <c r="O33" s="212"/>
      <c r="P33" s="209"/>
      <c r="Q33" s="209"/>
      <c r="R33" s="214"/>
      <c r="S33" s="213"/>
      <c r="T33" s="213"/>
      <c r="U33" s="213"/>
      <c r="V33" s="216"/>
    </row>
    <row r="34" spans="1:25" ht="15.75">
      <c r="A34" s="219"/>
      <c r="B34" s="220"/>
      <c r="C34" s="209"/>
      <c r="D34" s="212"/>
      <c r="E34" s="209"/>
      <c r="F34" s="211"/>
      <c r="G34" s="211"/>
      <c r="H34" s="209"/>
      <c r="I34" s="212"/>
      <c r="J34" s="209"/>
      <c r="K34" s="213"/>
      <c r="L34" s="213"/>
      <c r="M34" s="213"/>
      <c r="N34" s="213"/>
      <c r="O34" s="212"/>
      <c r="P34" s="209"/>
      <c r="Q34" s="209"/>
      <c r="R34" s="214"/>
      <c r="S34" s="213"/>
      <c r="T34" s="213"/>
      <c r="U34" s="213"/>
      <c r="V34" s="216"/>
    </row>
    <row r="35" spans="1:25" ht="15.75">
      <c r="A35" s="223"/>
      <c r="B35" s="224"/>
      <c r="C35" s="225"/>
      <c r="D35" s="224"/>
      <c r="E35" s="225"/>
      <c r="F35" s="225"/>
      <c r="G35" s="226"/>
      <c r="H35" s="226">
        <f>SUM(H30:H33)</f>
        <v>326.39999999999998</v>
      </c>
      <c r="I35" s="224"/>
      <c r="J35" s="225"/>
      <c r="K35" s="225"/>
      <c r="L35" s="225"/>
      <c r="M35" s="226"/>
      <c r="N35" s="226">
        <f>SUM(N30:N33)</f>
        <v>53.05555555555555</v>
      </c>
      <c r="O35" s="224"/>
      <c r="P35" s="225"/>
      <c r="Q35" s="225"/>
      <c r="R35" s="225"/>
      <c r="S35" s="226"/>
      <c r="T35" s="226">
        <f>SUM(T30:T32)</f>
        <v>8.8888888888888893</v>
      </c>
      <c r="U35" s="226">
        <f>H35+N35+T35</f>
        <v>388.34444444444443</v>
      </c>
      <c r="V35" s="227">
        <f>U35*1.3</f>
        <v>504.84777777777776</v>
      </c>
    </row>
    <row r="36" spans="1:25" ht="15.75">
      <c r="A36" s="219"/>
      <c r="B36" s="220"/>
      <c r="C36" s="209"/>
      <c r="D36" s="212"/>
      <c r="E36" s="209"/>
      <c r="F36" s="211"/>
      <c r="G36" s="211"/>
      <c r="H36" s="209"/>
      <c r="I36" s="212"/>
      <c r="J36" s="209"/>
      <c r="K36" s="213"/>
      <c r="L36" s="213"/>
      <c r="M36" s="213"/>
      <c r="N36" s="213"/>
      <c r="O36" s="212"/>
      <c r="P36" s="209"/>
      <c r="Q36" s="209"/>
      <c r="R36" s="214"/>
      <c r="S36" s="213"/>
      <c r="T36" s="213"/>
      <c r="U36" s="213"/>
      <c r="V36" s="216"/>
    </row>
    <row r="37" spans="1:25" ht="15.75">
      <c r="A37" s="207">
        <v>3</v>
      </c>
      <c r="B37" s="208" t="s">
        <v>141</v>
      </c>
      <c r="C37" s="209" t="s">
        <v>9</v>
      </c>
      <c r="D37" s="212" t="s">
        <v>131</v>
      </c>
      <c r="E37" s="209" t="s">
        <v>132</v>
      </c>
      <c r="F37" s="209">
        <v>0.28000000000000003</v>
      </c>
      <c r="G37" s="211">
        <f>'[7]Material Price'!C2</f>
        <v>300</v>
      </c>
      <c r="H37" s="209">
        <f t="shared" ref="H37:H41" si="4">F37*G37</f>
        <v>84.000000000000014</v>
      </c>
      <c r="I37" s="212" t="s">
        <v>63</v>
      </c>
      <c r="J37" s="209">
        <v>1</v>
      </c>
      <c r="K37" s="213">
        <v>0.25</v>
      </c>
      <c r="L37" s="209">
        <v>50</v>
      </c>
      <c r="M37" s="213">
        <v>2</v>
      </c>
      <c r="N37" s="213">
        <f>L37*K37*J37/M37</f>
        <v>6.25</v>
      </c>
      <c r="O37" s="212" t="s">
        <v>64</v>
      </c>
      <c r="P37" s="209">
        <v>2</v>
      </c>
      <c r="Q37" s="209">
        <v>1</v>
      </c>
      <c r="R37" s="214">
        <v>8</v>
      </c>
      <c r="S37" s="213">
        <v>2</v>
      </c>
      <c r="T37" s="215">
        <f>R37*Q37*P37/S37</f>
        <v>8</v>
      </c>
      <c r="U37" s="213"/>
      <c r="V37" s="216"/>
    </row>
    <row r="38" spans="1:25" ht="15.75">
      <c r="A38" s="217"/>
      <c r="B38" s="218"/>
      <c r="C38" s="209"/>
      <c r="D38" s="212" t="s">
        <v>134</v>
      </c>
      <c r="E38" s="209" t="s">
        <v>135</v>
      </c>
      <c r="F38" s="213">
        <v>3.6999999999999998E-2</v>
      </c>
      <c r="G38" s="211">
        <f>'[7]Material Price'!C3</f>
        <v>600</v>
      </c>
      <c r="H38" s="209">
        <f t="shared" si="4"/>
        <v>22.2</v>
      </c>
      <c r="I38" s="212" t="s">
        <v>133</v>
      </c>
      <c r="J38" s="209">
        <v>1</v>
      </c>
      <c r="K38" s="213">
        <v>1</v>
      </c>
      <c r="L38" s="209">
        <v>35</v>
      </c>
      <c r="M38" s="213">
        <v>2</v>
      </c>
      <c r="N38" s="213">
        <f t="shared" ref="N38:N41" si="5">L38*K38*J38/M38</f>
        <v>17.5</v>
      </c>
      <c r="O38" s="212" t="s">
        <v>142</v>
      </c>
      <c r="P38" s="209">
        <v>1</v>
      </c>
      <c r="Q38" s="209">
        <v>1</v>
      </c>
      <c r="R38" s="214">
        <v>120</v>
      </c>
      <c r="S38" s="213">
        <v>2</v>
      </c>
      <c r="T38" s="215">
        <f>R38*Q38*P38/S38</f>
        <v>60</v>
      </c>
      <c r="U38" s="213"/>
      <c r="V38" s="216"/>
    </row>
    <row r="39" spans="1:25" ht="15.75">
      <c r="A39" s="217"/>
      <c r="B39" s="218"/>
      <c r="C39" s="209"/>
      <c r="D39" s="212" t="s">
        <v>143</v>
      </c>
      <c r="E39" s="209" t="s">
        <v>135</v>
      </c>
      <c r="F39" s="213">
        <v>6.4000000000000001E-2</v>
      </c>
      <c r="G39" s="211">
        <f>'[7]Material Price'!C4</f>
        <v>520</v>
      </c>
      <c r="H39" s="209">
        <f t="shared" si="4"/>
        <v>33.28</v>
      </c>
      <c r="I39" s="212" t="s">
        <v>136</v>
      </c>
      <c r="J39" s="209">
        <v>2</v>
      </c>
      <c r="K39" s="213">
        <v>1</v>
      </c>
      <c r="L39" s="213">
        <v>8</v>
      </c>
      <c r="M39" s="213">
        <v>2</v>
      </c>
      <c r="N39" s="213">
        <f t="shared" si="5"/>
        <v>8</v>
      </c>
      <c r="O39" s="212"/>
      <c r="P39" s="209"/>
      <c r="Q39" s="209"/>
      <c r="R39" s="214"/>
      <c r="S39" s="213"/>
      <c r="T39" s="215"/>
      <c r="U39" s="213"/>
      <c r="V39" s="216"/>
    </row>
    <row r="40" spans="1:25" ht="30.75" customHeight="1">
      <c r="A40" s="219"/>
      <c r="B40" s="220"/>
      <c r="C40" s="209"/>
      <c r="D40" s="212" t="s">
        <v>137</v>
      </c>
      <c r="E40" s="209" t="s">
        <v>138</v>
      </c>
      <c r="F40" s="213">
        <v>10</v>
      </c>
      <c r="G40" s="211">
        <v>0.1</v>
      </c>
      <c r="H40" s="209">
        <f t="shared" si="4"/>
        <v>1</v>
      </c>
      <c r="I40" s="218" t="s">
        <v>144</v>
      </c>
      <c r="J40" s="209">
        <v>1</v>
      </c>
      <c r="K40" s="213">
        <v>1</v>
      </c>
      <c r="L40" s="213">
        <v>35</v>
      </c>
      <c r="M40" s="213">
        <v>2</v>
      </c>
      <c r="N40" s="213">
        <f t="shared" si="5"/>
        <v>17.5</v>
      </c>
      <c r="O40" s="212"/>
      <c r="P40" s="209"/>
      <c r="Q40" s="209"/>
      <c r="R40" s="214"/>
      <c r="S40" s="213"/>
      <c r="T40" s="213"/>
      <c r="U40" s="213"/>
      <c r="V40" s="216"/>
    </row>
    <row r="41" spans="1:25" ht="15.75">
      <c r="A41" s="219"/>
      <c r="B41" s="220"/>
      <c r="C41" s="209"/>
      <c r="D41" s="218" t="s">
        <v>145</v>
      </c>
      <c r="E41" s="209" t="s">
        <v>146</v>
      </c>
      <c r="F41" s="213">
        <v>3.2</v>
      </c>
      <c r="G41" s="222">
        <f>'[7]Material Price'!C5</f>
        <v>15.65</v>
      </c>
      <c r="H41" s="209">
        <f t="shared" si="4"/>
        <v>50.080000000000005</v>
      </c>
      <c r="I41" s="212" t="s">
        <v>147</v>
      </c>
      <c r="J41" s="209">
        <v>2</v>
      </c>
      <c r="K41" s="213">
        <v>1</v>
      </c>
      <c r="L41" s="213">
        <v>18</v>
      </c>
      <c r="M41" s="213">
        <v>2</v>
      </c>
      <c r="N41" s="213">
        <f t="shared" si="5"/>
        <v>18</v>
      </c>
      <c r="O41" s="212"/>
      <c r="P41" s="209"/>
      <c r="Q41" s="209"/>
      <c r="R41" s="214"/>
      <c r="S41" s="213"/>
      <c r="T41" s="213"/>
      <c r="U41" s="213"/>
      <c r="V41" s="216"/>
    </row>
    <row r="42" spans="1:25" ht="15.75">
      <c r="A42" s="219"/>
      <c r="B42" s="220"/>
      <c r="C42" s="209"/>
      <c r="D42" s="218"/>
      <c r="E42" s="209"/>
      <c r="F42" s="213"/>
      <c r="G42" s="211"/>
      <c r="H42" s="209"/>
      <c r="I42" s="212"/>
      <c r="J42" s="209"/>
      <c r="K42" s="213"/>
      <c r="L42" s="213"/>
      <c r="M42" s="213"/>
      <c r="N42" s="213"/>
      <c r="O42" s="212"/>
      <c r="P42" s="209"/>
      <c r="Q42" s="209"/>
      <c r="R42" s="214"/>
      <c r="S42" s="213"/>
      <c r="T42" s="213"/>
      <c r="U42" s="213"/>
      <c r="V42" s="216"/>
    </row>
    <row r="43" spans="1:25" ht="15.75">
      <c r="A43" s="219"/>
      <c r="B43" s="220"/>
      <c r="C43" s="209"/>
      <c r="D43" s="212"/>
      <c r="E43" s="209"/>
      <c r="F43" s="211"/>
      <c r="G43" s="211"/>
      <c r="H43" s="209"/>
      <c r="I43" s="212"/>
      <c r="J43" s="209"/>
      <c r="K43" s="213"/>
      <c r="L43" s="213"/>
      <c r="M43" s="213"/>
      <c r="N43" s="213"/>
      <c r="O43" s="212"/>
      <c r="P43" s="209"/>
      <c r="Q43" s="209"/>
      <c r="R43" s="214"/>
      <c r="S43" s="213"/>
      <c r="T43" s="213"/>
      <c r="U43" s="213"/>
      <c r="V43" s="216"/>
    </row>
    <row r="44" spans="1:25" s="238" customFormat="1" ht="15.75">
      <c r="A44" s="229"/>
      <c r="B44" s="230"/>
      <c r="C44" s="231"/>
      <c r="D44" s="230"/>
      <c r="E44" s="232"/>
      <c r="F44" s="232"/>
      <c r="G44" s="233"/>
      <c r="H44" s="233">
        <f>SUM(H37:H41)</f>
        <v>190.56000000000003</v>
      </c>
      <c r="I44" s="234"/>
      <c r="J44" s="231"/>
      <c r="K44" s="235"/>
      <c r="L44" s="235"/>
      <c r="M44" s="235"/>
      <c r="N44" s="233">
        <f>SUM(N37:N43)</f>
        <v>67.25</v>
      </c>
      <c r="O44" s="234"/>
      <c r="P44" s="231"/>
      <c r="Q44" s="231"/>
      <c r="R44" s="236"/>
      <c r="S44" s="235"/>
      <c r="T44" s="233">
        <f>SUM(T37:T43)</f>
        <v>68</v>
      </c>
      <c r="U44" s="233">
        <f>T44+N44+H44</f>
        <v>325.81000000000006</v>
      </c>
      <c r="V44" s="237">
        <f>U44*1.3</f>
        <v>423.55300000000011</v>
      </c>
      <c r="Y44" s="239"/>
    </row>
    <row r="45" spans="1:25" ht="126">
      <c r="A45" s="207">
        <v>3</v>
      </c>
      <c r="B45" s="208" t="s">
        <v>148</v>
      </c>
      <c r="C45" s="209" t="s">
        <v>9</v>
      </c>
      <c r="D45" s="218" t="s">
        <v>149</v>
      </c>
      <c r="E45" s="209" t="s">
        <v>135</v>
      </c>
      <c r="F45" s="209">
        <v>0.35</v>
      </c>
      <c r="G45" s="222">
        <v>210</v>
      </c>
      <c r="H45" s="209">
        <f t="shared" ref="H45" si="6">F45*G45</f>
        <v>73.5</v>
      </c>
      <c r="I45" s="212"/>
      <c r="J45" s="209"/>
      <c r="K45" s="213"/>
      <c r="L45" s="209"/>
      <c r="M45" s="213"/>
      <c r="N45" s="213"/>
      <c r="O45" s="212"/>
      <c r="P45" s="209"/>
      <c r="Q45" s="209"/>
      <c r="R45" s="214"/>
      <c r="S45" s="213"/>
      <c r="T45" s="215"/>
      <c r="U45" s="213"/>
      <c r="V45" s="216"/>
    </row>
    <row r="46" spans="1:25" ht="15.75">
      <c r="A46" s="217"/>
      <c r="B46" s="218"/>
      <c r="C46" s="209"/>
      <c r="D46" s="212"/>
      <c r="E46" s="209"/>
      <c r="F46" s="213"/>
      <c r="G46" s="211"/>
      <c r="H46" s="209"/>
      <c r="I46" s="218"/>
      <c r="J46" s="209"/>
      <c r="K46" s="213"/>
      <c r="L46" s="209"/>
      <c r="M46" s="213"/>
      <c r="N46" s="213"/>
      <c r="O46" s="212"/>
      <c r="P46" s="209"/>
      <c r="Q46" s="209"/>
      <c r="R46" s="240"/>
      <c r="S46" s="213"/>
      <c r="T46" s="215"/>
      <c r="U46" s="213"/>
      <c r="V46" s="216"/>
    </row>
    <row r="47" spans="1:25" ht="15.75">
      <c r="A47" s="217"/>
      <c r="B47" s="218"/>
      <c r="C47" s="209"/>
      <c r="D47" s="212"/>
      <c r="E47" s="209"/>
      <c r="F47" s="213"/>
      <c r="G47" s="211"/>
      <c r="H47" s="209"/>
      <c r="I47" s="212"/>
      <c r="J47" s="209"/>
      <c r="K47" s="213"/>
      <c r="L47" s="213"/>
      <c r="M47" s="213"/>
      <c r="N47" s="213"/>
      <c r="O47" s="212"/>
      <c r="P47" s="209"/>
      <c r="Q47" s="209"/>
      <c r="R47" s="214"/>
      <c r="S47" s="213"/>
      <c r="T47" s="215"/>
      <c r="U47" s="213"/>
      <c r="V47" s="216"/>
    </row>
    <row r="48" spans="1:25" ht="15.75">
      <c r="A48" s="219"/>
      <c r="B48" s="220"/>
      <c r="C48" s="209"/>
      <c r="D48" s="212"/>
      <c r="E48" s="209"/>
      <c r="F48" s="211"/>
      <c r="G48" s="211"/>
      <c r="H48" s="209"/>
      <c r="I48" s="212"/>
      <c r="J48" s="209"/>
      <c r="K48" s="213"/>
      <c r="L48" s="213"/>
      <c r="M48" s="213"/>
      <c r="N48" s="213"/>
      <c r="O48" s="212"/>
      <c r="P48" s="209"/>
      <c r="Q48" s="209"/>
      <c r="R48" s="214"/>
      <c r="S48" s="213"/>
      <c r="T48" s="213"/>
      <c r="U48" s="213"/>
      <c r="V48" s="216"/>
    </row>
    <row r="49" spans="1:25" s="238" customFormat="1" ht="15.75">
      <c r="A49" s="229"/>
      <c r="B49" s="230"/>
      <c r="C49" s="231"/>
      <c r="D49" s="230"/>
      <c r="E49" s="232"/>
      <c r="F49" s="232"/>
      <c r="G49" s="233"/>
      <c r="H49" s="233">
        <f>SUM(H45:H46)</f>
        <v>73.5</v>
      </c>
      <c r="I49" s="234"/>
      <c r="J49" s="231"/>
      <c r="K49" s="235"/>
      <c r="L49" s="235"/>
      <c r="M49" s="235"/>
      <c r="N49" s="233">
        <f>SUM(N45:N48)</f>
        <v>0</v>
      </c>
      <c r="O49" s="234"/>
      <c r="P49" s="231"/>
      <c r="Q49" s="231"/>
      <c r="R49" s="236"/>
      <c r="S49" s="235"/>
      <c r="T49" s="233">
        <f>SUM(T45:T48)</f>
        <v>0</v>
      </c>
      <c r="U49" s="233">
        <f>T49+N49+H49</f>
        <v>73.5</v>
      </c>
      <c r="V49" s="237">
        <f>U49</f>
        <v>73.5</v>
      </c>
      <c r="Y49" s="239"/>
    </row>
    <row r="50" spans="1:25" s="249" customFormat="1" ht="15.75">
      <c r="A50" s="241"/>
      <c r="B50" s="242"/>
      <c r="C50" s="243"/>
      <c r="D50" s="242"/>
      <c r="E50" s="244"/>
      <c r="F50" s="244"/>
      <c r="G50" s="245"/>
      <c r="H50" s="245"/>
      <c r="I50" s="246"/>
      <c r="J50" s="243"/>
      <c r="K50" s="247"/>
      <c r="L50" s="247"/>
      <c r="M50" s="247"/>
      <c r="N50" s="245"/>
      <c r="O50" s="246"/>
      <c r="P50" s="243"/>
      <c r="Q50" s="243"/>
      <c r="R50" s="240"/>
      <c r="S50" s="247"/>
      <c r="T50" s="245"/>
      <c r="U50" s="245"/>
      <c r="V50" s="248"/>
      <c r="Y50" s="250"/>
    </row>
    <row r="51" spans="1:25" ht="94.5">
      <c r="A51" s="207">
        <v>3</v>
      </c>
      <c r="B51" s="208" t="s">
        <v>150</v>
      </c>
      <c r="C51" s="209" t="s">
        <v>9</v>
      </c>
      <c r="D51" s="218" t="s">
        <v>151</v>
      </c>
      <c r="E51" s="209" t="s">
        <v>135</v>
      </c>
      <c r="F51" s="209">
        <v>0.35</v>
      </c>
      <c r="G51" s="222">
        <v>250</v>
      </c>
      <c r="H51" s="209">
        <f t="shared" ref="H51" si="7">F51*G51</f>
        <v>87.5</v>
      </c>
      <c r="I51" s="212"/>
      <c r="J51" s="209"/>
      <c r="K51" s="213"/>
      <c r="L51" s="209"/>
      <c r="M51" s="213"/>
      <c r="N51" s="213"/>
      <c r="O51" s="212"/>
      <c r="P51" s="209"/>
      <c r="Q51" s="209"/>
      <c r="R51" s="214"/>
      <c r="S51" s="213"/>
      <c r="T51" s="215"/>
      <c r="U51" s="213"/>
      <c r="V51" s="216"/>
    </row>
    <row r="52" spans="1:25" ht="15.75">
      <c r="A52" s="219"/>
      <c r="B52" s="220"/>
      <c r="C52" s="209"/>
      <c r="D52" s="212"/>
      <c r="E52" s="209"/>
      <c r="F52" s="211"/>
      <c r="G52" s="211"/>
      <c r="H52" s="209"/>
      <c r="I52" s="212"/>
      <c r="J52" s="209"/>
      <c r="K52" s="213"/>
      <c r="L52" s="213"/>
      <c r="M52" s="213"/>
      <c r="N52" s="213"/>
      <c r="O52" s="212"/>
      <c r="P52" s="209"/>
      <c r="Q52" s="209"/>
      <c r="R52" s="214"/>
      <c r="S52" s="213"/>
      <c r="T52" s="213"/>
      <c r="U52" s="213"/>
      <c r="V52" s="216"/>
    </row>
    <row r="53" spans="1:25" s="238" customFormat="1" ht="15.75">
      <c r="A53" s="229"/>
      <c r="B53" s="230"/>
      <c r="C53" s="231"/>
      <c r="D53" s="230"/>
      <c r="E53" s="232"/>
      <c r="F53" s="232"/>
      <c r="G53" s="233"/>
      <c r="H53" s="233">
        <f>SUM(H51:H51)</f>
        <v>87.5</v>
      </c>
      <c r="I53" s="234"/>
      <c r="J53" s="231"/>
      <c r="K53" s="235"/>
      <c r="L53" s="235"/>
      <c r="M53" s="235"/>
      <c r="N53" s="233">
        <f>SUM(N51:N52)</f>
        <v>0</v>
      </c>
      <c r="O53" s="234"/>
      <c r="P53" s="231"/>
      <c r="Q53" s="231"/>
      <c r="R53" s="236"/>
      <c r="S53" s="235"/>
      <c r="T53" s="233">
        <f>SUM(T51:T52)</f>
        <v>0</v>
      </c>
      <c r="U53" s="233">
        <f>T53+N53+H53</f>
        <v>87.5</v>
      </c>
      <c r="V53" s="237">
        <f>U53</f>
        <v>87.5</v>
      </c>
      <c r="Y53" s="239"/>
    </row>
    <row r="54" spans="1:25" s="249" customFormat="1" ht="15.75">
      <c r="A54" s="251">
        <v>3</v>
      </c>
      <c r="B54" s="242"/>
      <c r="C54" s="243"/>
      <c r="D54" s="242"/>
      <c r="E54" s="244"/>
      <c r="F54" s="244"/>
      <c r="G54" s="245"/>
      <c r="H54" s="245"/>
      <c r="I54" s="246"/>
      <c r="J54" s="243"/>
      <c r="K54" s="247"/>
      <c r="L54" s="247"/>
      <c r="M54" s="247"/>
      <c r="N54" s="245"/>
      <c r="O54" s="246"/>
      <c r="P54" s="243"/>
      <c r="Q54" s="243"/>
      <c r="R54" s="240"/>
      <c r="S54" s="247"/>
      <c r="T54" s="245"/>
      <c r="U54" s="245"/>
      <c r="V54" s="248"/>
      <c r="Y54" s="250"/>
    </row>
    <row r="55" spans="1:25" ht="31.5">
      <c r="A55" s="252"/>
      <c r="B55" s="253" t="s">
        <v>152</v>
      </c>
      <c r="C55" s="254" t="s">
        <v>9</v>
      </c>
      <c r="D55" s="218" t="s">
        <v>141</v>
      </c>
      <c r="E55" s="209" t="s">
        <v>9</v>
      </c>
      <c r="F55" s="213">
        <v>1</v>
      </c>
      <c r="G55" s="247">
        <f>V44</f>
        <v>423.55300000000011</v>
      </c>
      <c r="H55" s="213">
        <f t="shared" ref="H55:H58" si="8">F55*G55</f>
        <v>423.55300000000011</v>
      </c>
      <c r="I55" s="212"/>
      <c r="J55" s="209"/>
      <c r="K55" s="213"/>
      <c r="L55" s="209"/>
      <c r="M55" s="213"/>
      <c r="N55" s="213"/>
      <c r="O55" s="212"/>
      <c r="P55" s="209"/>
      <c r="Q55" s="209"/>
      <c r="R55" s="214"/>
      <c r="S55" s="213"/>
      <c r="T55" s="215"/>
      <c r="U55" s="213"/>
      <c r="V55" s="216"/>
    </row>
    <row r="56" spans="1:25" ht="31.5">
      <c r="A56" s="252"/>
      <c r="B56" s="255"/>
      <c r="C56" s="256"/>
      <c r="D56" s="218" t="s">
        <v>148</v>
      </c>
      <c r="E56" s="209" t="s">
        <v>9</v>
      </c>
      <c r="F56" s="213">
        <v>1</v>
      </c>
      <c r="G56" s="211">
        <f>V49</f>
        <v>73.5</v>
      </c>
      <c r="H56" s="213">
        <f t="shared" si="8"/>
        <v>73.5</v>
      </c>
      <c r="I56" s="212"/>
      <c r="J56" s="209"/>
      <c r="K56" s="213"/>
      <c r="L56" s="209"/>
      <c r="M56" s="213"/>
      <c r="N56" s="213"/>
      <c r="O56" s="212"/>
      <c r="P56" s="209"/>
      <c r="Q56" s="209"/>
      <c r="R56" s="214"/>
      <c r="S56" s="213"/>
      <c r="T56" s="215"/>
      <c r="U56" s="213"/>
      <c r="V56" s="216"/>
    </row>
    <row r="57" spans="1:25" ht="23.25" customHeight="1">
      <c r="A57" s="252"/>
      <c r="B57" s="255"/>
      <c r="C57" s="256"/>
      <c r="D57" s="212" t="s">
        <v>150</v>
      </c>
      <c r="E57" s="209" t="s">
        <v>9</v>
      </c>
      <c r="F57" s="213">
        <v>1</v>
      </c>
      <c r="G57" s="211">
        <f>V53</f>
        <v>87.5</v>
      </c>
      <c r="H57" s="213">
        <f t="shared" si="8"/>
        <v>87.5</v>
      </c>
      <c r="I57" s="212"/>
      <c r="J57" s="209"/>
      <c r="K57" s="213"/>
      <c r="L57" s="213"/>
      <c r="M57" s="213"/>
      <c r="N57" s="213"/>
      <c r="O57" s="212"/>
      <c r="P57" s="209"/>
      <c r="Q57" s="209"/>
      <c r="R57" s="214"/>
      <c r="S57" s="213"/>
      <c r="T57" s="215"/>
      <c r="U57" s="213"/>
      <c r="V57" s="216"/>
    </row>
    <row r="58" spans="1:25" ht="45" customHeight="1">
      <c r="A58" s="257"/>
      <c r="B58" s="258"/>
      <c r="C58" s="259"/>
      <c r="D58" s="260" t="s">
        <v>153</v>
      </c>
      <c r="E58" s="261" t="s">
        <v>9</v>
      </c>
      <c r="F58" s="262">
        <v>0.2</v>
      </c>
      <c r="G58" s="262">
        <v>288</v>
      </c>
      <c r="H58" s="263">
        <f t="shared" si="8"/>
        <v>57.6</v>
      </c>
      <c r="I58" s="212"/>
      <c r="J58" s="209"/>
      <c r="K58" s="213"/>
      <c r="L58" s="213"/>
      <c r="M58" s="213"/>
      <c r="N58" s="213"/>
      <c r="O58" s="212"/>
      <c r="P58" s="209"/>
      <c r="Q58" s="209"/>
      <c r="R58" s="214"/>
      <c r="S58" s="213"/>
      <c r="T58" s="213"/>
      <c r="U58" s="213"/>
      <c r="V58" s="216"/>
    </row>
    <row r="59" spans="1:25" s="238" customFormat="1" ht="15.75">
      <c r="A59" s="229"/>
      <c r="B59" s="230"/>
      <c r="C59" s="231"/>
      <c r="D59" s="230"/>
      <c r="E59" s="232"/>
      <c r="F59" s="232"/>
      <c r="G59" s="233"/>
      <c r="H59" s="233">
        <f>SUM(H55:H58)</f>
        <v>642.15300000000013</v>
      </c>
      <c r="I59" s="234"/>
      <c r="J59" s="231"/>
      <c r="K59" s="235"/>
      <c r="L59" s="235"/>
      <c r="M59" s="235"/>
      <c r="N59" s="233"/>
      <c r="O59" s="234"/>
      <c r="P59" s="231"/>
      <c r="Q59" s="231"/>
      <c r="R59" s="236"/>
      <c r="S59" s="235"/>
      <c r="T59" s="233"/>
      <c r="U59" s="233">
        <f>T59+N59+H59</f>
        <v>642.15300000000013</v>
      </c>
      <c r="V59" s="237">
        <f>U59</f>
        <v>642.15300000000013</v>
      </c>
      <c r="Y59" s="239"/>
    </row>
    <row r="60" spans="1:25" ht="31.5">
      <c r="A60" s="207" t="s">
        <v>127</v>
      </c>
      <c r="B60" s="208" t="s">
        <v>154</v>
      </c>
      <c r="C60" s="209" t="s">
        <v>155</v>
      </c>
      <c r="D60" s="218" t="s">
        <v>156</v>
      </c>
      <c r="E60" s="209" t="s">
        <v>155</v>
      </c>
      <c r="F60" s="243">
        <v>1</v>
      </c>
      <c r="G60" s="222">
        <f>'[7]Material Price'!C7</f>
        <v>122.09</v>
      </c>
      <c r="H60" s="209">
        <f>F60*G60</f>
        <v>122.09</v>
      </c>
      <c r="I60" s="212" t="s">
        <v>63</v>
      </c>
      <c r="J60" s="209">
        <v>1</v>
      </c>
      <c r="K60" s="213">
        <v>0.25</v>
      </c>
      <c r="L60" s="209">
        <v>50</v>
      </c>
      <c r="M60" s="213">
        <v>2</v>
      </c>
      <c r="N60" s="213">
        <f>L60*K60*J60/M60</f>
        <v>6.25</v>
      </c>
      <c r="O60" s="212" t="s">
        <v>64</v>
      </c>
      <c r="P60" s="209">
        <v>2</v>
      </c>
      <c r="Q60" s="209">
        <v>1</v>
      </c>
      <c r="R60" s="214">
        <v>8</v>
      </c>
      <c r="S60" s="213">
        <v>2</v>
      </c>
      <c r="T60" s="215">
        <f>R60*Q60*P60/S60</f>
        <v>8</v>
      </c>
      <c r="U60" s="213"/>
      <c r="V60" s="216"/>
    </row>
    <row r="61" spans="1:25" ht="15.75">
      <c r="A61" s="217"/>
      <c r="B61" s="218"/>
      <c r="C61" s="209"/>
      <c r="D61" s="212" t="s">
        <v>131</v>
      </c>
      <c r="E61" s="209" t="s">
        <v>132</v>
      </c>
      <c r="F61" s="209">
        <v>0.11</v>
      </c>
      <c r="G61" s="211">
        <f>'[7]Material Price'!C2</f>
        <v>300</v>
      </c>
      <c r="H61" s="209">
        <f t="shared" ref="H61:H63" si="9">F61*G61</f>
        <v>33</v>
      </c>
      <c r="I61" s="212" t="s">
        <v>133</v>
      </c>
      <c r="J61" s="209">
        <v>1</v>
      </c>
      <c r="K61" s="213">
        <v>1</v>
      </c>
      <c r="L61" s="209">
        <v>35</v>
      </c>
      <c r="M61" s="213">
        <v>2</v>
      </c>
      <c r="N61" s="213">
        <f t="shared" ref="N61:N62" si="10">L61*K61*J61/M61</f>
        <v>17.5</v>
      </c>
      <c r="O61" s="212"/>
      <c r="P61" s="209"/>
      <c r="Q61" s="209"/>
      <c r="R61" s="214"/>
      <c r="S61" s="213"/>
      <c r="T61" s="213"/>
      <c r="U61" s="213"/>
      <c r="V61" s="216"/>
    </row>
    <row r="62" spans="1:25" ht="15.75">
      <c r="A62" s="219"/>
      <c r="B62" s="220"/>
      <c r="C62" s="209"/>
      <c r="D62" s="212" t="s">
        <v>134</v>
      </c>
      <c r="E62" s="209" t="s">
        <v>135</v>
      </c>
      <c r="F62" s="211">
        <v>2.8000000000000001E-2</v>
      </c>
      <c r="G62" s="211">
        <f>'[7]Material Price'!C3</f>
        <v>600</v>
      </c>
      <c r="H62" s="209">
        <f t="shared" si="9"/>
        <v>16.8</v>
      </c>
      <c r="I62" s="212" t="s">
        <v>136</v>
      </c>
      <c r="J62" s="209">
        <v>2</v>
      </c>
      <c r="K62" s="213">
        <v>1</v>
      </c>
      <c r="L62" s="213">
        <v>8</v>
      </c>
      <c r="M62" s="213">
        <v>2</v>
      </c>
      <c r="N62" s="213">
        <f t="shared" si="10"/>
        <v>8</v>
      </c>
      <c r="O62" s="212"/>
      <c r="P62" s="209"/>
      <c r="Q62" s="209"/>
      <c r="R62" s="214"/>
      <c r="S62" s="213"/>
      <c r="T62" s="213"/>
      <c r="U62" s="213"/>
      <c r="V62" s="216"/>
    </row>
    <row r="63" spans="1:25" ht="15.75">
      <c r="A63" s="219"/>
      <c r="B63" s="220"/>
      <c r="C63" s="209"/>
      <c r="D63" s="212" t="s">
        <v>137</v>
      </c>
      <c r="E63" s="209" t="s">
        <v>138</v>
      </c>
      <c r="F63" s="264">
        <v>12</v>
      </c>
      <c r="G63" s="211">
        <v>0.2</v>
      </c>
      <c r="H63" s="209">
        <f t="shared" si="9"/>
        <v>2.4000000000000004</v>
      </c>
      <c r="I63" s="212"/>
      <c r="J63" s="209"/>
      <c r="K63" s="213"/>
      <c r="L63" s="213"/>
      <c r="M63" s="213"/>
      <c r="N63" s="213"/>
      <c r="O63" s="212"/>
      <c r="P63" s="209"/>
      <c r="Q63" s="209"/>
      <c r="R63" s="214"/>
      <c r="S63" s="213"/>
      <c r="T63" s="213"/>
      <c r="U63" s="213"/>
      <c r="V63" s="216"/>
    </row>
    <row r="64" spans="1:25" ht="15.75">
      <c r="A64" s="219"/>
      <c r="B64" s="220"/>
      <c r="C64" s="209"/>
      <c r="D64" s="212"/>
      <c r="E64" s="209"/>
      <c r="F64" s="211"/>
      <c r="G64" s="211"/>
      <c r="H64" s="209"/>
      <c r="I64" s="212"/>
      <c r="J64" s="209"/>
      <c r="K64" s="213"/>
      <c r="L64" s="213"/>
      <c r="M64" s="213"/>
      <c r="N64" s="213"/>
      <c r="O64" s="212"/>
      <c r="P64" s="209"/>
      <c r="Q64" s="209"/>
      <c r="R64" s="214"/>
      <c r="S64" s="213"/>
      <c r="T64" s="213"/>
      <c r="U64" s="213"/>
      <c r="V64" s="216"/>
    </row>
    <row r="65" spans="1:22" ht="15.75">
      <c r="A65" s="223"/>
      <c r="B65" s="224"/>
      <c r="C65" s="225"/>
      <c r="D65" s="224"/>
      <c r="E65" s="225"/>
      <c r="F65" s="225"/>
      <c r="G65" s="226"/>
      <c r="H65" s="226">
        <f>SUM(H60:H64)</f>
        <v>174.29000000000002</v>
      </c>
      <c r="I65" s="224"/>
      <c r="J65" s="225"/>
      <c r="K65" s="225"/>
      <c r="L65" s="225"/>
      <c r="M65" s="226"/>
      <c r="N65" s="226">
        <f>SUM(N60:N62)</f>
        <v>31.75</v>
      </c>
      <c r="O65" s="224"/>
      <c r="P65" s="225"/>
      <c r="Q65" s="225"/>
      <c r="R65" s="225"/>
      <c r="S65" s="226"/>
      <c r="T65" s="226">
        <f>SUM(T60:T62)</f>
        <v>8</v>
      </c>
      <c r="U65" s="226">
        <f>H65+N65+T65</f>
        <v>214.04000000000002</v>
      </c>
      <c r="V65" s="227">
        <f>U65*1.25</f>
        <v>267.55</v>
      </c>
    </row>
    <row r="66" spans="1:22">
      <c r="A66" s="195"/>
      <c r="B66" s="204"/>
      <c r="C66" s="200"/>
      <c r="D66" s="202"/>
      <c r="E66" s="200"/>
      <c r="F66" s="200"/>
      <c r="G66" s="201"/>
      <c r="H66" s="201"/>
      <c r="I66" s="202"/>
      <c r="J66" s="200"/>
      <c r="K66" s="201"/>
      <c r="L66" s="201"/>
      <c r="M66" s="201"/>
      <c r="N66" s="201"/>
      <c r="O66" s="202"/>
      <c r="P66" s="200"/>
      <c r="Q66" s="200"/>
      <c r="R66" s="200"/>
      <c r="S66" s="201"/>
      <c r="T66" s="221"/>
      <c r="U66" s="200"/>
      <c r="V66" s="216"/>
    </row>
    <row r="67" spans="1:22" ht="31.5">
      <c r="A67" s="207" t="s">
        <v>127</v>
      </c>
      <c r="B67" s="208" t="s">
        <v>157</v>
      </c>
      <c r="C67" s="209" t="s">
        <v>9</v>
      </c>
      <c r="D67" s="212" t="s">
        <v>131</v>
      </c>
      <c r="E67" s="209" t="s">
        <v>132</v>
      </c>
      <c r="F67" s="209">
        <v>0.18</v>
      </c>
      <c r="G67" s="211">
        <f>'[7]Material Price'!C2</f>
        <v>300</v>
      </c>
      <c r="H67" s="209">
        <f t="shared" ref="H67:H69" si="11">F67*G67</f>
        <v>54</v>
      </c>
      <c r="I67" s="212" t="s">
        <v>63</v>
      </c>
      <c r="J67" s="209">
        <v>1</v>
      </c>
      <c r="K67" s="213">
        <v>0.25</v>
      </c>
      <c r="L67" s="209">
        <v>50</v>
      </c>
      <c r="M67" s="213">
        <v>1.35</v>
      </c>
      <c r="N67" s="213">
        <f>L67*K67*J67/M67</f>
        <v>9.2592592592592595</v>
      </c>
      <c r="O67" s="212" t="s">
        <v>64</v>
      </c>
      <c r="P67" s="209">
        <v>2</v>
      </c>
      <c r="Q67" s="209">
        <v>1</v>
      </c>
      <c r="R67" s="214">
        <v>8</v>
      </c>
      <c r="S67" s="213">
        <v>1.35</v>
      </c>
      <c r="T67" s="215">
        <f>R67*Q67*P67/S67</f>
        <v>11.851851851851851</v>
      </c>
      <c r="U67" s="213"/>
      <c r="V67" s="216"/>
    </row>
    <row r="68" spans="1:22" ht="15.75">
      <c r="A68" s="217"/>
      <c r="B68" s="218"/>
      <c r="C68" s="209"/>
      <c r="D68" s="212" t="s">
        <v>134</v>
      </c>
      <c r="E68" s="209" t="s">
        <v>135</v>
      </c>
      <c r="F68" s="213">
        <v>0.04</v>
      </c>
      <c r="G68" s="211">
        <f>'[7]Material Price'!C3</f>
        <v>600</v>
      </c>
      <c r="H68" s="209">
        <f t="shared" si="11"/>
        <v>24</v>
      </c>
      <c r="I68" s="212" t="s">
        <v>158</v>
      </c>
      <c r="J68" s="209">
        <v>1</v>
      </c>
      <c r="K68" s="213">
        <v>1</v>
      </c>
      <c r="L68" s="209">
        <v>35</v>
      </c>
      <c r="M68" s="213">
        <v>1.35</v>
      </c>
      <c r="N68" s="213">
        <f t="shared" ref="N68:N69" si="12">L68*K68*J68/M68</f>
        <v>25.925925925925924</v>
      </c>
      <c r="O68" s="212"/>
      <c r="P68" s="209"/>
      <c r="Q68" s="209"/>
      <c r="R68" s="214"/>
      <c r="S68" s="213"/>
      <c r="T68" s="215"/>
      <c r="U68" s="213"/>
      <c r="V68" s="216"/>
    </row>
    <row r="69" spans="1:22" ht="15.75">
      <c r="A69" s="219"/>
      <c r="B69" s="220"/>
      <c r="C69" s="209"/>
      <c r="D69" s="212" t="s">
        <v>137</v>
      </c>
      <c r="E69" s="209" t="s">
        <v>138</v>
      </c>
      <c r="F69" s="213">
        <v>17</v>
      </c>
      <c r="G69" s="211">
        <v>0.1</v>
      </c>
      <c r="H69" s="209">
        <f t="shared" si="11"/>
        <v>1.7000000000000002</v>
      </c>
      <c r="I69" s="212" t="s">
        <v>136</v>
      </c>
      <c r="J69" s="209">
        <v>2</v>
      </c>
      <c r="K69" s="213">
        <v>1</v>
      </c>
      <c r="L69" s="213">
        <v>8</v>
      </c>
      <c r="M69" s="213">
        <v>1.35</v>
      </c>
      <c r="N69" s="213">
        <f t="shared" si="12"/>
        <v>11.851851851851851</v>
      </c>
      <c r="O69" s="212"/>
      <c r="P69" s="209"/>
      <c r="Q69" s="209"/>
      <c r="R69" s="214"/>
      <c r="S69" s="213"/>
      <c r="T69" s="213"/>
      <c r="U69" s="213"/>
      <c r="V69" s="216"/>
    </row>
    <row r="70" spans="1:22" ht="15.75">
      <c r="A70" s="219"/>
      <c r="B70" s="220"/>
      <c r="C70" s="209"/>
      <c r="D70" s="212"/>
      <c r="E70" s="209"/>
      <c r="F70" s="213"/>
      <c r="G70" s="211"/>
      <c r="H70" s="209"/>
      <c r="I70" s="218"/>
      <c r="J70" s="209"/>
      <c r="K70" s="213"/>
      <c r="L70" s="213"/>
      <c r="M70" s="213"/>
      <c r="N70" s="213"/>
      <c r="O70" s="212"/>
      <c r="P70" s="209"/>
      <c r="Q70" s="209"/>
      <c r="R70" s="214"/>
      <c r="S70" s="213"/>
      <c r="T70" s="213"/>
      <c r="U70" s="213"/>
      <c r="V70" s="216"/>
    </row>
    <row r="71" spans="1:22" ht="15.75">
      <c r="A71" s="219"/>
      <c r="B71" s="220"/>
      <c r="C71" s="209"/>
      <c r="D71" s="212"/>
      <c r="E71" s="209"/>
      <c r="F71" s="211"/>
      <c r="G71" s="211"/>
      <c r="H71" s="209"/>
      <c r="I71" s="212"/>
      <c r="J71" s="209"/>
      <c r="K71" s="213"/>
      <c r="L71" s="213"/>
      <c r="M71" s="213"/>
      <c r="N71" s="213"/>
      <c r="O71" s="212"/>
      <c r="P71" s="209"/>
      <c r="Q71" s="209"/>
      <c r="R71" s="214"/>
      <c r="S71" s="213"/>
      <c r="T71" s="213"/>
      <c r="U71" s="213"/>
      <c r="V71" s="216"/>
    </row>
    <row r="72" spans="1:22" ht="15.75">
      <c r="A72" s="223"/>
      <c r="B72" s="224"/>
      <c r="C72" s="225"/>
      <c r="D72" s="224"/>
      <c r="E72" s="225"/>
      <c r="F72" s="225"/>
      <c r="G72" s="226"/>
      <c r="H72" s="226">
        <f>SUM(H67:H69)</f>
        <v>79.7</v>
      </c>
      <c r="I72" s="224"/>
      <c r="J72" s="225"/>
      <c r="K72" s="225"/>
      <c r="L72" s="225"/>
      <c r="M72" s="226"/>
      <c r="N72" s="226">
        <f>SUM(N67:N70)</f>
        <v>47.037037037037038</v>
      </c>
      <c r="O72" s="224"/>
      <c r="P72" s="225"/>
      <c r="Q72" s="225"/>
      <c r="R72" s="225"/>
      <c r="S72" s="226"/>
      <c r="T72" s="226">
        <f>SUM(T67:T69)</f>
        <v>11.851851851851851</v>
      </c>
      <c r="U72" s="226">
        <f>H72+N72+T72</f>
        <v>138.5888888888889</v>
      </c>
      <c r="V72" s="227">
        <f>U72*1.3</f>
        <v>180.16555555555558</v>
      </c>
    </row>
    <row r="73" spans="1:22">
      <c r="A73" s="195"/>
      <c r="B73" s="204"/>
      <c r="C73" s="200"/>
      <c r="D73" s="202"/>
      <c r="E73" s="200"/>
      <c r="F73" s="200"/>
      <c r="G73" s="201"/>
      <c r="H73" s="201"/>
      <c r="I73" s="202"/>
      <c r="J73" s="200"/>
      <c r="K73" s="201"/>
      <c r="L73" s="201"/>
      <c r="M73" s="201"/>
      <c r="N73" s="201"/>
      <c r="O73" s="202"/>
      <c r="P73" s="200"/>
      <c r="Q73" s="200"/>
      <c r="R73" s="200"/>
      <c r="S73" s="201"/>
      <c r="T73" s="221"/>
      <c r="U73" s="200"/>
      <c r="V73" s="216"/>
    </row>
    <row r="74" spans="1:22" ht="31.5">
      <c r="A74" s="207" t="s">
        <v>127</v>
      </c>
      <c r="B74" s="208" t="s">
        <v>159</v>
      </c>
      <c r="C74" s="209" t="s">
        <v>155</v>
      </c>
      <c r="D74" s="212" t="s">
        <v>131</v>
      </c>
      <c r="E74" s="209" t="s">
        <v>132</v>
      </c>
      <c r="F74" s="209">
        <v>6.5000000000000002E-2</v>
      </c>
      <c r="G74" s="211">
        <f>'[7]Material Price'!C2</f>
        <v>300</v>
      </c>
      <c r="H74" s="209">
        <f t="shared" ref="H74:H76" si="13">F74*G74</f>
        <v>19.5</v>
      </c>
      <c r="I74" s="212" t="s">
        <v>63</v>
      </c>
      <c r="J74" s="209">
        <v>1</v>
      </c>
      <c r="K74" s="213">
        <v>0.25</v>
      </c>
      <c r="L74" s="209">
        <v>50</v>
      </c>
      <c r="M74" s="213">
        <v>1.5</v>
      </c>
      <c r="N74" s="213">
        <f>L74*K74*J74/M74</f>
        <v>8.3333333333333339</v>
      </c>
      <c r="O74" s="212" t="s">
        <v>64</v>
      </c>
      <c r="P74" s="209">
        <v>2</v>
      </c>
      <c r="Q74" s="209">
        <v>1</v>
      </c>
      <c r="R74" s="214">
        <v>8</v>
      </c>
      <c r="S74" s="213">
        <v>1.5</v>
      </c>
      <c r="T74" s="215">
        <f>R74*Q74*P74/S74</f>
        <v>10.666666666666666</v>
      </c>
      <c r="U74" s="213"/>
      <c r="V74" s="216"/>
    </row>
    <row r="75" spans="1:22" ht="15.75">
      <c r="A75" s="217"/>
      <c r="B75" s="218"/>
      <c r="C75" s="209"/>
      <c r="D75" s="212" t="s">
        <v>134</v>
      </c>
      <c r="E75" s="209" t="s">
        <v>135</v>
      </c>
      <c r="F75" s="213">
        <v>1.4E-2</v>
      </c>
      <c r="G75" s="211">
        <f>'[7]Material Price'!C3</f>
        <v>600</v>
      </c>
      <c r="H75" s="209">
        <f t="shared" si="13"/>
        <v>8.4</v>
      </c>
      <c r="I75" s="212" t="s">
        <v>158</v>
      </c>
      <c r="J75" s="209">
        <v>1</v>
      </c>
      <c r="K75" s="213">
        <v>1</v>
      </c>
      <c r="L75" s="209">
        <v>35</v>
      </c>
      <c r="M75" s="213">
        <v>1.5</v>
      </c>
      <c r="N75" s="213">
        <f t="shared" ref="N75:N76" si="14">L75*K75*J75/M75</f>
        <v>23.333333333333332</v>
      </c>
      <c r="O75" s="212"/>
      <c r="P75" s="209"/>
      <c r="Q75" s="209"/>
      <c r="R75" s="214"/>
      <c r="S75" s="213"/>
      <c r="T75" s="215"/>
      <c r="U75" s="213"/>
      <c r="V75" s="216"/>
    </row>
    <row r="76" spans="1:22" ht="15.75">
      <c r="A76" s="219"/>
      <c r="B76" s="220"/>
      <c r="C76" s="209"/>
      <c r="D76" s="212" t="s">
        <v>137</v>
      </c>
      <c r="E76" s="209" t="s">
        <v>138</v>
      </c>
      <c r="F76" s="213">
        <v>6</v>
      </c>
      <c r="G76" s="211">
        <v>0.1</v>
      </c>
      <c r="H76" s="209">
        <f t="shared" si="13"/>
        <v>0.60000000000000009</v>
      </c>
      <c r="I76" s="212" t="s">
        <v>136</v>
      </c>
      <c r="J76" s="209">
        <v>2</v>
      </c>
      <c r="K76" s="213">
        <v>1</v>
      </c>
      <c r="L76" s="213">
        <v>8</v>
      </c>
      <c r="M76" s="213">
        <v>1.5</v>
      </c>
      <c r="N76" s="213">
        <f t="shared" si="14"/>
        <v>10.666666666666666</v>
      </c>
      <c r="O76" s="212"/>
      <c r="P76" s="209"/>
      <c r="Q76" s="209"/>
      <c r="R76" s="214"/>
      <c r="S76" s="213"/>
      <c r="T76" s="213"/>
      <c r="U76" s="213"/>
      <c r="V76" s="216"/>
    </row>
    <row r="77" spans="1:22" ht="15.75">
      <c r="A77" s="219"/>
      <c r="B77" s="220"/>
      <c r="C77" s="209"/>
      <c r="D77" s="212"/>
      <c r="E77" s="209"/>
      <c r="F77" s="213"/>
      <c r="G77" s="211"/>
      <c r="H77" s="209"/>
      <c r="I77" s="218"/>
      <c r="J77" s="209"/>
      <c r="K77" s="213"/>
      <c r="L77" s="213"/>
      <c r="M77" s="213"/>
      <c r="N77" s="213"/>
      <c r="O77" s="212"/>
      <c r="P77" s="209"/>
      <c r="Q77" s="209"/>
      <c r="R77" s="214"/>
      <c r="S77" s="213"/>
      <c r="T77" s="213"/>
      <c r="U77" s="213"/>
      <c r="V77" s="216"/>
    </row>
    <row r="78" spans="1:22" ht="15.75">
      <c r="A78" s="219"/>
      <c r="B78" s="220"/>
      <c r="C78" s="209"/>
      <c r="D78" s="212"/>
      <c r="E78" s="209"/>
      <c r="F78" s="211"/>
      <c r="G78" s="211"/>
      <c r="H78" s="209"/>
      <c r="I78" s="212"/>
      <c r="J78" s="209"/>
      <c r="K78" s="213"/>
      <c r="L78" s="213"/>
      <c r="M78" s="213"/>
      <c r="N78" s="213"/>
      <c r="O78" s="212"/>
      <c r="P78" s="209"/>
      <c r="Q78" s="209"/>
      <c r="R78" s="214"/>
      <c r="S78" s="213"/>
      <c r="T78" s="213"/>
      <c r="U78" s="213"/>
      <c r="V78" s="216"/>
    </row>
    <row r="79" spans="1:22" ht="15.75">
      <c r="A79" s="223"/>
      <c r="B79" s="224"/>
      <c r="C79" s="225"/>
      <c r="D79" s="224"/>
      <c r="E79" s="225"/>
      <c r="F79" s="225"/>
      <c r="G79" s="226"/>
      <c r="H79" s="226">
        <f>SUM(H74:H76)</f>
        <v>28.5</v>
      </c>
      <c r="I79" s="224"/>
      <c r="J79" s="225"/>
      <c r="K79" s="225"/>
      <c r="L79" s="225"/>
      <c r="M79" s="226"/>
      <c r="N79" s="226">
        <f>SUM(N74:N77)</f>
        <v>42.333333333333329</v>
      </c>
      <c r="O79" s="224"/>
      <c r="P79" s="225"/>
      <c r="Q79" s="225"/>
      <c r="R79" s="225"/>
      <c r="S79" s="226"/>
      <c r="T79" s="226">
        <f>SUM(T74:T76)</f>
        <v>10.666666666666666</v>
      </c>
      <c r="U79" s="226">
        <f>H79+N79+T79</f>
        <v>81.5</v>
      </c>
      <c r="V79" s="227">
        <f>U79*1.3</f>
        <v>105.95</v>
      </c>
    </row>
    <row r="80" spans="1:22">
      <c r="A80" s="195"/>
      <c r="B80" s="204"/>
      <c r="C80" s="200"/>
      <c r="D80" s="202"/>
      <c r="E80" s="200"/>
      <c r="F80" s="200"/>
      <c r="G80" s="201"/>
      <c r="H80" s="201"/>
      <c r="I80" s="202"/>
      <c r="J80" s="200"/>
      <c r="K80" s="201"/>
      <c r="L80" s="201"/>
      <c r="M80" s="201"/>
      <c r="N80" s="201"/>
      <c r="O80" s="202"/>
      <c r="P80" s="200"/>
      <c r="Q80" s="200"/>
      <c r="R80" s="200"/>
      <c r="S80" s="201"/>
      <c r="T80" s="221"/>
      <c r="U80" s="200"/>
      <c r="V80" s="216"/>
    </row>
    <row r="81" spans="1:22" ht="47.25">
      <c r="A81" s="207" t="s">
        <v>127</v>
      </c>
      <c r="B81" s="208" t="s">
        <v>160</v>
      </c>
      <c r="C81" s="209" t="s">
        <v>155</v>
      </c>
      <c r="D81" s="212" t="s">
        <v>161</v>
      </c>
      <c r="E81" s="209" t="s">
        <v>9</v>
      </c>
      <c r="F81" s="243">
        <v>0.23100000000000001</v>
      </c>
      <c r="G81" s="247">
        <f>'[7]Material Price'!C8</f>
        <v>1100</v>
      </c>
      <c r="H81" s="213">
        <f>G81*F81</f>
        <v>254.10000000000002</v>
      </c>
      <c r="I81" s="212" t="s">
        <v>63</v>
      </c>
      <c r="J81" s="209">
        <v>1</v>
      </c>
      <c r="K81" s="213">
        <v>0.25</v>
      </c>
      <c r="L81" s="209">
        <v>50</v>
      </c>
      <c r="M81" s="213">
        <v>1</v>
      </c>
      <c r="N81" s="213">
        <f>L81*K81*J81/M81</f>
        <v>12.5</v>
      </c>
      <c r="O81" s="212" t="s">
        <v>64</v>
      </c>
      <c r="P81" s="209">
        <v>2</v>
      </c>
      <c r="Q81" s="209">
        <v>1</v>
      </c>
      <c r="R81" s="214">
        <v>8</v>
      </c>
      <c r="S81" s="213">
        <v>1</v>
      </c>
      <c r="T81" s="215">
        <f>R81*Q81*P81/S81</f>
        <v>16</v>
      </c>
      <c r="U81" s="213"/>
      <c r="V81" s="216"/>
    </row>
    <row r="82" spans="1:22" ht="15.75">
      <c r="A82" s="217"/>
      <c r="B82" s="218"/>
      <c r="C82" s="209"/>
      <c r="D82" s="212" t="s">
        <v>131</v>
      </c>
      <c r="E82" s="209" t="s">
        <v>132</v>
      </c>
      <c r="F82" s="209">
        <v>0.75</v>
      </c>
      <c r="G82" s="211">
        <f>'[7]Material Price'!C2</f>
        <v>300</v>
      </c>
      <c r="H82" s="209">
        <f t="shared" ref="H82:H86" si="15">F82*G82</f>
        <v>225</v>
      </c>
      <c r="I82" s="212" t="s">
        <v>133</v>
      </c>
      <c r="J82" s="209">
        <v>1</v>
      </c>
      <c r="K82" s="213">
        <v>1</v>
      </c>
      <c r="L82" s="209">
        <v>35</v>
      </c>
      <c r="M82" s="213">
        <v>1</v>
      </c>
      <c r="N82" s="213">
        <f t="shared" ref="N82:N83" si="16">L82*K82*J82/M82</f>
        <v>35</v>
      </c>
      <c r="O82" s="212"/>
      <c r="P82" s="209"/>
      <c r="Q82" s="209"/>
      <c r="R82" s="214"/>
      <c r="S82" s="213"/>
      <c r="T82" s="215"/>
      <c r="U82" s="213"/>
      <c r="V82" s="216"/>
    </row>
    <row r="83" spans="1:22" ht="15.75">
      <c r="A83" s="219"/>
      <c r="B83" s="220"/>
      <c r="C83" s="209"/>
      <c r="D83" s="212" t="s">
        <v>134</v>
      </c>
      <c r="E83" s="209" t="s">
        <v>135</v>
      </c>
      <c r="F83" s="213">
        <v>0.2</v>
      </c>
      <c r="G83" s="211">
        <f>'[7]Material Price'!C3</f>
        <v>600</v>
      </c>
      <c r="H83" s="209">
        <f t="shared" si="15"/>
        <v>120</v>
      </c>
      <c r="I83" s="212" t="s">
        <v>136</v>
      </c>
      <c r="J83" s="209">
        <v>2</v>
      </c>
      <c r="K83" s="213">
        <v>1</v>
      </c>
      <c r="L83" s="213">
        <v>8</v>
      </c>
      <c r="M83" s="213">
        <v>1</v>
      </c>
      <c r="N83" s="213">
        <f t="shared" si="16"/>
        <v>16</v>
      </c>
      <c r="O83" s="212"/>
      <c r="P83" s="209"/>
      <c r="Q83" s="209"/>
      <c r="R83" s="214"/>
      <c r="S83" s="213"/>
      <c r="T83" s="213"/>
      <c r="U83" s="213"/>
      <c r="V83" s="216"/>
    </row>
    <row r="84" spans="1:22" ht="15.75">
      <c r="A84" s="219"/>
      <c r="B84" s="220"/>
      <c r="C84" s="209"/>
      <c r="D84" s="212" t="s">
        <v>137</v>
      </c>
      <c r="E84" s="209" t="s">
        <v>138</v>
      </c>
      <c r="F84" s="213">
        <v>6</v>
      </c>
      <c r="G84" s="211">
        <v>0.1</v>
      </c>
      <c r="H84" s="209">
        <f t="shared" si="15"/>
        <v>0.60000000000000009</v>
      </c>
      <c r="I84" s="218"/>
      <c r="J84" s="209"/>
      <c r="K84" s="213"/>
      <c r="L84" s="213"/>
      <c r="M84" s="213"/>
      <c r="N84" s="213"/>
      <c r="O84" s="212"/>
      <c r="P84" s="209"/>
      <c r="Q84" s="209"/>
      <c r="R84" s="214"/>
      <c r="S84" s="213"/>
      <c r="T84" s="213"/>
      <c r="U84" s="213"/>
      <c r="V84" s="216"/>
    </row>
    <row r="85" spans="1:22" ht="15.75">
      <c r="A85" s="219"/>
      <c r="B85" s="220"/>
      <c r="C85" s="209"/>
      <c r="D85" s="212" t="s">
        <v>162</v>
      </c>
      <c r="E85" s="209" t="s">
        <v>132</v>
      </c>
      <c r="F85" s="211">
        <v>3.0000000000000001E-3</v>
      </c>
      <c r="G85" s="211">
        <f>'[7]Material Price'!C9</f>
        <v>60</v>
      </c>
      <c r="H85" s="209">
        <f t="shared" si="15"/>
        <v>0.18</v>
      </c>
      <c r="I85" s="218"/>
      <c r="J85" s="209"/>
      <c r="K85" s="213"/>
      <c r="L85" s="213"/>
      <c r="M85" s="213"/>
      <c r="N85" s="213"/>
      <c r="O85" s="212"/>
      <c r="P85" s="209"/>
      <c r="Q85" s="209"/>
      <c r="R85" s="214"/>
      <c r="S85" s="213"/>
      <c r="T85" s="213"/>
      <c r="U85" s="213"/>
      <c r="V85" s="216"/>
    </row>
    <row r="86" spans="1:22" ht="15.75">
      <c r="A86" s="219"/>
      <c r="B86" s="220"/>
      <c r="C86" s="209"/>
      <c r="D86" s="212" t="s">
        <v>33</v>
      </c>
      <c r="E86" s="209" t="s">
        <v>146</v>
      </c>
      <c r="F86" s="211">
        <v>0.1</v>
      </c>
      <c r="G86" s="211">
        <f>'[7]Material Price'!C10</f>
        <v>12.66</v>
      </c>
      <c r="H86" s="209">
        <f t="shared" si="15"/>
        <v>1.266</v>
      </c>
      <c r="I86" s="218"/>
      <c r="J86" s="209"/>
      <c r="K86" s="213"/>
      <c r="L86" s="213"/>
      <c r="M86" s="213"/>
      <c r="N86" s="213"/>
      <c r="O86" s="212"/>
      <c r="P86" s="209"/>
      <c r="Q86" s="209"/>
      <c r="R86" s="214"/>
      <c r="S86" s="213"/>
      <c r="T86" s="213"/>
      <c r="U86" s="213"/>
      <c r="V86" s="216"/>
    </row>
    <row r="87" spans="1:22" ht="15.75">
      <c r="A87" s="219"/>
      <c r="B87" s="220"/>
      <c r="C87" s="209"/>
      <c r="D87" s="212"/>
      <c r="E87" s="209"/>
      <c r="F87" s="211"/>
      <c r="G87" s="211"/>
      <c r="H87" s="209"/>
      <c r="I87" s="212"/>
      <c r="J87" s="209"/>
      <c r="K87" s="213"/>
      <c r="L87" s="213"/>
      <c r="M87" s="213"/>
      <c r="N87" s="213"/>
      <c r="O87" s="212"/>
      <c r="P87" s="209"/>
      <c r="Q87" s="209"/>
      <c r="R87" s="214"/>
      <c r="S87" s="213"/>
      <c r="T87" s="213"/>
      <c r="U87" s="213"/>
      <c r="V87" s="216"/>
    </row>
    <row r="88" spans="1:22" ht="15.75">
      <c r="A88" s="223"/>
      <c r="B88" s="224"/>
      <c r="C88" s="225"/>
      <c r="D88" s="224"/>
      <c r="E88" s="225"/>
      <c r="F88" s="225"/>
      <c r="G88" s="226"/>
      <c r="H88" s="226">
        <f>SUM(H81:H86)</f>
        <v>601.14599999999996</v>
      </c>
      <c r="I88" s="224"/>
      <c r="J88" s="225"/>
      <c r="K88" s="225"/>
      <c r="L88" s="225"/>
      <c r="M88" s="226"/>
      <c r="N88" s="226">
        <f>SUM(N81:N84)</f>
        <v>63.5</v>
      </c>
      <c r="O88" s="224"/>
      <c r="P88" s="225"/>
      <c r="Q88" s="225"/>
      <c r="R88" s="225"/>
      <c r="S88" s="226"/>
      <c r="T88" s="226">
        <f>SUM(T81:T83)</f>
        <v>16</v>
      </c>
      <c r="U88" s="226">
        <f>H88+N88+T88</f>
        <v>680.64599999999996</v>
      </c>
      <c r="V88" s="227">
        <f>U88*1.3</f>
        <v>884.83979999999997</v>
      </c>
    </row>
    <row r="89" spans="1:22" ht="15.75">
      <c r="A89" s="219"/>
      <c r="B89" s="220"/>
      <c r="C89" s="209"/>
      <c r="D89" s="212"/>
      <c r="E89" s="209"/>
      <c r="F89" s="211"/>
      <c r="G89" s="211"/>
      <c r="H89" s="209"/>
      <c r="I89" s="212"/>
      <c r="J89" s="209"/>
      <c r="K89" s="213"/>
      <c r="L89" s="213"/>
      <c r="M89" s="213"/>
      <c r="N89" s="213"/>
      <c r="O89" s="212"/>
      <c r="P89" s="209"/>
      <c r="Q89" s="209"/>
      <c r="R89" s="214"/>
      <c r="S89" s="213"/>
      <c r="T89" s="213"/>
      <c r="U89" s="213"/>
      <c r="V89" s="216"/>
    </row>
    <row r="90" spans="1:22" ht="31.5">
      <c r="A90" s="207">
        <v>2</v>
      </c>
      <c r="B90" s="208" t="s">
        <v>163</v>
      </c>
      <c r="C90" s="209" t="s">
        <v>135</v>
      </c>
      <c r="D90" s="210"/>
      <c r="E90" s="209"/>
      <c r="F90" s="209"/>
      <c r="G90" s="211"/>
      <c r="H90" s="209">
        <f>F90*G90</f>
        <v>0</v>
      </c>
      <c r="I90" s="212" t="s">
        <v>63</v>
      </c>
      <c r="J90" s="209">
        <v>1</v>
      </c>
      <c r="K90" s="213">
        <v>0.5</v>
      </c>
      <c r="L90" s="209">
        <v>50</v>
      </c>
      <c r="M90" s="213">
        <v>0.8</v>
      </c>
      <c r="N90" s="213">
        <f>L90*K90*J90/M90</f>
        <v>31.25</v>
      </c>
      <c r="O90" s="212" t="s">
        <v>64</v>
      </c>
      <c r="P90" s="209">
        <v>2</v>
      </c>
      <c r="Q90" s="209">
        <v>1</v>
      </c>
      <c r="R90" s="214">
        <v>5</v>
      </c>
      <c r="S90" s="213">
        <v>0.8</v>
      </c>
      <c r="T90" s="215">
        <f>R90*Q90*P90/S90</f>
        <v>12.5</v>
      </c>
      <c r="U90" s="213"/>
      <c r="V90" s="216"/>
    </row>
    <row r="91" spans="1:22" ht="15.75">
      <c r="A91" s="217"/>
      <c r="B91" s="218"/>
      <c r="C91" s="209"/>
      <c r="D91" s="212"/>
      <c r="E91" s="209"/>
      <c r="F91" s="209"/>
      <c r="G91" s="211"/>
      <c r="H91" s="209">
        <f t="shared" ref="H91:H92" si="17">F91*G91</f>
        <v>0</v>
      </c>
      <c r="I91" s="212" t="s">
        <v>133</v>
      </c>
      <c r="J91" s="209">
        <v>1</v>
      </c>
      <c r="K91" s="213">
        <v>1</v>
      </c>
      <c r="L91" s="209">
        <v>35</v>
      </c>
      <c r="M91" s="213">
        <v>0.8</v>
      </c>
      <c r="N91" s="213">
        <f t="shared" ref="N91:N92" si="18">L91*K91*J91/M91</f>
        <v>43.75</v>
      </c>
      <c r="O91" s="212"/>
      <c r="P91" s="209"/>
      <c r="Q91" s="209"/>
      <c r="R91" s="214"/>
      <c r="S91" s="213"/>
      <c r="T91" s="213"/>
      <c r="U91" s="213"/>
      <c r="V91" s="216"/>
    </row>
    <row r="92" spans="1:22" ht="15.75">
      <c r="A92" s="219"/>
      <c r="B92" s="220"/>
      <c r="C92" s="209"/>
      <c r="D92" s="212"/>
      <c r="E92" s="209"/>
      <c r="F92" s="211"/>
      <c r="G92" s="211"/>
      <c r="H92" s="209">
        <f t="shared" si="17"/>
        <v>0</v>
      </c>
      <c r="I92" s="212" t="s">
        <v>136</v>
      </c>
      <c r="J92" s="209">
        <v>2</v>
      </c>
      <c r="K92" s="213">
        <v>1</v>
      </c>
      <c r="L92" s="213">
        <v>8</v>
      </c>
      <c r="M92" s="213">
        <v>0.8</v>
      </c>
      <c r="N92" s="213">
        <f t="shared" si="18"/>
        <v>20</v>
      </c>
      <c r="O92" s="212"/>
      <c r="P92" s="209"/>
      <c r="Q92" s="209"/>
      <c r="R92" s="214"/>
      <c r="S92" s="213"/>
      <c r="T92" s="213"/>
      <c r="U92" s="213"/>
      <c r="V92" s="216"/>
    </row>
    <row r="93" spans="1:22" ht="15.75">
      <c r="A93" s="223"/>
      <c r="B93" s="224"/>
      <c r="C93" s="225"/>
      <c r="D93" s="224"/>
      <c r="E93" s="225"/>
      <c r="F93" s="225"/>
      <c r="G93" s="226"/>
      <c r="H93" s="226">
        <f>SUM(H90:H92)</f>
        <v>0</v>
      </c>
      <c r="I93" s="224"/>
      <c r="J93" s="225"/>
      <c r="K93" s="225"/>
      <c r="L93" s="225"/>
      <c r="M93" s="226"/>
      <c r="N93" s="226">
        <f>SUM(N90:N92)</f>
        <v>95</v>
      </c>
      <c r="O93" s="224"/>
      <c r="P93" s="225"/>
      <c r="Q93" s="225"/>
      <c r="R93" s="225"/>
      <c r="S93" s="226"/>
      <c r="T93" s="226">
        <f>SUM(T90:T92)</f>
        <v>12.5</v>
      </c>
      <c r="U93" s="226">
        <f>H93+N93+T93</f>
        <v>107.5</v>
      </c>
      <c r="V93" s="227">
        <f>U93*1.25</f>
        <v>134.375</v>
      </c>
    </row>
    <row r="94" spans="1:22" ht="15.75">
      <c r="A94" s="219"/>
      <c r="B94" s="220"/>
      <c r="C94" s="209"/>
      <c r="D94" s="212"/>
      <c r="E94" s="209"/>
      <c r="F94" s="211"/>
      <c r="G94" s="211"/>
      <c r="H94" s="209"/>
      <c r="I94" s="212"/>
      <c r="J94" s="209"/>
      <c r="K94" s="213"/>
      <c r="L94" s="213"/>
      <c r="M94" s="213"/>
      <c r="N94" s="213"/>
      <c r="O94" s="212"/>
      <c r="P94" s="209"/>
      <c r="Q94" s="209"/>
      <c r="R94" s="214"/>
      <c r="S94" s="213"/>
      <c r="T94" s="213"/>
      <c r="U94" s="213"/>
      <c r="V94" s="216"/>
    </row>
    <row r="95" spans="1:22" ht="31.5">
      <c r="A95" s="207">
        <v>2</v>
      </c>
      <c r="B95" s="208" t="s">
        <v>164</v>
      </c>
      <c r="C95" s="209" t="s">
        <v>135</v>
      </c>
      <c r="D95" s="210"/>
      <c r="E95" s="209"/>
      <c r="F95" s="209"/>
      <c r="G95" s="211"/>
      <c r="H95" s="209">
        <f>F95*G95</f>
        <v>0</v>
      </c>
      <c r="I95" s="212" t="s">
        <v>63</v>
      </c>
      <c r="J95" s="209">
        <v>1</v>
      </c>
      <c r="K95" s="213">
        <v>0.5</v>
      </c>
      <c r="L95" s="209">
        <v>50</v>
      </c>
      <c r="M95" s="213">
        <v>0.4</v>
      </c>
      <c r="N95" s="213">
        <f>L95*K95*J95/M95</f>
        <v>62.5</v>
      </c>
      <c r="O95" s="212" t="s">
        <v>64</v>
      </c>
      <c r="P95" s="209">
        <v>2</v>
      </c>
      <c r="Q95" s="209">
        <v>1</v>
      </c>
      <c r="R95" s="214">
        <v>5</v>
      </c>
      <c r="S95" s="213">
        <v>0.4</v>
      </c>
      <c r="T95" s="215">
        <f>R95*Q95*P95/S95</f>
        <v>25</v>
      </c>
      <c r="U95" s="213"/>
      <c r="V95" s="216"/>
    </row>
    <row r="96" spans="1:22" ht="15.75">
      <c r="A96" s="217"/>
      <c r="B96" s="218"/>
      <c r="C96" s="209"/>
      <c r="D96" s="212"/>
      <c r="E96" s="209"/>
      <c r="F96" s="209"/>
      <c r="G96" s="211"/>
      <c r="H96" s="209">
        <f t="shared" ref="H96:H97" si="19">F96*G96</f>
        <v>0</v>
      </c>
      <c r="I96" s="212" t="s">
        <v>133</v>
      </c>
      <c r="J96" s="209">
        <v>1</v>
      </c>
      <c r="K96" s="213">
        <v>1</v>
      </c>
      <c r="L96" s="209">
        <v>35</v>
      </c>
      <c r="M96" s="213">
        <v>0.4</v>
      </c>
      <c r="N96" s="213">
        <f t="shared" ref="N96:N97" si="20">L96*K96*J96/M96</f>
        <v>87.5</v>
      </c>
      <c r="O96" s="212"/>
      <c r="P96" s="209"/>
      <c r="Q96" s="209"/>
      <c r="R96" s="214"/>
      <c r="S96" s="213"/>
      <c r="T96" s="213"/>
      <c r="U96" s="213"/>
      <c r="V96" s="216"/>
    </row>
    <row r="97" spans="1:22" ht="15.75">
      <c r="A97" s="219"/>
      <c r="B97" s="220"/>
      <c r="C97" s="209"/>
      <c r="D97" s="212"/>
      <c r="E97" s="209"/>
      <c r="F97" s="211"/>
      <c r="G97" s="211"/>
      <c r="H97" s="209">
        <f t="shared" si="19"/>
        <v>0</v>
      </c>
      <c r="I97" s="212" t="s">
        <v>136</v>
      </c>
      <c r="J97" s="209">
        <v>2</v>
      </c>
      <c r="K97" s="213">
        <v>1</v>
      </c>
      <c r="L97" s="213">
        <v>8</v>
      </c>
      <c r="M97" s="213">
        <v>0.4</v>
      </c>
      <c r="N97" s="213">
        <f t="shared" si="20"/>
        <v>40</v>
      </c>
      <c r="O97" s="212"/>
      <c r="P97" s="209"/>
      <c r="Q97" s="209"/>
      <c r="R97" s="214"/>
      <c r="S97" s="213"/>
      <c r="T97" s="213"/>
      <c r="U97" s="213"/>
      <c r="V97" s="216"/>
    </row>
    <row r="98" spans="1:22" ht="15.75">
      <c r="A98" s="223"/>
      <c r="B98" s="224"/>
      <c r="C98" s="225"/>
      <c r="D98" s="224"/>
      <c r="E98" s="225"/>
      <c r="F98" s="225"/>
      <c r="G98" s="226"/>
      <c r="H98" s="226">
        <f>SUM(H95:H97)</f>
        <v>0</v>
      </c>
      <c r="I98" s="224"/>
      <c r="J98" s="225"/>
      <c r="K98" s="225"/>
      <c r="L98" s="225"/>
      <c r="M98" s="226"/>
      <c r="N98" s="226">
        <f>SUM(N95:N97)</f>
        <v>190</v>
      </c>
      <c r="O98" s="224"/>
      <c r="P98" s="225"/>
      <c r="Q98" s="225"/>
      <c r="R98" s="225"/>
      <c r="S98" s="226"/>
      <c r="T98" s="226">
        <f>SUM(T95:T97)</f>
        <v>25</v>
      </c>
      <c r="U98" s="226">
        <f>H98+N98+T98</f>
        <v>215</v>
      </c>
      <c r="V98" s="227">
        <f>U98*1.25</f>
        <v>268.75</v>
      </c>
    </row>
    <row r="99" spans="1:22" ht="47.25">
      <c r="A99" s="207" t="s">
        <v>165</v>
      </c>
      <c r="B99" s="208" t="s">
        <v>166</v>
      </c>
      <c r="C99" s="209" t="s">
        <v>9</v>
      </c>
      <c r="D99" s="210" t="s">
        <v>167</v>
      </c>
      <c r="E99" s="209" t="s">
        <v>9</v>
      </c>
      <c r="F99" s="209">
        <v>1</v>
      </c>
      <c r="G99" s="211">
        <v>260</v>
      </c>
      <c r="H99" s="209">
        <f>F99*G99</f>
        <v>260</v>
      </c>
      <c r="I99" s="212" t="s">
        <v>63</v>
      </c>
      <c r="J99" s="209">
        <v>1</v>
      </c>
      <c r="K99" s="213">
        <v>0.25</v>
      </c>
      <c r="L99" s="209">
        <v>50</v>
      </c>
      <c r="M99" s="213">
        <v>0.35</v>
      </c>
      <c r="N99" s="213">
        <f>L99*K99*J99/M99</f>
        <v>35.714285714285715</v>
      </c>
      <c r="O99" s="212"/>
      <c r="P99" s="209"/>
      <c r="Q99" s="209"/>
      <c r="R99" s="214"/>
      <c r="S99" s="213"/>
      <c r="T99" s="215"/>
      <c r="U99" s="213"/>
      <c r="V99" s="216"/>
    </row>
    <row r="100" spans="1:22" ht="15.75">
      <c r="A100" s="217"/>
      <c r="B100" s="218"/>
      <c r="C100" s="209"/>
      <c r="D100" s="212"/>
      <c r="E100" s="209"/>
      <c r="F100" s="209"/>
      <c r="G100" s="211"/>
      <c r="H100" s="209">
        <f t="shared" ref="H100:H102" si="21">F100*G100</f>
        <v>0</v>
      </c>
      <c r="I100" s="212"/>
      <c r="J100" s="209"/>
      <c r="K100" s="213"/>
      <c r="L100" s="209"/>
      <c r="M100" s="213"/>
      <c r="N100" s="213"/>
      <c r="O100" s="212"/>
      <c r="P100" s="209"/>
      <c r="Q100" s="209"/>
      <c r="R100" s="214"/>
      <c r="S100" s="213"/>
      <c r="T100" s="213"/>
      <c r="U100" s="213"/>
      <c r="V100" s="216"/>
    </row>
    <row r="101" spans="1:22" ht="15.75">
      <c r="A101" s="219"/>
      <c r="B101" s="220"/>
      <c r="C101" s="209"/>
      <c r="D101" s="212"/>
      <c r="E101" s="209"/>
      <c r="F101" s="211"/>
      <c r="G101" s="211"/>
      <c r="H101" s="209">
        <f t="shared" si="21"/>
        <v>0</v>
      </c>
      <c r="I101" s="212"/>
      <c r="J101" s="209"/>
      <c r="K101" s="213"/>
      <c r="L101" s="213"/>
      <c r="M101" s="213"/>
      <c r="N101" s="213"/>
      <c r="O101" s="212"/>
      <c r="P101" s="209"/>
      <c r="Q101" s="209"/>
      <c r="R101" s="214"/>
      <c r="S101" s="213"/>
      <c r="T101" s="213"/>
      <c r="U101" s="213"/>
      <c r="V101" s="216"/>
    </row>
    <row r="102" spans="1:22" ht="15.75">
      <c r="A102" s="219"/>
      <c r="B102" s="220"/>
      <c r="C102" s="209"/>
      <c r="D102" s="212"/>
      <c r="E102" s="209"/>
      <c r="F102" s="211"/>
      <c r="G102" s="211"/>
      <c r="H102" s="209">
        <f t="shared" si="21"/>
        <v>0</v>
      </c>
      <c r="I102" s="212"/>
      <c r="J102" s="209"/>
      <c r="K102" s="213"/>
      <c r="L102" s="213"/>
      <c r="M102" s="213"/>
      <c r="N102" s="213"/>
      <c r="O102" s="212"/>
      <c r="P102" s="209"/>
      <c r="Q102" s="209"/>
      <c r="R102" s="214"/>
      <c r="S102" s="213"/>
      <c r="T102" s="213"/>
      <c r="U102" s="213"/>
      <c r="V102" s="216"/>
    </row>
    <row r="103" spans="1:22" ht="15.75">
      <c r="A103" s="219"/>
      <c r="B103" s="220"/>
      <c r="C103" s="209"/>
      <c r="D103" s="212"/>
      <c r="E103" s="209"/>
      <c r="F103" s="211"/>
      <c r="G103" s="211"/>
      <c r="H103" s="209"/>
      <c r="I103" s="212"/>
      <c r="J103" s="209"/>
      <c r="K103" s="213"/>
      <c r="L103" s="213"/>
      <c r="M103" s="213"/>
      <c r="N103" s="213"/>
      <c r="O103" s="212"/>
      <c r="P103" s="209"/>
      <c r="Q103" s="209"/>
      <c r="R103" s="214"/>
      <c r="S103" s="213"/>
      <c r="T103" s="213"/>
      <c r="U103" s="213"/>
      <c r="V103" s="216"/>
    </row>
    <row r="104" spans="1:22" ht="15.75">
      <c r="A104" s="223"/>
      <c r="B104" s="224"/>
      <c r="C104" s="225"/>
      <c r="D104" s="224"/>
      <c r="E104" s="225"/>
      <c r="F104" s="225"/>
      <c r="G104" s="226"/>
      <c r="H104" s="226">
        <f>SUM(H99:H101)</f>
        <v>260</v>
      </c>
      <c r="I104" s="224"/>
      <c r="J104" s="225"/>
      <c r="K104" s="225"/>
      <c r="L104" s="225"/>
      <c r="M104" s="226"/>
      <c r="N104" s="226">
        <f>SUM(N99:N101)</f>
        <v>35.714285714285715</v>
      </c>
      <c r="O104" s="224"/>
      <c r="P104" s="225"/>
      <c r="Q104" s="225"/>
      <c r="R104" s="225"/>
      <c r="S104" s="226"/>
      <c r="T104" s="226">
        <f>SUM(T99:T101)</f>
        <v>0</v>
      </c>
      <c r="U104" s="226">
        <f>H104+N104+T104</f>
        <v>295.71428571428572</v>
      </c>
      <c r="V104" s="227">
        <f>U104*1.25</f>
        <v>369.64285714285717</v>
      </c>
    </row>
    <row r="105" spans="1:22" ht="31.5">
      <c r="A105" s="207" t="s">
        <v>165</v>
      </c>
      <c r="B105" s="208" t="s">
        <v>168</v>
      </c>
      <c r="C105" s="209" t="s">
        <v>9</v>
      </c>
      <c r="D105" s="210" t="s">
        <v>169</v>
      </c>
      <c r="E105" s="209" t="s">
        <v>9</v>
      </c>
      <c r="F105" s="209">
        <v>1</v>
      </c>
      <c r="G105" s="222">
        <v>260</v>
      </c>
      <c r="H105" s="209">
        <f>F105*G105</f>
        <v>260</v>
      </c>
      <c r="I105" s="212" t="s">
        <v>63</v>
      </c>
      <c r="J105" s="209">
        <v>1</v>
      </c>
      <c r="K105" s="213">
        <v>0.25</v>
      </c>
      <c r="L105" s="209">
        <v>50</v>
      </c>
      <c r="M105" s="213">
        <v>3</v>
      </c>
      <c r="N105" s="213">
        <f>L105*K105*J105/M105</f>
        <v>4.166666666666667</v>
      </c>
      <c r="O105" s="212" t="s">
        <v>64</v>
      </c>
      <c r="P105" s="209">
        <v>2</v>
      </c>
      <c r="Q105" s="209">
        <v>1</v>
      </c>
      <c r="R105" s="214">
        <v>5</v>
      </c>
      <c r="S105" s="213">
        <v>3</v>
      </c>
      <c r="T105" s="215">
        <f>R105*Q105*P105/S105</f>
        <v>3.3333333333333335</v>
      </c>
      <c r="U105" s="213"/>
      <c r="V105" s="216"/>
    </row>
    <row r="106" spans="1:22" ht="15.75">
      <c r="A106" s="217"/>
      <c r="B106" s="218"/>
      <c r="C106" s="209"/>
      <c r="D106" s="212"/>
      <c r="E106" s="209"/>
      <c r="F106" s="209"/>
      <c r="G106" s="211"/>
      <c r="H106" s="209">
        <f t="shared" ref="H106:H108" si="22">F106*G106</f>
        <v>0</v>
      </c>
      <c r="I106" s="212" t="s">
        <v>136</v>
      </c>
      <c r="J106" s="209">
        <v>2</v>
      </c>
      <c r="K106" s="213">
        <v>1</v>
      </c>
      <c r="L106" s="213">
        <v>8</v>
      </c>
      <c r="M106" s="213">
        <v>3</v>
      </c>
      <c r="N106" s="213">
        <f t="shared" ref="N106" si="23">L106*K106*J106/M106</f>
        <v>5.333333333333333</v>
      </c>
      <c r="O106" s="212"/>
      <c r="P106" s="209"/>
      <c r="Q106" s="209"/>
      <c r="R106" s="214"/>
      <c r="S106" s="213"/>
      <c r="T106" s="213"/>
      <c r="U106" s="213"/>
      <c r="V106" s="216"/>
    </row>
    <row r="107" spans="1:22" ht="15.75">
      <c r="A107" s="219"/>
      <c r="B107" s="220"/>
      <c r="C107" s="209"/>
      <c r="D107" s="212"/>
      <c r="E107" s="209"/>
      <c r="F107" s="211"/>
      <c r="G107" s="211"/>
      <c r="H107" s="209">
        <f t="shared" si="22"/>
        <v>0</v>
      </c>
      <c r="I107" s="212"/>
      <c r="J107" s="209"/>
      <c r="K107" s="213"/>
      <c r="L107" s="213"/>
      <c r="M107" s="213"/>
      <c r="N107" s="213"/>
      <c r="O107" s="212"/>
      <c r="P107" s="209"/>
      <c r="Q107" s="209"/>
      <c r="R107" s="214"/>
      <c r="S107" s="213"/>
      <c r="T107" s="213"/>
      <c r="U107" s="213"/>
      <c r="V107" s="216"/>
    </row>
    <row r="108" spans="1:22" ht="15.75">
      <c r="A108" s="219"/>
      <c r="B108" s="220"/>
      <c r="C108" s="209"/>
      <c r="D108" s="212"/>
      <c r="E108" s="209"/>
      <c r="F108" s="211"/>
      <c r="G108" s="211"/>
      <c r="H108" s="209">
        <f t="shared" si="22"/>
        <v>0</v>
      </c>
      <c r="I108" s="212"/>
      <c r="J108" s="209"/>
      <c r="K108" s="213"/>
      <c r="L108" s="213"/>
      <c r="M108" s="213"/>
      <c r="N108" s="213"/>
      <c r="O108" s="212"/>
      <c r="P108" s="209"/>
      <c r="Q108" s="209"/>
      <c r="R108" s="214"/>
      <c r="S108" s="213"/>
      <c r="T108" s="213"/>
      <c r="U108" s="213"/>
      <c r="V108" s="216"/>
    </row>
    <row r="109" spans="1:22" ht="15.75">
      <c r="A109" s="219"/>
      <c r="B109" s="220"/>
      <c r="C109" s="209"/>
      <c r="D109" s="212"/>
      <c r="E109" s="209"/>
      <c r="F109" s="211"/>
      <c r="G109" s="211"/>
      <c r="H109" s="209"/>
      <c r="I109" s="212"/>
      <c r="J109" s="209"/>
      <c r="K109" s="213"/>
      <c r="L109" s="213"/>
      <c r="M109" s="213"/>
      <c r="N109" s="213"/>
      <c r="O109" s="212"/>
      <c r="P109" s="209"/>
      <c r="Q109" s="209"/>
      <c r="R109" s="214"/>
      <c r="S109" s="213"/>
      <c r="T109" s="213"/>
      <c r="U109" s="213"/>
      <c r="V109" s="216"/>
    </row>
    <row r="110" spans="1:22" ht="15.75">
      <c r="A110" s="219"/>
      <c r="B110" s="220"/>
      <c r="C110" s="209"/>
      <c r="D110" s="212"/>
      <c r="E110" s="209"/>
      <c r="F110" s="211"/>
      <c r="G110" s="211"/>
      <c r="H110" s="209"/>
      <c r="I110" s="212"/>
      <c r="J110" s="209"/>
      <c r="K110" s="213"/>
      <c r="L110" s="213"/>
      <c r="M110" s="213"/>
      <c r="N110" s="213"/>
      <c r="O110" s="212"/>
      <c r="P110" s="209"/>
      <c r="Q110" s="209"/>
      <c r="R110" s="214"/>
      <c r="S110" s="213"/>
      <c r="T110" s="213"/>
      <c r="U110" s="213"/>
      <c r="V110" s="216"/>
    </row>
    <row r="111" spans="1:22" ht="15.75">
      <c r="A111" s="223"/>
      <c r="B111" s="224"/>
      <c r="C111" s="225"/>
      <c r="D111" s="224"/>
      <c r="E111" s="225"/>
      <c r="F111" s="225"/>
      <c r="G111" s="226"/>
      <c r="H111" s="226">
        <f>SUM(H105:H107)</f>
        <v>260</v>
      </c>
      <c r="I111" s="224"/>
      <c r="J111" s="225"/>
      <c r="K111" s="225"/>
      <c r="L111" s="225"/>
      <c r="M111" s="226"/>
      <c r="N111" s="226">
        <f>SUM(N105:N107)</f>
        <v>9.5</v>
      </c>
      <c r="O111" s="224"/>
      <c r="P111" s="225"/>
      <c r="Q111" s="225"/>
      <c r="R111" s="225"/>
      <c r="S111" s="226"/>
      <c r="T111" s="226">
        <f>SUM(T105:T107)</f>
        <v>3.3333333333333335</v>
      </c>
      <c r="U111" s="226">
        <f>H111+N111+T111</f>
        <v>272.83333333333331</v>
      </c>
      <c r="V111" s="227">
        <f>U111*1.25</f>
        <v>341.04166666666663</v>
      </c>
    </row>
    <row r="112" spans="1:22" ht="47.25">
      <c r="A112" s="207">
        <v>2</v>
      </c>
      <c r="B112" s="208" t="s">
        <v>170</v>
      </c>
      <c r="C112" s="209" t="s">
        <v>171</v>
      </c>
      <c r="D112" s="210"/>
      <c r="E112" s="209"/>
      <c r="F112" s="209"/>
      <c r="G112" s="211"/>
      <c r="H112" s="209"/>
      <c r="I112" s="212" t="s">
        <v>63</v>
      </c>
      <c r="J112" s="209">
        <v>1</v>
      </c>
      <c r="K112" s="213">
        <v>0.5</v>
      </c>
      <c r="L112" s="209">
        <v>50</v>
      </c>
      <c r="M112" s="213">
        <v>1</v>
      </c>
      <c r="N112" s="213">
        <f>L112*K112*J112/M112</f>
        <v>25</v>
      </c>
      <c r="O112" s="212" t="s">
        <v>64</v>
      </c>
      <c r="P112" s="209">
        <v>2</v>
      </c>
      <c r="Q112" s="209">
        <v>1</v>
      </c>
      <c r="R112" s="214">
        <v>5</v>
      </c>
      <c r="S112" s="213">
        <v>1</v>
      </c>
      <c r="T112" s="215">
        <f>R112*Q112*P112/S112</f>
        <v>10</v>
      </c>
      <c r="U112" s="213"/>
      <c r="V112" s="216"/>
    </row>
    <row r="113" spans="1:22" ht="15.75">
      <c r="A113" s="217"/>
      <c r="B113" s="218"/>
      <c r="C113" s="209"/>
      <c r="D113" s="212"/>
      <c r="E113" s="209"/>
      <c r="F113" s="209"/>
      <c r="G113" s="211"/>
      <c r="H113" s="209"/>
      <c r="I113" s="212" t="s">
        <v>133</v>
      </c>
      <c r="J113" s="209">
        <v>1</v>
      </c>
      <c r="K113" s="213">
        <v>1</v>
      </c>
      <c r="L113" s="209">
        <v>35</v>
      </c>
      <c r="M113" s="213">
        <v>1</v>
      </c>
      <c r="N113" s="213">
        <f t="shared" ref="N113:N114" si="24">L113*K113*J113/M113</f>
        <v>35</v>
      </c>
      <c r="O113" s="212"/>
      <c r="P113" s="209"/>
      <c r="Q113" s="209"/>
      <c r="R113" s="214"/>
      <c r="S113" s="213"/>
      <c r="T113" s="213"/>
      <c r="U113" s="213"/>
      <c r="V113" s="216"/>
    </row>
    <row r="114" spans="1:22" ht="15.75">
      <c r="A114" s="219"/>
      <c r="B114" s="220"/>
      <c r="C114" s="209"/>
      <c r="D114" s="212"/>
      <c r="E114" s="209"/>
      <c r="F114" s="211"/>
      <c r="G114" s="211"/>
      <c r="H114" s="209"/>
      <c r="I114" s="212" t="s">
        <v>136</v>
      </c>
      <c r="J114" s="209">
        <v>2</v>
      </c>
      <c r="K114" s="213">
        <v>1</v>
      </c>
      <c r="L114" s="213">
        <v>8</v>
      </c>
      <c r="M114" s="213">
        <v>1</v>
      </c>
      <c r="N114" s="213">
        <f t="shared" si="24"/>
        <v>16</v>
      </c>
      <c r="O114" s="212"/>
      <c r="P114" s="209"/>
      <c r="Q114" s="209"/>
      <c r="R114" s="214"/>
      <c r="S114" s="213"/>
      <c r="T114" s="213"/>
      <c r="U114" s="213"/>
      <c r="V114" s="216"/>
    </row>
    <row r="115" spans="1:22" ht="15.75">
      <c r="A115" s="223"/>
      <c r="B115" s="224"/>
      <c r="C115" s="225"/>
      <c r="D115" s="224"/>
      <c r="E115" s="225"/>
      <c r="F115" s="225"/>
      <c r="G115" s="226"/>
      <c r="H115" s="226">
        <f>SUM(H112:H114)</f>
        <v>0</v>
      </c>
      <c r="I115" s="224"/>
      <c r="J115" s="225"/>
      <c r="K115" s="225"/>
      <c r="L115" s="225"/>
      <c r="M115" s="226"/>
      <c r="N115" s="226">
        <f>SUM(N112:N114)</f>
        <v>76</v>
      </c>
      <c r="O115" s="224"/>
      <c r="P115" s="225"/>
      <c r="Q115" s="225"/>
      <c r="R115" s="225"/>
      <c r="S115" s="226"/>
      <c r="T115" s="226">
        <f>SUM(T112:T114)</f>
        <v>10</v>
      </c>
      <c r="U115" s="226">
        <f>H115+N115+T115</f>
        <v>86</v>
      </c>
      <c r="V115" s="227">
        <f>U115*1.25</f>
        <v>107.5</v>
      </c>
    </row>
    <row r="116" spans="1:22" ht="47.25">
      <c r="A116" s="207">
        <v>2</v>
      </c>
      <c r="B116" s="208" t="s">
        <v>172</v>
      </c>
      <c r="C116" s="209" t="s">
        <v>171</v>
      </c>
      <c r="D116" s="210"/>
      <c r="E116" s="209"/>
      <c r="F116" s="209"/>
      <c r="G116" s="211"/>
      <c r="H116" s="209"/>
      <c r="I116" s="212" t="s">
        <v>63</v>
      </c>
      <c r="J116" s="209">
        <v>1</v>
      </c>
      <c r="K116" s="213">
        <v>0.5</v>
      </c>
      <c r="L116" s="209">
        <v>50</v>
      </c>
      <c r="M116" s="213">
        <v>1.5</v>
      </c>
      <c r="N116" s="213">
        <f>L116*K116*J116/M116</f>
        <v>16.666666666666668</v>
      </c>
      <c r="O116" s="212" t="s">
        <v>64</v>
      </c>
      <c r="P116" s="209">
        <v>2</v>
      </c>
      <c r="Q116" s="209">
        <v>1</v>
      </c>
      <c r="R116" s="214">
        <v>5</v>
      </c>
      <c r="S116" s="213">
        <v>1.5</v>
      </c>
      <c r="T116" s="215">
        <f>R116*Q116*P116/S116</f>
        <v>6.666666666666667</v>
      </c>
      <c r="U116" s="213"/>
      <c r="V116" s="216"/>
    </row>
    <row r="117" spans="1:22" ht="15.75">
      <c r="A117" s="217"/>
      <c r="B117" s="218"/>
      <c r="C117" s="209"/>
      <c r="D117" s="212"/>
      <c r="E117" s="209"/>
      <c r="F117" s="209"/>
      <c r="G117" s="211"/>
      <c r="H117" s="209"/>
      <c r="I117" s="212" t="s">
        <v>133</v>
      </c>
      <c r="J117" s="209">
        <v>1</v>
      </c>
      <c r="K117" s="213">
        <v>1</v>
      </c>
      <c r="L117" s="209">
        <v>35</v>
      </c>
      <c r="M117" s="213">
        <v>1.5</v>
      </c>
      <c r="N117" s="213">
        <f t="shared" ref="N117:N118" si="25">L117*K117*J117/M117</f>
        <v>23.333333333333332</v>
      </c>
      <c r="O117" s="212"/>
      <c r="P117" s="209"/>
      <c r="Q117" s="209"/>
      <c r="R117" s="214"/>
      <c r="S117" s="213"/>
      <c r="T117" s="213"/>
      <c r="U117" s="213"/>
      <c r="V117" s="216"/>
    </row>
    <row r="118" spans="1:22" ht="15.75">
      <c r="A118" s="219"/>
      <c r="B118" s="220"/>
      <c r="C118" s="209"/>
      <c r="D118" s="212"/>
      <c r="E118" s="209"/>
      <c r="F118" s="211"/>
      <c r="G118" s="211"/>
      <c r="H118" s="209"/>
      <c r="I118" s="212" t="s">
        <v>136</v>
      </c>
      <c r="J118" s="209">
        <v>2</v>
      </c>
      <c r="K118" s="213">
        <v>1</v>
      </c>
      <c r="L118" s="213">
        <v>8</v>
      </c>
      <c r="M118" s="213">
        <v>1.5</v>
      </c>
      <c r="N118" s="213">
        <f t="shared" si="25"/>
        <v>10.666666666666666</v>
      </c>
      <c r="O118" s="212"/>
      <c r="P118" s="209"/>
      <c r="Q118" s="209"/>
      <c r="R118" s="214"/>
      <c r="S118" s="213"/>
      <c r="T118" s="213"/>
      <c r="U118" s="213"/>
      <c r="V118" s="216"/>
    </row>
    <row r="119" spans="1:22" ht="15.75">
      <c r="A119" s="223"/>
      <c r="B119" s="224"/>
      <c r="C119" s="225"/>
      <c r="D119" s="224"/>
      <c r="E119" s="225"/>
      <c r="F119" s="225"/>
      <c r="G119" s="226"/>
      <c r="H119" s="226">
        <f>SUM(H116:H118)</f>
        <v>0</v>
      </c>
      <c r="I119" s="224"/>
      <c r="J119" s="225"/>
      <c r="K119" s="225"/>
      <c r="L119" s="225"/>
      <c r="M119" s="226"/>
      <c r="N119" s="226">
        <f>SUM(N116:N118)</f>
        <v>50.666666666666664</v>
      </c>
      <c r="O119" s="224"/>
      <c r="P119" s="225"/>
      <c r="Q119" s="225"/>
      <c r="R119" s="225"/>
      <c r="S119" s="226"/>
      <c r="T119" s="226">
        <f>SUM(T116:T118)</f>
        <v>6.666666666666667</v>
      </c>
      <c r="U119" s="226">
        <f>H119+N119+T119</f>
        <v>57.333333333333329</v>
      </c>
      <c r="V119" s="227">
        <f>U119*1.25</f>
        <v>71.666666666666657</v>
      </c>
    </row>
    <row r="120" spans="1:22" ht="31.5">
      <c r="A120" s="207">
        <v>2</v>
      </c>
      <c r="B120" s="208" t="s">
        <v>173</v>
      </c>
      <c r="C120" s="209" t="s">
        <v>135</v>
      </c>
      <c r="D120" s="210"/>
      <c r="E120" s="209"/>
      <c r="F120" s="209"/>
      <c r="G120" s="211"/>
      <c r="H120" s="209"/>
      <c r="I120" s="212" t="s">
        <v>63</v>
      </c>
      <c r="J120" s="209">
        <v>1</v>
      </c>
      <c r="K120" s="213">
        <v>0.25</v>
      </c>
      <c r="L120" s="209">
        <v>50</v>
      </c>
      <c r="M120" s="213">
        <v>0.35</v>
      </c>
      <c r="N120" s="213">
        <f>L120*K120*J120/M120</f>
        <v>35.714285714285715</v>
      </c>
      <c r="O120" s="212" t="s">
        <v>64</v>
      </c>
      <c r="P120" s="209">
        <v>2</v>
      </c>
      <c r="Q120" s="209">
        <v>1</v>
      </c>
      <c r="R120" s="214">
        <v>5</v>
      </c>
      <c r="S120" s="213">
        <v>0.35</v>
      </c>
      <c r="T120" s="215">
        <f>R120*Q120*P120/S120</f>
        <v>28.571428571428573</v>
      </c>
      <c r="U120" s="213"/>
      <c r="V120" s="216"/>
    </row>
    <row r="121" spans="1:22" ht="15.75">
      <c r="A121" s="217"/>
      <c r="B121" s="218"/>
      <c r="C121" s="209"/>
      <c r="D121" s="212"/>
      <c r="E121" s="209"/>
      <c r="F121" s="209"/>
      <c r="G121" s="211"/>
      <c r="H121" s="209"/>
      <c r="I121" s="212" t="s">
        <v>133</v>
      </c>
      <c r="J121" s="209">
        <v>1</v>
      </c>
      <c r="K121" s="213">
        <v>1</v>
      </c>
      <c r="L121" s="209">
        <v>35</v>
      </c>
      <c r="M121" s="213">
        <v>0.35</v>
      </c>
      <c r="N121" s="213">
        <f t="shared" ref="N121:N122" si="26">L121*K121*J121/M121</f>
        <v>100</v>
      </c>
      <c r="O121" s="212"/>
      <c r="P121" s="209"/>
      <c r="Q121" s="209"/>
      <c r="R121" s="214"/>
      <c r="S121" s="213"/>
      <c r="T121" s="213"/>
      <c r="U121" s="213"/>
      <c r="V121" s="216"/>
    </row>
    <row r="122" spans="1:22" ht="15.75">
      <c r="A122" s="219"/>
      <c r="B122" s="220"/>
      <c r="C122" s="209"/>
      <c r="D122" s="212"/>
      <c r="E122" s="209"/>
      <c r="F122" s="211"/>
      <c r="G122" s="211"/>
      <c r="H122" s="209"/>
      <c r="I122" s="212" t="s">
        <v>136</v>
      </c>
      <c r="J122" s="209">
        <v>2</v>
      </c>
      <c r="K122" s="213">
        <v>1</v>
      </c>
      <c r="L122" s="213">
        <v>8</v>
      </c>
      <c r="M122" s="213">
        <v>0.35</v>
      </c>
      <c r="N122" s="213">
        <f t="shared" si="26"/>
        <v>45.714285714285715</v>
      </c>
      <c r="O122" s="212"/>
      <c r="P122" s="209"/>
      <c r="Q122" s="209"/>
      <c r="R122" s="214"/>
      <c r="S122" s="213"/>
      <c r="T122" s="213"/>
      <c r="U122" s="213"/>
      <c r="V122" s="216"/>
    </row>
    <row r="123" spans="1:22" ht="15.75">
      <c r="A123" s="223"/>
      <c r="B123" s="224"/>
      <c r="C123" s="225"/>
      <c r="D123" s="224"/>
      <c r="E123" s="225"/>
      <c r="F123" s="225"/>
      <c r="G123" s="226"/>
      <c r="H123" s="226">
        <f>SUM(H120:H122)</f>
        <v>0</v>
      </c>
      <c r="I123" s="224"/>
      <c r="J123" s="225"/>
      <c r="K123" s="225"/>
      <c r="L123" s="225"/>
      <c r="M123" s="226"/>
      <c r="N123" s="226">
        <f>SUM(N120:N122)</f>
        <v>181.42857142857144</v>
      </c>
      <c r="O123" s="224"/>
      <c r="P123" s="225"/>
      <c r="Q123" s="225"/>
      <c r="R123" s="225"/>
      <c r="S123" s="226"/>
      <c r="T123" s="226">
        <f>SUM(T120:T122)</f>
        <v>28.571428571428573</v>
      </c>
      <c r="U123" s="226">
        <f>H123+N123+T123</f>
        <v>210.00000000000003</v>
      </c>
      <c r="V123" s="227">
        <f>U123*1.25</f>
        <v>262.50000000000006</v>
      </c>
    </row>
    <row r="124" spans="1:22" ht="13.5" customHeight="1">
      <c r="A124" s="195"/>
      <c r="B124" s="206"/>
      <c r="C124" s="197"/>
      <c r="D124" s="198"/>
      <c r="E124" s="198"/>
      <c r="F124" s="198"/>
      <c r="G124" s="199"/>
      <c r="H124" s="199"/>
      <c r="I124" s="198"/>
      <c r="J124" s="198"/>
      <c r="K124" s="199"/>
      <c r="L124" s="200"/>
      <c r="M124" s="201"/>
      <c r="N124" s="199"/>
      <c r="O124" s="202"/>
      <c r="P124" s="200"/>
      <c r="Q124" s="200"/>
      <c r="R124" s="200"/>
      <c r="S124" s="201"/>
      <c r="T124" s="201"/>
      <c r="U124" s="198"/>
      <c r="V124" s="203"/>
    </row>
    <row r="125" spans="1:22" ht="35.25" customHeight="1">
      <c r="A125" s="207" t="s">
        <v>174</v>
      </c>
      <c r="B125" s="208" t="s">
        <v>175</v>
      </c>
      <c r="C125" s="209" t="s">
        <v>171</v>
      </c>
      <c r="D125" s="210"/>
      <c r="E125" s="209"/>
      <c r="F125" s="209"/>
      <c r="G125" s="211"/>
      <c r="H125" s="209"/>
      <c r="I125" s="212" t="s">
        <v>63</v>
      </c>
      <c r="J125" s="209">
        <v>0.5</v>
      </c>
      <c r="K125" s="213">
        <v>1</v>
      </c>
      <c r="L125" s="209">
        <v>50</v>
      </c>
      <c r="M125" s="213">
        <v>4</v>
      </c>
      <c r="N125" s="213">
        <f>L125*K125*J125/M125</f>
        <v>6.25</v>
      </c>
      <c r="O125" s="212" t="s">
        <v>64</v>
      </c>
      <c r="P125" s="209">
        <v>4</v>
      </c>
      <c r="Q125" s="209">
        <v>1</v>
      </c>
      <c r="R125" s="214">
        <v>5</v>
      </c>
      <c r="S125" s="213">
        <v>4</v>
      </c>
      <c r="T125" s="215">
        <f>R125*Q125*P125/S125</f>
        <v>5</v>
      </c>
      <c r="U125" s="213"/>
      <c r="V125" s="216"/>
    </row>
    <row r="126" spans="1:22" ht="15" customHeight="1">
      <c r="A126" s="217"/>
      <c r="B126" s="218"/>
      <c r="C126" s="209"/>
      <c r="D126" s="212"/>
      <c r="E126" s="209"/>
      <c r="F126" s="209"/>
      <c r="G126" s="211"/>
      <c r="H126" s="209"/>
      <c r="I126" s="212" t="s">
        <v>176</v>
      </c>
      <c r="J126" s="209">
        <v>1</v>
      </c>
      <c r="K126" s="213">
        <v>1</v>
      </c>
      <c r="L126" s="209">
        <v>35</v>
      </c>
      <c r="M126" s="213">
        <v>4</v>
      </c>
      <c r="N126" s="213">
        <f t="shared" ref="N126:N127" si="27">L126*K126*J126/M126</f>
        <v>8.75</v>
      </c>
      <c r="O126" s="212"/>
      <c r="P126" s="209"/>
      <c r="Q126" s="209"/>
      <c r="R126" s="214"/>
      <c r="S126" s="213"/>
      <c r="T126" s="213"/>
      <c r="U126" s="213"/>
      <c r="V126" s="216"/>
    </row>
    <row r="127" spans="1:22" ht="15.75">
      <c r="A127" s="219"/>
      <c r="B127" s="220"/>
      <c r="C127" s="209"/>
      <c r="D127" s="212"/>
      <c r="E127" s="209"/>
      <c r="F127" s="211"/>
      <c r="G127" s="211"/>
      <c r="H127" s="209"/>
      <c r="I127" s="212" t="s">
        <v>136</v>
      </c>
      <c r="J127" s="209">
        <v>2</v>
      </c>
      <c r="K127" s="213">
        <v>1</v>
      </c>
      <c r="L127" s="213">
        <v>8</v>
      </c>
      <c r="M127" s="213">
        <v>4</v>
      </c>
      <c r="N127" s="213">
        <f t="shared" si="27"/>
        <v>4</v>
      </c>
      <c r="O127" s="212"/>
      <c r="P127" s="209"/>
      <c r="Q127" s="209"/>
      <c r="R127" s="214"/>
      <c r="S127" s="213"/>
      <c r="T127" s="213"/>
      <c r="U127" s="213"/>
      <c r="V127" s="216"/>
    </row>
    <row r="128" spans="1:22" ht="15.75">
      <c r="A128" s="223"/>
      <c r="B128" s="224"/>
      <c r="C128" s="225"/>
      <c r="D128" s="224"/>
      <c r="E128" s="225"/>
      <c r="F128" s="225"/>
      <c r="G128" s="226"/>
      <c r="H128" s="226">
        <f>SUM(H125:H127)</f>
        <v>0</v>
      </c>
      <c r="I128" s="224"/>
      <c r="J128" s="225"/>
      <c r="K128" s="225"/>
      <c r="L128" s="225"/>
      <c r="M128" s="226"/>
      <c r="N128" s="226">
        <f>SUM(N125:N127)</f>
        <v>19</v>
      </c>
      <c r="O128" s="224"/>
      <c r="P128" s="225"/>
      <c r="Q128" s="225"/>
      <c r="R128" s="225"/>
      <c r="S128" s="226"/>
      <c r="T128" s="226">
        <f>SUM(T125:T127)</f>
        <v>5</v>
      </c>
      <c r="U128" s="226">
        <f>H128+N128+T128</f>
        <v>24</v>
      </c>
      <c r="V128" s="227">
        <f>U128*1.25</f>
        <v>30</v>
      </c>
    </row>
    <row r="129" spans="1:22" ht="13.5" customHeight="1">
      <c r="A129" s="195"/>
      <c r="B129" s="206"/>
      <c r="C129" s="197"/>
      <c r="D129" s="198"/>
      <c r="E129" s="198"/>
      <c r="F129" s="198"/>
      <c r="G129" s="199"/>
      <c r="H129" s="199"/>
      <c r="I129" s="198"/>
      <c r="J129" s="198"/>
      <c r="K129" s="199"/>
      <c r="L129" s="200"/>
      <c r="M129" s="201"/>
      <c r="N129" s="199"/>
      <c r="O129" s="202"/>
      <c r="P129" s="200"/>
      <c r="Q129" s="200"/>
      <c r="R129" s="200"/>
      <c r="S129" s="201"/>
      <c r="T129" s="201"/>
      <c r="U129" s="198"/>
      <c r="V129" s="203"/>
    </row>
    <row r="130" spans="1:22" ht="35.25" customHeight="1">
      <c r="A130" s="207" t="s">
        <v>174</v>
      </c>
      <c r="B130" s="208" t="s">
        <v>177</v>
      </c>
      <c r="C130" s="209" t="s">
        <v>171</v>
      </c>
      <c r="D130" s="210"/>
      <c r="E130" s="209"/>
      <c r="F130" s="209"/>
      <c r="G130" s="211"/>
      <c r="H130" s="209"/>
      <c r="I130" s="212" t="s">
        <v>63</v>
      </c>
      <c r="J130" s="209">
        <v>1</v>
      </c>
      <c r="K130" s="213">
        <v>1</v>
      </c>
      <c r="L130" s="209">
        <v>50</v>
      </c>
      <c r="M130" s="213">
        <v>2.6</v>
      </c>
      <c r="N130" s="213">
        <f>L130*K130*J130/M130</f>
        <v>19.23076923076923</v>
      </c>
      <c r="O130" s="212" t="s">
        <v>64</v>
      </c>
      <c r="P130" s="209">
        <v>2</v>
      </c>
      <c r="Q130" s="209">
        <v>1</v>
      </c>
      <c r="R130" s="214">
        <v>5</v>
      </c>
      <c r="S130" s="213">
        <v>2.6</v>
      </c>
      <c r="T130" s="215">
        <f>R130*Q130*P130/S130</f>
        <v>3.8461538461538458</v>
      </c>
      <c r="U130" s="213"/>
      <c r="V130" s="216"/>
    </row>
    <row r="131" spans="1:22" ht="15" customHeight="1">
      <c r="A131" s="217"/>
      <c r="B131" s="218"/>
      <c r="C131" s="209"/>
      <c r="D131" s="212"/>
      <c r="E131" s="209"/>
      <c r="F131" s="209"/>
      <c r="G131" s="211"/>
      <c r="H131" s="209"/>
      <c r="I131" s="212" t="s">
        <v>133</v>
      </c>
      <c r="J131" s="209">
        <v>1</v>
      </c>
      <c r="K131" s="213">
        <v>1</v>
      </c>
      <c r="L131" s="209">
        <v>35</v>
      </c>
      <c r="M131" s="213">
        <v>2.6</v>
      </c>
      <c r="N131" s="213">
        <f t="shared" ref="N131:N132" si="28">L131*K131*J131/M131</f>
        <v>13.461538461538462</v>
      </c>
      <c r="O131" s="212"/>
      <c r="P131" s="209"/>
      <c r="Q131" s="209"/>
      <c r="R131" s="214"/>
      <c r="S131" s="213"/>
      <c r="T131" s="213"/>
      <c r="U131" s="213"/>
      <c r="V131" s="216"/>
    </row>
    <row r="132" spans="1:22" ht="15.75">
      <c r="A132" s="219"/>
      <c r="B132" s="220"/>
      <c r="C132" s="209"/>
      <c r="D132" s="212"/>
      <c r="E132" s="209"/>
      <c r="F132" s="211"/>
      <c r="G132" s="211"/>
      <c r="H132" s="209"/>
      <c r="I132" s="212" t="s">
        <v>136</v>
      </c>
      <c r="J132" s="209">
        <v>2</v>
      </c>
      <c r="K132" s="213">
        <v>1</v>
      </c>
      <c r="L132" s="213">
        <v>8</v>
      </c>
      <c r="M132" s="213">
        <v>2.6</v>
      </c>
      <c r="N132" s="213">
        <f t="shared" si="28"/>
        <v>6.1538461538461533</v>
      </c>
      <c r="O132" s="212"/>
      <c r="P132" s="209"/>
      <c r="Q132" s="209"/>
      <c r="R132" s="214"/>
      <c r="S132" s="213"/>
      <c r="T132" s="213"/>
      <c r="U132" s="213"/>
      <c r="V132" s="216"/>
    </row>
    <row r="133" spans="1:22" ht="15.75">
      <c r="A133" s="223"/>
      <c r="B133" s="224"/>
      <c r="C133" s="225"/>
      <c r="D133" s="224"/>
      <c r="E133" s="225"/>
      <c r="F133" s="225"/>
      <c r="G133" s="226"/>
      <c r="H133" s="226">
        <f>SUM(H130:H132)</f>
        <v>0</v>
      </c>
      <c r="I133" s="224"/>
      <c r="J133" s="225"/>
      <c r="K133" s="225"/>
      <c r="L133" s="225"/>
      <c r="M133" s="226"/>
      <c r="N133" s="226">
        <f>SUM(N130:N132)</f>
        <v>38.846153846153847</v>
      </c>
      <c r="O133" s="224"/>
      <c r="P133" s="225"/>
      <c r="Q133" s="225"/>
      <c r="R133" s="225"/>
      <c r="S133" s="226"/>
      <c r="T133" s="226">
        <f>SUM(T130:T132)</f>
        <v>3.8461538461538458</v>
      </c>
      <c r="U133" s="226">
        <f>H133+N133+T133</f>
        <v>42.692307692307693</v>
      </c>
      <c r="V133" s="227">
        <f>U133*1.25</f>
        <v>53.365384615384613</v>
      </c>
    </row>
    <row r="134" spans="1:22" ht="13.5" customHeight="1">
      <c r="A134" s="195"/>
      <c r="B134" s="206"/>
      <c r="C134" s="197"/>
      <c r="D134" s="198"/>
      <c r="E134" s="198"/>
      <c r="F134" s="198"/>
      <c r="G134" s="199"/>
      <c r="H134" s="199"/>
      <c r="I134" s="198"/>
      <c r="J134" s="198"/>
      <c r="K134" s="199"/>
      <c r="L134" s="200"/>
      <c r="M134" s="201"/>
      <c r="N134" s="199"/>
      <c r="O134" s="202"/>
      <c r="P134" s="200"/>
      <c r="Q134" s="200"/>
      <c r="R134" s="200"/>
      <c r="S134" s="201"/>
      <c r="T134" s="201"/>
      <c r="U134" s="198"/>
      <c r="V134" s="203"/>
    </row>
    <row r="135" spans="1:22" ht="35.25" customHeight="1">
      <c r="A135" s="207" t="s">
        <v>174</v>
      </c>
      <c r="B135" s="208" t="s">
        <v>178</v>
      </c>
      <c r="C135" s="209" t="s">
        <v>171</v>
      </c>
      <c r="D135" s="210"/>
      <c r="E135" s="209"/>
      <c r="F135" s="209"/>
      <c r="G135" s="211"/>
      <c r="H135" s="209"/>
      <c r="I135" s="212" t="s">
        <v>63</v>
      </c>
      <c r="J135" s="209">
        <v>1</v>
      </c>
      <c r="K135" s="213">
        <v>1</v>
      </c>
      <c r="L135" s="209">
        <v>50</v>
      </c>
      <c r="M135" s="213">
        <v>2</v>
      </c>
      <c r="N135" s="213">
        <f>L135*K135*J135/M135</f>
        <v>25</v>
      </c>
      <c r="O135" s="212" t="s">
        <v>64</v>
      </c>
      <c r="P135" s="209">
        <v>2</v>
      </c>
      <c r="Q135" s="209">
        <v>1</v>
      </c>
      <c r="R135" s="214">
        <v>5</v>
      </c>
      <c r="S135" s="213">
        <v>2</v>
      </c>
      <c r="T135" s="215">
        <f>R135*Q135*P135/S135</f>
        <v>5</v>
      </c>
      <c r="U135" s="213"/>
      <c r="V135" s="216"/>
    </row>
    <row r="136" spans="1:22" ht="15" customHeight="1">
      <c r="A136" s="217"/>
      <c r="B136" s="218"/>
      <c r="C136" s="209"/>
      <c r="D136" s="212"/>
      <c r="E136" s="209"/>
      <c r="F136" s="209"/>
      <c r="G136" s="211"/>
      <c r="H136" s="209"/>
      <c r="I136" s="212" t="s">
        <v>133</v>
      </c>
      <c r="J136" s="209">
        <v>1</v>
      </c>
      <c r="K136" s="213">
        <v>1</v>
      </c>
      <c r="L136" s="209">
        <v>35</v>
      </c>
      <c r="M136" s="213">
        <v>2</v>
      </c>
      <c r="N136" s="213">
        <f t="shared" ref="N136:N137" si="29">L136*K136*J136/M136</f>
        <v>17.5</v>
      </c>
      <c r="O136" s="212"/>
      <c r="P136" s="209"/>
      <c r="Q136" s="209"/>
      <c r="R136" s="214"/>
      <c r="S136" s="213"/>
      <c r="T136" s="213"/>
      <c r="U136" s="213"/>
      <c r="V136" s="216"/>
    </row>
    <row r="137" spans="1:22" ht="15.75">
      <c r="A137" s="219"/>
      <c r="B137" s="220"/>
      <c r="C137" s="209"/>
      <c r="D137" s="212"/>
      <c r="E137" s="209"/>
      <c r="F137" s="211"/>
      <c r="G137" s="211"/>
      <c r="H137" s="209"/>
      <c r="I137" s="212" t="s">
        <v>136</v>
      </c>
      <c r="J137" s="209">
        <v>2</v>
      </c>
      <c r="K137" s="213">
        <v>1</v>
      </c>
      <c r="L137" s="213">
        <v>8</v>
      </c>
      <c r="M137" s="213">
        <v>2</v>
      </c>
      <c r="N137" s="213">
        <f t="shared" si="29"/>
        <v>8</v>
      </c>
      <c r="O137" s="212"/>
      <c r="P137" s="209"/>
      <c r="Q137" s="209"/>
      <c r="R137" s="214"/>
      <c r="S137" s="213"/>
      <c r="T137" s="213"/>
      <c r="U137" s="213"/>
      <c r="V137" s="216"/>
    </row>
    <row r="138" spans="1:22" ht="15.75">
      <c r="A138" s="223"/>
      <c r="B138" s="224"/>
      <c r="C138" s="225"/>
      <c r="D138" s="224"/>
      <c r="E138" s="225"/>
      <c r="F138" s="225"/>
      <c r="G138" s="226"/>
      <c r="H138" s="226">
        <f>SUM(H135:H137)</f>
        <v>0</v>
      </c>
      <c r="I138" s="224"/>
      <c r="J138" s="225"/>
      <c r="K138" s="225"/>
      <c r="L138" s="225"/>
      <c r="M138" s="226"/>
      <c r="N138" s="226">
        <f>SUM(N135:N137)</f>
        <v>50.5</v>
      </c>
      <c r="O138" s="224"/>
      <c r="P138" s="225"/>
      <c r="Q138" s="225"/>
      <c r="R138" s="225"/>
      <c r="S138" s="226"/>
      <c r="T138" s="226">
        <f>SUM(T135:T137)</f>
        <v>5</v>
      </c>
      <c r="U138" s="226">
        <f>H138+N138+T138</f>
        <v>55.5</v>
      </c>
      <c r="V138" s="227">
        <f>U138*1.25</f>
        <v>69.375</v>
      </c>
    </row>
    <row r="139" spans="1:22" ht="13.5" customHeight="1">
      <c r="A139" s="195"/>
      <c r="B139" s="206"/>
      <c r="C139" s="197"/>
      <c r="D139" s="198"/>
      <c r="E139" s="198"/>
      <c r="F139" s="198"/>
      <c r="G139" s="199"/>
      <c r="H139" s="199"/>
      <c r="I139" s="198"/>
      <c r="J139" s="198"/>
      <c r="K139" s="199"/>
      <c r="L139" s="200"/>
      <c r="M139" s="201"/>
      <c r="N139" s="199"/>
      <c r="O139" s="202"/>
      <c r="P139" s="200"/>
      <c r="Q139" s="200"/>
      <c r="R139" s="200"/>
      <c r="S139" s="201"/>
      <c r="T139" s="201"/>
      <c r="U139" s="198"/>
      <c r="V139" s="203"/>
    </row>
    <row r="140" spans="1:22" ht="35.25" customHeight="1">
      <c r="A140" s="207" t="s">
        <v>174</v>
      </c>
      <c r="B140" s="208" t="s">
        <v>179</v>
      </c>
      <c r="C140" s="209" t="s">
        <v>155</v>
      </c>
      <c r="D140" s="210"/>
      <c r="E140" s="209"/>
      <c r="F140" s="209"/>
      <c r="G140" s="211"/>
      <c r="H140" s="209"/>
      <c r="I140" s="212" t="s">
        <v>63</v>
      </c>
      <c r="J140" s="209">
        <v>1</v>
      </c>
      <c r="K140" s="213">
        <v>0.5</v>
      </c>
      <c r="L140" s="209">
        <v>50</v>
      </c>
      <c r="M140" s="213">
        <v>2</v>
      </c>
      <c r="N140" s="213">
        <f>L140*K140*J140/M140</f>
        <v>12.5</v>
      </c>
      <c r="O140" s="212" t="s">
        <v>64</v>
      </c>
      <c r="P140" s="209">
        <v>1</v>
      </c>
      <c r="Q140" s="209">
        <v>1</v>
      </c>
      <c r="R140" s="214">
        <v>5</v>
      </c>
      <c r="S140" s="213">
        <v>2</v>
      </c>
      <c r="T140" s="215">
        <f>R140*Q140*P140/S140</f>
        <v>2.5</v>
      </c>
      <c r="U140" s="213"/>
      <c r="V140" s="216"/>
    </row>
    <row r="141" spans="1:22" ht="15" customHeight="1">
      <c r="A141" s="217"/>
      <c r="B141" s="218"/>
      <c r="C141" s="209"/>
      <c r="D141" s="212"/>
      <c r="E141" s="209"/>
      <c r="F141" s="209"/>
      <c r="G141" s="211"/>
      <c r="H141" s="209"/>
      <c r="I141" s="212" t="s">
        <v>136</v>
      </c>
      <c r="J141" s="209">
        <v>2</v>
      </c>
      <c r="K141" s="213">
        <v>1</v>
      </c>
      <c r="L141" s="213">
        <v>8</v>
      </c>
      <c r="M141" s="213">
        <v>2</v>
      </c>
      <c r="N141" s="213">
        <f t="shared" ref="N141" si="30">L141*K141*J141/M141</f>
        <v>8</v>
      </c>
      <c r="O141" s="212"/>
      <c r="P141" s="209"/>
      <c r="Q141" s="209"/>
      <c r="R141" s="214"/>
      <c r="S141" s="213"/>
      <c r="T141" s="213"/>
      <c r="U141" s="213"/>
      <c r="V141" s="216"/>
    </row>
    <row r="142" spans="1:22" ht="15.75">
      <c r="A142" s="219"/>
      <c r="B142" s="220"/>
      <c r="C142" s="209"/>
      <c r="D142" s="212"/>
      <c r="E142" s="209"/>
      <c r="F142" s="211"/>
      <c r="G142" s="211"/>
      <c r="H142" s="209"/>
      <c r="I142" s="212"/>
      <c r="J142" s="209"/>
      <c r="K142" s="213"/>
      <c r="L142" s="213"/>
      <c r="M142" s="213"/>
      <c r="N142" s="213"/>
      <c r="O142" s="212"/>
      <c r="P142" s="209"/>
      <c r="Q142" s="209"/>
      <c r="R142" s="214"/>
      <c r="S142" s="213"/>
      <c r="T142" s="213"/>
      <c r="U142" s="213"/>
      <c r="V142" s="216"/>
    </row>
    <row r="143" spans="1:22" ht="15.75">
      <c r="A143" s="223"/>
      <c r="B143" s="224"/>
      <c r="C143" s="225"/>
      <c r="D143" s="224"/>
      <c r="E143" s="225"/>
      <c r="F143" s="225"/>
      <c r="G143" s="226"/>
      <c r="H143" s="226">
        <f>SUM(H140:H142)</f>
        <v>0</v>
      </c>
      <c r="I143" s="224"/>
      <c r="J143" s="225"/>
      <c r="K143" s="225"/>
      <c r="L143" s="225"/>
      <c r="M143" s="226"/>
      <c r="N143" s="226">
        <f>SUM(N140:N141)</f>
        <v>20.5</v>
      </c>
      <c r="O143" s="224"/>
      <c r="P143" s="225"/>
      <c r="Q143" s="225"/>
      <c r="R143" s="225"/>
      <c r="S143" s="226"/>
      <c r="T143" s="226">
        <f>SUM(T140:T142)</f>
        <v>2.5</v>
      </c>
      <c r="U143" s="226">
        <f>H143+N143+T143</f>
        <v>23</v>
      </c>
      <c r="V143" s="227">
        <f>U143*1.25</f>
        <v>28.75</v>
      </c>
    </row>
    <row r="144" spans="1:22" ht="13.5" customHeight="1">
      <c r="A144" s="195"/>
      <c r="B144" s="206"/>
      <c r="C144" s="197"/>
      <c r="D144" s="198"/>
      <c r="E144" s="198"/>
      <c r="F144" s="198"/>
      <c r="G144" s="199"/>
      <c r="H144" s="199"/>
      <c r="I144" s="198"/>
      <c r="J144" s="198"/>
      <c r="K144" s="199"/>
      <c r="L144" s="200"/>
      <c r="M144" s="201"/>
      <c r="N144" s="199"/>
      <c r="O144" s="202"/>
      <c r="P144" s="200"/>
      <c r="Q144" s="200"/>
      <c r="R144" s="200"/>
      <c r="S144" s="201"/>
      <c r="T144" s="201"/>
      <c r="U144" s="198"/>
      <c r="V144" s="203"/>
    </row>
    <row r="145" spans="1:22" ht="35.25" customHeight="1">
      <c r="A145" s="207" t="s">
        <v>174</v>
      </c>
      <c r="B145" s="208" t="s">
        <v>180</v>
      </c>
      <c r="C145" s="209" t="s">
        <v>98</v>
      </c>
      <c r="D145" s="210"/>
      <c r="E145" s="209"/>
      <c r="F145" s="209"/>
      <c r="G145" s="211"/>
      <c r="H145" s="209"/>
      <c r="I145" s="212" t="s">
        <v>63</v>
      </c>
      <c r="J145" s="209">
        <v>1</v>
      </c>
      <c r="K145" s="213">
        <v>0.5</v>
      </c>
      <c r="L145" s="209">
        <v>50</v>
      </c>
      <c r="M145" s="213">
        <v>0.4</v>
      </c>
      <c r="N145" s="213">
        <f>L145*K145*J145/M145</f>
        <v>62.5</v>
      </c>
      <c r="O145" s="212" t="s">
        <v>64</v>
      </c>
      <c r="P145" s="209">
        <v>2</v>
      </c>
      <c r="Q145" s="209">
        <v>1</v>
      </c>
      <c r="R145" s="214">
        <v>5</v>
      </c>
      <c r="S145" s="213">
        <v>0.6</v>
      </c>
      <c r="T145" s="215">
        <f>R145*Q145*P145/S145</f>
        <v>16.666666666666668</v>
      </c>
      <c r="U145" s="213"/>
      <c r="V145" s="216"/>
    </row>
    <row r="146" spans="1:22" ht="15" customHeight="1">
      <c r="A146" s="217"/>
      <c r="B146" s="218"/>
      <c r="C146" s="209"/>
      <c r="D146" s="212"/>
      <c r="E146" s="209"/>
      <c r="F146" s="209"/>
      <c r="G146" s="211"/>
      <c r="H146" s="209"/>
      <c r="I146" s="212" t="s">
        <v>133</v>
      </c>
      <c r="J146" s="209">
        <v>1</v>
      </c>
      <c r="K146" s="213">
        <v>1</v>
      </c>
      <c r="L146" s="209">
        <v>35</v>
      </c>
      <c r="M146" s="213">
        <v>0.4</v>
      </c>
      <c r="N146" s="213">
        <f t="shared" ref="N146:N147" si="31">L146*K146*J146/M146</f>
        <v>87.5</v>
      </c>
      <c r="O146" s="212"/>
      <c r="P146" s="209"/>
      <c r="Q146" s="209"/>
      <c r="R146" s="214"/>
      <c r="S146" s="213"/>
      <c r="T146" s="213"/>
      <c r="U146" s="213"/>
      <c r="V146" s="216"/>
    </row>
    <row r="147" spans="1:22" ht="15.75">
      <c r="A147" s="219"/>
      <c r="B147" s="220"/>
      <c r="C147" s="209"/>
      <c r="D147" s="212"/>
      <c r="E147" s="209"/>
      <c r="F147" s="211"/>
      <c r="G147" s="211"/>
      <c r="H147" s="209"/>
      <c r="I147" s="212" t="s">
        <v>136</v>
      </c>
      <c r="J147" s="209">
        <v>2</v>
      </c>
      <c r="K147" s="213">
        <v>1</v>
      </c>
      <c r="L147" s="213">
        <v>8</v>
      </c>
      <c r="M147" s="213">
        <v>0.4</v>
      </c>
      <c r="N147" s="213">
        <f t="shared" si="31"/>
        <v>40</v>
      </c>
      <c r="O147" s="212"/>
      <c r="P147" s="209"/>
      <c r="Q147" s="209"/>
      <c r="R147" s="214"/>
      <c r="S147" s="213"/>
      <c r="T147" s="213"/>
      <c r="U147" s="213"/>
      <c r="V147" s="216"/>
    </row>
    <row r="148" spans="1:22" ht="15.75">
      <c r="A148" s="223"/>
      <c r="B148" s="224"/>
      <c r="C148" s="225"/>
      <c r="D148" s="224"/>
      <c r="E148" s="225"/>
      <c r="F148" s="225"/>
      <c r="G148" s="226"/>
      <c r="H148" s="226">
        <f>SUM(H145:H147)</f>
        <v>0</v>
      </c>
      <c r="I148" s="224"/>
      <c r="J148" s="225"/>
      <c r="K148" s="225"/>
      <c r="L148" s="225"/>
      <c r="M148" s="226"/>
      <c r="N148" s="226">
        <f>SUM(N145:N147)</f>
        <v>190</v>
      </c>
      <c r="O148" s="224"/>
      <c r="P148" s="225"/>
      <c r="Q148" s="225"/>
      <c r="R148" s="225"/>
      <c r="S148" s="226"/>
      <c r="T148" s="226">
        <f>SUM(T145:T147)</f>
        <v>16.666666666666668</v>
      </c>
      <c r="U148" s="226">
        <f>H148+N148+T148</f>
        <v>206.66666666666666</v>
      </c>
      <c r="V148" s="227">
        <f>U148*1.25</f>
        <v>258.33333333333331</v>
      </c>
    </row>
    <row r="149" spans="1:22" ht="13.5" customHeight="1">
      <c r="A149" s="195"/>
      <c r="B149" s="206"/>
      <c r="C149" s="197"/>
      <c r="D149" s="198"/>
      <c r="E149" s="198"/>
      <c r="F149" s="198"/>
      <c r="G149" s="199"/>
      <c r="H149" s="199"/>
      <c r="I149" s="198"/>
      <c r="J149" s="198"/>
      <c r="K149" s="199"/>
      <c r="L149" s="200"/>
      <c r="M149" s="201"/>
      <c r="N149" s="199"/>
      <c r="O149" s="202"/>
      <c r="P149" s="200"/>
      <c r="Q149" s="200"/>
      <c r="R149" s="200"/>
      <c r="S149" s="201"/>
      <c r="T149" s="201"/>
      <c r="U149" s="198"/>
      <c r="V149" s="203"/>
    </row>
    <row r="150" spans="1:22" ht="35.25" customHeight="1">
      <c r="A150" s="207" t="s">
        <v>174</v>
      </c>
      <c r="B150" s="208" t="s">
        <v>181</v>
      </c>
      <c r="C150" s="209" t="s">
        <v>98</v>
      </c>
      <c r="D150" s="210"/>
      <c r="E150" s="209"/>
      <c r="F150" s="209"/>
      <c r="G150" s="211"/>
      <c r="H150" s="209"/>
      <c r="I150" s="212" t="s">
        <v>63</v>
      </c>
      <c r="J150" s="209">
        <v>1</v>
      </c>
      <c r="K150" s="213">
        <v>0.5</v>
      </c>
      <c r="L150" s="209">
        <v>50</v>
      </c>
      <c r="M150" s="213">
        <v>0.3</v>
      </c>
      <c r="N150" s="213">
        <f>L150*K150*J150/M150</f>
        <v>83.333333333333343</v>
      </c>
      <c r="O150" s="212" t="s">
        <v>64</v>
      </c>
      <c r="P150" s="209">
        <v>2</v>
      </c>
      <c r="Q150" s="209">
        <v>1</v>
      </c>
      <c r="R150" s="214">
        <v>5</v>
      </c>
      <c r="S150" s="213">
        <v>0.4</v>
      </c>
      <c r="T150" s="215">
        <f>R150*Q150*P150/S150</f>
        <v>25</v>
      </c>
      <c r="U150" s="213"/>
      <c r="V150" s="216"/>
    </row>
    <row r="151" spans="1:22" ht="15" customHeight="1">
      <c r="A151" s="217"/>
      <c r="B151" s="218"/>
      <c r="C151" s="209"/>
      <c r="D151" s="212"/>
      <c r="E151" s="209"/>
      <c r="F151" s="209"/>
      <c r="G151" s="211"/>
      <c r="H151" s="209"/>
      <c r="I151" s="212" t="s">
        <v>133</v>
      </c>
      <c r="J151" s="209">
        <v>1</v>
      </c>
      <c r="K151" s="213">
        <v>1</v>
      </c>
      <c r="L151" s="209">
        <v>35</v>
      </c>
      <c r="M151" s="213">
        <v>0.3</v>
      </c>
      <c r="N151" s="213">
        <f t="shared" ref="N151:N152" si="32">L151*K151*J151/M151</f>
        <v>116.66666666666667</v>
      </c>
      <c r="O151" s="212"/>
      <c r="P151" s="209"/>
      <c r="Q151" s="209"/>
      <c r="R151" s="214"/>
      <c r="S151" s="213"/>
      <c r="T151" s="213"/>
      <c r="U151" s="213"/>
      <c r="V151" s="216"/>
    </row>
    <row r="152" spans="1:22" ht="15.75">
      <c r="A152" s="219"/>
      <c r="B152" s="220"/>
      <c r="C152" s="209"/>
      <c r="D152" s="212"/>
      <c r="E152" s="209"/>
      <c r="F152" s="211"/>
      <c r="G152" s="211"/>
      <c r="H152" s="209"/>
      <c r="I152" s="212" t="s">
        <v>136</v>
      </c>
      <c r="J152" s="209">
        <v>2</v>
      </c>
      <c r="K152" s="213">
        <v>1</v>
      </c>
      <c r="L152" s="213">
        <v>8</v>
      </c>
      <c r="M152" s="213">
        <v>0.3</v>
      </c>
      <c r="N152" s="213">
        <f t="shared" si="32"/>
        <v>53.333333333333336</v>
      </c>
      <c r="O152" s="212"/>
      <c r="P152" s="209"/>
      <c r="Q152" s="209"/>
      <c r="R152" s="214"/>
      <c r="S152" s="213"/>
      <c r="T152" s="213"/>
      <c r="U152" s="213"/>
      <c r="V152" s="216"/>
    </row>
    <row r="153" spans="1:22" ht="15.75">
      <c r="A153" s="223"/>
      <c r="B153" s="224"/>
      <c r="C153" s="225"/>
      <c r="D153" s="224"/>
      <c r="E153" s="225"/>
      <c r="F153" s="225"/>
      <c r="G153" s="226"/>
      <c r="H153" s="226">
        <f>SUM(H150:H152)</f>
        <v>0</v>
      </c>
      <c r="I153" s="224"/>
      <c r="J153" s="225"/>
      <c r="K153" s="225"/>
      <c r="L153" s="225"/>
      <c r="M153" s="226"/>
      <c r="N153" s="226">
        <f>SUM(N150:N152)</f>
        <v>253.33333333333334</v>
      </c>
      <c r="O153" s="224"/>
      <c r="P153" s="225"/>
      <c r="Q153" s="225"/>
      <c r="R153" s="225"/>
      <c r="S153" s="226"/>
      <c r="T153" s="226">
        <f>SUM(T150:T152)</f>
        <v>25</v>
      </c>
      <c r="U153" s="226">
        <f>H153+N153+T153</f>
        <v>278.33333333333337</v>
      </c>
      <c r="V153" s="227">
        <f>U153*1.25</f>
        <v>347.91666666666674</v>
      </c>
    </row>
    <row r="154" spans="1:22" ht="13.5" customHeight="1">
      <c r="A154" s="195"/>
      <c r="B154" s="206"/>
      <c r="C154" s="197"/>
      <c r="D154" s="198"/>
      <c r="E154" s="198"/>
      <c r="F154" s="198"/>
      <c r="G154" s="199"/>
      <c r="H154" s="199"/>
      <c r="I154" s="198"/>
      <c r="J154" s="198"/>
      <c r="K154" s="199"/>
      <c r="L154" s="200"/>
      <c r="M154" s="201"/>
      <c r="N154" s="199"/>
      <c r="O154" s="202"/>
      <c r="P154" s="200"/>
      <c r="Q154" s="200"/>
      <c r="R154" s="200"/>
      <c r="S154" s="201"/>
      <c r="T154" s="201"/>
      <c r="U154" s="198"/>
      <c r="V154" s="203"/>
    </row>
    <row r="155" spans="1:22" ht="35.25" customHeight="1">
      <c r="A155" s="207" t="s">
        <v>174</v>
      </c>
      <c r="B155" s="208" t="s">
        <v>182</v>
      </c>
      <c r="C155" s="209" t="s">
        <v>9</v>
      </c>
      <c r="D155" s="210"/>
      <c r="E155" s="209"/>
      <c r="F155" s="209"/>
      <c r="G155" s="211"/>
      <c r="H155" s="209"/>
      <c r="I155" s="212" t="s">
        <v>63</v>
      </c>
      <c r="J155" s="209">
        <v>1</v>
      </c>
      <c r="K155" s="213">
        <v>0.5</v>
      </c>
      <c r="L155" s="209">
        <v>50</v>
      </c>
      <c r="M155" s="213">
        <v>0.66</v>
      </c>
      <c r="N155" s="213">
        <f>L155*K155*J155/M155</f>
        <v>37.878787878787875</v>
      </c>
      <c r="O155" s="212" t="s">
        <v>64</v>
      </c>
      <c r="P155" s="209">
        <v>2</v>
      </c>
      <c r="Q155" s="209">
        <v>1</v>
      </c>
      <c r="R155" s="214">
        <v>5</v>
      </c>
      <c r="S155" s="213">
        <v>0.66</v>
      </c>
      <c r="T155" s="215">
        <f>R155*Q155*P155/S155</f>
        <v>15.15151515151515</v>
      </c>
      <c r="U155" s="213"/>
      <c r="V155" s="216"/>
    </row>
    <row r="156" spans="1:22" ht="15" customHeight="1">
      <c r="A156" s="217"/>
      <c r="B156" s="218"/>
      <c r="C156" s="209"/>
      <c r="D156" s="212"/>
      <c r="E156" s="209"/>
      <c r="F156" s="209"/>
      <c r="G156" s="211"/>
      <c r="H156" s="209"/>
      <c r="I156" s="212" t="s">
        <v>133</v>
      </c>
      <c r="J156" s="209">
        <v>1</v>
      </c>
      <c r="K156" s="213">
        <v>1</v>
      </c>
      <c r="L156" s="209">
        <v>35</v>
      </c>
      <c r="M156" s="213">
        <v>0.66</v>
      </c>
      <c r="N156" s="213">
        <f t="shared" ref="N156:N157" si="33">L156*K156*J156/M156</f>
        <v>53.030303030303031</v>
      </c>
      <c r="O156" s="212"/>
      <c r="P156" s="209"/>
      <c r="Q156" s="209"/>
      <c r="R156" s="214"/>
      <c r="S156" s="213"/>
      <c r="T156" s="213"/>
      <c r="U156" s="213"/>
      <c r="V156" s="216"/>
    </row>
    <row r="157" spans="1:22" ht="15.75">
      <c r="A157" s="219"/>
      <c r="B157" s="220"/>
      <c r="C157" s="209"/>
      <c r="D157" s="212"/>
      <c r="E157" s="209"/>
      <c r="F157" s="211"/>
      <c r="G157" s="211"/>
      <c r="H157" s="209"/>
      <c r="I157" s="212" t="s">
        <v>136</v>
      </c>
      <c r="J157" s="209">
        <v>2</v>
      </c>
      <c r="K157" s="213">
        <v>1</v>
      </c>
      <c r="L157" s="213">
        <v>8</v>
      </c>
      <c r="M157" s="213">
        <v>0.66</v>
      </c>
      <c r="N157" s="213">
        <f t="shared" si="33"/>
        <v>24.242424242424242</v>
      </c>
      <c r="O157" s="212"/>
      <c r="P157" s="209"/>
      <c r="Q157" s="209"/>
      <c r="R157" s="214"/>
      <c r="S157" s="213"/>
      <c r="T157" s="213"/>
      <c r="U157" s="213"/>
      <c r="V157" s="216"/>
    </row>
    <row r="158" spans="1:22" ht="15.75">
      <c r="A158" s="223"/>
      <c r="B158" s="224"/>
      <c r="C158" s="225"/>
      <c r="D158" s="224"/>
      <c r="E158" s="225"/>
      <c r="F158" s="225"/>
      <c r="G158" s="226"/>
      <c r="H158" s="226">
        <f>SUM(H155:H157)</f>
        <v>0</v>
      </c>
      <c r="I158" s="224"/>
      <c r="J158" s="225"/>
      <c r="K158" s="225"/>
      <c r="L158" s="225"/>
      <c r="M158" s="226"/>
      <c r="N158" s="226">
        <f>SUM(N155:N157)</f>
        <v>115.15151515151516</v>
      </c>
      <c r="O158" s="224"/>
      <c r="P158" s="225"/>
      <c r="Q158" s="225"/>
      <c r="R158" s="225"/>
      <c r="S158" s="226"/>
      <c r="T158" s="226">
        <f>SUM(T155:T157)</f>
        <v>15.15151515151515</v>
      </c>
      <c r="U158" s="226">
        <f>H158+N158+T158</f>
        <v>130.30303030303031</v>
      </c>
      <c r="V158" s="227">
        <f>U158*1.25</f>
        <v>162.87878787878788</v>
      </c>
    </row>
    <row r="159" spans="1:22" ht="13.5" customHeight="1">
      <c r="A159" s="195"/>
      <c r="B159" s="206"/>
      <c r="C159" s="197"/>
      <c r="D159" s="198"/>
      <c r="E159" s="198"/>
      <c r="F159" s="198"/>
      <c r="G159" s="199"/>
      <c r="H159" s="199"/>
      <c r="I159" s="198"/>
      <c r="J159" s="198"/>
      <c r="K159" s="199"/>
      <c r="L159" s="200"/>
      <c r="M159" s="201"/>
      <c r="N159" s="199"/>
      <c r="O159" s="202"/>
      <c r="P159" s="200"/>
      <c r="Q159" s="200"/>
      <c r="R159" s="200"/>
      <c r="S159" s="201"/>
      <c r="T159" s="201"/>
      <c r="U159" s="198"/>
      <c r="V159" s="203"/>
    </row>
    <row r="160" spans="1:22" ht="35.25" customHeight="1">
      <c r="A160" s="207" t="s">
        <v>174</v>
      </c>
      <c r="B160" s="208" t="s">
        <v>183</v>
      </c>
      <c r="C160" s="209" t="s">
        <v>9</v>
      </c>
      <c r="D160" s="210"/>
      <c r="E160" s="209"/>
      <c r="F160" s="209"/>
      <c r="G160" s="211"/>
      <c r="H160" s="209"/>
      <c r="I160" s="212" t="s">
        <v>63</v>
      </c>
      <c r="J160" s="209">
        <v>1</v>
      </c>
      <c r="K160" s="213">
        <v>0.5</v>
      </c>
      <c r="L160" s="209">
        <v>50</v>
      </c>
      <c r="M160" s="213">
        <v>0.66</v>
      </c>
      <c r="N160" s="213">
        <f>L160*K160*J160/M160</f>
        <v>37.878787878787875</v>
      </c>
      <c r="O160" s="212" t="s">
        <v>64</v>
      </c>
      <c r="P160" s="209">
        <v>2</v>
      </c>
      <c r="Q160" s="209">
        <v>1</v>
      </c>
      <c r="R160" s="214">
        <v>5</v>
      </c>
      <c r="S160" s="213">
        <v>0.66</v>
      </c>
      <c r="T160" s="215">
        <f>R160*Q160*P160/S160</f>
        <v>15.15151515151515</v>
      </c>
      <c r="U160" s="213"/>
      <c r="V160" s="216"/>
    </row>
    <row r="161" spans="1:22" ht="15" customHeight="1">
      <c r="A161" s="217"/>
      <c r="B161" s="218"/>
      <c r="C161" s="209"/>
      <c r="D161" s="212"/>
      <c r="E161" s="209"/>
      <c r="F161" s="209"/>
      <c r="G161" s="211"/>
      <c r="H161" s="209"/>
      <c r="I161" s="212" t="s">
        <v>133</v>
      </c>
      <c r="J161" s="209">
        <v>1</v>
      </c>
      <c r="K161" s="213">
        <v>1</v>
      </c>
      <c r="L161" s="209">
        <v>35</v>
      </c>
      <c r="M161" s="213">
        <v>0.66</v>
      </c>
      <c r="N161" s="213">
        <f t="shared" ref="N161:N162" si="34">L161*K161*J161/M161</f>
        <v>53.030303030303031</v>
      </c>
      <c r="O161" s="212"/>
      <c r="P161" s="209"/>
      <c r="Q161" s="209"/>
      <c r="R161" s="214"/>
      <c r="S161" s="213"/>
      <c r="T161" s="213"/>
      <c r="U161" s="213"/>
      <c r="V161" s="216"/>
    </row>
    <row r="162" spans="1:22" ht="15.75">
      <c r="A162" s="219"/>
      <c r="B162" s="220"/>
      <c r="C162" s="209"/>
      <c r="D162" s="212"/>
      <c r="E162" s="209"/>
      <c r="F162" s="211"/>
      <c r="G162" s="211"/>
      <c r="H162" s="209"/>
      <c r="I162" s="212" t="s">
        <v>136</v>
      </c>
      <c r="J162" s="209">
        <v>2</v>
      </c>
      <c r="K162" s="213">
        <v>1</v>
      </c>
      <c r="L162" s="213">
        <v>8</v>
      </c>
      <c r="M162" s="213">
        <v>0.66</v>
      </c>
      <c r="N162" s="213">
        <f t="shared" si="34"/>
        <v>24.242424242424242</v>
      </c>
      <c r="O162" s="212"/>
      <c r="P162" s="209"/>
      <c r="Q162" s="209"/>
      <c r="R162" s="214"/>
      <c r="S162" s="213"/>
      <c r="T162" s="213"/>
      <c r="U162" s="213"/>
      <c r="V162" s="216"/>
    </row>
    <row r="163" spans="1:22" ht="15.75">
      <c r="A163" s="223"/>
      <c r="B163" s="224"/>
      <c r="C163" s="225"/>
      <c r="D163" s="224"/>
      <c r="E163" s="225"/>
      <c r="F163" s="225"/>
      <c r="G163" s="226"/>
      <c r="H163" s="226">
        <f>SUM(H160:H162)</f>
        <v>0</v>
      </c>
      <c r="I163" s="224"/>
      <c r="J163" s="225"/>
      <c r="K163" s="225"/>
      <c r="L163" s="225"/>
      <c r="M163" s="226"/>
      <c r="N163" s="226">
        <f>SUM(N160:N162)</f>
        <v>115.15151515151516</v>
      </c>
      <c r="O163" s="224"/>
      <c r="P163" s="225"/>
      <c r="Q163" s="225"/>
      <c r="R163" s="225"/>
      <c r="S163" s="226"/>
      <c r="T163" s="226">
        <f>SUM(T160:T162)</f>
        <v>15.15151515151515</v>
      </c>
      <c r="U163" s="226">
        <f>H163+N163+T163</f>
        <v>130.30303030303031</v>
      </c>
      <c r="V163" s="227">
        <f>U163*1.25</f>
        <v>162.87878787878788</v>
      </c>
    </row>
    <row r="164" spans="1:22" ht="13.5" customHeight="1">
      <c r="A164" s="195"/>
      <c r="B164" s="206"/>
      <c r="C164" s="197"/>
      <c r="D164" s="198"/>
      <c r="E164" s="198"/>
      <c r="F164" s="198"/>
      <c r="G164" s="199"/>
      <c r="H164" s="199"/>
      <c r="I164" s="198"/>
      <c r="J164" s="198"/>
      <c r="K164" s="199"/>
      <c r="L164" s="200"/>
      <c r="M164" s="201"/>
      <c r="N164" s="199"/>
      <c r="O164" s="202"/>
      <c r="P164" s="200"/>
      <c r="Q164" s="200"/>
      <c r="R164" s="200"/>
      <c r="S164" s="201"/>
      <c r="T164" s="201"/>
      <c r="U164" s="198"/>
      <c r="V164" s="203"/>
    </row>
    <row r="165" spans="1:22" ht="35.25" customHeight="1">
      <c r="A165" s="207" t="s">
        <v>174</v>
      </c>
      <c r="B165" s="208" t="s">
        <v>184</v>
      </c>
      <c r="C165" s="209" t="s">
        <v>9</v>
      </c>
      <c r="D165" s="210"/>
      <c r="E165" s="209"/>
      <c r="F165" s="209"/>
      <c r="G165" s="211"/>
      <c r="H165" s="209"/>
      <c r="I165" s="212" t="s">
        <v>63</v>
      </c>
      <c r="J165" s="209">
        <v>1</v>
      </c>
      <c r="K165" s="213">
        <v>1</v>
      </c>
      <c r="L165" s="209">
        <v>50</v>
      </c>
      <c r="M165" s="213">
        <v>1.5</v>
      </c>
      <c r="N165" s="213">
        <f>L165*K165*J165/M165</f>
        <v>33.333333333333336</v>
      </c>
      <c r="O165" s="212" t="s">
        <v>64</v>
      </c>
      <c r="P165" s="209">
        <v>2</v>
      </c>
      <c r="Q165" s="209">
        <v>1</v>
      </c>
      <c r="R165" s="214">
        <v>5</v>
      </c>
      <c r="S165" s="213">
        <v>1.5</v>
      </c>
      <c r="T165" s="215">
        <f>R165*Q165*P165/S165</f>
        <v>6.666666666666667</v>
      </c>
      <c r="U165" s="213"/>
      <c r="V165" s="216"/>
    </row>
    <row r="166" spans="1:22" ht="15" customHeight="1">
      <c r="A166" s="217"/>
      <c r="B166" s="218"/>
      <c r="C166" s="209"/>
      <c r="D166" s="212"/>
      <c r="E166" s="209"/>
      <c r="F166" s="209"/>
      <c r="G166" s="211"/>
      <c r="H166" s="209"/>
      <c r="I166" s="212" t="s">
        <v>133</v>
      </c>
      <c r="J166" s="209">
        <v>1</v>
      </c>
      <c r="K166" s="213">
        <v>1</v>
      </c>
      <c r="L166" s="209">
        <v>35</v>
      </c>
      <c r="M166" s="213">
        <v>1.5</v>
      </c>
      <c r="N166" s="213">
        <f t="shared" ref="N166:N167" si="35">L166*K166*J166/M166</f>
        <v>23.333333333333332</v>
      </c>
      <c r="O166" s="212"/>
      <c r="P166" s="209"/>
      <c r="Q166" s="209"/>
      <c r="R166" s="214"/>
      <c r="S166" s="213"/>
      <c r="T166" s="213"/>
      <c r="U166" s="213"/>
      <c r="V166" s="216"/>
    </row>
    <row r="167" spans="1:22" ht="15.75">
      <c r="A167" s="219"/>
      <c r="B167" s="220"/>
      <c r="C167" s="209"/>
      <c r="D167" s="212"/>
      <c r="E167" s="209"/>
      <c r="F167" s="211"/>
      <c r="G167" s="211"/>
      <c r="H167" s="209"/>
      <c r="I167" s="212" t="s">
        <v>136</v>
      </c>
      <c r="J167" s="209">
        <v>2</v>
      </c>
      <c r="K167" s="213">
        <v>1</v>
      </c>
      <c r="L167" s="213">
        <v>8</v>
      </c>
      <c r="M167" s="213">
        <v>1.5</v>
      </c>
      <c r="N167" s="213">
        <f t="shared" si="35"/>
        <v>10.666666666666666</v>
      </c>
      <c r="O167" s="212"/>
      <c r="P167" s="209"/>
      <c r="Q167" s="209"/>
      <c r="R167" s="214"/>
      <c r="S167" s="213"/>
      <c r="T167" s="213"/>
      <c r="U167" s="213"/>
      <c r="V167" s="216"/>
    </row>
    <row r="168" spans="1:22" ht="15.75">
      <c r="A168" s="223"/>
      <c r="B168" s="224"/>
      <c r="C168" s="225"/>
      <c r="D168" s="224"/>
      <c r="E168" s="225"/>
      <c r="F168" s="225"/>
      <c r="G168" s="226"/>
      <c r="H168" s="226">
        <f>SUM(H165:H167)</f>
        <v>0</v>
      </c>
      <c r="I168" s="224"/>
      <c r="J168" s="225"/>
      <c r="K168" s="225"/>
      <c r="L168" s="225"/>
      <c r="M168" s="226"/>
      <c r="N168" s="226">
        <f>SUM(N165:N167)</f>
        <v>67.333333333333343</v>
      </c>
      <c r="O168" s="224"/>
      <c r="P168" s="225"/>
      <c r="Q168" s="225"/>
      <c r="R168" s="225"/>
      <c r="S168" s="226"/>
      <c r="T168" s="226">
        <f>SUM(T165:T167)</f>
        <v>6.666666666666667</v>
      </c>
      <c r="U168" s="226">
        <f>H168+N168+T168</f>
        <v>74.000000000000014</v>
      </c>
      <c r="V168" s="227">
        <f>U168*1.25</f>
        <v>92.500000000000014</v>
      </c>
    </row>
    <row r="169" spans="1:22" ht="13.5" customHeight="1">
      <c r="A169" s="195"/>
      <c r="B169" s="206"/>
      <c r="C169" s="197"/>
      <c r="D169" s="198"/>
      <c r="E169" s="198"/>
      <c r="F169" s="198"/>
      <c r="G169" s="199"/>
      <c r="H169" s="199"/>
      <c r="I169" s="198"/>
      <c r="J169" s="198"/>
      <c r="K169" s="199"/>
      <c r="L169" s="200"/>
      <c r="M169" s="201"/>
      <c r="N169" s="199"/>
      <c r="O169" s="202"/>
      <c r="P169" s="200"/>
      <c r="Q169" s="200"/>
      <c r="R169" s="200"/>
      <c r="S169" s="201"/>
      <c r="T169" s="201"/>
      <c r="U169" s="198"/>
      <c r="V169" s="203"/>
    </row>
    <row r="170" spans="1:22" ht="35.25" customHeight="1">
      <c r="A170" s="207" t="s">
        <v>174</v>
      </c>
      <c r="B170" s="208" t="s">
        <v>185</v>
      </c>
      <c r="C170" s="209" t="s">
        <v>155</v>
      </c>
      <c r="D170" s="210"/>
      <c r="E170" s="209"/>
      <c r="F170" s="209"/>
      <c r="G170" s="211"/>
      <c r="H170" s="209"/>
      <c r="I170" s="212" t="s">
        <v>63</v>
      </c>
      <c r="J170" s="209">
        <v>1</v>
      </c>
      <c r="K170" s="213">
        <v>0.5</v>
      </c>
      <c r="L170" s="209">
        <v>50</v>
      </c>
      <c r="M170" s="213">
        <v>1.2</v>
      </c>
      <c r="N170" s="213">
        <f>L170*K170*J170/M170</f>
        <v>20.833333333333336</v>
      </c>
      <c r="O170" s="212" t="s">
        <v>64</v>
      </c>
      <c r="P170" s="209">
        <v>1</v>
      </c>
      <c r="Q170" s="209">
        <v>1</v>
      </c>
      <c r="R170" s="214">
        <v>5</v>
      </c>
      <c r="S170" s="213">
        <v>1.2</v>
      </c>
      <c r="T170" s="215">
        <f>R170*Q170*P170/S170</f>
        <v>4.166666666666667</v>
      </c>
      <c r="U170" s="213"/>
      <c r="V170" s="216"/>
    </row>
    <row r="171" spans="1:22" ht="15" customHeight="1">
      <c r="A171" s="217"/>
      <c r="B171" s="218"/>
      <c r="C171" s="209"/>
      <c r="D171" s="212"/>
      <c r="E171" s="209"/>
      <c r="F171" s="209"/>
      <c r="G171" s="211"/>
      <c r="H171" s="209"/>
      <c r="I171" s="212" t="s">
        <v>133</v>
      </c>
      <c r="J171" s="209">
        <v>1</v>
      </c>
      <c r="K171" s="213">
        <v>1</v>
      </c>
      <c r="L171" s="209">
        <v>35</v>
      </c>
      <c r="M171" s="213">
        <v>1.2</v>
      </c>
      <c r="N171" s="213">
        <f t="shared" ref="N171:N172" si="36">L171*K171*J171/M171</f>
        <v>29.166666666666668</v>
      </c>
      <c r="O171" s="212"/>
      <c r="P171" s="209"/>
      <c r="Q171" s="209"/>
      <c r="R171" s="214"/>
      <c r="S171" s="213"/>
      <c r="T171" s="213"/>
      <c r="U171" s="213"/>
      <c r="V171" s="216"/>
    </row>
    <row r="172" spans="1:22" ht="15.75">
      <c r="A172" s="219"/>
      <c r="B172" s="220"/>
      <c r="C172" s="209"/>
      <c r="D172" s="212"/>
      <c r="E172" s="209"/>
      <c r="F172" s="211"/>
      <c r="G172" s="211"/>
      <c r="H172" s="209"/>
      <c r="I172" s="212" t="s">
        <v>136</v>
      </c>
      <c r="J172" s="209">
        <v>2</v>
      </c>
      <c r="K172" s="213">
        <v>1</v>
      </c>
      <c r="L172" s="213">
        <v>8</v>
      </c>
      <c r="M172" s="213">
        <v>1.2</v>
      </c>
      <c r="N172" s="213">
        <f t="shared" si="36"/>
        <v>13.333333333333334</v>
      </c>
      <c r="O172" s="212"/>
      <c r="P172" s="209"/>
      <c r="Q172" s="209"/>
      <c r="R172" s="214"/>
      <c r="S172" s="213"/>
      <c r="T172" s="213"/>
      <c r="U172" s="213"/>
      <c r="V172" s="216"/>
    </row>
    <row r="173" spans="1:22" ht="15.75">
      <c r="A173" s="223"/>
      <c r="B173" s="224"/>
      <c r="C173" s="225"/>
      <c r="D173" s="224"/>
      <c r="E173" s="225"/>
      <c r="F173" s="225"/>
      <c r="G173" s="226"/>
      <c r="H173" s="226">
        <f>SUM(H170:H172)</f>
        <v>0</v>
      </c>
      <c r="I173" s="224"/>
      <c r="J173" s="225"/>
      <c r="K173" s="225"/>
      <c r="L173" s="225"/>
      <c r="M173" s="226"/>
      <c r="N173" s="226">
        <f>SUM(N170:N172)</f>
        <v>63.333333333333336</v>
      </c>
      <c r="O173" s="224"/>
      <c r="P173" s="225"/>
      <c r="Q173" s="225"/>
      <c r="R173" s="225"/>
      <c r="S173" s="226"/>
      <c r="T173" s="226">
        <f>SUM(T170:T172)</f>
        <v>4.166666666666667</v>
      </c>
      <c r="U173" s="226">
        <f>H173+N173+T173</f>
        <v>67.5</v>
      </c>
      <c r="V173" s="227">
        <f>U173*1.25</f>
        <v>84.375</v>
      </c>
    </row>
    <row r="174" spans="1:22" ht="13.5" customHeight="1">
      <c r="A174" s="195"/>
      <c r="B174" s="206"/>
      <c r="C174" s="197"/>
      <c r="D174" s="198"/>
      <c r="E174" s="198"/>
      <c r="F174" s="198"/>
      <c r="G174" s="199"/>
      <c r="H174" s="199"/>
      <c r="I174" s="198"/>
      <c r="J174" s="198"/>
      <c r="K174" s="199"/>
      <c r="L174" s="200"/>
      <c r="M174" s="201"/>
      <c r="N174" s="199"/>
      <c r="O174" s="202"/>
      <c r="P174" s="200"/>
      <c r="Q174" s="200"/>
      <c r="R174" s="200"/>
      <c r="S174" s="201"/>
      <c r="T174" s="201"/>
      <c r="U174" s="198"/>
      <c r="V174" s="203"/>
    </row>
    <row r="175" spans="1:22" ht="35.25" customHeight="1">
      <c r="A175" s="207" t="s">
        <v>174</v>
      </c>
      <c r="B175" s="208" t="s">
        <v>186</v>
      </c>
      <c r="C175" s="209" t="s">
        <v>155</v>
      </c>
      <c r="D175" s="210"/>
      <c r="E175" s="209"/>
      <c r="F175" s="209"/>
      <c r="G175" s="211"/>
      <c r="H175" s="209"/>
      <c r="I175" s="212" t="s">
        <v>63</v>
      </c>
      <c r="J175" s="209">
        <v>1</v>
      </c>
      <c r="K175" s="213">
        <v>0.5</v>
      </c>
      <c r="L175" s="209">
        <v>50</v>
      </c>
      <c r="M175" s="213">
        <v>0.8</v>
      </c>
      <c r="N175" s="213">
        <f>L175*K175*J175/M175</f>
        <v>31.25</v>
      </c>
      <c r="O175" s="212" t="s">
        <v>64</v>
      </c>
      <c r="P175" s="209">
        <v>2</v>
      </c>
      <c r="Q175" s="209">
        <v>1</v>
      </c>
      <c r="R175" s="214">
        <v>5</v>
      </c>
      <c r="S175" s="213">
        <v>0.8</v>
      </c>
      <c r="T175" s="215">
        <f>R175*Q175*P175/S175</f>
        <v>12.5</v>
      </c>
      <c r="U175" s="213"/>
      <c r="V175" s="216"/>
    </row>
    <row r="176" spans="1:22" ht="15" customHeight="1">
      <c r="A176" s="217"/>
      <c r="B176" s="218"/>
      <c r="C176" s="209"/>
      <c r="D176" s="212"/>
      <c r="E176" s="209"/>
      <c r="F176" s="209"/>
      <c r="G176" s="211"/>
      <c r="H176" s="209"/>
      <c r="I176" s="212" t="s">
        <v>133</v>
      </c>
      <c r="J176" s="209">
        <v>1</v>
      </c>
      <c r="K176" s="213">
        <v>1</v>
      </c>
      <c r="L176" s="209">
        <v>35</v>
      </c>
      <c r="M176" s="213">
        <v>0.8</v>
      </c>
      <c r="N176" s="213">
        <f t="shared" ref="N176:N177" si="37">L176*K176*J176/M176</f>
        <v>43.75</v>
      </c>
      <c r="O176" s="212"/>
      <c r="P176" s="209"/>
      <c r="Q176" s="209"/>
      <c r="R176" s="214"/>
      <c r="S176" s="213"/>
      <c r="T176" s="213"/>
      <c r="U176" s="213"/>
      <c r="V176" s="216"/>
    </row>
    <row r="177" spans="1:22" ht="15.75">
      <c r="A177" s="219"/>
      <c r="B177" s="220"/>
      <c r="C177" s="209"/>
      <c r="D177" s="212"/>
      <c r="E177" s="209"/>
      <c r="F177" s="211"/>
      <c r="G177" s="211"/>
      <c r="H177" s="209"/>
      <c r="I177" s="212" t="s">
        <v>136</v>
      </c>
      <c r="J177" s="209">
        <v>2</v>
      </c>
      <c r="K177" s="213">
        <v>1</v>
      </c>
      <c r="L177" s="213">
        <v>8</v>
      </c>
      <c r="M177" s="213">
        <v>0.8</v>
      </c>
      <c r="N177" s="213">
        <f t="shared" si="37"/>
        <v>20</v>
      </c>
      <c r="O177" s="212"/>
      <c r="P177" s="209"/>
      <c r="Q177" s="209"/>
      <c r="R177" s="214"/>
      <c r="S177" s="213"/>
      <c r="T177" s="213"/>
      <c r="U177" s="213"/>
      <c r="V177" s="216"/>
    </row>
    <row r="178" spans="1:22" ht="15.75">
      <c r="A178" s="223"/>
      <c r="B178" s="224"/>
      <c r="C178" s="225"/>
      <c r="D178" s="224"/>
      <c r="E178" s="225"/>
      <c r="F178" s="225"/>
      <c r="G178" s="226"/>
      <c r="H178" s="226">
        <f>SUM(H175:H177)</f>
        <v>0</v>
      </c>
      <c r="I178" s="224"/>
      <c r="J178" s="225"/>
      <c r="K178" s="225"/>
      <c r="L178" s="225"/>
      <c r="M178" s="226"/>
      <c r="N178" s="226">
        <f>SUM(N175:N177)</f>
        <v>95</v>
      </c>
      <c r="O178" s="224"/>
      <c r="P178" s="225"/>
      <c r="Q178" s="225"/>
      <c r="R178" s="225"/>
      <c r="S178" s="226"/>
      <c r="T178" s="226">
        <f>SUM(T175:T177)</f>
        <v>12.5</v>
      </c>
      <c r="U178" s="226">
        <f>H178+N178+T178</f>
        <v>107.5</v>
      </c>
      <c r="V178" s="227">
        <f>U178*1.25</f>
        <v>134.375</v>
      </c>
    </row>
    <row r="179" spans="1:22" ht="13.5" customHeight="1">
      <c r="A179" s="195"/>
      <c r="B179" s="206"/>
      <c r="C179" s="197"/>
      <c r="D179" s="198"/>
      <c r="E179" s="198"/>
      <c r="F179" s="198"/>
      <c r="G179" s="199"/>
      <c r="H179" s="199"/>
      <c r="I179" s="198"/>
      <c r="J179" s="198"/>
      <c r="K179" s="199"/>
      <c r="L179" s="200"/>
      <c r="M179" s="201"/>
      <c r="N179" s="199"/>
      <c r="O179" s="202"/>
      <c r="P179" s="200"/>
      <c r="Q179" s="200"/>
      <c r="R179" s="200"/>
      <c r="S179" s="201"/>
      <c r="T179" s="201"/>
      <c r="U179" s="198"/>
      <c r="V179" s="203"/>
    </row>
    <row r="180" spans="1:22" ht="35.25" customHeight="1">
      <c r="A180" s="207" t="s">
        <v>174</v>
      </c>
      <c r="B180" s="208" t="s">
        <v>187</v>
      </c>
      <c r="C180" s="209" t="s">
        <v>98</v>
      </c>
      <c r="D180" s="210"/>
      <c r="E180" s="209"/>
      <c r="F180" s="209"/>
      <c r="G180" s="211"/>
      <c r="H180" s="209"/>
      <c r="I180" s="212" t="s">
        <v>63</v>
      </c>
      <c r="J180" s="209">
        <v>1</v>
      </c>
      <c r="K180" s="213">
        <v>0.5</v>
      </c>
      <c r="L180" s="209">
        <v>50</v>
      </c>
      <c r="M180" s="213">
        <v>2</v>
      </c>
      <c r="N180" s="213">
        <f>L180*K180*J180/M180</f>
        <v>12.5</v>
      </c>
      <c r="O180" s="212" t="s">
        <v>64</v>
      </c>
      <c r="P180" s="209">
        <v>2</v>
      </c>
      <c r="Q180" s="209">
        <v>1</v>
      </c>
      <c r="R180" s="214">
        <v>5</v>
      </c>
      <c r="S180" s="213">
        <v>2</v>
      </c>
      <c r="T180" s="215">
        <f>R180*Q180*P180/S180</f>
        <v>5</v>
      </c>
      <c r="U180" s="213"/>
      <c r="V180" s="216"/>
    </row>
    <row r="181" spans="1:22" ht="15" customHeight="1">
      <c r="A181" s="217"/>
      <c r="B181" s="218"/>
      <c r="C181" s="209"/>
      <c r="D181" s="212"/>
      <c r="E181" s="209"/>
      <c r="F181" s="209"/>
      <c r="G181" s="211"/>
      <c r="H181" s="209"/>
      <c r="I181" s="212" t="s">
        <v>188</v>
      </c>
      <c r="J181" s="209">
        <v>1</v>
      </c>
      <c r="K181" s="213">
        <v>1</v>
      </c>
      <c r="L181" s="209">
        <v>35</v>
      </c>
      <c r="M181" s="213">
        <v>2</v>
      </c>
      <c r="N181" s="213">
        <f t="shared" ref="N181:N182" si="38">L181*K181*J181/M181</f>
        <v>17.5</v>
      </c>
      <c r="O181" s="212"/>
      <c r="P181" s="209"/>
      <c r="Q181" s="209"/>
      <c r="R181" s="214"/>
      <c r="S181" s="213"/>
      <c r="T181" s="213"/>
      <c r="U181" s="213"/>
      <c r="V181" s="216"/>
    </row>
    <row r="182" spans="1:22" ht="15.75">
      <c r="A182" s="219"/>
      <c r="B182" s="220"/>
      <c r="C182" s="209"/>
      <c r="D182" s="212"/>
      <c r="E182" s="209"/>
      <c r="F182" s="211"/>
      <c r="G182" s="211"/>
      <c r="H182" s="209"/>
      <c r="I182" s="212" t="s">
        <v>136</v>
      </c>
      <c r="J182" s="209">
        <v>2</v>
      </c>
      <c r="K182" s="213">
        <v>1</v>
      </c>
      <c r="L182" s="213">
        <v>8</v>
      </c>
      <c r="M182" s="213">
        <v>2</v>
      </c>
      <c r="N182" s="213">
        <f t="shared" si="38"/>
        <v>8</v>
      </c>
      <c r="O182" s="212"/>
      <c r="P182" s="209"/>
      <c r="Q182" s="209"/>
      <c r="R182" s="214"/>
      <c r="S182" s="213"/>
      <c r="T182" s="213"/>
      <c r="U182" s="213"/>
      <c r="V182" s="216"/>
    </row>
    <row r="183" spans="1:22" ht="15.75">
      <c r="A183" s="223"/>
      <c r="B183" s="224"/>
      <c r="C183" s="225"/>
      <c r="D183" s="224"/>
      <c r="E183" s="225"/>
      <c r="F183" s="225"/>
      <c r="G183" s="226"/>
      <c r="H183" s="226">
        <f>SUM(H180:H182)</f>
        <v>0</v>
      </c>
      <c r="I183" s="224"/>
      <c r="J183" s="225"/>
      <c r="K183" s="225"/>
      <c r="L183" s="225"/>
      <c r="M183" s="226"/>
      <c r="N183" s="226">
        <f>SUM(N180:N182)</f>
        <v>38</v>
      </c>
      <c r="O183" s="224"/>
      <c r="P183" s="225"/>
      <c r="Q183" s="225"/>
      <c r="R183" s="225"/>
      <c r="S183" s="226"/>
      <c r="T183" s="226">
        <f>SUM(T180:T182)</f>
        <v>5</v>
      </c>
      <c r="U183" s="226">
        <f>H183+N183+T183</f>
        <v>43</v>
      </c>
      <c r="V183" s="227">
        <f>U183*1.25</f>
        <v>53.75</v>
      </c>
    </row>
    <row r="184" spans="1:22" ht="13.5" customHeight="1">
      <c r="A184" s="195"/>
      <c r="B184" s="206"/>
      <c r="C184" s="197"/>
      <c r="D184" s="198"/>
      <c r="E184" s="198"/>
      <c r="F184" s="198"/>
      <c r="G184" s="199"/>
      <c r="H184" s="199"/>
      <c r="I184" s="198"/>
      <c r="J184" s="198"/>
      <c r="K184" s="199"/>
      <c r="L184" s="200"/>
      <c r="M184" s="201"/>
      <c r="N184" s="199"/>
      <c r="O184" s="202"/>
      <c r="P184" s="200"/>
      <c r="Q184" s="200"/>
      <c r="R184" s="200"/>
      <c r="S184" s="201"/>
      <c r="T184" s="201"/>
      <c r="U184" s="198"/>
      <c r="V184" s="203"/>
    </row>
    <row r="185" spans="1:22" ht="35.25" customHeight="1">
      <c r="A185" s="207" t="s">
        <v>174</v>
      </c>
      <c r="B185" s="208" t="s">
        <v>189</v>
      </c>
      <c r="C185" s="209" t="s">
        <v>98</v>
      </c>
      <c r="D185" s="210"/>
      <c r="E185" s="209"/>
      <c r="F185" s="209"/>
      <c r="G185" s="211"/>
      <c r="H185" s="209"/>
      <c r="I185" s="212" t="s">
        <v>63</v>
      </c>
      <c r="J185" s="209">
        <v>1</v>
      </c>
      <c r="K185" s="213">
        <v>0.5</v>
      </c>
      <c r="L185" s="209">
        <v>50</v>
      </c>
      <c r="M185" s="213">
        <v>2</v>
      </c>
      <c r="N185" s="213">
        <f>L185*K185*J185/M185</f>
        <v>12.5</v>
      </c>
      <c r="O185" s="212" t="s">
        <v>64</v>
      </c>
      <c r="P185" s="209">
        <v>2</v>
      </c>
      <c r="Q185" s="209">
        <v>1</v>
      </c>
      <c r="R185" s="214">
        <v>5</v>
      </c>
      <c r="S185" s="213">
        <v>2</v>
      </c>
      <c r="T185" s="215">
        <f>R185*Q185*P185/S185</f>
        <v>5</v>
      </c>
      <c r="U185" s="213"/>
      <c r="V185" s="216"/>
    </row>
    <row r="186" spans="1:22" ht="15" customHeight="1">
      <c r="A186" s="217"/>
      <c r="B186" s="218"/>
      <c r="C186" s="209"/>
      <c r="D186" s="212"/>
      <c r="E186" s="209"/>
      <c r="F186" s="209"/>
      <c r="G186" s="211"/>
      <c r="H186" s="209"/>
      <c r="I186" s="212" t="s">
        <v>188</v>
      </c>
      <c r="J186" s="209">
        <v>1</v>
      </c>
      <c r="K186" s="213">
        <v>1</v>
      </c>
      <c r="L186" s="209">
        <v>35</v>
      </c>
      <c r="M186" s="213">
        <v>2</v>
      </c>
      <c r="N186" s="213">
        <f t="shared" ref="N186:N187" si="39">L186*K186*J186/M186</f>
        <v>17.5</v>
      </c>
      <c r="O186" s="212"/>
      <c r="P186" s="209"/>
      <c r="Q186" s="209"/>
      <c r="R186" s="214"/>
      <c r="S186" s="213"/>
      <c r="T186" s="213"/>
      <c r="U186" s="213"/>
      <c r="V186" s="216"/>
    </row>
    <row r="187" spans="1:22" ht="15.75">
      <c r="A187" s="219"/>
      <c r="B187" s="220"/>
      <c r="C187" s="209"/>
      <c r="D187" s="212"/>
      <c r="E187" s="209"/>
      <c r="F187" s="211"/>
      <c r="G187" s="211"/>
      <c r="H187" s="209"/>
      <c r="I187" s="212" t="s">
        <v>136</v>
      </c>
      <c r="J187" s="209">
        <v>2</v>
      </c>
      <c r="K187" s="213">
        <v>1</v>
      </c>
      <c r="L187" s="213">
        <v>8</v>
      </c>
      <c r="M187" s="213">
        <v>2</v>
      </c>
      <c r="N187" s="213">
        <f t="shared" si="39"/>
        <v>8</v>
      </c>
      <c r="O187" s="212"/>
      <c r="P187" s="209"/>
      <c r="Q187" s="209"/>
      <c r="R187" s="214"/>
      <c r="S187" s="213"/>
      <c r="T187" s="213"/>
      <c r="U187" s="213"/>
      <c r="V187" s="216"/>
    </row>
    <row r="188" spans="1:22" ht="15.75">
      <c r="A188" s="223"/>
      <c r="B188" s="224"/>
      <c r="C188" s="225"/>
      <c r="D188" s="224"/>
      <c r="E188" s="225"/>
      <c r="F188" s="225"/>
      <c r="G188" s="226"/>
      <c r="H188" s="226">
        <f>SUM(H185:H187)</f>
        <v>0</v>
      </c>
      <c r="I188" s="224"/>
      <c r="J188" s="225"/>
      <c r="K188" s="225"/>
      <c r="L188" s="225"/>
      <c r="M188" s="226"/>
      <c r="N188" s="226">
        <f>SUM(N185:N187)</f>
        <v>38</v>
      </c>
      <c r="O188" s="224"/>
      <c r="P188" s="225"/>
      <c r="Q188" s="225"/>
      <c r="R188" s="225"/>
      <c r="S188" s="226"/>
      <c r="T188" s="226">
        <f>SUM(T185:T187)</f>
        <v>5</v>
      </c>
      <c r="U188" s="226">
        <f>H188+N188+T188</f>
        <v>43</v>
      </c>
      <c r="V188" s="227">
        <f>U188*1.25</f>
        <v>53.75</v>
      </c>
    </row>
    <row r="189" spans="1:22" ht="13.5" customHeight="1">
      <c r="A189" s="195"/>
      <c r="B189" s="206"/>
      <c r="C189" s="197"/>
      <c r="D189" s="198"/>
      <c r="E189" s="198"/>
      <c r="F189" s="198"/>
      <c r="G189" s="199"/>
      <c r="H189" s="199"/>
      <c r="I189" s="198"/>
      <c r="J189" s="198"/>
      <c r="K189" s="199"/>
      <c r="L189" s="200"/>
      <c r="M189" s="201"/>
      <c r="N189" s="199"/>
      <c r="O189" s="202"/>
      <c r="P189" s="200"/>
      <c r="Q189" s="200"/>
      <c r="R189" s="200"/>
      <c r="S189" s="201"/>
      <c r="T189" s="201"/>
      <c r="U189" s="198"/>
      <c r="V189" s="203"/>
    </row>
    <row r="190" spans="1:22" ht="35.25" customHeight="1">
      <c r="A190" s="207" t="s">
        <v>174</v>
      </c>
      <c r="B190" s="208" t="s">
        <v>190</v>
      </c>
      <c r="C190" s="209" t="s">
        <v>98</v>
      </c>
      <c r="D190" s="210"/>
      <c r="E190" s="209"/>
      <c r="F190" s="209"/>
      <c r="G190" s="211"/>
      <c r="H190" s="209"/>
      <c r="I190" s="212" t="s">
        <v>63</v>
      </c>
      <c r="J190" s="209">
        <v>1</v>
      </c>
      <c r="K190" s="213">
        <v>0.5</v>
      </c>
      <c r="L190" s="209">
        <v>50</v>
      </c>
      <c r="M190" s="213">
        <v>0.3</v>
      </c>
      <c r="N190" s="213">
        <f>L190*K190*J190/M190</f>
        <v>83.333333333333343</v>
      </c>
      <c r="O190" s="212" t="s">
        <v>64</v>
      </c>
      <c r="P190" s="209">
        <v>2</v>
      </c>
      <c r="Q190" s="209">
        <v>1</v>
      </c>
      <c r="R190" s="214">
        <v>5</v>
      </c>
      <c r="S190" s="213">
        <v>0.3</v>
      </c>
      <c r="T190" s="215">
        <f>R190*Q190*P190/S190</f>
        <v>33.333333333333336</v>
      </c>
      <c r="U190" s="213"/>
      <c r="V190" s="216"/>
    </row>
    <row r="191" spans="1:22" ht="15" customHeight="1">
      <c r="A191" s="217"/>
      <c r="B191" s="218"/>
      <c r="C191" s="209"/>
      <c r="D191" s="212"/>
      <c r="E191" s="209"/>
      <c r="F191" s="209"/>
      <c r="G191" s="211"/>
      <c r="H191" s="209"/>
      <c r="I191" s="212" t="s">
        <v>133</v>
      </c>
      <c r="J191" s="209">
        <v>1</v>
      </c>
      <c r="K191" s="213">
        <v>1</v>
      </c>
      <c r="L191" s="209">
        <v>35</v>
      </c>
      <c r="M191" s="213">
        <v>0.3</v>
      </c>
      <c r="N191" s="213">
        <f t="shared" ref="N191:N192" si="40">L191*K191*J191/M191</f>
        <v>116.66666666666667</v>
      </c>
      <c r="O191" s="212"/>
      <c r="P191" s="209"/>
      <c r="Q191" s="209"/>
      <c r="R191" s="214"/>
      <c r="S191" s="213"/>
      <c r="T191" s="213"/>
      <c r="U191" s="213"/>
      <c r="V191" s="216"/>
    </row>
    <row r="192" spans="1:22" ht="15.75">
      <c r="A192" s="219"/>
      <c r="B192" s="220"/>
      <c r="C192" s="209"/>
      <c r="D192" s="212"/>
      <c r="E192" s="209"/>
      <c r="F192" s="211"/>
      <c r="G192" s="211"/>
      <c r="H192" s="209"/>
      <c r="I192" s="212" t="s">
        <v>136</v>
      </c>
      <c r="J192" s="209">
        <v>2</v>
      </c>
      <c r="K192" s="213">
        <v>1</v>
      </c>
      <c r="L192" s="213">
        <v>8</v>
      </c>
      <c r="M192" s="213">
        <v>0.3</v>
      </c>
      <c r="N192" s="213">
        <f t="shared" si="40"/>
        <v>53.333333333333336</v>
      </c>
      <c r="O192" s="212"/>
      <c r="P192" s="209"/>
      <c r="Q192" s="209"/>
      <c r="R192" s="214"/>
      <c r="S192" s="213"/>
      <c r="T192" s="213"/>
      <c r="U192" s="213"/>
      <c r="V192" s="216"/>
    </row>
    <row r="193" spans="1:25" ht="15.75">
      <c r="A193" s="223"/>
      <c r="B193" s="224"/>
      <c r="C193" s="225"/>
      <c r="D193" s="224"/>
      <c r="E193" s="225"/>
      <c r="F193" s="225"/>
      <c r="G193" s="226"/>
      <c r="H193" s="226">
        <f>SUM(H190:H192)</f>
        <v>0</v>
      </c>
      <c r="I193" s="224"/>
      <c r="J193" s="225"/>
      <c r="K193" s="225"/>
      <c r="L193" s="225"/>
      <c r="M193" s="226"/>
      <c r="N193" s="226">
        <f>SUM(N190:N192)</f>
        <v>253.33333333333334</v>
      </c>
      <c r="O193" s="224"/>
      <c r="P193" s="225"/>
      <c r="Q193" s="225"/>
      <c r="R193" s="225"/>
      <c r="S193" s="226"/>
      <c r="T193" s="226">
        <f>SUM(T190:T192)</f>
        <v>33.333333333333336</v>
      </c>
      <c r="U193" s="226">
        <f>H193+N193+T193</f>
        <v>286.66666666666669</v>
      </c>
      <c r="V193" s="227">
        <f>U193*1.25</f>
        <v>358.33333333333337</v>
      </c>
    </row>
    <row r="194" spans="1:25" ht="13.5" customHeight="1">
      <c r="A194" s="195"/>
      <c r="B194" s="206"/>
      <c r="C194" s="197"/>
      <c r="D194" s="198"/>
      <c r="E194" s="198"/>
      <c r="F194" s="198"/>
      <c r="G194" s="199"/>
      <c r="H194" s="199"/>
      <c r="I194" s="198"/>
      <c r="J194" s="198"/>
      <c r="K194" s="199"/>
      <c r="L194" s="200"/>
      <c r="M194" s="201"/>
      <c r="N194" s="199"/>
      <c r="O194" s="202"/>
      <c r="P194" s="200"/>
      <c r="Q194" s="200"/>
      <c r="R194" s="200"/>
      <c r="S194" s="201"/>
      <c r="T194" s="201"/>
      <c r="U194" s="198"/>
      <c r="V194" s="203"/>
    </row>
    <row r="195" spans="1:25" ht="35.25" customHeight="1">
      <c r="A195" s="207" t="s">
        <v>174</v>
      </c>
      <c r="B195" s="208" t="s">
        <v>191</v>
      </c>
      <c r="C195" s="209" t="s">
        <v>98</v>
      </c>
      <c r="D195" s="265" t="s">
        <v>192</v>
      </c>
      <c r="E195" s="209" t="s">
        <v>98</v>
      </c>
      <c r="F195" s="209">
        <v>1</v>
      </c>
      <c r="G195" s="211">
        <v>1350</v>
      </c>
      <c r="H195" s="209">
        <f>F195*G195</f>
        <v>1350</v>
      </c>
      <c r="I195" s="212" t="s">
        <v>63</v>
      </c>
      <c r="J195" s="209">
        <v>1</v>
      </c>
      <c r="K195" s="213">
        <v>0.5</v>
      </c>
      <c r="L195" s="209">
        <v>50</v>
      </c>
      <c r="M195" s="213">
        <v>1</v>
      </c>
      <c r="N195" s="213">
        <f>L195*K195*J195/M195</f>
        <v>25</v>
      </c>
      <c r="O195" s="212"/>
      <c r="P195" s="209"/>
      <c r="Q195" s="209"/>
      <c r="R195" s="214"/>
      <c r="S195" s="213"/>
      <c r="T195" s="215"/>
      <c r="U195" s="213"/>
      <c r="V195" s="216"/>
    </row>
    <row r="196" spans="1:25" ht="15" customHeight="1">
      <c r="A196" s="217"/>
      <c r="B196" s="218"/>
      <c r="C196" s="209"/>
      <c r="D196" s="212"/>
      <c r="E196" s="209"/>
      <c r="F196" s="209"/>
      <c r="G196" s="211"/>
      <c r="H196" s="209"/>
      <c r="I196" s="212"/>
      <c r="J196" s="209"/>
      <c r="K196" s="213"/>
      <c r="L196" s="213"/>
      <c r="M196" s="213"/>
      <c r="N196" s="213"/>
      <c r="O196" s="212"/>
      <c r="P196" s="209"/>
      <c r="Q196" s="209"/>
      <c r="R196" s="214"/>
      <c r="S196" s="213"/>
      <c r="T196" s="213"/>
      <c r="U196" s="213"/>
      <c r="V196" s="216"/>
    </row>
    <row r="197" spans="1:25" ht="15.75">
      <c r="A197" s="219"/>
      <c r="B197" s="220"/>
      <c r="C197" s="209"/>
      <c r="D197" s="212"/>
      <c r="E197" s="209"/>
      <c r="F197" s="211"/>
      <c r="H197" s="209"/>
      <c r="I197" s="212"/>
      <c r="J197" s="209"/>
      <c r="K197" s="213"/>
      <c r="L197" s="213"/>
      <c r="M197" s="213"/>
      <c r="N197" s="213"/>
      <c r="O197" s="212"/>
      <c r="P197" s="209"/>
      <c r="Q197" s="209"/>
      <c r="R197" s="214"/>
      <c r="S197" s="213"/>
      <c r="T197" s="213"/>
      <c r="U197" s="213"/>
      <c r="V197" s="216"/>
    </row>
    <row r="198" spans="1:25" ht="15.75">
      <c r="A198" s="223"/>
      <c r="B198" s="224"/>
      <c r="C198" s="225"/>
      <c r="D198" s="224"/>
      <c r="E198" s="225"/>
      <c r="F198" s="225"/>
      <c r="G198" s="226"/>
      <c r="H198" s="226">
        <f>SUM(H195:H197)</f>
        <v>1350</v>
      </c>
      <c r="I198" s="224"/>
      <c r="J198" s="225"/>
      <c r="K198" s="225"/>
      <c r="L198" s="225"/>
      <c r="M198" s="226"/>
      <c r="N198" s="226">
        <f>SUM(N195:N196)</f>
        <v>25</v>
      </c>
      <c r="O198" s="224"/>
      <c r="P198" s="225"/>
      <c r="Q198" s="225"/>
      <c r="R198" s="225"/>
      <c r="S198" s="226"/>
      <c r="T198" s="226">
        <f>SUM(T195:T197)</f>
        <v>0</v>
      </c>
      <c r="U198" s="226">
        <f>H198+N198+T198</f>
        <v>1375</v>
      </c>
      <c r="V198" s="227">
        <f>U198*1.25</f>
        <v>1718.75</v>
      </c>
    </row>
    <row r="199" spans="1:25" ht="15.75">
      <c r="A199" s="219"/>
      <c r="B199" s="220"/>
      <c r="C199" s="209"/>
      <c r="D199" s="212"/>
      <c r="E199" s="209"/>
      <c r="F199" s="211"/>
      <c r="G199" s="211"/>
      <c r="H199" s="209"/>
      <c r="I199" s="212"/>
      <c r="J199" s="209"/>
      <c r="K199" s="213"/>
      <c r="L199" s="213"/>
      <c r="M199" s="213"/>
      <c r="N199" s="213"/>
      <c r="O199" s="212"/>
      <c r="P199" s="209"/>
      <c r="Q199" s="209"/>
      <c r="R199" s="214"/>
      <c r="S199" s="213"/>
      <c r="T199" s="213"/>
      <c r="U199" s="213"/>
      <c r="V199" s="216"/>
    </row>
    <row r="200" spans="1:25" ht="31.5">
      <c r="A200" s="207">
        <v>3</v>
      </c>
      <c r="B200" s="208" t="s">
        <v>193</v>
      </c>
      <c r="C200" s="209" t="s">
        <v>9</v>
      </c>
      <c r="D200" s="212" t="s">
        <v>131</v>
      </c>
      <c r="E200" s="209" t="s">
        <v>132</v>
      </c>
      <c r="F200" s="209">
        <v>0.56000000000000005</v>
      </c>
      <c r="G200" s="211">
        <f>'[7]Material Price'!C2</f>
        <v>300</v>
      </c>
      <c r="H200" s="209">
        <f t="shared" ref="H200:H204" si="41">F200*G200</f>
        <v>168.00000000000003</v>
      </c>
      <c r="I200" s="212" t="s">
        <v>63</v>
      </c>
      <c r="J200" s="209">
        <v>1</v>
      </c>
      <c r="K200" s="213">
        <v>0.25</v>
      </c>
      <c r="L200" s="209">
        <v>50</v>
      </c>
      <c r="M200" s="213">
        <v>2</v>
      </c>
      <c r="N200" s="213">
        <f>L200*K200*J200/M200</f>
        <v>6.25</v>
      </c>
      <c r="O200" s="212" t="s">
        <v>64</v>
      </c>
      <c r="P200" s="209">
        <v>1</v>
      </c>
      <c r="Q200" s="209">
        <v>1.8</v>
      </c>
      <c r="R200" s="214">
        <v>8</v>
      </c>
      <c r="S200" s="213">
        <v>2</v>
      </c>
      <c r="T200" s="215">
        <f>R200*Q200*P200/S200</f>
        <v>7.2</v>
      </c>
      <c r="U200" s="213"/>
      <c r="V200" s="216"/>
    </row>
    <row r="201" spans="1:25" ht="15.75">
      <c r="A201" s="217"/>
      <c r="B201" s="218"/>
      <c r="C201" s="209"/>
      <c r="D201" s="212" t="s">
        <v>134</v>
      </c>
      <c r="E201" s="209" t="s">
        <v>135</v>
      </c>
      <c r="F201" s="213">
        <v>0.14000000000000001</v>
      </c>
      <c r="G201" s="211">
        <f>'[7]Material Price'!C3</f>
        <v>600</v>
      </c>
      <c r="H201" s="209">
        <f t="shared" si="41"/>
        <v>84.000000000000014</v>
      </c>
      <c r="I201" s="212" t="s">
        <v>133</v>
      </c>
      <c r="J201" s="209">
        <v>1</v>
      </c>
      <c r="K201" s="213">
        <v>1</v>
      </c>
      <c r="L201" s="209">
        <v>35</v>
      </c>
      <c r="M201" s="213">
        <v>2</v>
      </c>
      <c r="N201" s="213">
        <f t="shared" ref="N201:N204" si="42">L201*K201*J201/M201</f>
        <v>17.5</v>
      </c>
      <c r="O201" s="212" t="s">
        <v>142</v>
      </c>
      <c r="P201" s="209">
        <v>1</v>
      </c>
      <c r="Q201" s="209">
        <v>1.8</v>
      </c>
      <c r="R201" s="214">
        <v>120</v>
      </c>
      <c r="S201" s="213">
        <v>2</v>
      </c>
      <c r="T201" s="215">
        <f>R201*Q201*P201/S201</f>
        <v>108</v>
      </c>
      <c r="U201" s="213"/>
      <c r="V201" s="216"/>
    </row>
    <row r="202" spans="1:25" ht="15.75">
      <c r="A202" s="217"/>
      <c r="B202" s="218"/>
      <c r="C202" s="209"/>
      <c r="D202" s="212" t="s">
        <v>143</v>
      </c>
      <c r="E202" s="209" t="s">
        <v>135</v>
      </c>
      <c r="F202" s="213">
        <v>0.18</v>
      </c>
      <c r="G202" s="211">
        <f>'[7]Material Price'!C4</f>
        <v>520</v>
      </c>
      <c r="H202" s="209">
        <f t="shared" si="41"/>
        <v>93.6</v>
      </c>
      <c r="I202" s="212" t="s">
        <v>136</v>
      </c>
      <c r="J202" s="209">
        <v>2</v>
      </c>
      <c r="K202" s="213">
        <v>1</v>
      </c>
      <c r="L202" s="213">
        <v>8</v>
      </c>
      <c r="M202" s="213">
        <v>2</v>
      </c>
      <c r="N202" s="213">
        <f t="shared" si="42"/>
        <v>8</v>
      </c>
      <c r="O202" s="212"/>
      <c r="P202" s="209"/>
      <c r="Q202" s="209"/>
      <c r="R202" s="214"/>
      <c r="S202" s="213"/>
      <c r="T202" s="215"/>
      <c r="U202" s="213"/>
      <c r="V202" s="216"/>
    </row>
    <row r="203" spans="1:25" ht="20.25" customHeight="1">
      <c r="A203" s="219"/>
      <c r="B203" s="220"/>
      <c r="C203" s="209"/>
      <c r="D203" s="212" t="s">
        <v>137</v>
      </c>
      <c r="E203" s="209" t="s">
        <v>138</v>
      </c>
      <c r="F203" s="213">
        <v>10</v>
      </c>
      <c r="G203" s="211">
        <v>0.1</v>
      </c>
      <c r="H203" s="209">
        <f t="shared" si="41"/>
        <v>1</v>
      </c>
      <c r="I203" s="218" t="s">
        <v>144</v>
      </c>
      <c r="J203" s="209">
        <v>1</v>
      </c>
      <c r="K203" s="213">
        <v>1</v>
      </c>
      <c r="L203" s="213">
        <v>35</v>
      </c>
      <c r="M203" s="213">
        <v>2</v>
      </c>
      <c r="N203" s="213">
        <f t="shared" si="42"/>
        <v>17.5</v>
      </c>
      <c r="O203" s="212"/>
      <c r="P203" s="209"/>
      <c r="Q203" s="209"/>
      <c r="R203" s="214"/>
      <c r="S203" s="213"/>
      <c r="T203" s="213"/>
      <c r="U203" s="213"/>
      <c r="V203" s="216"/>
    </row>
    <row r="204" spans="1:25" ht="15.75">
      <c r="A204" s="219"/>
      <c r="B204" s="220"/>
      <c r="C204" s="209"/>
      <c r="D204" s="218" t="s">
        <v>145</v>
      </c>
      <c r="E204" s="209" t="s">
        <v>146</v>
      </c>
      <c r="F204" s="213">
        <v>6</v>
      </c>
      <c r="G204" s="222">
        <f>'[7]Material Price'!C5</f>
        <v>15.65</v>
      </c>
      <c r="H204" s="209">
        <f t="shared" si="41"/>
        <v>93.9</v>
      </c>
      <c r="I204" s="212" t="s">
        <v>147</v>
      </c>
      <c r="J204" s="209">
        <v>1</v>
      </c>
      <c r="K204" s="213">
        <v>1</v>
      </c>
      <c r="L204" s="213">
        <v>18</v>
      </c>
      <c r="M204" s="213">
        <v>2</v>
      </c>
      <c r="N204" s="213">
        <f t="shared" si="42"/>
        <v>9</v>
      </c>
      <c r="O204" s="212"/>
      <c r="P204" s="209"/>
      <c r="Q204" s="209"/>
      <c r="R204" s="214"/>
      <c r="S204" s="213"/>
      <c r="T204" s="213"/>
      <c r="U204" s="213"/>
      <c r="V204" s="216"/>
    </row>
    <row r="205" spans="1:25" ht="15.75">
      <c r="A205" s="219"/>
      <c r="B205" s="220"/>
      <c r="C205" s="209"/>
      <c r="D205" s="218"/>
      <c r="E205" s="209"/>
      <c r="F205" s="213"/>
      <c r="G205" s="211"/>
      <c r="H205" s="209"/>
      <c r="I205" s="212"/>
      <c r="J205" s="209"/>
      <c r="K205" s="213"/>
      <c r="L205" s="213"/>
      <c r="M205" s="213"/>
      <c r="N205" s="213"/>
      <c r="O205" s="212"/>
      <c r="P205" s="209"/>
      <c r="Q205" s="209"/>
      <c r="R205" s="214"/>
      <c r="S205" s="213"/>
      <c r="T205" s="213"/>
      <c r="U205" s="213"/>
      <c r="V205" s="216"/>
    </row>
    <row r="206" spans="1:25" ht="15.75">
      <c r="A206" s="219"/>
      <c r="B206" s="220"/>
      <c r="C206" s="209"/>
      <c r="D206" s="212"/>
      <c r="E206" s="209"/>
      <c r="F206" s="211"/>
      <c r="G206" s="211"/>
      <c r="H206" s="209"/>
      <c r="I206" s="212"/>
      <c r="J206" s="209"/>
      <c r="K206" s="213"/>
      <c r="L206" s="213"/>
      <c r="M206" s="213"/>
      <c r="N206" s="213"/>
      <c r="O206" s="212"/>
      <c r="P206" s="209"/>
      <c r="Q206" s="209"/>
      <c r="R206" s="214"/>
      <c r="S206" s="213"/>
      <c r="T206" s="213"/>
      <c r="U206" s="213"/>
      <c r="V206" s="216"/>
    </row>
    <row r="207" spans="1:25" s="238" customFormat="1" ht="15.75">
      <c r="A207" s="229"/>
      <c r="B207" s="230"/>
      <c r="C207" s="231"/>
      <c r="D207" s="230"/>
      <c r="E207" s="232"/>
      <c r="F207" s="232"/>
      <c r="G207" s="233"/>
      <c r="H207" s="233">
        <f>SUM(H200:H204)</f>
        <v>440.5</v>
      </c>
      <c r="I207" s="234"/>
      <c r="J207" s="231"/>
      <c r="K207" s="235"/>
      <c r="L207" s="235"/>
      <c r="M207" s="235"/>
      <c r="N207" s="233">
        <f>SUM(N200:N206)</f>
        <v>58.25</v>
      </c>
      <c r="O207" s="234"/>
      <c r="P207" s="231"/>
      <c r="Q207" s="231"/>
      <c r="R207" s="236"/>
      <c r="S207" s="235"/>
      <c r="T207" s="233">
        <f>SUM(T200:T206)</f>
        <v>115.2</v>
      </c>
      <c r="U207" s="233">
        <f>T207+N207+H207</f>
        <v>613.95000000000005</v>
      </c>
      <c r="V207" s="237">
        <f>U207*1.3</f>
        <v>798.1350000000001</v>
      </c>
      <c r="Y207" s="239"/>
    </row>
    <row r="208" spans="1:25" s="249" customFormat="1" ht="15.75">
      <c r="A208" s="251">
        <v>3</v>
      </c>
      <c r="B208" s="242"/>
      <c r="C208" s="243"/>
      <c r="D208" s="242"/>
      <c r="E208" s="244"/>
      <c r="F208" s="244"/>
      <c r="G208" s="245"/>
      <c r="H208" s="245"/>
      <c r="I208" s="246"/>
      <c r="J208" s="243"/>
      <c r="K208" s="247"/>
      <c r="L208" s="247"/>
      <c r="M208" s="247"/>
      <c r="N208" s="245"/>
      <c r="O208" s="246"/>
      <c r="P208" s="243"/>
      <c r="Q208" s="243"/>
      <c r="R208" s="240"/>
      <c r="S208" s="247"/>
      <c r="T208" s="245"/>
      <c r="U208" s="245"/>
      <c r="V208" s="248"/>
      <c r="Y208" s="250"/>
    </row>
    <row r="209" spans="1:25" ht="15.75">
      <c r="A209" s="252"/>
      <c r="B209" s="253" t="s">
        <v>194</v>
      </c>
      <c r="C209" s="254" t="s">
        <v>98</v>
      </c>
      <c r="D209" s="218" t="s">
        <v>195</v>
      </c>
      <c r="E209" s="209" t="s">
        <v>135</v>
      </c>
      <c r="F209" s="213">
        <v>2.8559999999999999</v>
      </c>
      <c r="G209" s="247">
        <v>90</v>
      </c>
      <c r="H209" s="213">
        <f t="shared" ref="H209:H218" si="43">F209*G209</f>
        <v>257.03999999999996</v>
      </c>
      <c r="I209" s="212"/>
      <c r="J209" s="209"/>
      <c r="K209" s="213"/>
      <c r="L209" s="209"/>
      <c r="M209" s="213"/>
      <c r="N209" s="213"/>
      <c r="O209" s="212"/>
      <c r="P209" s="209"/>
      <c r="Q209" s="209"/>
      <c r="R209" s="214"/>
      <c r="S209" s="213"/>
      <c r="T209" s="215"/>
      <c r="U209" s="213"/>
      <c r="V209" s="216"/>
    </row>
    <row r="210" spans="1:25" ht="15.75">
      <c r="A210" s="252"/>
      <c r="B210" s="255"/>
      <c r="C210" s="256"/>
      <c r="D210" s="218" t="s">
        <v>196</v>
      </c>
      <c r="E210" s="209" t="s">
        <v>9</v>
      </c>
      <c r="F210" s="213">
        <v>4.96</v>
      </c>
      <c r="G210" s="211">
        <f>V28</f>
        <v>965.70500000000004</v>
      </c>
      <c r="H210" s="213">
        <f t="shared" si="43"/>
        <v>4789.8968000000004</v>
      </c>
      <c r="I210" s="212"/>
      <c r="J210" s="209"/>
      <c r="K210" s="213"/>
      <c r="L210" s="209"/>
      <c r="M210" s="213"/>
      <c r="N210" s="213"/>
      <c r="O210" s="212"/>
      <c r="P210" s="209"/>
      <c r="Q210" s="209"/>
      <c r="R210" s="214"/>
      <c r="S210" s="213"/>
      <c r="T210" s="215"/>
      <c r="U210" s="213"/>
      <c r="V210" s="216"/>
    </row>
    <row r="211" spans="1:25" ht="23.25" customHeight="1">
      <c r="A211" s="252"/>
      <c r="B211" s="255"/>
      <c r="C211" s="256"/>
      <c r="D211" s="212" t="s">
        <v>197</v>
      </c>
      <c r="E211" s="209" t="s">
        <v>9</v>
      </c>
      <c r="F211" s="213">
        <v>1.056</v>
      </c>
      <c r="G211" s="211">
        <f>V35</f>
        <v>504.84777777777776</v>
      </c>
      <c r="H211" s="213">
        <f t="shared" si="43"/>
        <v>533.11925333333329</v>
      </c>
      <c r="I211" s="212"/>
      <c r="J211" s="209"/>
      <c r="K211" s="213"/>
      <c r="L211" s="213"/>
      <c r="M211" s="213"/>
      <c r="N211" s="213"/>
      <c r="O211" s="212"/>
      <c r="P211" s="209"/>
      <c r="Q211" s="209"/>
      <c r="R211" s="214"/>
      <c r="S211" s="213"/>
      <c r="T211" s="215"/>
      <c r="U211" s="213"/>
      <c r="V211" s="216"/>
    </row>
    <row r="212" spans="1:25" ht="23.25" customHeight="1">
      <c r="A212" s="252"/>
      <c r="B212" s="255"/>
      <c r="C212" s="256"/>
      <c r="D212" s="212" t="s">
        <v>198</v>
      </c>
      <c r="E212" s="209" t="s">
        <v>9</v>
      </c>
      <c r="F212" s="213">
        <v>4.1900000000000004</v>
      </c>
      <c r="G212" s="211">
        <v>131</v>
      </c>
      <c r="H212" s="213">
        <f t="shared" si="43"/>
        <v>548.8900000000001</v>
      </c>
      <c r="I212" s="212"/>
      <c r="J212" s="209"/>
      <c r="K212" s="213"/>
      <c r="L212" s="213"/>
      <c r="M212" s="213"/>
      <c r="N212" s="213"/>
      <c r="O212" s="212"/>
      <c r="P212" s="209"/>
      <c r="Q212" s="209"/>
      <c r="R212" s="214"/>
      <c r="S212" s="213"/>
      <c r="T212" s="215"/>
      <c r="U212" s="213"/>
      <c r="V212" s="216"/>
    </row>
    <row r="213" spans="1:25" ht="23.25" customHeight="1">
      <c r="A213" s="252"/>
      <c r="B213" s="255"/>
      <c r="C213" s="256"/>
      <c r="D213" s="212" t="s">
        <v>199</v>
      </c>
      <c r="E213" s="209" t="s">
        <v>135</v>
      </c>
      <c r="F213" s="213">
        <v>0.83</v>
      </c>
      <c r="G213" s="211">
        <v>210</v>
      </c>
      <c r="H213" s="213">
        <f t="shared" si="43"/>
        <v>174.29999999999998</v>
      </c>
      <c r="I213" s="212"/>
      <c r="J213" s="209"/>
      <c r="K213" s="213"/>
      <c r="L213" s="213"/>
      <c r="M213" s="213"/>
      <c r="N213" s="213"/>
      <c r="O213" s="212"/>
      <c r="P213" s="209"/>
      <c r="Q213" s="209"/>
      <c r="R213" s="214"/>
      <c r="S213" s="213"/>
      <c r="T213" s="215"/>
      <c r="U213" s="213"/>
      <c r="V213" s="216"/>
    </row>
    <row r="214" spans="1:25" ht="23.25" customHeight="1">
      <c r="A214" s="252"/>
      <c r="B214" s="255"/>
      <c r="C214" s="256"/>
      <c r="D214" s="212" t="s">
        <v>200</v>
      </c>
      <c r="E214" s="209" t="s">
        <v>135</v>
      </c>
      <c r="F214" s="213">
        <v>2.86</v>
      </c>
      <c r="G214" s="211">
        <v>57</v>
      </c>
      <c r="H214" s="213">
        <f t="shared" si="43"/>
        <v>163.01999999999998</v>
      </c>
      <c r="I214" s="212"/>
      <c r="J214" s="209"/>
      <c r="K214" s="213"/>
      <c r="L214" s="213"/>
      <c r="M214" s="213"/>
      <c r="N214" s="213"/>
      <c r="O214" s="212"/>
      <c r="P214" s="209"/>
      <c r="Q214" s="209"/>
      <c r="R214" s="214"/>
      <c r="S214" s="213"/>
      <c r="T214" s="215"/>
      <c r="U214" s="213"/>
      <c r="V214" s="216"/>
    </row>
    <row r="215" spans="1:25" ht="30.75" customHeight="1">
      <c r="A215" s="252"/>
      <c r="B215" s="255"/>
      <c r="C215" s="256"/>
      <c r="D215" s="218" t="s">
        <v>201</v>
      </c>
      <c r="E215" s="209" t="s">
        <v>9</v>
      </c>
      <c r="F215" s="213">
        <v>2.85</v>
      </c>
      <c r="G215" s="211">
        <f>V207</f>
        <v>798.1350000000001</v>
      </c>
      <c r="H215" s="213">
        <f t="shared" si="43"/>
        <v>2274.6847500000003</v>
      </c>
      <c r="I215" s="212"/>
      <c r="J215" s="209"/>
      <c r="K215" s="213"/>
      <c r="L215" s="213"/>
      <c r="M215" s="213"/>
      <c r="N215" s="213"/>
      <c r="O215" s="212"/>
      <c r="P215" s="209"/>
      <c r="Q215" s="209"/>
      <c r="R215" s="214"/>
      <c r="S215" s="213"/>
      <c r="T215" s="215"/>
      <c r="U215" s="213"/>
      <c r="V215" s="216"/>
    </row>
    <row r="216" spans="1:25" ht="23.25" customHeight="1">
      <c r="A216" s="252"/>
      <c r="B216" s="255"/>
      <c r="C216" s="256"/>
      <c r="D216" s="212" t="s">
        <v>202</v>
      </c>
      <c r="E216" s="209" t="s">
        <v>9</v>
      </c>
      <c r="F216" s="213">
        <v>2.85</v>
      </c>
      <c r="G216" s="211">
        <v>106</v>
      </c>
      <c r="H216" s="213">
        <f t="shared" si="43"/>
        <v>302.10000000000002</v>
      </c>
      <c r="I216" s="212"/>
      <c r="J216" s="209"/>
      <c r="K216" s="213"/>
      <c r="L216" s="213"/>
      <c r="M216" s="213"/>
      <c r="N216" s="213"/>
      <c r="O216" s="212"/>
      <c r="P216" s="209"/>
      <c r="Q216" s="209"/>
      <c r="R216" s="214"/>
      <c r="S216" s="213"/>
      <c r="T216" s="215"/>
      <c r="U216" s="213"/>
      <c r="V216" s="216"/>
    </row>
    <row r="217" spans="1:25" ht="23.25" customHeight="1">
      <c r="A217" s="252"/>
      <c r="B217" s="255"/>
      <c r="C217" s="256"/>
      <c r="D217" s="212" t="s">
        <v>203</v>
      </c>
      <c r="E217" s="209" t="s">
        <v>9</v>
      </c>
      <c r="F217" s="213">
        <v>2.85</v>
      </c>
      <c r="G217" s="211">
        <v>10</v>
      </c>
      <c r="H217" s="213">
        <f t="shared" si="43"/>
        <v>28.5</v>
      </c>
      <c r="I217" s="212"/>
      <c r="J217" s="209"/>
      <c r="K217" s="213"/>
      <c r="L217" s="213"/>
      <c r="M217" s="213"/>
      <c r="N217" s="213"/>
      <c r="O217" s="212"/>
      <c r="P217" s="209"/>
      <c r="Q217" s="209"/>
      <c r="R217" s="214"/>
      <c r="S217" s="213"/>
      <c r="T217" s="215"/>
      <c r="U217" s="213"/>
      <c r="V217" s="216"/>
    </row>
    <row r="218" spans="1:25" ht="33" customHeight="1">
      <c r="A218" s="252"/>
      <c r="B218" s="255"/>
      <c r="C218" s="256"/>
      <c r="D218" s="218" t="s">
        <v>204</v>
      </c>
      <c r="E218" s="209" t="s">
        <v>9</v>
      </c>
      <c r="F218" s="213">
        <v>2.85</v>
      </c>
      <c r="G218" s="211">
        <v>281</v>
      </c>
      <c r="H218" s="213">
        <f t="shared" si="43"/>
        <v>800.85</v>
      </c>
      <c r="I218" s="212"/>
      <c r="J218" s="209"/>
      <c r="K218" s="213"/>
      <c r="L218" s="213"/>
      <c r="M218" s="213"/>
      <c r="N218" s="213"/>
      <c r="O218" s="212"/>
      <c r="P218" s="209"/>
      <c r="Q218" s="209"/>
      <c r="R218" s="214"/>
      <c r="S218" s="213"/>
      <c r="T218" s="215"/>
      <c r="U218" s="213"/>
      <c r="V218" s="216"/>
    </row>
    <row r="219" spans="1:25" ht="45" customHeight="1">
      <c r="A219" s="257"/>
      <c r="B219" s="258"/>
      <c r="C219" s="259"/>
      <c r="D219" s="260"/>
      <c r="E219" s="261"/>
      <c r="F219" s="262"/>
      <c r="G219" s="262"/>
      <c r="H219" s="263"/>
      <c r="I219" s="212"/>
      <c r="J219" s="209"/>
      <c r="K219" s="213"/>
      <c r="L219" s="213"/>
      <c r="M219" s="213"/>
      <c r="N219" s="213"/>
      <c r="O219" s="212"/>
      <c r="P219" s="209"/>
      <c r="Q219" s="209"/>
      <c r="R219" s="214"/>
      <c r="S219" s="213"/>
      <c r="T219" s="213"/>
      <c r="U219" s="213"/>
      <c r="V219" s="216"/>
    </row>
    <row r="220" spans="1:25" s="238" customFormat="1" ht="15.75">
      <c r="A220" s="229"/>
      <c r="B220" s="230"/>
      <c r="C220" s="231"/>
      <c r="D220" s="230"/>
      <c r="E220" s="232"/>
      <c r="F220" s="232"/>
      <c r="G220" s="233"/>
      <c r="H220" s="233">
        <f>SUM(H209:H219)</f>
        <v>9872.4008033333357</v>
      </c>
      <c r="I220" s="234"/>
      <c r="J220" s="231"/>
      <c r="K220" s="235"/>
      <c r="L220" s="235"/>
      <c r="M220" s="235"/>
      <c r="N220" s="233"/>
      <c r="O220" s="234"/>
      <c r="P220" s="231"/>
      <c r="Q220" s="231"/>
      <c r="R220" s="236"/>
      <c r="S220" s="235"/>
      <c r="T220" s="233"/>
      <c r="U220" s="233">
        <f>T220+N220+H220</f>
        <v>9872.4008033333357</v>
      </c>
      <c r="V220" s="237">
        <f>U220</f>
        <v>9872.4008033333357</v>
      </c>
      <c r="Y220" s="239"/>
    </row>
    <row r="221" spans="1:25" s="249" customFormat="1" ht="15.75">
      <c r="A221" s="251">
        <v>3</v>
      </c>
      <c r="B221" s="242"/>
      <c r="C221" s="243"/>
      <c r="D221" s="242"/>
      <c r="E221" s="244"/>
      <c r="F221" s="244"/>
      <c r="G221" s="245"/>
      <c r="H221" s="245"/>
      <c r="I221" s="246"/>
      <c r="J221" s="243"/>
      <c r="K221" s="247"/>
      <c r="L221" s="247"/>
      <c r="M221" s="247"/>
      <c r="N221" s="245"/>
      <c r="O221" s="246"/>
      <c r="P221" s="243"/>
      <c r="Q221" s="243"/>
      <c r="R221" s="240"/>
      <c r="S221" s="247"/>
      <c r="T221" s="245"/>
      <c r="U221" s="245"/>
      <c r="V221" s="248"/>
      <c r="Y221" s="250"/>
    </row>
    <row r="222" spans="1:25" ht="15.75">
      <c r="A222" s="252"/>
      <c r="B222" s="253" t="s">
        <v>205</v>
      </c>
      <c r="C222" s="254" t="s">
        <v>98</v>
      </c>
      <c r="D222" s="218" t="s">
        <v>195</v>
      </c>
      <c r="E222" s="209" t="s">
        <v>135</v>
      </c>
      <c r="F222" s="213">
        <v>5.09</v>
      </c>
      <c r="G222" s="247">
        <v>90</v>
      </c>
      <c r="H222" s="213">
        <f t="shared" ref="H222:H231" si="44">F222*G222</f>
        <v>458.09999999999997</v>
      </c>
      <c r="I222" s="212"/>
      <c r="J222" s="209"/>
      <c r="K222" s="213"/>
      <c r="L222" s="209"/>
      <c r="M222" s="213"/>
      <c r="N222" s="213"/>
      <c r="O222" s="212"/>
      <c r="P222" s="209"/>
      <c r="Q222" s="209"/>
      <c r="R222" s="214"/>
      <c r="S222" s="213"/>
      <c r="T222" s="215"/>
      <c r="U222" s="213"/>
      <c r="V222" s="216"/>
    </row>
    <row r="223" spans="1:25" ht="15.75">
      <c r="A223" s="252"/>
      <c r="B223" s="255"/>
      <c r="C223" s="256"/>
      <c r="D223" s="218" t="s">
        <v>196</v>
      </c>
      <c r="E223" s="209" t="s">
        <v>9</v>
      </c>
      <c r="F223" s="213">
        <v>6.09</v>
      </c>
      <c r="G223" s="211">
        <f>V28</f>
        <v>965.70500000000004</v>
      </c>
      <c r="H223" s="213">
        <f t="shared" si="44"/>
        <v>5881.1434500000005</v>
      </c>
      <c r="I223" s="212"/>
      <c r="J223" s="209"/>
      <c r="K223" s="213"/>
      <c r="L223" s="209"/>
      <c r="M223" s="213"/>
      <c r="N223" s="213"/>
      <c r="O223" s="212"/>
      <c r="P223" s="209"/>
      <c r="Q223" s="209"/>
      <c r="R223" s="214"/>
      <c r="S223" s="213"/>
      <c r="T223" s="215"/>
      <c r="U223" s="213"/>
      <c r="V223" s="216"/>
    </row>
    <row r="224" spans="1:25" ht="23.25" customHeight="1">
      <c r="A224" s="252"/>
      <c r="B224" s="255"/>
      <c r="C224" s="256"/>
      <c r="D224" s="212" t="s">
        <v>197</v>
      </c>
      <c r="E224" s="209" t="s">
        <v>9</v>
      </c>
      <c r="F224" s="213">
        <v>1.64</v>
      </c>
      <c r="G224" s="211">
        <f>V35</f>
        <v>504.84777777777776</v>
      </c>
      <c r="H224" s="213">
        <f t="shared" si="44"/>
        <v>827.95035555555546</v>
      </c>
      <c r="I224" s="212"/>
      <c r="J224" s="209"/>
      <c r="K224" s="213"/>
      <c r="L224" s="213"/>
      <c r="M224" s="213"/>
      <c r="N224" s="213"/>
      <c r="O224" s="212"/>
      <c r="P224" s="209"/>
      <c r="Q224" s="209"/>
      <c r="R224" s="214"/>
      <c r="S224" s="213"/>
      <c r="T224" s="215"/>
      <c r="U224" s="213"/>
      <c r="V224" s="216"/>
    </row>
    <row r="225" spans="1:25" ht="23.25" customHeight="1">
      <c r="A225" s="252"/>
      <c r="B225" s="255"/>
      <c r="C225" s="256"/>
      <c r="D225" s="212" t="s">
        <v>198</v>
      </c>
      <c r="E225" s="209" t="s">
        <v>9</v>
      </c>
      <c r="F225" s="213">
        <v>6.0960000000000001</v>
      </c>
      <c r="G225" s="211">
        <v>131</v>
      </c>
      <c r="H225" s="213">
        <f t="shared" si="44"/>
        <v>798.57600000000002</v>
      </c>
      <c r="I225" s="212"/>
      <c r="J225" s="209"/>
      <c r="K225" s="213"/>
      <c r="L225" s="213"/>
      <c r="M225" s="213"/>
      <c r="N225" s="213"/>
      <c r="O225" s="212"/>
      <c r="P225" s="209"/>
      <c r="Q225" s="209"/>
      <c r="R225" s="214"/>
      <c r="S225" s="213"/>
      <c r="T225" s="215"/>
      <c r="U225" s="213"/>
      <c r="V225" s="216"/>
    </row>
    <row r="226" spans="1:25" ht="23.25" customHeight="1">
      <c r="A226" s="252"/>
      <c r="B226" s="255"/>
      <c r="C226" s="256"/>
      <c r="D226" s="212" t="s">
        <v>199</v>
      </c>
      <c r="E226" s="209" t="s">
        <v>135</v>
      </c>
      <c r="F226" s="213">
        <v>1.05</v>
      </c>
      <c r="G226" s="211">
        <v>210</v>
      </c>
      <c r="H226" s="213">
        <f t="shared" si="44"/>
        <v>220.5</v>
      </c>
      <c r="I226" s="212"/>
      <c r="J226" s="209"/>
      <c r="K226" s="213"/>
      <c r="L226" s="213"/>
      <c r="M226" s="213"/>
      <c r="N226" s="213"/>
      <c r="O226" s="212"/>
      <c r="P226" s="209"/>
      <c r="Q226" s="209"/>
      <c r="R226" s="214"/>
      <c r="S226" s="213"/>
      <c r="T226" s="215"/>
      <c r="U226" s="213"/>
      <c r="V226" s="216"/>
    </row>
    <row r="227" spans="1:25" ht="23.25" customHeight="1">
      <c r="A227" s="252"/>
      <c r="B227" s="255"/>
      <c r="C227" s="256"/>
      <c r="D227" s="212" t="s">
        <v>200</v>
      </c>
      <c r="E227" s="209" t="s">
        <v>135</v>
      </c>
      <c r="F227" s="213">
        <v>5.09</v>
      </c>
      <c r="G227" s="211">
        <v>57</v>
      </c>
      <c r="H227" s="213">
        <f t="shared" si="44"/>
        <v>290.13</v>
      </c>
      <c r="I227" s="212"/>
      <c r="J227" s="209"/>
      <c r="K227" s="213"/>
      <c r="L227" s="213"/>
      <c r="M227" s="213"/>
      <c r="N227" s="213"/>
      <c r="O227" s="212"/>
      <c r="P227" s="209"/>
      <c r="Q227" s="209"/>
      <c r="R227" s="214"/>
      <c r="S227" s="213"/>
      <c r="T227" s="215"/>
      <c r="U227" s="213"/>
      <c r="V227" s="216"/>
    </row>
    <row r="228" spans="1:25" ht="30.75" customHeight="1">
      <c r="A228" s="252"/>
      <c r="B228" s="255"/>
      <c r="C228" s="256"/>
      <c r="D228" s="218" t="s">
        <v>206</v>
      </c>
      <c r="E228" s="209" t="s">
        <v>9</v>
      </c>
      <c r="F228" s="213">
        <v>4.4800000000000004</v>
      </c>
      <c r="G228" s="211">
        <f>V207</f>
        <v>798.1350000000001</v>
      </c>
      <c r="H228" s="213">
        <f t="shared" si="44"/>
        <v>3575.6448000000009</v>
      </c>
      <c r="I228" s="212"/>
      <c r="J228" s="209"/>
      <c r="K228" s="213"/>
      <c r="L228" s="213"/>
      <c r="M228" s="213"/>
      <c r="N228" s="213"/>
      <c r="O228" s="212"/>
      <c r="P228" s="209"/>
      <c r="Q228" s="209"/>
      <c r="R228" s="214"/>
      <c r="S228" s="213"/>
      <c r="T228" s="215"/>
      <c r="U228" s="213"/>
      <c r="V228" s="216"/>
    </row>
    <row r="229" spans="1:25" ht="23.25" customHeight="1">
      <c r="A229" s="252"/>
      <c r="B229" s="255"/>
      <c r="C229" s="256"/>
      <c r="D229" s="212" t="s">
        <v>207</v>
      </c>
      <c r="E229" s="209" t="s">
        <v>9</v>
      </c>
      <c r="F229" s="213">
        <v>4.4800000000000004</v>
      </c>
      <c r="G229" s="211">
        <v>106</v>
      </c>
      <c r="H229" s="213">
        <f t="shared" si="44"/>
        <v>474.88000000000005</v>
      </c>
      <c r="I229" s="212"/>
      <c r="J229" s="209"/>
      <c r="K229" s="213"/>
      <c r="L229" s="213"/>
      <c r="M229" s="213"/>
      <c r="N229" s="213"/>
      <c r="O229" s="212"/>
      <c r="P229" s="209"/>
      <c r="Q229" s="209"/>
      <c r="R229" s="214"/>
      <c r="S229" s="213"/>
      <c r="T229" s="215"/>
      <c r="U229" s="213"/>
      <c r="V229" s="216"/>
    </row>
    <row r="230" spans="1:25" ht="23.25" customHeight="1">
      <c r="A230" s="252"/>
      <c r="B230" s="255"/>
      <c r="C230" s="256"/>
      <c r="D230" s="212" t="s">
        <v>208</v>
      </c>
      <c r="E230" s="209" t="s">
        <v>9</v>
      </c>
      <c r="F230" s="213">
        <v>4.4800000000000004</v>
      </c>
      <c r="G230" s="211">
        <v>10</v>
      </c>
      <c r="H230" s="213">
        <f t="shared" si="44"/>
        <v>44.800000000000004</v>
      </c>
      <c r="I230" s="212"/>
      <c r="J230" s="209"/>
      <c r="K230" s="213"/>
      <c r="L230" s="213"/>
      <c r="M230" s="213"/>
      <c r="N230" s="213"/>
      <c r="O230" s="212"/>
      <c r="P230" s="209"/>
      <c r="Q230" s="209"/>
      <c r="R230" s="214"/>
      <c r="S230" s="213"/>
      <c r="T230" s="215"/>
      <c r="U230" s="213"/>
      <c r="V230" s="216"/>
    </row>
    <row r="231" spans="1:25" ht="39" customHeight="1">
      <c r="A231" s="252"/>
      <c r="B231" s="255"/>
      <c r="C231" s="256"/>
      <c r="D231" s="208" t="s">
        <v>209</v>
      </c>
      <c r="E231" s="209" t="s">
        <v>9</v>
      </c>
      <c r="F231" s="213">
        <v>4.4800000000000004</v>
      </c>
      <c r="G231" s="211">
        <v>281</v>
      </c>
      <c r="H231" s="213">
        <f t="shared" si="44"/>
        <v>1258.8800000000001</v>
      </c>
      <c r="I231" s="212"/>
      <c r="J231" s="209"/>
      <c r="K231" s="213"/>
      <c r="L231" s="213"/>
      <c r="M231" s="213"/>
      <c r="N231" s="213"/>
      <c r="O231" s="212"/>
      <c r="P231" s="209"/>
      <c r="Q231" s="209"/>
      <c r="R231" s="214"/>
      <c r="S231" s="213"/>
      <c r="T231" s="215"/>
      <c r="U231" s="213"/>
      <c r="V231" s="216"/>
    </row>
    <row r="232" spans="1:25" ht="45" customHeight="1">
      <c r="A232" s="257"/>
      <c r="B232" s="258"/>
      <c r="C232" s="259"/>
      <c r="D232" s="260"/>
      <c r="E232" s="261"/>
      <c r="F232" s="262"/>
      <c r="G232" s="262"/>
      <c r="H232" s="263"/>
      <c r="I232" s="212"/>
      <c r="J232" s="209"/>
      <c r="K232" s="213"/>
      <c r="L232" s="213"/>
      <c r="M232" s="213"/>
      <c r="N232" s="213"/>
      <c r="O232" s="212"/>
      <c r="P232" s="209"/>
      <c r="Q232" s="209"/>
      <c r="R232" s="214"/>
      <c r="S232" s="213"/>
      <c r="T232" s="213"/>
      <c r="U232" s="213"/>
      <c r="V232" s="216"/>
    </row>
    <row r="233" spans="1:25" s="238" customFormat="1" ht="15.75">
      <c r="A233" s="229"/>
      <c r="B233" s="230"/>
      <c r="C233" s="231"/>
      <c r="D233" s="230"/>
      <c r="E233" s="232"/>
      <c r="F233" s="232"/>
      <c r="G233" s="233"/>
      <c r="H233" s="233">
        <f>SUM(H222:H232)</f>
        <v>13830.604605555556</v>
      </c>
      <c r="I233" s="234"/>
      <c r="J233" s="231"/>
      <c r="K233" s="235"/>
      <c r="L233" s="235"/>
      <c r="M233" s="235"/>
      <c r="N233" s="233"/>
      <c r="O233" s="234"/>
      <c r="P233" s="231"/>
      <c r="Q233" s="231"/>
      <c r="R233" s="236"/>
      <c r="S233" s="235"/>
      <c r="T233" s="233"/>
      <c r="U233" s="233">
        <f>T233+N233+H233</f>
        <v>13830.604605555556</v>
      </c>
      <c r="V233" s="237">
        <f>U233</f>
        <v>13830.604605555556</v>
      </c>
      <c r="Y233" s="239"/>
    </row>
    <row r="234" spans="1:25" s="249" customFormat="1" ht="15.75">
      <c r="A234" s="251">
        <v>3</v>
      </c>
      <c r="B234" s="242"/>
      <c r="C234" s="243"/>
      <c r="D234" s="242"/>
      <c r="E234" s="244"/>
      <c r="F234" s="244"/>
      <c r="G234" s="245"/>
      <c r="H234" s="245"/>
      <c r="I234" s="246"/>
      <c r="J234" s="243"/>
      <c r="K234" s="247"/>
      <c r="L234" s="247"/>
      <c r="M234" s="247"/>
      <c r="N234" s="245"/>
      <c r="O234" s="246"/>
      <c r="P234" s="243"/>
      <c r="Q234" s="243"/>
      <c r="R234" s="240"/>
      <c r="S234" s="247"/>
      <c r="T234" s="245"/>
      <c r="U234" s="245"/>
      <c r="V234" s="248"/>
      <c r="Y234" s="250"/>
    </row>
    <row r="235" spans="1:25" ht="15.75">
      <c r="A235" s="252"/>
      <c r="B235" s="253" t="s">
        <v>210</v>
      </c>
      <c r="C235" s="254" t="s">
        <v>98</v>
      </c>
      <c r="D235" s="218" t="s">
        <v>195</v>
      </c>
      <c r="E235" s="209" t="s">
        <v>135</v>
      </c>
      <c r="F235" s="213">
        <v>4.3499999999999996</v>
      </c>
      <c r="G235" s="247">
        <v>90</v>
      </c>
      <c r="H235" s="213">
        <f t="shared" ref="H235:H244" si="45">F235*G235</f>
        <v>391.49999999999994</v>
      </c>
      <c r="I235" s="212"/>
      <c r="J235" s="209"/>
      <c r="K235" s="213"/>
      <c r="L235" s="209"/>
      <c r="M235" s="213"/>
      <c r="N235" s="213"/>
      <c r="O235" s="212"/>
      <c r="P235" s="209"/>
      <c r="Q235" s="209"/>
      <c r="R235" s="214"/>
      <c r="S235" s="213"/>
      <c r="T235" s="215"/>
      <c r="U235" s="213"/>
      <c r="V235" s="216"/>
    </row>
    <row r="236" spans="1:25" ht="15.75">
      <c r="A236" s="252"/>
      <c r="B236" s="255"/>
      <c r="C236" s="256"/>
      <c r="D236" s="218" t="s">
        <v>196</v>
      </c>
      <c r="E236" s="209" t="s">
        <v>9</v>
      </c>
      <c r="F236" s="213">
        <v>5.21</v>
      </c>
      <c r="G236" s="211">
        <f>V28</f>
        <v>965.70500000000004</v>
      </c>
      <c r="H236" s="213">
        <f t="shared" si="45"/>
        <v>5031.32305</v>
      </c>
      <c r="I236" s="212"/>
      <c r="J236" s="209"/>
      <c r="K236" s="213"/>
      <c r="L236" s="209"/>
      <c r="M236" s="213"/>
      <c r="N236" s="213"/>
      <c r="O236" s="212"/>
      <c r="P236" s="209"/>
      <c r="Q236" s="209"/>
      <c r="R236" s="214"/>
      <c r="S236" s="213"/>
      <c r="T236" s="215"/>
      <c r="U236" s="213"/>
      <c r="V236" s="216"/>
    </row>
    <row r="237" spans="1:25" ht="23.25" customHeight="1">
      <c r="A237" s="252"/>
      <c r="B237" s="255"/>
      <c r="C237" s="256"/>
      <c r="D237" s="212" t="s">
        <v>197</v>
      </c>
      <c r="E237" s="209" t="s">
        <v>9</v>
      </c>
      <c r="F237" s="213">
        <v>1.296</v>
      </c>
      <c r="G237" s="211">
        <f>V35</f>
        <v>504.84777777777776</v>
      </c>
      <c r="H237" s="213">
        <f t="shared" si="45"/>
        <v>654.28272000000004</v>
      </c>
      <c r="I237" s="212"/>
      <c r="J237" s="209"/>
      <c r="K237" s="213"/>
      <c r="L237" s="213"/>
      <c r="M237" s="213"/>
      <c r="N237" s="213"/>
      <c r="O237" s="212"/>
      <c r="P237" s="209"/>
      <c r="Q237" s="209"/>
      <c r="R237" s="214"/>
      <c r="S237" s="213"/>
      <c r="T237" s="215"/>
      <c r="U237" s="213"/>
      <c r="V237" s="216"/>
    </row>
    <row r="238" spans="1:25" ht="23.25" customHeight="1">
      <c r="A238" s="252"/>
      <c r="B238" s="255"/>
      <c r="C238" s="256"/>
      <c r="D238" s="212" t="s">
        <v>198</v>
      </c>
      <c r="E238" s="209" t="s">
        <v>9</v>
      </c>
      <c r="F238" s="213">
        <v>5.21</v>
      </c>
      <c r="G238" s="211">
        <v>131</v>
      </c>
      <c r="H238" s="213">
        <f t="shared" si="45"/>
        <v>682.51</v>
      </c>
      <c r="I238" s="212"/>
      <c r="J238" s="209"/>
      <c r="K238" s="213"/>
      <c r="L238" s="213"/>
      <c r="M238" s="213"/>
      <c r="N238" s="213"/>
      <c r="O238" s="212"/>
      <c r="P238" s="209"/>
      <c r="Q238" s="209"/>
      <c r="R238" s="214"/>
      <c r="S238" s="213"/>
      <c r="T238" s="215"/>
      <c r="U238" s="213"/>
      <c r="V238" s="216"/>
    </row>
    <row r="239" spans="1:25" ht="23.25" customHeight="1">
      <c r="A239" s="252"/>
      <c r="B239" s="255"/>
      <c r="C239" s="256"/>
      <c r="D239" s="212" t="s">
        <v>199</v>
      </c>
      <c r="E239" s="209" t="s">
        <v>135</v>
      </c>
      <c r="F239" s="213">
        <v>0.84</v>
      </c>
      <c r="G239" s="211">
        <v>210</v>
      </c>
      <c r="H239" s="213">
        <f t="shared" si="45"/>
        <v>176.4</v>
      </c>
      <c r="I239" s="212"/>
      <c r="J239" s="209"/>
      <c r="K239" s="213"/>
      <c r="L239" s="213"/>
      <c r="M239" s="213"/>
      <c r="N239" s="213"/>
      <c r="O239" s="212"/>
      <c r="P239" s="209"/>
      <c r="Q239" s="209"/>
      <c r="R239" s="214"/>
      <c r="S239" s="213"/>
      <c r="T239" s="215"/>
      <c r="U239" s="213"/>
      <c r="V239" s="216"/>
    </row>
    <row r="240" spans="1:25" ht="23.25" customHeight="1">
      <c r="A240" s="252"/>
      <c r="B240" s="255"/>
      <c r="C240" s="256"/>
      <c r="D240" s="212" t="s">
        <v>200</v>
      </c>
      <c r="E240" s="209" t="s">
        <v>135</v>
      </c>
      <c r="F240" s="213">
        <v>4.3499999999999996</v>
      </c>
      <c r="G240" s="211">
        <v>57</v>
      </c>
      <c r="H240" s="213">
        <f t="shared" si="45"/>
        <v>247.95</v>
      </c>
      <c r="I240" s="212"/>
      <c r="J240" s="209"/>
      <c r="K240" s="213"/>
      <c r="L240" s="213"/>
      <c r="M240" s="213"/>
      <c r="N240" s="213"/>
      <c r="O240" s="212"/>
      <c r="P240" s="209"/>
      <c r="Q240" s="209"/>
      <c r="R240" s="214"/>
      <c r="S240" s="213"/>
      <c r="T240" s="215"/>
      <c r="U240" s="213"/>
      <c r="V240" s="216"/>
    </row>
    <row r="241" spans="1:25" ht="30.75" customHeight="1">
      <c r="A241" s="252"/>
      <c r="B241" s="255"/>
      <c r="C241" s="256"/>
      <c r="D241" s="218" t="s">
        <v>211</v>
      </c>
      <c r="E241" s="209" t="s">
        <v>9</v>
      </c>
      <c r="F241" s="213">
        <v>3.73</v>
      </c>
      <c r="G241" s="211">
        <f>V207</f>
        <v>798.1350000000001</v>
      </c>
      <c r="H241" s="213">
        <f t="shared" si="45"/>
        <v>2977.0435500000003</v>
      </c>
      <c r="I241" s="212"/>
      <c r="J241" s="209"/>
      <c r="K241" s="213"/>
      <c r="L241" s="213"/>
      <c r="M241" s="213"/>
      <c r="N241" s="213"/>
      <c r="O241" s="212"/>
      <c r="P241" s="209"/>
      <c r="Q241" s="209"/>
      <c r="R241" s="214"/>
      <c r="S241" s="213"/>
      <c r="T241" s="215"/>
      <c r="U241" s="213"/>
      <c r="V241" s="216"/>
    </row>
    <row r="242" spans="1:25" ht="23.25" customHeight="1">
      <c r="A242" s="252"/>
      <c r="B242" s="255"/>
      <c r="C242" s="256"/>
      <c r="D242" s="212" t="s">
        <v>207</v>
      </c>
      <c r="E242" s="209" t="s">
        <v>9</v>
      </c>
      <c r="F242" s="213">
        <v>3.73</v>
      </c>
      <c r="G242" s="211">
        <v>106</v>
      </c>
      <c r="H242" s="213">
        <f t="shared" si="45"/>
        <v>395.38</v>
      </c>
      <c r="I242" s="212"/>
      <c r="J242" s="209"/>
      <c r="K242" s="213"/>
      <c r="L242" s="213"/>
      <c r="M242" s="213"/>
      <c r="N242" s="213"/>
      <c r="O242" s="212"/>
      <c r="P242" s="209"/>
      <c r="Q242" s="209"/>
      <c r="R242" s="214"/>
      <c r="S242" s="213"/>
      <c r="T242" s="215"/>
      <c r="U242" s="213"/>
      <c r="V242" s="216"/>
    </row>
    <row r="243" spans="1:25" ht="23.25" customHeight="1">
      <c r="A243" s="252"/>
      <c r="B243" s="255"/>
      <c r="C243" s="256"/>
      <c r="D243" s="212" t="s">
        <v>208</v>
      </c>
      <c r="E243" s="209" t="s">
        <v>9</v>
      </c>
      <c r="F243" s="213">
        <v>3.73</v>
      </c>
      <c r="G243" s="211">
        <v>10</v>
      </c>
      <c r="H243" s="213">
        <f t="shared" si="45"/>
        <v>37.299999999999997</v>
      </c>
      <c r="I243" s="212"/>
      <c r="J243" s="209"/>
      <c r="K243" s="213"/>
      <c r="L243" s="213"/>
      <c r="M243" s="213"/>
      <c r="N243" s="213"/>
      <c r="O243" s="212"/>
      <c r="P243" s="209"/>
      <c r="Q243" s="209"/>
      <c r="R243" s="214"/>
      <c r="S243" s="213"/>
      <c r="T243" s="215"/>
      <c r="U243" s="213"/>
      <c r="V243" s="216"/>
    </row>
    <row r="244" spans="1:25" ht="39" customHeight="1">
      <c r="A244" s="252"/>
      <c r="B244" s="255"/>
      <c r="C244" s="256"/>
      <c r="D244" s="208" t="s">
        <v>212</v>
      </c>
      <c r="E244" s="209" t="s">
        <v>9</v>
      </c>
      <c r="F244" s="213">
        <v>3.73</v>
      </c>
      <c r="G244" s="211">
        <v>281</v>
      </c>
      <c r="H244" s="213">
        <f t="shared" si="45"/>
        <v>1048.1299999999999</v>
      </c>
      <c r="I244" s="212"/>
      <c r="J244" s="209"/>
      <c r="K244" s="213"/>
      <c r="L244" s="213"/>
      <c r="M244" s="213"/>
      <c r="N244" s="213"/>
      <c r="O244" s="212"/>
      <c r="P244" s="209"/>
      <c r="Q244" s="209"/>
      <c r="R244" s="214"/>
      <c r="S244" s="213"/>
      <c r="T244" s="215"/>
      <c r="U244" s="213"/>
      <c r="V244" s="216"/>
    </row>
    <row r="245" spans="1:25" ht="45" customHeight="1">
      <c r="A245" s="257"/>
      <c r="B245" s="258"/>
      <c r="C245" s="259"/>
      <c r="D245" s="260"/>
      <c r="E245" s="261"/>
      <c r="F245" s="262"/>
      <c r="G245" s="262"/>
      <c r="H245" s="263"/>
      <c r="I245" s="212"/>
      <c r="J245" s="209"/>
      <c r="K245" s="213"/>
      <c r="L245" s="213"/>
      <c r="M245" s="213"/>
      <c r="N245" s="213"/>
      <c r="O245" s="212"/>
      <c r="P245" s="209"/>
      <c r="Q245" s="209"/>
      <c r="R245" s="214"/>
      <c r="S245" s="213"/>
      <c r="T245" s="213"/>
      <c r="U245" s="213"/>
      <c r="V245" s="216"/>
    </row>
    <row r="246" spans="1:25" s="238" customFormat="1" ht="15.75">
      <c r="A246" s="229"/>
      <c r="B246" s="230"/>
      <c r="C246" s="231"/>
      <c r="D246" s="230"/>
      <c r="E246" s="232"/>
      <c r="F246" s="232"/>
      <c r="G246" s="233"/>
      <c r="H246" s="233">
        <f>SUM(H235:H245)</f>
        <v>11641.819319999999</v>
      </c>
      <c r="I246" s="234"/>
      <c r="J246" s="231"/>
      <c r="K246" s="235"/>
      <c r="L246" s="235"/>
      <c r="M246" s="235"/>
      <c r="N246" s="233"/>
      <c r="O246" s="234"/>
      <c r="P246" s="231"/>
      <c r="Q246" s="231"/>
      <c r="R246" s="236"/>
      <c r="S246" s="235"/>
      <c r="T246" s="233"/>
      <c r="U246" s="233">
        <f>T246+N246+H246</f>
        <v>11641.819319999999</v>
      </c>
      <c r="V246" s="237">
        <f>U246</f>
        <v>11641.819319999999</v>
      </c>
      <c r="Y246" s="239"/>
    </row>
    <row r="247" spans="1:25" s="249" customFormat="1" ht="15.75">
      <c r="A247" s="251">
        <v>3</v>
      </c>
      <c r="B247" s="242"/>
      <c r="C247" s="243"/>
      <c r="D247" s="242"/>
      <c r="E247" s="244"/>
      <c r="F247" s="244"/>
      <c r="G247" s="245"/>
      <c r="H247" s="245"/>
      <c r="I247" s="246"/>
      <c r="J247" s="243"/>
      <c r="K247" s="247"/>
      <c r="L247" s="247"/>
      <c r="M247" s="247"/>
      <c r="N247" s="245"/>
      <c r="O247" s="246"/>
      <c r="P247" s="243"/>
      <c r="Q247" s="243"/>
      <c r="R247" s="240"/>
      <c r="S247" s="247"/>
      <c r="T247" s="245"/>
      <c r="U247" s="245"/>
      <c r="V247" s="248"/>
      <c r="Y247" s="250"/>
    </row>
    <row r="248" spans="1:25" ht="15.75">
      <c r="A248" s="252"/>
      <c r="B248" s="253" t="s">
        <v>213</v>
      </c>
      <c r="C248" s="254" t="s">
        <v>98</v>
      </c>
      <c r="D248" s="218" t="s">
        <v>195</v>
      </c>
      <c r="E248" s="209" t="s">
        <v>135</v>
      </c>
      <c r="F248" s="213">
        <v>4.92</v>
      </c>
      <c r="G248" s="247">
        <v>90</v>
      </c>
      <c r="H248" s="213">
        <f t="shared" ref="H248:H257" si="46">F248*G248</f>
        <v>442.8</v>
      </c>
      <c r="I248" s="212"/>
      <c r="J248" s="209"/>
      <c r="K248" s="213"/>
      <c r="L248" s="209"/>
      <c r="M248" s="213"/>
      <c r="N248" s="213"/>
      <c r="O248" s="212"/>
      <c r="P248" s="209"/>
      <c r="Q248" s="209"/>
      <c r="R248" s="214"/>
      <c r="S248" s="213"/>
      <c r="T248" s="215"/>
      <c r="U248" s="213"/>
      <c r="V248" s="216"/>
    </row>
    <row r="249" spans="1:25" ht="15.75">
      <c r="A249" s="252"/>
      <c r="B249" s="255"/>
      <c r="C249" s="256"/>
      <c r="D249" s="218" t="s">
        <v>196</v>
      </c>
      <c r="E249" s="209" t="s">
        <v>9</v>
      </c>
      <c r="F249" s="213">
        <v>6.016</v>
      </c>
      <c r="G249" s="211">
        <f>V28</f>
        <v>965.70500000000004</v>
      </c>
      <c r="H249" s="213">
        <f t="shared" si="46"/>
        <v>5809.6812800000007</v>
      </c>
      <c r="I249" s="212"/>
      <c r="J249" s="209"/>
      <c r="K249" s="213"/>
      <c r="L249" s="209"/>
      <c r="M249" s="213"/>
      <c r="N249" s="213"/>
      <c r="O249" s="212"/>
      <c r="P249" s="209"/>
      <c r="Q249" s="209"/>
      <c r="R249" s="214"/>
      <c r="S249" s="213"/>
      <c r="T249" s="215"/>
      <c r="U249" s="213"/>
      <c r="V249" s="216"/>
    </row>
    <row r="250" spans="1:25" ht="23.25" customHeight="1">
      <c r="A250" s="252"/>
      <c r="B250" s="255"/>
      <c r="C250" s="256"/>
      <c r="D250" s="212" t="s">
        <v>197</v>
      </c>
      <c r="E250" s="209" t="s">
        <v>9</v>
      </c>
      <c r="F250" s="213">
        <v>1.56</v>
      </c>
      <c r="G250" s="211">
        <f>V35</f>
        <v>504.84777777777776</v>
      </c>
      <c r="H250" s="213">
        <f t="shared" si="46"/>
        <v>787.56253333333336</v>
      </c>
      <c r="I250" s="212"/>
      <c r="J250" s="209"/>
      <c r="K250" s="213"/>
      <c r="L250" s="213"/>
      <c r="M250" s="213"/>
      <c r="N250" s="213"/>
      <c r="O250" s="212"/>
      <c r="P250" s="209"/>
      <c r="Q250" s="209"/>
      <c r="R250" s="214"/>
      <c r="S250" s="213"/>
      <c r="T250" s="215"/>
      <c r="U250" s="213"/>
      <c r="V250" s="216"/>
    </row>
    <row r="251" spans="1:25" ht="23.25" customHeight="1">
      <c r="A251" s="252"/>
      <c r="B251" s="255"/>
      <c r="C251" s="256"/>
      <c r="D251" s="212" t="s">
        <v>198</v>
      </c>
      <c r="E251" s="209" t="s">
        <v>9</v>
      </c>
      <c r="F251" s="213">
        <v>6.016</v>
      </c>
      <c r="G251" s="211">
        <v>131</v>
      </c>
      <c r="H251" s="213">
        <f t="shared" si="46"/>
        <v>788.096</v>
      </c>
      <c r="I251" s="212"/>
      <c r="J251" s="209"/>
      <c r="K251" s="213"/>
      <c r="L251" s="213"/>
      <c r="M251" s="213"/>
      <c r="N251" s="213"/>
      <c r="O251" s="212"/>
      <c r="P251" s="209"/>
      <c r="Q251" s="209"/>
      <c r="R251" s="214"/>
      <c r="S251" s="213"/>
      <c r="T251" s="215"/>
      <c r="U251" s="213"/>
      <c r="V251" s="216"/>
    </row>
    <row r="252" spans="1:25" ht="23.25" customHeight="1">
      <c r="A252" s="252"/>
      <c r="B252" s="255"/>
      <c r="C252" s="256"/>
      <c r="D252" s="212" t="s">
        <v>199</v>
      </c>
      <c r="E252" s="209" t="s">
        <v>135</v>
      </c>
      <c r="F252" s="213">
        <v>1.0589999999999999</v>
      </c>
      <c r="G252" s="211">
        <v>210</v>
      </c>
      <c r="H252" s="213">
        <f t="shared" si="46"/>
        <v>222.39</v>
      </c>
      <c r="I252" s="212"/>
      <c r="J252" s="209"/>
      <c r="K252" s="213"/>
      <c r="L252" s="213"/>
      <c r="M252" s="213"/>
      <c r="N252" s="213"/>
      <c r="O252" s="212"/>
      <c r="P252" s="209"/>
      <c r="Q252" s="209"/>
      <c r="R252" s="214"/>
      <c r="S252" s="213"/>
      <c r="T252" s="215"/>
      <c r="U252" s="213"/>
      <c r="V252" s="216"/>
    </row>
    <row r="253" spans="1:25" ht="23.25" customHeight="1">
      <c r="A253" s="252"/>
      <c r="B253" s="255"/>
      <c r="C253" s="256"/>
      <c r="D253" s="212" t="s">
        <v>200</v>
      </c>
      <c r="E253" s="209" t="s">
        <v>135</v>
      </c>
      <c r="F253" s="213">
        <v>4.92</v>
      </c>
      <c r="G253" s="211">
        <v>57</v>
      </c>
      <c r="H253" s="213">
        <f t="shared" si="46"/>
        <v>280.44</v>
      </c>
      <c r="I253" s="212"/>
      <c r="J253" s="209"/>
      <c r="K253" s="213"/>
      <c r="L253" s="213"/>
      <c r="M253" s="213"/>
      <c r="N253" s="213"/>
      <c r="O253" s="212"/>
      <c r="P253" s="209"/>
      <c r="Q253" s="209"/>
      <c r="R253" s="214"/>
      <c r="S253" s="213"/>
      <c r="T253" s="215"/>
      <c r="U253" s="213"/>
      <c r="V253" s="216"/>
    </row>
    <row r="254" spans="1:25" ht="30.75" customHeight="1">
      <c r="A254" s="252"/>
      <c r="B254" s="255"/>
      <c r="C254" s="256"/>
      <c r="D254" s="218" t="s">
        <v>201</v>
      </c>
      <c r="E254" s="209" t="s">
        <v>9</v>
      </c>
      <c r="F254" s="213">
        <v>4.3120000000000003</v>
      </c>
      <c r="G254" s="211">
        <f>V207</f>
        <v>798.1350000000001</v>
      </c>
      <c r="H254" s="213">
        <f t="shared" si="46"/>
        <v>3441.5581200000006</v>
      </c>
      <c r="I254" s="212"/>
      <c r="J254" s="209"/>
      <c r="K254" s="213"/>
      <c r="L254" s="213"/>
      <c r="M254" s="213"/>
      <c r="N254" s="213"/>
      <c r="O254" s="212"/>
      <c r="P254" s="209"/>
      <c r="Q254" s="209"/>
      <c r="R254" s="214"/>
      <c r="S254" s="213"/>
      <c r="T254" s="215"/>
      <c r="U254" s="213"/>
      <c r="V254" s="216"/>
    </row>
    <row r="255" spans="1:25" ht="23.25" customHeight="1">
      <c r="A255" s="252"/>
      <c r="B255" s="255"/>
      <c r="C255" s="256"/>
      <c r="D255" s="212" t="s">
        <v>207</v>
      </c>
      <c r="E255" s="209" t="s">
        <v>9</v>
      </c>
      <c r="F255" s="213">
        <v>4.3120000000000003</v>
      </c>
      <c r="G255" s="211">
        <v>106</v>
      </c>
      <c r="H255" s="213">
        <f t="shared" si="46"/>
        <v>457.072</v>
      </c>
      <c r="I255" s="212"/>
      <c r="J255" s="209"/>
      <c r="K255" s="213"/>
      <c r="L255" s="213"/>
      <c r="M255" s="213"/>
      <c r="N255" s="213"/>
      <c r="O255" s="212"/>
      <c r="P255" s="209"/>
      <c r="Q255" s="209"/>
      <c r="R255" s="214"/>
      <c r="S255" s="213"/>
      <c r="T255" s="215"/>
      <c r="U255" s="213"/>
      <c r="V255" s="216"/>
    </row>
    <row r="256" spans="1:25" ht="23.25" customHeight="1">
      <c r="A256" s="252"/>
      <c r="B256" s="255"/>
      <c r="C256" s="256"/>
      <c r="D256" s="212" t="s">
        <v>208</v>
      </c>
      <c r="E256" s="209" t="s">
        <v>9</v>
      </c>
      <c r="F256" s="213">
        <v>4.3120000000000003</v>
      </c>
      <c r="G256" s="211">
        <v>10</v>
      </c>
      <c r="H256" s="213">
        <f t="shared" si="46"/>
        <v>43.120000000000005</v>
      </c>
      <c r="I256" s="212"/>
      <c r="J256" s="209"/>
      <c r="K256" s="213"/>
      <c r="L256" s="213"/>
      <c r="M256" s="213"/>
      <c r="N256" s="213"/>
      <c r="O256" s="212"/>
      <c r="P256" s="209"/>
      <c r="Q256" s="209"/>
      <c r="R256" s="214"/>
      <c r="S256" s="213"/>
      <c r="T256" s="215"/>
      <c r="U256" s="213"/>
      <c r="V256" s="216"/>
    </row>
    <row r="257" spans="1:25" ht="32.25" customHeight="1">
      <c r="A257" s="252"/>
      <c r="B257" s="255"/>
      <c r="C257" s="256"/>
      <c r="D257" s="208" t="s">
        <v>212</v>
      </c>
      <c r="E257" s="209" t="s">
        <v>9</v>
      </c>
      <c r="F257" s="213">
        <v>4.3120000000000003</v>
      </c>
      <c r="G257" s="211">
        <v>281</v>
      </c>
      <c r="H257" s="213">
        <f t="shared" si="46"/>
        <v>1211.672</v>
      </c>
      <c r="I257" s="212"/>
      <c r="J257" s="209"/>
      <c r="K257" s="213"/>
      <c r="L257" s="213"/>
      <c r="M257" s="213"/>
      <c r="N257" s="213"/>
      <c r="O257" s="212"/>
      <c r="P257" s="209"/>
      <c r="Q257" s="209"/>
      <c r="R257" s="214"/>
      <c r="S257" s="213"/>
      <c r="T257" s="215"/>
      <c r="U257" s="213"/>
      <c r="V257" s="216"/>
    </row>
    <row r="258" spans="1:25" ht="45" customHeight="1">
      <c r="A258" s="257"/>
      <c r="B258" s="258"/>
      <c r="C258" s="259"/>
      <c r="D258" s="260"/>
      <c r="E258" s="261"/>
      <c r="F258" s="262"/>
      <c r="G258" s="262"/>
      <c r="H258" s="263"/>
      <c r="I258" s="212"/>
      <c r="J258" s="209"/>
      <c r="K258" s="213"/>
      <c r="L258" s="213"/>
      <c r="M258" s="213"/>
      <c r="N258" s="213"/>
      <c r="O258" s="212"/>
      <c r="P258" s="209"/>
      <c r="Q258" s="209"/>
      <c r="R258" s="214"/>
      <c r="S258" s="213"/>
      <c r="T258" s="213"/>
      <c r="U258" s="213"/>
      <c r="V258" s="216"/>
    </row>
    <row r="259" spans="1:25" s="238" customFormat="1" ht="15.75">
      <c r="A259" s="229"/>
      <c r="B259" s="230"/>
      <c r="C259" s="231"/>
      <c r="D259" s="230"/>
      <c r="E259" s="232"/>
      <c r="F259" s="232"/>
      <c r="G259" s="233"/>
      <c r="H259" s="233">
        <f>SUM(H248:H258)</f>
        <v>13484.391933333336</v>
      </c>
      <c r="I259" s="234"/>
      <c r="J259" s="231"/>
      <c r="K259" s="235"/>
      <c r="L259" s="235"/>
      <c r="M259" s="235"/>
      <c r="N259" s="233"/>
      <c r="O259" s="234"/>
      <c r="P259" s="231"/>
      <c r="Q259" s="231"/>
      <c r="R259" s="236"/>
      <c r="S259" s="235"/>
      <c r="T259" s="233"/>
      <c r="U259" s="233">
        <f>T259+N259+H259</f>
        <v>13484.391933333336</v>
      </c>
      <c r="V259" s="237">
        <f>U259</f>
        <v>13484.391933333336</v>
      </c>
      <c r="Y259" s="239"/>
    </row>
    <row r="260" spans="1:25" s="249" customFormat="1" ht="15.75">
      <c r="A260" s="251">
        <v>3</v>
      </c>
      <c r="B260" s="242"/>
      <c r="C260" s="243"/>
      <c r="D260" s="242"/>
      <c r="E260" s="244"/>
      <c r="F260" s="244"/>
      <c r="G260" s="245"/>
      <c r="H260" s="245"/>
      <c r="I260" s="246"/>
      <c r="J260" s="243"/>
      <c r="K260" s="247"/>
      <c r="L260" s="247"/>
      <c r="M260" s="247"/>
      <c r="N260" s="245"/>
      <c r="O260" s="246"/>
      <c r="P260" s="243"/>
      <c r="Q260" s="243"/>
      <c r="R260" s="240"/>
      <c r="S260" s="247"/>
      <c r="T260" s="245"/>
      <c r="U260" s="245"/>
      <c r="V260" s="248"/>
      <c r="Y260" s="250"/>
    </row>
    <row r="261" spans="1:25" ht="15.75">
      <c r="A261" s="252"/>
      <c r="B261" s="253" t="s">
        <v>214</v>
      </c>
      <c r="C261" s="254" t="s">
        <v>98</v>
      </c>
      <c r="D261" s="218" t="s">
        <v>195</v>
      </c>
      <c r="E261" s="209" t="s">
        <v>135</v>
      </c>
      <c r="F261" s="213">
        <v>5.0110000000000001</v>
      </c>
      <c r="G261" s="247">
        <v>90</v>
      </c>
      <c r="H261" s="213">
        <f t="shared" ref="H261:H270" si="47">F261*G261</f>
        <v>450.99</v>
      </c>
      <c r="I261" s="212"/>
      <c r="J261" s="209"/>
      <c r="K261" s="213"/>
      <c r="L261" s="209"/>
      <c r="M261" s="213"/>
      <c r="N261" s="213"/>
      <c r="O261" s="212"/>
      <c r="P261" s="209"/>
      <c r="Q261" s="209"/>
      <c r="R261" s="214"/>
      <c r="S261" s="213"/>
      <c r="T261" s="215"/>
      <c r="U261" s="213"/>
      <c r="V261" s="216"/>
    </row>
    <row r="262" spans="1:25" ht="15.75">
      <c r="A262" s="252"/>
      <c r="B262" s="255"/>
      <c r="C262" s="256"/>
      <c r="D262" s="218" t="s">
        <v>196</v>
      </c>
      <c r="E262" s="209" t="s">
        <v>9</v>
      </c>
      <c r="F262" s="213">
        <v>5.96</v>
      </c>
      <c r="G262" s="211">
        <f>V28</f>
        <v>965.70500000000004</v>
      </c>
      <c r="H262" s="213">
        <f t="shared" si="47"/>
        <v>5755.6018000000004</v>
      </c>
      <c r="I262" s="212"/>
      <c r="J262" s="209"/>
      <c r="K262" s="213"/>
      <c r="L262" s="209"/>
      <c r="M262" s="213"/>
      <c r="N262" s="213"/>
      <c r="O262" s="212"/>
      <c r="P262" s="209"/>
      <c r="Q262" s="209"/>
      <c r="R262" s="214"/>
      <c r="S262" s="213"/>
      <c r="T262" s="215"/>
      <c r="U262" s="213"/>
      <c r="V262" s="216"/>
    </row>
    <row r="263" spans="1:25" ht="23.25" customHeight="1">
      <c r="A263" s="252"/>
      <c r="B263" s="255"/>
      <c r="C263" s="256"/>
      <c r="D263" s="212" t="s">
        <v>197</v>
      </c>
      <c r="E263" s="209" t="s">
        <v>9</v>
      </c>
      <c r="F263" s="213">
        <v>1.6</v>
      </c>
      <c r="G263" s="211">
        <f>V35</f>
        <v>504.84777777777776</v>
      </c>
      <c r="H263" s="213">
        <f t="shared" si="47"/>
        <v>807.75644444444447</v>
      </c>
      <c r="I263" s="212"/>
      <c r="J263" s="209"/>
      <c r="K263" s="213"/>
      <c r="L263" s="213"/>
      <c r="M263" s="213"/>
      <c r="N263" s="213"/>
      <c r="O263" s="212"/>
      <c r="P263" s="209"/>
      <c r="Q263" s="209"/>
      <c r="R263" s="214"/>
      <c r="S263" s="213"/>
      <c r="T263" s="215"/>
      <c r="U263" s="213"/>
      <c r="V263" s="216"/>
    </row>
    <row r="264" spans="1:25" ht="23.25" customHeight="1">
      <c r="A264" s="252"/>
      <c r="B264" s="255"/>
      <c r="C264" s="256"/>
      <c r="D264" s="212" t="s">
        <v>198</v>
      </c>
      <c r="E264" s="209" t="s">
        <v>9</v>
      </c>
      <c r="F264" s="213">
        <v>5.96</v>
      </c>
      <c r="G264" s="211">
        <v>131</v>
      </c>
      <c r="H264" s="213">
        <f t="shared" si="47"/>
        <v>780.76</v>
      </c>
      <c r="I264" s="212"/>
      <c r="J264" s="209"/>
      <c r="K264" s="213"/>
      <c r="L264" s="213"/>
      <c r="M264" s="213"/>
      <c r="N264" s="213"/>
      <c r="O264" s="212"/>
      <c r="P264" s="209"/>
      <c r="Q264" s="209"/>
      <c r="R264" s="214"/>
      <c r="S264" s="213"/>
      <c r="T264" s="215"/>
      <c r="U264" s="213"/>
      <c r="V264" s="216"/>
    </row>
    <row r="265" spans="1:25" ht="23.25" customHeight="1">
      <c r="A265" s="252"/>
      <c r="B265" s="255"/>
      <c r="C265" s="256"/>
      <c r="D265" s="212" t="s">
        <v>199</v>
      </c>
      <c r="E265" s="209" t="s">
        <v>135</v>
      </c>
      <c r="F265" s="213">
        <v>1.024</v>
      </c>
      <c r="G265" s="211">
        <v>210</v>
      </c>
      <c r="H265" s="213">
        <f t="shared" si="47"/>
        <v>215.04</v>
      </c>
      <c r="I265" s="212"/>
      <c r="J265" s="209"/>
      <c r="K265" s="213"/>
      <c r="L265" s="213"/>
      <c r="M265" s="213"/>
      <c r="N265" s="213"/>
      <c r="O265" s="212"/>
      <c r="P265" s="209"/>
      <c r="Q265" s="209"/>
      <c r="R265" s="214"/>
      <c r="S265" s="213"/>
      <c r="T265" s="215"/>
      <c r="U265" s="213"/>
      <c r="V265" s="216"/>
    </row>
    <row r="266" spans="1:25" ht="23.25" customHeight="1">
      <c r="A266" s="252"/>
      <c r="B266" s="255"/>
      <c r="C266" s="256"/>
      <c r="D266" s="212" t="s">
        <v>200</v>
      </c>
      <c r="E266" s="209" t="s">
        <v>135</v>
      </c>
      <c r="F266" s="213">
        <v>5.0110000000000001</v>
      </c>
      <c r="G266" s="211">
        <v>57</v>
      </c>
      <c r="H266" s="213">
        <f t="shared" si="47"/>
        <v>285.62700000000001</v>
      </c>
      <c r="I266" s="212"/>
      <c r="J266" s="209"/>
      <c r="K266" s="213"/>
      <c r="L266" s="213"/>
      <c r="M266" s="213"/>
      <c r="N266" s="213"/>
      <c r="O266" s="212"/>
      <c r="P266" s="209"/>
      <c r="Q266" s="209"/>
      <c r="R266" s="214"/>
      <c r="S266" s="213"/>
      <c r="T266" s="215"/>
      <c r="U266" s="213"/>
      <c r="V266" s="216"/>
    </row>
    <row r="267" spans="1:25" ht="30.75" customHeight="1">
      <c r="A267" s="252"/>
      <c r="B267" s="255"/>
      <c r="C267" s="256"/>
      <c r="D267" s="218" t="s">
        <v>201</v>
      </c>
      <c r="E267" s="209" t="s">
        <v>9</v>
      </c>
      <c r="F267" s="213">
        <v>4.4000000000000004</v>
      </c>
      <c r="G267" s="211">
        <f>V207</f>
        <v>798.1350000000001</v>
      </c>
      <c r="H267" s="213">
        <f t="shared" si="47"/>
        <v>3511.7940000000008</v>
      </c>
      <c r="I267" s="212"/>
      <c r="J267" s="209"/>
      <c r="K267" s="213"/>
      <c r="L267" s="213"/>
      <c r="M267" s="213"/>
      <c r="N267" s="213"/>
      <c r="O267" s="212"/>
      <c r="P267" s="209"/>
      <c r="Q267" s="209"/>
      <c r="R267" s="214"/>
      <c r="S267" s="213"/>
      <c r="T267" s="215"/>
      <c r="U267" s="213"/>
      <c r="V267" s="216"/>
    </row>
    <row r="268" spans="1:25" ht="23.25" customHeight="1">
      <c r="A268" s="252"/>
      <c r="B268" s="255"/>
      <c r="C268" s="256"/>
      <c r="D268" s="212" t="s">
        <v>207</v>
      </c>
      <c r="E268" s="209" t="s">
        <v>9</v>
      </c>
      <c r="F268" s="213">
        <v>4.4000000000000004</v>
      </c>
      <c r="G268" s="211">
        <v>106</v>
      </c>
      <c r="H268" s="213">
        <f t="shared" si="47"/>
        <v>466.40000000000003</v>
      </c>
      <c r="I268" s="212"/>
      <c r="J268" s="209"/>
      <c r="K268" s="213"/>
      <c r="L268" s="213"/>
      <c r="M268" s="213"/>
      <c r="N268" s="213"/>
      <c r="O268" s="212"/>
      <c r="P268" s="209"/>
      <c r="Q268" s="209"/>
      <c r="R268" s="214"/>
      <c r="S268" s="213"/>
      <c r="T268" s="215"/>
      <c r="U268" s="213"/>
      <c r="V268" s="216"/>
    </row>
    <row r="269" spans="1:25" ht="23.25" customHeight="1">
      <c r="A269" s="252"/>
      <c r="B269" s="255"/>
      <c r="C269" s="256"/>
      <c r="D269" s="212" t="s">
        <v>208</v>
      </c>
      <c r="E269" s="209" t="s">
        <v>9</v>
      </c>
      <c r="F269" s="213">
        <v>4.4000000000000004</v>
      </c>
      <c r="G269" s="211">
        <v>10</v>
      </c>
      <c r="H269" s="213">
        <f t="shared" si="47"/>
        <v>44</v>
      </c>
      <c r="I269" s="212"/>
      <c r="J269" s="209"/>
      <c r="K269" s="213"/>
      <c r="L269" s="213"/>
      <c r="M269" s="213"/>
      <c r="N269" s="213"/>
      <c r="O269" s="212"/>
      <c r="P269" s="209"/>
      <c r="Q269" s="209"/>
      <c r="R269" s="214"/>
      <c r="S269" s="213"/>
      <c r="T269" s="215"/>
      <c r="U269" s="213"/>
      <c r="V269" s="216"/>
    </row>
    <row r="270" spans="1:25" ht="33.75" customHeight="1">
      <c r="A270" s="252"/>
      <c r="B270" s="255"/>
      <c r="C270" s="256"/>
      <c r="D270" s="208" t="s">
        <v>204</v>
      </c>
      <c r="E270" s="209" t="s">
        <v>9</v>
      </c>
      <c r="F270" s="213">
        <v>4.4000000000000004</v>
      </c>
      <c r="G270" s="211">
        <v>281</v>
      </c>
      <c r="H270" s="213">
        <f t="shared" si="47"/>
        <v>1236.4000000000001</v>
      </c>
      <c r="I270" s="212"/>
      <c r="J270" s="209"/>
      <c r="K270" s="213"/>
      <c r="L270" s="213"/>
      <c r="M270" s="213"/>
      <c r="N270" s="213"/>
      <c r="O270" s="212"/>
      <c r="P270" s="209"/>
      <c r="Q270" s="209"/>
      <c r="R270" s="214"/>
      <c r="S270" s="213"/>
      <c r="T270" s="215"/>
      <c r="U270" s="213"/>
      <c r="V270" s="216"/>
    </row>
    <row r="271" spans="1:25" ht="45" customHeight="1">
      <c r="A271" s="257"/>
      <c r="B271" s="258"/>
      <c r="C271" s="259"/>
      <c r="D271" s="260"/>
      <c r="E271" s="261"/>
      <c r="F271" s="262"/>
      <c r="G271" s="262"/>
      <c r="H271" s="263"/>
      <c r="I271" s="212"/>
      <c r="J271" s="209"/>
      <c r="K271" s="213"/>
      <c r="L271" s="213"/>
      <c r="M271" s="213"/>
      <c r="N271" s="213"/>
      <c r="O271" s="212"/>
      <c r="P271" s="209"/>
      <c r="Q271" s="209"/>
      <c r="R271" s="214"/>
      <c r="S271" s="213"/>
      <c r="T271" s="213"/>
      <c r="U271" s="213"/>
      <c r="V271" s="216"/>
    </row>
    <row r="272" spans="1:25" s="238" customFormat="1" ht="15.75">
      <c r="A272" s="229"/>
      <c r="B272" s="230"/>
      <c r="C272" s="231"/>
      <c r="D272" s="230"/>
      <c r="E272" s="232"/>
      <c r="F272" s="232"/>
      <c r="G272" s="233"/>
      <c r="H272" s="233">
        <f>SUM(H261:H271)</f>
        <v>13554.369244444446</v>
      </c>
      <c r="I272" s="234"/>
      <c r="J272" s="231"/>
      <c r="K272" s="235"/>
      <c r="L272" s="235"/>
      <c r="M272" s="235"/>
      <c r="N272" s="233"/>
      <c r="O272" s="234"/>
      <c r="P272" s="231"/>
      <c r="Q272" s="231"/>
      <c r="R272" s="236"/>
      <c r="S272" s="235"/>
      <c r="T272" s="233"/>
      <c r="U272" s="233">
        <f>T272+N272+H272</f>
        <v>13554.369244444446</v>
      </c>
      <c r="V272" s="237">
        <f>U272</f>
        <v>13554.369244444446</v>
      </c>
      <c r="Y272" s="239"/>
    </row>
    <row r="273" spans="1:25" s="249" customFormat="1" ht="15.75">
      <c r="A273" s="251">
        <v>3</v>
      </c>
      <c r="B273" s="242"/>
      <c r="C273" s="243"/>
      <c r="D273" s="242"/>
      <c r="E273" s="244"/>
      <c r="F273" s="244"/>
      <c r="G273" s="245"/>
      <c r="H273" s="245"/>
      <c r="I273" s="246"/>
      <c r="J273" s="243"/>
      <c r="K273" s="247"/>
      <c r="L273" s="247"/>
      <c r="M273" s="247"/>
      <c r="N273" s="245"/>
      <c r="O273" s="246"/>
      <c r="P273" s="243"/>
      <c r="Q273" s="243"/>
      <c r="R273" s="240"/>
      <c r="S273" s="247"/>
      <c r="T273" s="245"/>
      <c r="U273" s="245"/>
      <c r="V273" s="248"/>
      <c r="Y273" s="250"/>
    </row>
    <row r="274" spans="1:25" ht="15.75">
      <c r="A274" s="252"/>
      <c r="B274" s="253" t="s">
        <v>215</v>
      </c>
      <c r="C274" s="254" t="s">
        <v>98</v>
      </c>
      <c r="D274" s="218" t="s">
        <v>195</v>
      </c>
      <c r="E274" s="209" t="s">
        <v>135</v>
      </c>
      <c r="F274" s="213">
        <v>4.49</v>
      </c>
      <c r="G274" s="247">
        <v>90</v>
      </c>
      <c r="H274" s="213">
        <f t="shared" ref="H274:H283" si="48">F274*G274</f>
        <v>404.1</v>
      </c>
      <c r="I274" s="212"/>
      <c r="J274" s="209"/>
      <c r="K274" s="213"/>
      <c r="L274" s="209"/>
      <c r="M274" s="213"/>
      <c r="N274" s="213"/>
      <c r="O274" s="212"/>
      <c r="P274" s="209"/>
      <c r="Q274" s="209"/>
      <c r="R274" s="214"/>
      <c r="S274" s="213"/>
      <c r="T274" s="215"/>
      <c r="U274" s="213"/>
      <c r="V274" s="216"/>
    </row>
    <row r="275" spans="1:25" ht="15.75">
      <c r="A275" s="252"/>
      <c r="B275" s="255"/>
      <c r="C275" s="256"/>
      <c r="D275" s="218" t="s">
        <v>196</v>
      </c>
      <c r="E275" s="209" t="s">
        <v>9</v>
      </c>
      <c r="F275" s="213">
        <v>5.4</v>
      </c>
      <c r="G275" s="211">
        <f>V28</f>
        <v>965.70500000000004</v>
      </c>
      <c r="H275" s="213">
        <f t="shared" si="48"/>
        <v>5214.8070000000007</v>
      </c>
      <c r="I275" s="212"/>
      <c r="J275" s="209"/>
      <c r="K275" s="213"/>
      <c r="L275" s="209"/>
      <c r="M275" s="213"/>
      <c r="N275" s="213"/>
      <c r="O275" s="212"/>
      <c r="P275" s="209"/>
      <c r="Q275" s="209"/>
      <c r="R275" s="214"/>
      <c r="S275" s="213"/>
      <c r="T275" s="215"/>
      <c r="U275" s="213"/>
      <c r="V275" s="216"/>
    </row>
    <row r="276" spans="1:25" ht="23.25" customHeight="1">
      <c r="A276" s="252"/>
      <c r="B276" s="255"/>
      <c r="C276" s="256"/>
      <c r="D276" s="212" t="s">
        <v>197</v>
      </c>
      <c r="E276" s="209" t="s">
        <v>9</v>
      </c>
      <c r="F276" s="213">
        <v>1.36</v>
      </c>
      <c r="G276" s="211">
        <f>V35</f>
        <v>504.84777777777776</v>
      </c>
      <c r="H276" s="213">
        <f t="shared" si="48"/>
        <v>686.59297777777783</v>
      </c>
      <c r="I276" s="212"/>
      <c r="J276" s="209"/>
      <c r="K276" s="213"/>
      <c r="L276" s="213"/>
      <c r="M276" s="213"/>
      <c r="N276" s="213"/>
      <c r="O276" s="212"/>
      <c r="P276" s="209"/>
      <c r="Q276" s="209"/>
      <c r="R276" s="214"/>
      <c r="S276" s="213"/>
      <c r="T276" s="215"/>
      <c r="U276" s="213"/>
      <c r="V276" s="216"/>
    </row>
    <row r="277" spans="1:25" ht="23.25" customHeight="1">
      <c r="A277" s="252"/>
      <c r="B277" s="255"/>
      <c r="C277" s="256"/>
      <c r="D277" s="212" t="s">
        <v>198</v>
      </c>
      <c r="E277" s="209" t="s">
        <v>9</v>
      </c>
      <c r="F277" s="213">
        <v>5.4</v>
      </c>
      <c r="G277" s="211">
        <v>131</v>
      </c>
      <c r="H277" s="213">
        <f t="shared" si="48"/>
        <v>707.40000000000009</v>
      </c>
      <c r="I277" s="212"/>
      <c r="J277" s="209"/>
      <c r="K277" s="213"/>
      <c r="L277" s="213"/>
      <c r="M277" s="213"/>
      <c r="N277" s="213"/>
      <c r="O277" s="212"/>
      <c r="P277" s="209"/>
      <c r="Q277" s="209"/>
      <c r="R277" s="214"/>
      <c r="S277" s="213"/>
      <c r="T277" s="215"/>
      <c r="U277" s="213"/>
      <c r="V277" s="216"/>
    </row>
    <row r="278" spans="1:25" ht="23.25" customHeight="1">
      <c r="A278" s="252"/>
      <c r="B278" s="255"/>
      <c r="C278" s="256"/>
      <c r="D278" s="212" t="s">
        <v>199</v>
      </c>
      <c r="E278" s="209" t="s">
        <v>135</v>
      </c>
      <c r="F278" s="213">
        <v>0.89</v>
      </c>
      <c r="G278" s="211">
        <v>210</v>
      </c>
      <c r="H278" s="213">
        <f t="shared" si="48"/>
        <v>186.9</v>
      </c>
      <c r="I278" s="212"/>
      <c r="J278" s="209"/>
      <c r="K278" s="213"/>
      <c r="L278" s="213"/>
      <c r="M278" s="213"/>
      <c r="N278" s="213"/>
      <c r="O278" s="212"/>
      <c r="P278" s="209"/>
      <c r="Q278" s="209"/>
      <c r="R278" s="214"/>
      <c r="S278" s="213"/>
      <c r="T278" s="215"/>
      <c r="U278" s="213"/>
      <c r="V278" s="216"/>
    </row>
    <row r="279" spans="1:25" ht="23.25" customHeight="1">
      <c r="A279" s="252"/>
      <c r="B279" s="255"/>
      <c r="C279" s="256"/>
      <c r="D279" s="212" t="s">
        <v>200</v>
      </c>
      <c r="E279" s="209" t="s">
        <v>135</v>
      </c>
      <c r="F279" s="213">
        <v>4.49</v>
      </c>
      <c r="G279" s="211">
        <v>57</v>
      </c>
      <c r="H279" s="213">
        <f t="shared" si="48"/>
        <v>255.93</v>
      </c>
      <c r="I279" s="212"/>
      <c r="J279" s="209"/>
      <c r="K279" s="213"/>
      <c r="L279" s="213"/>
      <c r="M279" s="213"/>
      <c r="N279" s="213"/>
      <c r="O279" s="212"/>
      <c r="P279" s="209"/>
      <c r="Q279" s="209"/>
      <c r="R279" s="214"/>
      <c r="S279" s="213"/>
      <c r="T279" s="215"/>
      <c r="U279" s="213"/>
      <c r="V279" s="216"/>
    </row>
    <row r="280" spans="1:25" ht="30.75" customHeight="1">
      <c r="A280" s="252"/>
      <c r="B280" s="255"/>
      <c r="C280" s="256"/>
      <c r="D280" s="218" t="s">
        <v>211</v>
      </c>
      <c r="E280" s="209" t="s">
        <v>9</v>
      </c>
      <c r="F280" s="213">
        <v>3.87</v>
      </c>
      <c r="G280" s="211">
        <f>V207</f>
        <v>798.1350000000001</v>
      </c>
      <c r="H280" s="213">
        <f t="shared" si="48"/>
        <v>3088.7824500000006</v>
      </c>
      <c r="I280" s="212"/>
      <c r="J280" s="209"/>
      <c r="K280" s="213"/>
      <c r="L280" s="213"/>
      <c r="M280" s="213"/>
      <c r="N280" s="213"/>
      <c r="O280" s="212"/>
      <c r="P280" s="209"/>
      <c r="Q280" s="209"/>
      <c r="R280" s="214"/>
      <c r="S280" s="213"/>
      <c r="T280" s="215"/>
      <c r="U280" s="213"/>
      <c r="V280" s="216"/>
    </row>
    <row r="281" spans="1:25" ht="23.25" customHeight="1">
      <c r="A281" s="252"/>
      <c r="B281" s="255"/>
      <c r="C281" s="256"/>
      <c r="D281" s="212" t="s">
        <v>207</v>
      </c>
      <c r="E281" s="209" t="s">
        <v>9</v>
      </c>
      <c r="F281" s="213">
        <v>3.87</v>
      </c>
      <c r="G281" s="211">
        <v>106</v>
      </c>
      <c r="H281" s="213">
        <f t="shared" si="48"/>
        <v>410.22</v>
      </c>
      <c r="I281" s="212"/>
      <c r="J281" s="209"/>
      <c r="K281" s="213"/>
      <c r="L281" s="213"/>
      <c r="M281" s="213"/>
      <c r="N281" s="213"/>
      <c r="O281" s="212"/>
      <c r="P281" s="209"/>
      <c r="Q281" s="209"/>
      <c r="R281" s="214"/>
      <c r="S281" s="213"/>
      <c r="T281" s="215"/>
      <c r="U281" s="213"/>
      <c r="V281" s="216"/>
    </row>
    <row r="282" spans="1:25" ht="23.25" customHeight="1">
      <c r="A282" s="252"/>
      <c r="B282" s="255"/>
      <c r="C282" s="256"/>
      <c r="D282" s="212" t="s">
        <v>208</v>
      </c>
      <c r="E282" s="209" t="s">
        <v>9</v>
      </c>
      <c r="F282" s="213">
        <v>3.87</v>
      </c>
      <c r="G282" s="211">
        <v>10</v>
      </c>
      <c r="H282" s="213">
        <f t="shared" si="48"/>
        <v>38.700000000000003</v>
      </c>
      <c r="I282" s="212"/>
      <c r="J282" s="209"/>
      <c r="K282" s="213"/>
      <c r="L282" s="213"/>
      <c r="M282" s="213"/>
      <c r="N282" s="213"/>
      <c r="O282" s="212"/>
      <c r="P282" s="209"/>
      <c r="Q282" s="209"/>
      <c r="R282" s="214"/>
      <c r="S282" s="213"/>
      <c r="T282" s="215"/>
      <c r="U282" s="213"/>
      <c r="V282" s="216"/>
    </row>
    <row r="283" spans="1:25" ht="36" customHeight="1">
      <c r="A283" s="252"/>
      <c r="B283" s="255"/>
      <c r="C283" s="256"/>
      <c r="D283" s="266" t="s">
        <v>212</v>
      </c>
      <c r="E283" s="209" t="s">
        <v>9</v>
      </c>
      <c r="F283" s="213">
        <v>3.87</v>
      </c>
      <c r="G283" s="211">
        <v>281</v>
      </c>
      <c r="H283" s="213">
        <f t="shared" si="48"/>
        <v>1087.47</v>
      </c>
      <c r="I283" s="212"/>
      <c r="J283" s="209"/>
      <c r="K283" s="213"/>
      <c r="L283" s="213"/>
      <c r="M283" s="213"/>
      <c r="N283" s="213"/>
      <c r="O283" s="212"/>
      <c r="P283" s="209"/>
      <c r="Q283" s="209"/>
      <c r="R283" s="214"/>
      <c r="S283" s="213"/>
      <c r="T283" s="215"/>
      <c r="U283" s="213"/>
      <c r="V283" s="216"/>
    </row>
    <row r="284" spans="1:25" ht="45" customHeight="1">
      <c r="A284" s="257"/>
      <c r="B284" s="258"/>
      <c r="C284" s="259"/>
      <c r="D284" s="267"/>
      <c r="E284" s="261"/>
      <c r="F284" s="262"/>
      <c r="G284" s="262"/>
      <c r="H284" s="263"/>
      <c r="I284" s="212"/>
      <c r="J284" s="209"/>
      <c r="K284" s="213"/>
      <c r="L284" s="213"/>
      <c r="M284" s="213"/>
      <c r="N284" s="213"/>
      <c r="O284" s="212"/>
      <c r="P284" s="209"/>
      <c r="Q284" s="209"/>
      <c r="R284" s="214"/>
      <c r="S284" s="213"/>
      <c r="T284" s="213"/>
      <c r="U284" s="213"/>
      <c r="V284" s="216"/>
    </row>
    <row r="285" spans="1:25" s="238" customFormat="1" ht="15.75">
      <c r="A285" s="229"/>
      <c r="B285" s="230"/>
      <c r="C285" s="231"/>
      <c r="D285" s="230"/>
      <c r="E285" s="232"/>
      <c r="F285" s="232"/>
      <c r="G285" s="233"/>
      <c r="H285" s="233">
        <f>SUM(H274:H284)</f>
        <v>12080.902427777779</v>
      </c>
      <c r="I285" s="234"/>
      <c r="J285" s="231"/>
      <c r="K285" s="235"/>
      <c r="L285" s="235"/>
      <c r="M285" s="235"/>
      <c r="N285" s="233"/>
      <c r="O285" s="234"/>
      <c r="P285" s="231"/>
      <c r="Q285" s="231"/>
      <c r="R285" s="236"/>
      <c r="S285" s="235"/>
      <c r="T285" s="233"/>
      <c r="U285" s="233">
        <f>T285+N285+H285</f>
        <v>12080.902427777779</v>
      </c>
      <c r="V285" s="237">
        <f>U285</f>
        <v>12080.902427777779</v>
      </c>
      <c r="Y285" s="239"/>
    </row>
    <row r="286" spans="1:25" s="249" customFormat="1" ht="15.75">
      <c r="A286" s="251">
        <v>3</v>
      </c>
      <c r="B286" s="242"/>
      <c r="C286" s="243"/>
      <c r="D286" s="242"/>
      <c r="E286" s="244"/>
      <c r="F286" s="244"/>
      <c r="G286" s="245"/>
      <c r="H286" s="245"/>
      <c r="I286" s="246"/>
      <c r="J286" s="243"/>
      <c r="K286" s="247"/>
      <c r="L286" s="247"/>
      <c r="M286" s="247"/>
      <c r="N286" s="245"/>
      <c r="O286" s="246"/>
      <c r="P286" s="243"/>
      <c r="Q286" s="243"/>
      <c r="R286" s="240"/>
      <c r="S286" s="247"/>
      <c r="T286" s="245"/>
      <c r="U286" s="245"/>
      <c r="V286" s="248"/>
      <c r="Y286" s="250"/>
    </row>
    <row r="287" spans="1:25" ht="15.75">
      <c r="A287" s="252"/>
      <c r="B287" s="253" t="s">
        <v>216</v>
      </c>
      <c r="C287" s="254" t="s">
        <v>98</v>
      </c>
      <c r="D287" s="218" t="s">
        <v>195</v>
      </c>
      <c r="E287" s="209" t="s">
        <v>135</v>
      </c>
      <c r="F287" s="213">
        <v>3.1139999999999999</v>
      </c>
      <c r="G287" s="247">
        <v>90</v>
      </c>
      <c r="H287" s="213">
        <f t="shared" ref="H287:H295" si="49">F287*G287</f>
        <v>280.26</v>
      </c>
      <c r="I287" s="212"/>
      <c r="J287" s="209"/>
      <c r="K287" s="213"/>
      <c r="L287" s="209"/>
      <c r="M287" s="213"/>
      <c r="N287" s="213"/>
      <c r="O287" s="212"/>
      <c r="P287" s="209"/>
      <c r="Q287" s="209"/>
      <c r="R287" s="214"/>
      <c r="S287" s="213"/>
      <c r="T287" s="215"/>
      <c r="U287" s="213"/>
      <c r="V287" s="216"/>
    </row>
    <row r="288" spans="1:25" ht="15.75">
      <c r="A288" s="252"/>
      <c r="B288" s="255"/>
      <c r="C288" s="256"/>
      <c r="D288" s="218" t="s">
        <v>196</v>
      </c>
      <c r="E288" s="209" t="s">
        <v>9</v>
      </c>
      <c r="F288" s="213">
        <v>4.0960000000000001</v>
      </c>
      <c r="G288" s="211">
        <f>V28</f>
        <v>965.70500000000004</v>
      </c>
      <c r="H288" s="213">
        <f t="shared" si="49"/>
        <v>3955.5276800000001</v>
      </c>
      <c r="I288" s="212"/>
      <c r="J288" s="209"/>
      <c r="K288" s="213"/>
      <c r="L288" s="209"/>
      <c r="M288" s="213"/>
      <c r="N288" s="213"/>
      <c r="O288" s="212"/>
      <c r="P288" s="209"/>
      <c r="Q288" s="209"/>
      <c r="R288" s="214"/>
      <c r="S288" s="213"/>
      <c r="T288" s="215"/>
      <c r="U288" s="213"/>
      <c r="V288" s="216"/>
    </row>
    <row r="289" spans="1:25" ht="23.25" customHeight="1">
      <c r="A289" s="252"/>
      <c r="B289" s="255"/>
      <c r="C289" s="256"/>
      <c r="D289" s="212" t="s">
        <v>198</v>
      </c>
      <c r="E289" s="209" t="s">
        <v>9</v>
      </c>
      <c r="F289" s="213">
        <v>4.0960000000000001</v>
      </c>
      <c r="G289" s="211">
        <v>131</v>
      </c>
      <c r="H289" s="213">
        <f t="shared" si="49"/>
        <v>536.57600000000002</v>
      </c>
      <c r="I289" s="212"/>
      <c r="J289" s="209"/>
      <c r="K289" s="213"/>
      <c r="L289" s="213"/>
      <c r="M289" s="213"/>
      <c r="N289" s="213"/>
      <c r="O289" s="212"/>
      <c r="P289" s="209"/>
      <c r="Q289" s="209"/>
      <c r="R289" s="214"/>
      <c r="S289" s="213"/>
      <c r="T289" s="215"/>
      <c r="U289" s="213"/>
      <c r="V289" s="216"/>
    </row>
    <row r="290" spans="1:25" ht="23.25" customHeight="1">
      <c r="A290" s="252"/>
      <c r="B290" s="255"/>
      <c r="C290" s="256"/>
      <c r="D290" s="212" t="s">
        <v>199</v>
      </c>
      <c r="E290" s="209" t="s">
        <v>135</v>
      </c>
      <c r="F290" s="213">
        <v>0.62</v>
      </c>
      <c r="G290" s="211">
        <v>210</v>
      </c>
      <c r="H290" s="213">
        <f t="shared" si="49"/>
        <v>130.19999999999999</v>
      </c>
      <c r="I290" s="212"/>
      <c r="J290" s="209"/>
      <c r="K290" s="213"/>
      <c r="L290" s="213"/>
      <c r="M290" s="213"/>
      <c r="N290" s="213"/>
      <c r="O290" s="212"/>
      <c r="P290" s="209"/>
      <c r="Q290" s="209"/>
      <c r="R290" s="214"/>
      <c r="S290" s="213"/>
      <c r="T290" s="215"/>
      <c r="U290" s="213"/>
      <c r="V290" s="216"/>
    </row>
    <row r="291" spans="1:25" ht="23.25" customHeight="1">
      <c r="A291" s="252"/>
      <c r="B291" s="255"/>
      <c r="C291" s="256"/>
      <c r="D291" s="212" t="s">
        <v>200</v>
      </c>
      <c r="E291" s="209" t="s">
        <v>135</v>
      </c>
      <c r="F291" s="213">
        <v>3.1440000000000001</v>
      </c>
      <c r="G291" s="211">
        <v>57</v>
      </c>
      <c r="H291" s="213">
        <f t="shared" si="49"/>
        <v>179.208</v>
      </c>
      <c r="I291" s="212"/>
      <c r="J291" s="209"/>
      <c r="K291" s="213"/>
      <c r="L291" s="213"/>
      <c r="M291" s="213"/>
      <c r="N291" s="213"/>
      <c r="O291" s="212"/>
      <c r="P291" s="209"/>
      <c r="Q291" s="209"/>
      <c r="R291" s="214"/>
      <c r="S291" s="213"/>
      <c r="T291" s="215"/>
      <c r="U291" s="213"/>
      <c r="V291" s="216"/>
    </row>
    <row r="292" spans="1:25" ht="30.75" customHeight="1">
      <c r="A292" s="252"/>
      <c r="B292" s="255"/>
      <c r="C292" s="256"/>
      <c r="D292" s="218" t="s">
        <v>211</v>
      </c>
      <c r="E292" s="209" t="s">
        <v>9</v>
      </c>
      <c r="F292" s="213">
        <v>2.4990000000000001</v>
      </c>
      <c r="G292" s="211">
        <f>V207</f>
        <v>798.1350000000001</v>
      </c>
      <c r="H292" s="213">
        <f t="shared" si="49"/>
        <v>1994.5393650000003</v>
      </c>
      <c r="I292" s="212"/>
      <c r="J292" s="209"/>
      <c r="K292" s="213"/>
      <c r="L292" s="213"/>
      <c r="M292" s="213"/>
      <c r="N292" s="213"/>
      <c r="O292" s="212"/>
      <c r="P292" s="209"/>
      <c r="Q292" s="209"/>
      <c r="R292" s="214"/>
      <c r="S292" s="213"/>
      <c r="T292" s="215"/>
      <c r="U292" s="213"/>
      <c r="V292" s="216"/>
    </row>
    <row r="293" spans="1:25" ht="23.25" customHeight="1">
      <c r="A293" s="252"/>
      <c r="B293" s="255"/>
      <c r="C293" s="256"/>
      <c r="D293" s="212" t="s">
        <v>207</v>
      </c>
      <c r="E293" s="209" t="s">
        <v>9</v>
      </c>
      <c r="F293" s="213">
        <v>2.4990000000000001</v>
      </c>
      <c r="G293" s="211">
        <v>106</v>
      </c>
      <c r="H293" s="213">
        <f t="shared" si="49"/>
        <v>264.89400000000001</v>
      </c>
      <c r="I293" s="212"/>
      <c r="J293" s="209"/>
      <c r="K293" s="213"/>
      <c r="L293" s="213"/>
      <c r="M293" s="213"/>
      <c r="N293" s="213"/>
      <c r="O293" s="212"/>
      <c r="P293" s="209"/>
      <c r="Q293" s="209"/>
      <c r="R293" s="214"/>
      <c r="S293" s="213"/>
      <c r="T293" s="215"/>
      <c r="U293" s="213"/>
      <c r="V293" s="216"/>
    </row>
    <row r="294" spans="1:25" ht="23.25" customHeight="1">
      <c r="A294" s="252"/>
      <c r="B294" s="255"/>
      <c r="C294" s="256"/>
      <c r="D294" s="212" t="s">
        <v>208</v>
      </c>
      <c r="E294" s="209" t="s">
        <v>9</v>
      </c>
      <c r="F294" s="213">
        <v>2.4990000000000001</v>
      </c>
      <c r="G294" s="211">
        <v>10</v>
      </c>
      <c r="H294" s="213">
        <f t="shared" si="49"/>
        <v>24.990000000000002</v>
      </c>
      <c r="I294" s="212"/>
      <c r="J294" s="209"/>
      <c r="K294" s="213"/>
      <c r="L294" s="213"/>
      <c r="M294" s="213"/>
      <c r="N294" s="213"/>
      <c r="O294" s="212"/>
      <c r="P294" s="209"/>
      <c r="Q294" s="209"/>
      <c r="R294" s="214"/>
      <c r="S294" s="213"/>
      <c r="T294" s="215"/>
      <c r="U294" s="213"/>
      <c r="V294" s="216"/>
    </row>
    <row r="295" spans="1:25" ht="23.25" customHeight="1">
      <c r="A295" s="252"/>
      <c r="B295" s="255"/>
      <c r="C295" s="256"/>
      <c r="D295" s="212" t="s">
        <v>212</v>
      </c>
      <c r="E295" s="209" t="s">
        <v>9</v>
      </c>
      <c r="F295" s="213">
        <v>2.4990000000000001</v>
      </c>
      <c r="G295" s="211">
        <v>281</v>
      </c>
      <c r="H295" s="213">
        <f t="shared" si="49"/>
        <v>702.21900000000005</v>
      </c>
      <c r="I295" s="212"/>
      <c r="J295" s="209"/>
      <c r="K295" s="213"/>
      <c r="L295" s="213"/>
      <c r="M295" s="213"/>
      <c r="N295" s="213"/>
      <c r="O295" s="212"/>
      <c r="P295" s="209"/>
      <c r="Q295" s="209"/>
      <c r="R295" s="214"/>
      <c r="S295" s="213"/>
      <c r="T295" s="215"/>
      <c r="U295" s="213"/>
      <c r="V295" s="216"/>
    </row>
    <row r="296" spans="1:25" ht="45" customHeight="1">
      <c r="A296" s="257"/>
      <c r="B296" s="258"/>
      <c r="C296" s="259"/>
      <c r="D296" s="260"/>
      <c r="E296" s="261"/>
      <c r="F296" s="262"/>
      <c r="G296" s="262"/>
      <c r="H296" s="263"/>
      <c r="I296" s="212"/>
      <c r="J296" s="209"/>
      <c r="K296" s="213"/>
      <c r="L296" s="213"/>
      <c r="M296" s="213"/>
      <c r="N296" s="213"/>
      <c r="O296" s="212"/>
      <c r="P296" s="209"/>
      <c r="Q296" s="209"/>
      <c r="R296" s="214"/>
      <c r="S296" s="213"/>
      <c r="T296" s="213"/>
      <c r="U296" s="213"/>
      <c r="V296" s="216"/>
    </row>
    <row r="297" spans="1:25" s="238" customFormat="1" ht="15.75">
      <c r="A297" s="229"/>
      <c r="B297" s="230"/>
      <c r="C297" s="231"/>
      <c r="D297" s="230"/>
      <c r="E297" s="232"/>
      <c r="F297" s="232"/>
      <c r="G297" s="233"/>
      <c r="H297" s="233">
        <f>SUM(H287:H296)</f>
        <v>8068.4140450000004</v>
      </c>
      <c r="I297" s="234"/>
      <c r="J297" s="231"/>
      <c r="K297" s="235"/>
      <c r="L297" s="235"/>
      <c r="M297" s="235"/>
      <c r="N297" s="233"/>
      <c r="O297" s="234"/>
      <c r="P297" s="231"/>
      <c r="Q297" s="231"/>
      <c r="R297" s="236"/>
      <c r="S297" s="235"/>
      <c r="T297" s="233"/>
      <c r="U297" s="233">
        <f>T297+N297+H297</f>
        <v>8068.4140450000004</v>
      </c>
      <c r="V297" s="237">
        <f>U297</f>
        <v>8068.4140450000004</v>
      </c>
      <c r="Y297" s="239"/>
    </row>
    <row r="298" spans="1:25" s="249" customFormat="1" ht="15.75">
      <c r="A298" s="251">
        <v>3</v>
      </c>
      <c r="B298" s="242"/>
      <c r="C298" s="243"/>
      <c r="D298" s="242"/>
      <c r="E298" s="244"/>
      <c r="F298" s="244"/>
      <c r="G298" s="245"/>
      <c r="H298" s="245"/>
      <c r="I298" s="246"/>
      <c r="J298" s="243"/>
      <c r="K298" s="247"/>
      <c r="L298" s="247"/>
      <c r="M298" s="247"/>
      <c r="N298" s="245"/>
      <c r="O298" s="246"/>
      <c r="P298" s="243"/>
      <c r="Q298" s="243"/>
      <c r="R298" s="240"/>
      <c r="S298" s="247"/>
      <c r="T298" s="245"/>
      <c r="U298" s="245"/>
      <c r="V298" s="248"/>
      <c r="Y298" s="250"/>
    </row>
    <row r="299" spans="1:25" ht="15.75">
      <c r="A299" s="252"/>
      <c r="B299" s="253" t="s">
        <v>217</v>
      </c>
      <c r="C299" s="254" t="s">
        <v>98</v>
      </c>
      <c r="D299" s="218" t="s">
        <v>195</v>
      </c>
      <c r="E299" s="209" t="s">
        <v>135</v>
      </c>
      <c r="F299" s="213">
        <v>2.97</v>
      </c>
      <c r="G299" s="247">
        <v>90</v>
      </c>
      <c r="H299" s="213">
        <f t="shared" ref="H299:H307" si="50">F299*G299</f>
        <v>267.3</v>
      </c>
      <c r="I299" s="212"/>
      <c r="J299" s="209"/>
      <c r="K299" s="213"/>
      <c r="L299" s="209"/>
      <c r="M299" s="213"/>
      <c r="N299" s="213"/>
      <c r="O299" s="212"/>
      <c r="P299" s="209"/>
      <c r="Q299" s="209"/>
      <c r="R299" s="214"/>
      <c r="S299" s="213"/>
      <c r="T299" s="215"/>
      <c r="U299" s="213"/>
      <c r="V299" s="216"/>
    </row>
    <row r="300" spans="1:25" ht="15.75">
      <c r="A300" s="252"/>
      <c r="B300" s="255"/>
      <c r="C300" s="256"/>
      <c r="D300" s="218" t="s">
        <v>196</v>
      </c>
      <c r="E300" s="209" t="s">
        <v>9</v>
      </c>
      <c r="F300" s="213">
        <v>3.7759999999999998</v>
      </c>
      <c r="G300" s="211">
        <f>V28</f>
        <v>965.70500000000004</v>
      </c>
      <c r="H300" s="213">
        <f t="shared" si="50"/>
        <v>3646.5020799999998</v>
      </c>
      <c r="I300" s="212"/>
      <c r="J300" s="209"/>
      <c r="K300" s="213"/>
      <c r="L300" s="209"/>
      <c r="M300" s="213"/>
      <c r="N300" s="213"/>
      <c r="O300" s="212"/>
      <c r="P300" s="209"/>
      <c r="Q300" s="209"/>
      <c r="R300" s="214"/>
      <c r="S300" s="213"/>
      <c r="T300" s="215"/>
      <c r="U300" s="213"/>
      <c r="V300" s="216"/>
    </row>
    <row r="301" spans="1:25" ht="23.25" customHeight="1">
      <c r="A301" s="252"/>
      <c r="B301" s="255"/>
      <c r="C301" s="256"/>
      <c r="D301" s="212" t="s">
        <v>198</v>
      </c>
      <c r="E301" s="209" t="s">
        <v>9</v>
      </c>
      <c r="F301" s="213">
        <v>3.7759999999999998</v>
      </c>
      <c r="G301" s="211">
        <v>131</v>
      </c>
      <c r="H301" s="213">
        <f t="shared" si="50"/>
        <v>494.65599999999995</v>
      </c>
      <c r="I301" s="212"/>
      <c r="J301" s="209"/>
      <c r="K301" s="213"/>
      <c r="L301" s="213"/>
      <c r="M301" s="213"/>
      <c r="N301" s="213"/>
      <c r="O301" s="212"/>
      <c r="P301" s="209"/>
      <c r="Q301" s="209"/>
      <c r="R301" s="214"/>
      <c r="S301" s="213"/>
      <c r="T301" s="215"/>
      <c r="U301" s="213"/>
      <c r="V301" s="216"/>
    </row>
    <row r="302" spans="1:25" ht="23.25" customHeight="1">
      <c r="A302" s="252"/>
      <c r="B302" s="255"/>
      <c r="C302" s="256"/>
      <c r="D302" s="212" t="s">
        <v>199</v>
      </c>
      <c r="E302" s="209" t="s">
        <v>135</v>
      </c>
      <c r="F302" s="213">
        <v>0.52</v>
      </c>
      <c r="G302" s="211">
        <v>210</v>
      </c>
      <c r="H302" s="213">
        <f t="shared" si="50"/>
        <v>109.2</v>
      </c>
      <c r="I302" s="212"/>
      <c r="J302" s="209"/>
      <c r="K302" s="213"/>
      <c r="L302" s="213"/>
      <c r="M302" s="213"/>
      <c r="N302" s="213"/>
      <c r="O302" s="212"/>
      <c r="P302" s="209"/>
      <c r="Q302" s="209"/>
      <c r="R302" s="214"/>
      <c r="S302" s="213"/>
      <c r="T302" s="215"/>
      <c r="U302" s="213"/>
      <c r="V302" s="216"/>
    </row>
    <row r="303" spans="1:25" ht="23.25" customHeight="1">
      <c r="A303" s="252"/>
      <c r="B303" s="255"/>
      <c r="C303" s="256"/>
      <c r="D303" s="212" t="s">
        <v>200</v>
      </c>
      <c r="E303" s="209" t="s">
        <v>135</v>
      </c>
      <c r="F303" s="213">
        <v>2.97</v>
      </c>
      <c r="G303" s="211">
        <v>57</v>
      </c>
      <c r="H303" s="213">
        <f t="shared" si="50"/>
        <v>169.29000000000002</v>
      </c>
      <c r="I303" s="212"/>
      <c r="J303" s="209"/>
      <c r="K303" s="213"/>
      <c r="L303" s="213"/>
      <c r="M303" s="213"/>
      <c r="N303" s="213"/>
      <c r="O303" s="212"/>
      <c r="P303" s="209"/>
      <c r="Q303" s="209"/>
      <c r="R303" s="214"/>
      <c r="S303" s="213"/>
      <c r="T303" s="215"/>
      <c r="U303" s="213"/>
      <c r="V303" s="216"/>
    </row>
    <row r="304" spans="1:25" ht="30.75" customHeight="1">
      <c r="A304" s="252"/>
      <c r="B304" s="255"/>
      <c r="C304" s="256"/>
      <c r="D304" s="218" t="s">
        <v>201</v>
      </c>
      <c r="E304" s="209" t="s">
        <v>9</v>
      </c>
      <c r="F304" s="213">
        <v>2.3199999999999998</v>
      </c>
      <c r="G304" s="211">
        <f>V207</f>
        <v>798.1350000000001</v>
      </c>
      <c r="H304" s="213">
        <f t="shared" si="50"/>
        <v>1851.6732000000002</v>
      </c>
      <c r="I304" s="212"/>
      <c r="J304" s="209"/>
      <c r="K304" s="213"/>
      <c r="L304" s="213"/>
      <c r="M304" s="213"/>
      <c r="N304" s="213"/>
      <c r="O304" s="212"/>
      <c r="P304" s="209"/>
      <c r="Q304" s="209"/>
      <c r="R304" s="214"/>
      <c r="S304" s="213"/>
      <c r="T304" s="215"/>
      <c r="U304" s="213"/>
      <c r="V304" s="216"/>
    </row>
    <row r="305" spans="1:25" ht="23.25" customHeight="1">
      <c r="A305" s="252"/>
      <c r="B305" s="255"/>
      <c r="C305" s="256"/>
      <c r="D305" s="212" t="s">
        <v>207</v>
      </c>
      <c r="E305" s="209" t="s">
        <v>9</v>
      </c>
      <c r="F305" s="213">
        <v>2.3199999999999998</v>
      </c>
      <c r="G305" s="211">
        <v>106</v>
      </c>
      <c r="H305" s="213">
        <f t="shared" si="50"/>
        <v>245.92</v>
      </c>
      <c r="I305" s="212"/>
      <c r="J305" s="209"/>
      <c r="K305" s="213"/>
      <c r="L305" s="213"/>
      <c r="M305" s="213"/>
      <c r="N305" s="213"/>
      <c r="O305" s="212"/>
      <c r="P305" s="209"/>
      <c r="Q305" s="209"/>
      <c r="R305" s="214"/>
      <c r="S305" s="213"/>
      <c r="T305" s="215"/>
      <c r="U305" s="213"/>
      <c r="V305" s="216"/>
    </row>
    <row r="306" spans="1:25" ht="23.25" customHeight="1">
      <c r="A306" s="252"/>
      <c r="B306" s="255"/>
      <c r="C306" s="256"/>
      <c r="D306" s="212" t="s">
        <v>208</v>
      </c>
      <c r="E306" s="209" t="s">
        <v>9</v>
      </c>
      <c r="F306" s="213">
        <v>2.3199999999999998</v>
      </c>
      <c r="G306" s="211">
        <v>10</v>
      </c>
      <c r="H306" s="213">
        <f t="shared" si="50"/>
        <v>23.2</v>
      </c>
      <c r="I306" s="212"/>
      <c r="J306" s="209"/>
      <c r="K306" s="213"/>
      <c r="L306" s="213"/>
      <c r="M306" s="213"/>
      <c r="N306" s="213"/>
      <c r="O306" s="212"/>
      <c r="P306" s="209"/>
      <c r="Q306" s="209"/>
      <c r="R306" s="214"/>
      <c r="S306" s="213"/>
      <c r="T306" s="215"/>
      <c r="U306" s="213"/>
      <c r="V306" s="216"/>
    </row>
    <row r="307" spans="1:25" ht="30.75" customHeight="1">
      <c r="A307" s="252"/>
      <c r="B307" s="255"/>
      <c r="C307" s="256"/>
      <c r="D307" s="218" t="s">
        <v>204</v>
      </c>
      <c r="E307" s="209" t="s">
        <v>9</v>
      </c>
      <c r="F307" s="213">
        <v>2.3199999999999998</v>
      </c>
      <c r="G307" s="211">
        <v>281</v>
      </c>
      <c r="H307" s="213">
        <f t="shared" si="50"/>
        <v>651.91999999999996</v>
      </c>
      <c r="I307" s="212"/>
      <c r="J307" s="209"/>
      <c r="K307" s="213"/>
      <c r="L307" s="213"/>
      <c r="M307" s="213"/>
      <c r="N307" s="213"/>
      <c r="O307" s="212"/>
      <c r="P307" s="209"/>
      <c r="Q307" s="209"/>
      <c r="R307" s="214"/>
      <c r="S307" s="213"/>
      <c r="T307" s="215"/>
      <c r="U307" s="213"/>
      <c r="V307" s="216"/>
    </row>
    <row r="308" spans="1:25" ht="45" customHeight="1">
      <c r="A308" s="257"/>
      <c r="B308" s="258"/>
      <c r="C308" s="259"/>
      <c r="D308" s="260"/>
      <c r="E308" s="261"/>
      <c r="F308" s="262"/>
      <c r="G308" s="262"/>
      <c r="H308" s="263"/>
      <c r="I308" s="212"/>
      <c r="J308" s="209"/>
      <c r="K308" s="213"/>
      <c r="L308" s="213"/>
      <c r="M308" s="213"/>
      <c r="N308" s="213"/>
      <c r="O308" s="212"/>
      <c r="P308" s="209"/>
      <c r="Q308" s="209"/>
      <c r="R308" s="214"/>
      <c r="S308" s="213"/>
      <c r="T308" s="213"/>
      <c r="U308" s="213"/>
      <c r="V308" s="216"/>
    </row>
    <row r="309" spans="1:25" s="238" customFormat="1" ht="15.75">
      <c r="A309" s="229"/>
      <c r="B309" s="230"/>
      <c r="C309" s="231"/>
      <c r="D309" s="230"/>
      <c r="E309" s="232"/>
      <c r="F309" s="232"/>
      <c r="G309" s="233"/>
      <c r="H309" s="233">
        <f>SUM(H299:H308)</f>
        <v>7459.6612800000003</v>
      </c>
      <c r="I309" s="234"/>
      <c r="J309" s="231"/>
      <c r="K309" s="235"/>
      <c r="L309" s="235"/>
      <c r="M309" s="235"/>
      <c r="N309" s="233"/>
      <c r="O309" s="234"/>
      <c r="P309" s="231"/>
      <c r="Q309" s="231"/>
      <c r="R309" s="236"/>
      <c r="S309" s="235"/>
      <c r="T309" s="233"/>
      <c r="U309" s="233">
        <f>T309+N309+H309</f>
        <v>7459.6612800000003</v>
      </c>
      <c r="V309" s="237">
        <f>U309</f>
        <v>7459.6612800000003</v>
      </c>
      <c r="Y309" s="239"/>
    </row>
    <row r="310" spans="1:25" s="249" customFormat="1" ht="15.75">
      <c r="A310" s="251">
        <v>3</v>
      </c>
      <c r="B310" s="242"/>
      <c r="C310" s="243"/>
      <c r="D310" s="242"/>
      <c r="E310" s="244"/>
      <c r="F310" s="244"/>
      <c r="G310" s="245"/>
      <c r="H310" s="245"/>
      <c r="I310" s="246"/>
      <c r="J310" s="243"/>
      <c r="K310" s="247"/>
      <c r="L310" s="247"/>
      <c r="M310" s="247"/>
      <c r="N310" s="245"/>
      <c r="O310" s="246"/>
      <c r="P310" s="243"/>
      <c r="Q310" s="243"/>
      <c r="R310" s="240"/>
      <c r="S310" s="247"/>
      <c r="T310" s="245"/>
      <c r="U310" s="245"/>
      <c r="V310" s="248"/>
      <c r="Y310" s="250"/>
    </row>
    <row r="311" spans="1:25" ht="15.75">
      <c r="A311" s="252"/>
      <c r="B311" s="253" t="s">
        <v>218</v>
      </c>
      <c r="C311" s="254" t="s">
        <v>98</v>
      </c>
      <c r="D311" s="218" t="s">
        <v>195</v>
      </c>
      <c r="E311" s="209" t="s">
        <v>135</v>
      </c>
      <c r="F311" s="213">
        <v>3.14</v>
      </c>
      <c r="G311" s="247">
        <v>90</v>
      </c>
      <c r="H311" s="213">
        <f t="shared" ref="H311:H319" si="51">F311*G311</f>
        <v>282.60000000000002</v>
      </c>
      <c r="I311" s="212"/>
      <c r="J311" s="209"/>
      <c r="K311" s="213"/>
      <c r="L311" s="209"/>
      <c r="M311" s="213"/>
      <c r="N311" s="213"/>
      <c r="O311" s="212"/>
      <c r="P311" s="209"/>
      <c r="Q311" s="209"/>
      <c r="R311" s="214"/>
      <c r="S311" s="213"/>
      <c r="T311" s="215"/>
      <c r="U311" s="213"/>
      <c r="V311" s="216"/>
    </row>
    <row r="312" spans="1:25" ht="15.75">
      <c r="A312" s="252"/>
      <c r="B312" s="255"/>
      <c r="C312" s="256"/>
      <c r="D312" s="218" t="s">
        <v>196</v>
      </c>
      <c r="E312" s="209" t="s">
        <v>9</v>
      </c>
      <c r="F312" s="213">
        <v>4.2960000000000003</v>
      </c>
      <c r="G312" s="211">
        <f>V28</f>
        <v>965.70500000000004</v>
      </c>
      <c r="H312" s="213">
        <f t="shared" si="51"/>
        <v>4148.6686800000007</v>
      </c>
      <c r="I312" s="212"/>
      <c r="J312" s="209"/>
      <c r="K312" s="213"/>
      <c r="L312" s="209"/>
      <c r="M312" s="213"/>
      <c r="N312" s="213"/>
      <c r="O312" s="212"/>
      <c r="P312" s="209"/>
      <c r="Q312" s="209"/>
      <c r="R312" s="214"/>
      <c r="S312" s="213"/>
      <c r="T312" s="215"/>
      <c r="U312" s="213"/>
      <c r="V312" s="216"/>
    </row>
    <row r="313" spans="1:25" ht="23.25" customHeight="1">
      <c r="A313" s="252"/>
      <c r="B313" s="255"/>
      <c r="C313" s="256"/>
      <c r="D313" s="212" t="s">
        <v>198</v>
      </c>
      <c r="E313" s="209" t="s">
        <v>9</v>
      </c>
      <c r="F313" s="213">
        <v>4.2960000000000003</v>
      </c>
      <c r="G313" s="211">
        <v>131</v>
      </c>
      <c r="H313" s="213">
        <f t="shared" si="51"/>
        <v>562.77600000000007</v>
      </c>
      <c r="I313" s="212"/>
      <c r="J313" s="209"/>
      <c r="K313" s="213"/>
      <c r="L313" s="213"/>
      <c r="M313" s="213"/>
      <c r="N313" s="213"/>
      <c r="O313" s="212"/>
      <c r="P313" s="209"/>
      <c r="Q313" s="209"/>
      <c r="R313" s="214"/>
      <c r="S313" s="213"/>
      <c r="T313" s="215"/>
      <c r="U313" s="213"/>
      <c r="V313" s="216"/>
    </row>
    <row r="314" spans="1:25" ht="23.25" customHeight="1">
      <c r="A314" s="252"/>
      <c r="B314" s="255"/>
      <c r="C314" s="256"/>
      <c r="D314" s="212" t="s">
        <v>199</v>
      </c>
      <c r="E314" s="209" t="s">
        <v>135</v>
      </c>
      <c r="F314" s="213">
        <v>0.7</v>
      </c>
      <c r="G314" s="211">
        <v>210</v>
      </c>
      <c r="H314" s="213">
        <f t="shared" si="51"/>
        <v>147</v>
      </c>
      <c r="I314" s="212"/>
      <c r="J314" s="209"/>
      <c r="K314" s="213"/>
      <c r="L314" s="213"/>
      <c r="M314" s="213"/>
      <c r="N314" s="213"/>
      <c r="O314" s="212"/>
      <c r="P314" s="209"/>
      <c r="Q314" s="209"/>
      <c r="R314" s="214"/>
      <c r="S314" s="213"/>
      <c r="T314" s="215"/>
      <c r="U314" s="213"/>
      <c r="V314" s="216"/>
    </row>
    <row r="315" spans="1:25" ht="23.25" customHeight="1">
      <c r="A315" s="252"/>
      <c r="B315" s="255"/>
      <c r="C315" s="256"/>
      <c r="D315" s="212" t="s">
        <v>200</v>
      </c>
      <c r="E315" s="209" t="s">
        <v>135</v>
      </c>
      <c r="F315" s="213">
        <v>3.1440000000000001</v>
      </c>
      <c r="G315" s="211">
        <v>57</v>
      </c>
      <c r="H315" s="213">
        <f t="shared" si="51"/>
        <v>179.208</v>
      </c>
      <c r="I315" s="212"/>
      <c r="J315" s="209"/>
      <c r="K315" s="213"/>
      <c r="L315" s="213"/>
      <c r="M315" s="213"/>
      <c r="N315" s="213"/>
      <c r="O315" s="212"/>
      <c r="P315" s="209"/>
      <c r="Q315" s="209"/>
      <c r="R315" s="214"/>
      <c r="S315" s="213"/>
      <c r="T315" s="215"/>
      <c r="U315" s="213"/>
      <c r="V315" s="216"/>
    </row>
    <row r="316" spans="1:25" ht="30.75" customHeight="1">
      <c r="A316" s="252"/>
      <c r="B316" s="255"/>
      <c r="C316" s="256"/>
      <c r="D316" s="218" t="s">
        <v>201</v>
      </c>
      <c r="E316" s="209" t="s">
        <v>9</v>
      </c>
      <c r="F316" s="213">
        <v>2.4900000000000002</v>
      </c>
      <c r="G316" s="211">
        <f>V207</f>
        <v>798.1350000000001</v>
      </c>
      <c r="H316" s="213">
        <f t="shared" si="51"/>
        <v>1987.3561500000005</v>
      </c>
      <c r="I316" s="212"/>
      <c r="J316" s="209"/>
      <c r="K316" s="213"/>
      <c r="L316" s="213"/>
      <c r="M316" s="213"/>
      <c r="N316" s="213"/>
      <c r="O316" s="212"/>
      <c r="P316" s="209"/>
      <c r="Q316" s="209"/>
      <c r="R316" s="214"/>
      <c r="S316" s="213"/>
      <c r="T316" s="215"/>
      <c r="U316" s="213"/>
      <c r="V316" s="216"/>
    </row>
    <row r="317" spans="1:25" ht="23.25" customHeight="1">
      <c r="A317" s="252"/>
      <c r="B317" s="255"/>
      <c r="C317" s="256"/>
      <c r="D317" s="212" t="s">
        <v>207</v>
      </c>
      <c r="E317" s="209" t="s">
        <v>9</v>
      </c>
      <c r="F317" s="213">
        <v>2.4900000000000002</v>
      </c>
      <c r="G317" s="211">
        <v>106</v>
      </c>
      <c r="H317" s="213">
        <f t="shared" si="51"/>
        <v>263.94</v>
      </c>
      <c r="I317" s="212"/>
      <c r="J317" s="209"/>
      <c r="K317" s="213"/>
      <c r="L317" s="213"/>
      <c r="M317" s="213"/>
      <c r="N317" s="213"/>
      <c r="O317" s="212"/>
      <c r="P317" s="209"/>
      <c r="Q317" s="209"/>
      <c r="R317" s="214"/>
      <c r="S317" s="213"/>
      <c r="T317" s="215"/>
      <c r="U317" s="213"/>
      <c r="V317" s="216"/>
    </row>
    <row r="318" spans="1:25" ht="23.25" customHeight="1">
      <c r="A318" s="252"/>
      <c r="B318" s="255"/>
      <c r="C318" s="256"/>
      <c r="D318" s="212" t="s">
        <v>208</v>
      </c>
      <c r="E318" s="209" t="s">
        <v>9</v>
      </c>
      <c r="F318" s="213">
        <v>2.4900000000000002</v>
      </c>
      <c r="G318" s="211">
        <v>10</v>
      </c>
      <c r="H318" s="213">
        <f t="shared" si="51"/>
        <v>24.900000000000002</v>
      </c>
      <c r="I318" s="212"/>
      <c r="J318" s="209"/>
      <c r="K318" s="213"/>
      <c r="L318" s="213"/>
      <c r="M318" s="213"/>
      <c r="N318" s="213"/>
      <c r="O318" s="212"/>
      <c r="P318" s="209"/>
      <c r="Q318" s="209"/>
      <c r="R318" s="214"/>
      <c r="S318" s="213"/>
      <c r="T318" s="215"/>
      <c r="U318" s="213"/>
      <c r="V318" s="216"/>
    </row>
    <row r="319" spans="1:25" ht="36.75" customHeight="1">
      <c r="A319" s="252"/>
      <c r="B319" s="255"/>
      <c r="C319" s="256"/>
      <c r="D319" s="218" t="s">
        <v>204</v>
      </c>
      <c r="E319" s="209" t="s">
        <v>9</v>
      </c>
      <c r="F319" s="213">
        <v>2.4900000000000002</v>
      </c>
      <c r="G319" s="211">
        <v>281</v>
      </c>
      <c r="H319" s="213">
        <f t="shared" si="51"/>
        <v>699.69</v>
      </c>
      <c r="I319" s="212"/>
      <c r="J319" s="209"/>
      <c r="K319" s="213"/>
      <c r="L319" s="213"/>
      <c r="M319" s="213"/>
      <c r="N319" s="213"/>
      <c r="O319" s="212"/>
      <c r="P319" s="209"/>
      <c r="Q319" s="209"/>
      <c r="R319" s="214"/>
      <c r="S319" s="213"/>
      <c r="T319" s="215"/>
      <c r="U319" s="213"/>
      <c r="V319" s="216"/>
    </row>
    <row r="320" spans="1:25" ht="45" customHeight="1">
      <c r="A320" s="257"/>
      <c r="B320" s="258"/>
      <c r="C320" s="259"/>
      <c r="D320" s="260"/>
      <c r="E320" s="261"/>
      <c r="F320" s="262"/>
      <c r="G320" s="262"/>
      <c r="H320" s="263"/>
      <c r="I320" s="212"/>
      <c r="J320" s="209"/>
      <c r="K320" s="213"/>
      <c r="L320" s="213"/>
      <c r="M320" s="213"/>
      <c r="N320" s="213"/>
      <c r="O320" s="212"/>
      <c r="P320" s="209"/>
      <c r="Q320" s="209"/>
      <c r="R320" s="214"/>
      <c r="S320" s="213"/>
      <c r="T320" s="213"/>
      <c r="U320" s="213"/>
      <c r="V320" s="216"/>
    </row>
    <row r="321" spans="1:25" s="238" customFormat="1" ht="15.75">
      <c r="A321" s="229"/>
      <c r="B321" s="230"/>
      <c r="C321" s="231"/>
      <c r="D321" s="230"/>
      <c r="E321" s="232"/>
      <c r="F321" s="232"/>
      <c r="G321" s="233"/>
      <c r="H321" s="233">
        <f>SUM(H311:H320)</f>
        <v>8296.1388299999999</v>
      </c>
      <c r="I321" s="234"/>
      <c r="J321" s="231"/>
      <c r="K321" s="235"/>
      <c r="L321" s="235"/>
      <c r="M321" s="235"/>
      <c r="N321" s="233"/>
      <c r="O321" s="234"/>
      <c r="P321" s="231"/>
      <c r="Q321" s="231"/>
      <c r="R321" s="236"/>
      <c r="S321" s="235"/>
      <c r="T321" s="233"/>
      <c r="U321" s="233">
        <f>T321+N321+H321</f>
        <v>8296.1388299999999</v>
      </c>
      <c r="V321" s="237">
        <f>U321</f>
        <v>8296.1388299999999</v>
      </c>
      <c r="Y321" s="239"/>
    </row>
    <row r="322" spans="1:25" s="249" customFormat="1" ht="15.75">
      <c r="A322" s="251">
        <v>3</v>
      </c>
      <c r="B322" s="242"/>
      <c r="C322" s="243"/>
      <c r="D322" s="242"/>
      <c r="E322" s="244"/>
      <c r="F322" s="244"/>
      <c r="G322" s="245"/>
      <c r="H322" s="245"/>
      <c r="I322" s="246"/>
      <c r="J322" s="243"/>
      <c r="K322" s="247"/>
      <c r="L322" s="247"/>
      <c r="M322" s="247"/>
      <c r="N322" s="245"/>
      <c r="O322" s="246"/>
      <c r="P322" s="243"/>
      <c r="Q322" s="243"/>
      <c r="R322" s="240"/>
      <c r="S322" s="247"/>
      <c r="T322" s="245"/>
      <c r="U322" s="245"/>
      <c r="V322" s="248"/>
      <c r="Y322" s="250"/>
    </row>
    <row r="323" spans="1:25" ht="15.75">
      <c r="A323" s="252"/>
      <c r="B323" s="253" t="s">
        <v>219</v>
      </c>
      <c r="C323" s="254" t="s">
        <v>98</v>
      </c>
      <c r="D323" s="218" t="s">
        <v>195</v>
      </c>
      <c r="E323" s="209" t="s">
        <v>135</v>
      </c>
      <c r="F323" s="213">
        <v>4.18</v>
      </c>
      <c r="G323" s="247">
        <v>90</v>
      </c>
      <c r="H323" s="213">
        <f t="shared" ref="H323:H331" si="52">F323*G323</f>
        <v>376.2</v>
      </c>
      <c r="I323" s="212"/>
      <c r="J323" s="209"/>
      <c r="K323" s="213"/>
      <c r="L323" s="209"/>
      <c r="M323" s="213"/>
      <c r="N323" s="213"/>
      <c r="O323" s="212"/>
      <c r="P323" s="209"/>
      <c r="Q323" s="209"/>
      <c r="R323" s="214"/>
      <c r="S323" s="213"/>
      <c r="T323" s="215"/>
      <c r="U323" s="213"/>
      <c r="V323" s="216"/>
    </row>
    <row r="324" spans="1:25" ht="15.75">
      <c r="A324" s="252"/>
      <c r="B324" s="255"/>
      <c r="C324" s="256"/>
      <c r="D324" s="218" t="s">
        <v>196</v>
      </c>
      <c r="E324" s="209" t="s">
        <v>9</v>
      </c>
      <c r="F324" s="213">
        <v>5.45</v>
      </c>
      <c r="G324" s="211">
        <f>V28</f>
        <v>965.70500000000004</v>
      </c>
      <c r="H324" s="213">
        <f t="shared" si="52"/>
        <v>5263.0922500000006</v>
      </c>
      <c r="I324" s="212"/>
      <c r="J324" s="209"/>
      <c r="K324" s="213"/>
      <c r="L324" s="209"/>
      <c r="M324" s="213"/>
      <c r="N324" s="213"/>
      <c r="O324" s="212"/>
      <c r="P324" s="209"/>
      <c r="Q324" s="209"/>
      <c r="R324" s="214"/>
      <c r="S324" s="213"/>
      <c r="T324" s="215"/>
      <c r="U324" s="213"/>
      <c r="V324" s="216"/>
    </row>
    <row r="325" spans="1:25" ht="23.25" customHeight="1">
      <c r="A325" s="252"/>
      <c r="B325" s="255"/>
      <c r="C325" s="256"/>
      <c r="D325" s="212" t="s">
        <v>198</v>
      </c>
      <c r="E325" s="209" t="s">
        <v>9</v>
      </c>
      <c r="F325" s="213">
        <v>5.45</v>
      </c>
      <c r="G325" s="211">
        <v>131</v>
      </c>
      <c r="H325" s="213">
        <f t="shared" si="52"/>
        <v>713.95</v>
      </c>
      <c r="I325" s="212"/>
      <c r="J325" s="209"/>
      <c r="K325" s="213"/>
      <c r="L325" s="213"/>
      <c r="M325" s="213"/>
      <c r="N325" s="213"/>
      <c r="O325" s="212"/>
      <c r="P325" s="209"/>
      <c r="Q325" s="209"/>
      <c r="R325" s="214"/>
      <c r="S325" s="213"/>
      <c r="T325" s="215"/>
      <c r="U325" s="213"/>
      <c r="V325" s="216"/>
    </row>
    <row r="326" spans="1:25" ht="23.25" customHeight="1">
      <c r="A326" s="252"/>
      <c r="B326" s="255"/>
      <c r="C326" s="256"/>
      <c r="D326" s="212" t="s">
        <v>199</v>
      </c>
      <c r="E326" s="209" t="s">
        <v>135</v>
      </c>
      <c r="F326" s="213">
        <v>0.97</v>
      </c>
      <c r="G326" s="211">
        <v>210</v>
      </c>
      <c r="H326" s="213">
        <f t="shared" si="52"/>
        <v>203.7</v>
      </c>
      <c r="I326" s="212"/>
      <c r="J326" s="209"/>
      <c r="K326" s="213"/>
      <c r="L326" s="213"/>
      <c r="M326" s="213"/>
      <c r="N326" s="213"/>
      <c r="O326" s="212"/>
      <c r="P326" s="209"/>
      <c r="Q326" s="209"/>
      <c r="R326" s="214"/>
      <c r="S326" s="213"/>
      <c r="T326" s="215"/>
      <c r="U326" s="213"/>
      <c r="V326" s="216"/>
    </row>
    <row r="327" spans="1:25" ht="23.25" customHeight="1">
      <c r="A327" s="252"/>
      <c r="B327" s="255"/>
      <c r="C327" s="256"/>
      <c r="D327" s="212" t="s">
        <v>200</v>
      </c>
      <c r="E327" s="209" t="s">
        <v>135</v>
      </c>
      <c r="F327" s="213">
        <v>4.18</v>
      </c>
      <c r="G327" s="211">
        <v>57</v>
      </c>
      <c r="H327" s="213">
        <f t="shared" si="52"/>
        <v>238.26</v>
      </c>
      <c r="I327" s="212"/>
      <c r="J327" s="209"/>
      <c r="K327" s="213"/>
      <c r="L327" s="213"/>
      <c r="M327" s="213"/>
      <c r="N327" s="213"/>
      <c r="O327" s="212"/>
      <c r="P327" s="209"/>
      <c r="Q327" s="209"/>
      <c r="R327" s="214"/>
      <c r="S327" s="213"/>
      <c r="T327" s="215"/>
      <c r="U327" s="213"/>
      <c r="V327" s="216"/>
    </row>
    <row r="328" spans="1:25" ht="30.75" customHeight="1">
      <c r="A328" s="252"/>
      <c r="B328" s="255"/>
      <c r="C328" s="256"/>
      <c r="D328" s="218" t="s">
        <v>211</v>
      </c>
      <c r="E328" s="209" t="s">
        <v>9</v>
      </c>
      <c r="F328" s="213">
        <v>3.55</v>
      </c>
      <c r="G328" s="211">
        <f>V207</f>
        <v>798.1350000000001</v>
      </c>
      <c r="H328" s="213">
        <f t="shared" si="52"/>
        <v>2833.3792500000004</v>
      </c>
      <c r="I328" s="212"/>
      <c r="J328" s="209"/>
      <c r="K328" s="213"/>
      <c r="L328" s="213"/>
      <c r="M328" s="213"/>
      <c r="N328" s="213"/>
      <c r="O328" s="212"/>
      <c r="P328" s="209"/>
      <c r="Q328" s="209"/>
      <c r="R328" s="214"/>
      <c r="S328" s="213"/>
      <c r="T328" s="215"/>
      <c r="U328" s="213"/>
      <c r="V328" s="216"/>
    </row>
    <row r="329" spans="1:25" ht="23.25" customHeight="1">
      <c r="A329" s="252"/>
      <c r="B329" s="255"/>
      <c r="C329" s="256"/>
      <c r="D329" s="212" t="s">
        <v>207</v>
      </c>
      <c r="E329" s="209" t="s">
        <v>9</v>
      </c>
      <c r="F329" s="213">
        <v>3.55</v>
      </c>
      <c r="G329" s="211">
        <v>106</v>
      </c>
      <c r="H329" s="213">
        <f t="shared" si="52"/>
        <v>376.29999999999995</v>
      </c>
      <c r="I329" s="212"/>
      <c r="J329" s="209"/>
      <c r="K329" s="213"/>
      <c r="L329" s="213"/>
      <c r="M329" s="213"/>
      <c r="N329" s="213"/>
      <c r="O329" s="212"/>
      <c r="P329" s="209"/>
      <c r="Q329" s="209"/>
      <c r="R329" s="214"/>
      <c r="S329" s="213"/>
      <c r="T329" s="215"/>
      <c r="U329" s="213"/>
      <c r="V329" s="216"/>
    </row>
    <row r="330" spans="1:25" ht="23.25" customHeight="1">
      <c r="A330" s="252"/>
      <c r="B330" s="255"/>
      <c r="C330" s="256"/>
      <c r="D330" s="212" t="s">
        <v>208</v>
      </c>
      <c r="E330" s="209" t="s">
        <v>9</v>
      </c>
      <c r="F330" s="213">
        <v>3.55</v>
      </c>
      <c r="G330" s="211">
        <v>10</v>
      </c>
      <c r="H330" s="213">
        <f t="shared" si="52"/>
        <v>35.5</v>
      </c>
      <c r="I330" s="212"/>
      <c r="J330" s="209"/>
      <c r="K330" s="213"/>
      <c r="L330" s="213"/>
      <c r="M330" s="213"/>
      <c r="N330" s="213"/>
      <c r="O330" s="212"/>
      <c r="P330" s="209"/>
      <c r="Q330" s="209"/>
      <c r="R330" s="214"/>
      <c r="S330" s="213"/>
      <c r="T330" s="215"/>
      <c r="U330" s="213"/>
      <c r="V330" s="216"/>
    </row>
    <row r="331" spans="1:25" ht="34.5" customHeight="1">
      <c r="A331" s="252"/>
      <c r="B331" s="255"/>
      <c r="C331" s="256"/>
      <c r="D331" s="218" t="s">
        <v>204</v>
      </c>
      <c r="E331" s="209" t="s">
        <v>9</v>
      </c>
      <c r="F331" s="213">
        <v>3.55</v>
      </c>
      <c r="G331" s="211">
        <v>281</v>
      </c>
      <c r="H331" s="213">
        <f t="shared" si="52"/>
        <v>997.55</v>
      </c>
      <c r="I331" s="212"/>
      <c r="J331" s="209"/>
      <c r="K331" s="213"/>
      <c r="L331" s="213"/>
      <c r="M331" s="213"/>
      <c r="N331" s="213"/>
      <c r="O331" s="212"/>
      <c r="P331" s="209"/>
      <c r="Q331" s="209"/>
      <c r="R331" s="214"/>
      <c r="S331" s="213"/>
      <c r="T331" s="215"/>
      <c r="U331" s="213"/>
      <c r="V331" s="216"/>
    </row>
    <row r="332" spans="1:25" ht="45" customHeight="1">
      <c r="A332" s="257"/>
      <c r="B332" s="258"/>
      <c r="C332" s="259"/>
      <c r="D332" s="260"/>
      <c r="E332" s="261"/>
      <c r="F332" s="262"/>
      <c r="G332" s="262"/>
      <c r="H332" s="263"/>
      <c r="I332" s="212"/>
      <c r="J332" s="209"/>
      <c r="K332" s="213"/>
      <c r="L332" s="213"/>
      <c r="M332" s="213"/>
      <c r="N332" s="213"/>
      <c r="O332" s="212"/>
      <c r="P332" s="209"/>
      <c r="Q332" s="209"/>
      <c r="R332" s="214"/>
      <c r="S332" s="213"/>
      <c r="T332" s="213"/>
      <c r="U332" s="213"/>
      <c r="V332" s="216"/>
    </row>
    <row r="333" spans="1:25" s="238" customFormat="1" ht="15.75">
      <c r="A333" s="229"/>
      <c r="B333" s="230"/>
      <c r="C333" s="231"/>
      <c r="D333" s="230"/>
      <c r="E333" s="232"/>
      <c r="F333" s="232"/>
      <c r="G333" s="233"/>
      <c r="H333" s="233">
        <f>SUM(H323:H332)</f>
        <v>11037.931499999999</v>
      </c>
      <c r="I333" s="234"/>
      <c r="J333" s="231"/>
      <c r="K333" s="235"/>
      <c r="L333" s="235"/>
      <c r="M333" s="235"/>
      <c r="N333" s="233"/>
      <c r="O333" s="234"/>
      <c r="P333" s="231"/>
      <c r="Q333" s="231"/>
      <c r="R333" s="236"/>
      <c r="S333" s="235"/>
      <c r="T333" s="233"/>
      <c r="U333" s="233">
        <f>T333+N333+H333</f>
        <v>11037.931499999999</v>
      </c>
      <c r="V333" s="237">
        <f>U333</f>
        <v>11037.931499999999</v>
      </c>
      <c r="Y333" s="239"/>
    </row>
    <row r="334" spans="1:25" s="249" customFormat="1" ht="15.75">
      <c r="A334" s="251">
        <v>3</v>
      </c>
      <c r="B334" s="242"/>
      <c r="C334" s="243"/>
      <c r="D334" s="242"/>
      <c r="E334" s="244"/>
      <c r="F334" s="244"/>
      <c r="G334" s="245"/>
      <c r="H334" s="245"/>
      <c r="I334" s="246"/>
      <c r="J334" s="243"/>
      <c r="K334" s="247"/>
      <c r="L334" s="247"/>
      <c r="M334" s="247"/>
      <c r="N334" s="245"/>
      <c r="O334" s="246"/>
      <c r="P334" s="243"/>
      <c r="Q334" s="243"/>
      <c r="R334" s="240"/>
      <c r="S334" s="247"/>
      <c r="T334" s="245"/>
      <c r="U334" s="245"/>
      <c r="V334" s="248"/>
      <c r="Y334" s="250"/>
    </row>
    <row r="335" spans="1:25" ht="15.75">
      <c r="A335" s="252"/>
      <c r="B335" s="253" t="s">
        <v>220</v>
      </c>
      <c r="C335" s="254" t="s">
        <v>98</v>
      </c>
      <c r="D335" s="218" t="s">
        <v>195</v>
      </c>
      <c r="E335" s="209" t="s">
        <v>135</v>
      </c>
      <c r="F335" s="213">
        <v>3.35</v>
      </c>
      <c r="G335" s="247">
        <v>90</v>
      </c>
      <c r="H335" s="213">
        <f t="shared" ref="H335:H344" si="53">F335*G335</f>
        <v>301.5</v>
      </c>
      <c r="I335" s="212"/>
      <c r="J335" s="209"/>
      <c r="K335" s="213"/>
      <c r="L335" s="209"/>
      <c r="M335" s="213"/>
      <c r="N335" s="213"/>
      <c r="O335" s="212"/>
      <c r="P335" s="209"/>
      <c r="Q335" s="209"/>
      <c r="R335" s="214"/>
      <c r="S335" s="213"/>
      <c r="T335" s="215"/>
      <c r="U335" s="213"/>
      <c r="V335" s="216"/>
    </row>
    <row r="336" spans="1:25" ht="15.75">
      <c r="A336" s="252"/>
      <c r="B336" s="255"/>
      <c r="C336" s="256"/>
      <c r="D336" s="218" t="s">
        <v>196</v>
      </c>
      <c r="E336" s="209" t="s">
        <v>9</v>
      </c>
      <c r="F336" s="213">
        <v>3.88</v>
      </c>
      <c r="G336" s="211">
        <f>V28</f>
        <v>965.70500000000004</v>
      </c>
      <c r="H336" s="213">
        <f t="shared" si="53"/>
        <v>3746.9353999999998</v>
      </c>
      <c r="I336" s="212"/>
      <c r="J336" s="209"/>
      <c r="K336" s="213"/>
      <c r="L336" s="209"/>
      <c r="M336" s="213"/>
      <c r="N336" s="213"/>
      <c r="O336" s="212"/>
      <c r="P336" s="209"/>
      <c r="Q336" s="209"/>
      <c r="R336" s="214"/>
      <c r="S336" s="213"/>
      <c r="T336" s="215"/>
      <c r="U336" s="213"/>
      <c r="V336" s="216"/>
    </row>
    <row r="337" spans="1:25" ht="23.25" customHeight="1">
      <c r="A337" s="252"/>
      <c r="B337" s="255"/>
      <c r="C337" s="256"/>
      <c r="D337" s="212" t="s">
        <v>197</v>
      </c>
      <c r="E337" s="209" t="s">
        <v>9</v>
      </c>
      <c r="F337" s="213">
        <v>0.83199999999999996</v>
      </c>
      <c r="G337" s="211">
        <f>V35</f>
        <v>504.84777777777776</v>
      </c>
      <c r="H337" s="213">
        <f t="shared" si="53"/>
        <v>420.03335111111107</v>
      </c>
      <c r="I337" s="212"/>
      <c r="J337" s="209"/>
      <c r="K337" s="213"/>
      <c r="L337" s="213"/>
      <c r="M337" s="213"/>
      <c r="N337" s="213"/>
      <c r="O337" s="212"/>
      <c r="P337" s="209"/>
      <c r="Q337" s="209"/>
      <c r="R337" s="214"/>
      <c r="S337" s="213"/>
      <c r="T337" s="215"/>
      <c r="U337" s="213"/>
      <c r="V337" s="216"/>
    </row>
    <row r="338" spans="1:25" ht="23.25" customHeight="1">
      <c r="A338" s="252"/>
      <c r="B338" s="255"/>
      <c r="C338" s="256"/>
      <c r="D338" s="212" t="s">
        <v>198</v>
      </c>
      <c r="E338" s="209" t="s">
        <v>9</v>
      </c>
      <c r="F338" s="213">
        <v>3.88</v>
      </c>
      <c r="G338" s="211">
        <v>131</v>
      </c>
      <c r="H338" s="213">
        <f t="shared" si="53"/>
        <v>508.28</v>
      </c>
      <c r="I338" s="212"/>
      <c r="J338" s="209"/>
      <c r="K338" s="213"/>
      <c r="L338" s="213"/>
      <c r="M338" s="213"/>
      <c r="N338" s="213"/>
      <c r="O338" s="212"/>
      <c r="P338" s="209"/>
      <c r="Q338" s="209"/>
      <c r="R338" s="214"/>
      <c r="S338" s="213"/>
      <c r="T338" s="215"/>
      <c r="U338" s="213"/>
      <c r="V338" s="216"/>
    </row>
    <row r="339" spans="1:25" ht="23.25" customHeight="1">
      <c r="A339" s="252"/>
      <c r="B339" s="255"/>
      <c r="C339" s="256"/>
      <c r="D339" s="212" t="s">
        <v>199</v>
      </c>
      <c r="E339" s="209" t="s">
        <v>135</v>
      </c>
      <c r="F339" s="213">
        <v>0.499</v>
      </c>
      <c r="G339" s="211">
        <v>210</v>
      </c>
      <c r="H339" s="213">
        <f t="shared" si="53"/>
        <v>104.79</v>
      </c>
      <c r="I339" s="212"/>
      <c r="J339" s="209"/>
      <c r="K339" s="213"/>
      <c r="L339" s="213"/>
      <c r="M339" s="213"/>
      <c r="N339" s="213"/>
      <c r="O339" s="212"/>
      <c r="P339" s="209"/>
      <c r="Q339" s="209"/>
      <c r="R339" s="214"/>
      <c r="S339" s="213"/>
      <c r="T339" s="215"/>
      <c r="U339" s="213"/>
      <c r="V339" s="216"/>
    </row>
    <row r="340" spans="1:25" ht="23.25" customHeight="1">
      <c r="A340" s="252"/>
      <c r="B340" s="255"/>
      <c r="C340" s="256"/>
      <c r="D340" s="212" t="s">
        <v>200</v>
      </c>
      <c r="E340" s="209" t="s">
        <v>135</v>
      </c>
      <c r="F340" s="213">
        <v>3.35</v>
      </c>
      <c r="G340" s="211">
        <v>57</v>
      </c>
      <c r="H340" s="213">
        <f t="shared" si="53"/>
        <v>190.95000000000002</v>
      </c>
      <c r="I340" s="212"/>
      <c r="J340" s="209"/>
      <c r="K340" s="213"/>
      <c r="L340" s="213"/>
      <c r="M340" s="213"/>
      <c r="N340" s="213"/>
      <c r="O340" s="212"/>
      <c r="P340" s="209"/>
      <c r="Q340" s="209"/>
      <c r="R340" s="214"/>
      <c r="S340" s="213"/>
      <c r="T340" s="215"/>
      <c r="U340" s="213"/>
      <c r="V340" s="216"/>
    </row>
    <row r="341" spans="1:25" ht="30.75" customHeight="1">
      <c r="A341" s="252"/>
      <c r="B341" s="255"/>
      <c r="C341" s="256"/>
      <c r="D341" s="218" t="s">
        <v>201</v>
      </c>
      <c r="E341" s="209" t="s">
        <v>9</v>
      </c>
      <c r="F341" s="213">
        <v>2.71</v>
      </c>
      <c r="G341" s="211">
        <f>V207</f>
        <v>798.1350000000001</v>
      </c>
      <c r="H341" s="213">
        <f t="shared" si="53"/>
        <v>2162.9458500000001</v>
      </c>
      <c r="I341" s="212"/>
      <c r="J341" s="209"/>
      <c r="K341" s="213"/>
      <c r="L341" s="213"/>
      <c r="M341" s="213"/>
      <c r="N341" s="213"/>
      <c r="O341" s="212"/>
      <c r="P341" s="209"/>
      <c r="Q341" s="209"/>
      <c r="R341" s="214"/>
      <c r="S341" s="213"/>
      <c r="T341" s="215"/>
      <c r="U341" s="213"/>
      <c r="V341" s="216"/>
    </row>
    <row r="342" spans="1:25" ht="23.25" customHeight="1">
      <c r="A342" s="252"/>
      <c r="B342" s="255"/>
      <c r="C342" s="256"/>
      <c r="D342" s="212" t="s">
        <v>207</v>
      </c>
      <c r="E342" s="209" t="s">
        <v>9</v>
      </c>
      <c r="F342" s="213">
        <v>2.71</v>
      </c>
      <c r="G342" s="211">
        <v>106</v>
      </c>
      <c r="H342" s="213">
        <f t="shared" si="53"/>
        <v>287.26</v>
      </c>
      <c r="I342" s="212"/>
      <c r="J342" s="209"/>
      <c r="K342" s="213"/>
      <c r="L342" s="213"/>
      <c r="M342" s="213"/>
      <c r="N342" s="213"/>
      <c r="O342" s="212"/>
      <c r="P342" s="209"/>
      <c r="Q342" s="209"/>
      <c r="R342" s="214"/>
      <c r="S342" s="213"/>
      <c r="T342" s="215"/>
      <c r="U342" s="213"/>
      <c r="V342" s="216"/>
    </row>
    <row r="343" spans="1:25" ht="23.25" customHeight="1">
      <c r="A343" s="252"/>
      <c r="B343" s="255"/>
      <c r="C343" s="256"/>
      <c r="D343" s="212" t="s">
        <v>208</v>
      </c>
      <c r="E343" s="209" t="s">
        <v>9</v>
      </c>
      <c r="F343" s="213">
        <v>2.71</v>
      </c>
      <c r="G343" s="211">
        <v>10</v>
      </c>
      <c r="H343" s="213">
        <f t="shared" si="53"/>
        <v>27.1</v>
      </c>
      <c r="I343" s="212"/>
      <c r="J343" s="209"/>
      <c r="K343" s="213"/>
      <c r="L343" s="213"/>
      <c r="M343" s="213"/>
      <c r="N343" s="213"/>
      <c r="O343" s="212"/>
      <c r="P343" s="209"/>
      <c r="Q343" s="209"/>
      <c r="R343" s="214"/>
      <c r="S343" s="213"/>
      <c r="T343" s="215"/>
      <c r="U343" s="213"/>
      <c r="V343" s="216"/>
    </row>
    <row r="344" spans="1:25" ht="30.75" customHeight="1">
      <c r="A344" s="252"/>
      <c r="B344" s="255"/>
      <c r="C344" s="256"/>
      <c r="D344" s="218" t="s">
        <v>204</v>
      </c>
      <c r="E344" s="209" t="s">
        <v>9</v>
      </c>
      <c r="F344" s="213">
        <v>2.71</v>
      </c>
      <c r="G344" s="211">
        <v>281</v>
      </c>
      <c r="H344" s="213">
        <f t="shared" si="53"/>
        <v>761.51</v>
      </c>
      <c r="I344" s="212"/>
      <c r="J344" s="209"/>
      <c r="K344" s="213"/>
      <c r="L344" s="213"/>
      <c r="M344" s="213"/>
      <c r="N344" s="213"/>
      <c r="O344" s="212"/>
      <c r="P344" s="209"/>
      <c r="Q344" s="209"/>
      <c r="R344" s="214"/>
      <c r="S344" s="213"/>
      <c r="T344" s="215"/>
      <c r="U344" s="213"/>
      <c r="V344" s="216"/>
    </row>
    <row r="345" spans="1:25" ht="45" customHeight="1">
      <c r="A345" s="257"/>
      <c r="B345" s="258"/>
      <c r="C345" s="259"/>
      <c r="D345" s="260"/>
      <c r="E345" s="261"/>
      <c r="F345" s="262"/>
      <c r="G345" s="262"/>
      <c r="H345" s="263"/>
      <c r="I345" s="212"/>
      <c r="J345" s="209"/>
      <c r="K345" s="213"/>
      <c r="L345" s="213"/>
      <c r="M345" s="213"/>
      <c r="N345" s="213"/>
      <c r="O345" s="212"/>
      <c r="P345" s="209"/>
      <c r="Q345" s="209"/>
      <c r="R345" s="214"/>
      <c r="S345" s="213"/>
      <c r="T345" s="213"/>
      <c r="U345" s="213"/>
      <c r="V345" s="216"/>
    </row>
    <row r="346" spans="1:25" s="238" customFormat="1" ht="15.75">
      <c r="A346" s="229"/>
      <c r="B346" s="230"/>
      <c r="C346" s="231"/>
      <c r="D346" s="230"/>
      <c r="E346" s="232"/>
      <c r="F346" s="232"/>
      <c r="G346" s="233"/>
      <c r="H346" s="233">
        <f>SUM(H335:H345)</f>
        <v>8511.304601111111</v>
      </c>
      <c r="I346" s="234"/>
      <c r="J346" s="231"/>
      <c r="K346" s="235"/>
      <c r="L346" s="235"/>
      <c r="M346" s="235"/>
      <c r="N346" s="233"/>
      <c r="O346" s="234"/>
      <c r="P346" s="231"/>
      <c r="Q346" s="231"/>
      <c r="R346" s="236"/>
      <c r="S346" s="235"/>
      <c r="T346" s="233"/>
      <c r="U346" s="233">
        <f>T346+N346+H346</f>
        <v>8511.304601111111</v>
      </c>
      <c r="V346" s="237">
        <f>U346</f>
        <v>8511.304601111111</v>
      </c>
      <c r="Y346" s="239"/>
    </row>
    <row r="347" spans="1:25" s="249" customFormat="1" ht="15.75">
      <c r="A347" s="251">
        <v>3</v>
      </c>
      <c r="B347" s="242"/>
      <c r="C347" s="243"/>
      <c r="D347" s="242"/>
      <c r="E347" s="244"/>
      <c r="F347" s="244"/>
      <c r="G347" s="245"/>
      <c r="H347" s="245"/>
      <c r="I347" s="246"/>
      <c r="J347" s="243"/>
      <c r="K347" s="247"/>
      <c r="L347" s="247"/>
      <c r="M347" s="247"/>
      <c r="N347" s="245"/>
      <c r="O347" s="246"/>
      <c r="P347" s="243"/>
      <c r="Q347" s="243"/>
      <c r="R347" s="240"/>
      <c r="S347" s="247"/>
      <c r="T347" s="245"/>
      <c r="U347" s="245"/>
      <c r="V347" s="248"/>
      <c r="Y347" s="250"/>
    </row>
    <row r="348" spans="1:25" ht="15.75">
      <c r="A348" s="252"/>
      <c r="B348" s="253" t="s">
        <v>221</v>
      </c>
      <c r="C348" s="254" t="s">
        <v>98</v>
      </c>
      <c r="D348" s="218" t="s">
        <v>195</v>
      </c>
      <c r="E348" s="209" t="s">
        <v>135</v>
      </c>
      <c r="F348" s="213">
        <v>2.62</v>
      </c>
      <c r="G348" s="247">
        <v>90</v>
      </c>
      <c r="H348" s="213">
        <f t="shared" ref="H348:H356" si="54">F348*G348</f>
        <v>235.8</v>
      </c>
      <c r="I348" s="212"/>
      <c r="J348" s="209"/>
      <c r="K348" s="213"/>
      <c r="L348" s="209"/>
      <c r="M348" s="213"/>
      <c r="N348" s="213"/>
      <c r="O348" s="212"/>
      <c r="P348" s="209"/>
      <c r="Q348" s="209"/>
      <c r="R348" s="214"/>
      <c r="S348" s="213"/>
      <c r="T348" s="215"/>
      <c r="U348" s="213"/>
      <c r="V348" s="216"/>
    </row>
    <row r="349" spans="1:25" ht="15.75">
      <c r="A349" s="252"/>
      <c r="B349" s="255"/>
      <c r="C349" s="256"/>
      <c r="D349" s="218" t="s">
        <v>196</v>
      </c>
      <c r="E349" s="209" t="s">
        <v>9</v>
      </c>
      <c r="F349" s="213">
        <v>3.29</v>
      </c>
      <c r="G349" s="211">
        <f>V28</f>
        <v>965.70500000000004</v>
      </c>
      <c r="H349" s="213">
        <f t="shared" si="54"/>
        <v>3177.1694500000003</v>
      </c>
      <c r="I349" s="212"/>
      <c r="J349" s="209"/>
      <c r="K349" s="213"/>
      <c r="L349" s="209"/>
      <c r="M349" s="213"/>
      <c r="N349" s="213"/>
      <c r="O349" s="212"/>
      <c r="P349" s="209"/>
      <c r="Q349" s="209"/>
      <c r="R349" s="214"/>
      <c r="S349" s="213"/>
      <c r="T349" s="215"/>
      <c r="U349" s="213"/>
      <c r="V349" s="216"/>
    </row>
    <row r="350" spans="1:25" ht="23.25" customHeight="1">
      <c r="A350" s="252"/>
      <c r="B350" s="255"/>
      <c r="C350" s="256"/>
      <c r="D350" s="212" t="s">
        <v>198</v>
      </c>
      <c r="E350" s="209" t="s">
        <v>9</v>
      </c>
      <c r="F350" s="213">
        <v>3.29</v>
      </c>
      <c r="G350" s="211">
        <v>131</v>
      </c>
      <c r="H350" s="213">
        <f t="shared" si="54"/>
        <v>430.99</v>
      </c>
      <c r="I350" s="212"/>
      <c r="J350" s="209"/>
      <c r="K350" s="213"/>
      <c r="L350" s="213"/>
      <c r="M350" s="213"/>
      <c r="N350" s="213"/>
      <c r="O350" s="212"/>
      <c r="P350" s="209"/>
      <c r="Q350" s="209"/>
      <c r="R350" s="214"/>
      <c r="S350" s="213"/>
      <c r="T350" s="215"/>
      <c r="U350" s="213"/>
      <c r="V350" s="216"/>
    </row>
    <row r="351" spans="1:25" ht="23.25" customHeight="1">
      <c r="A351" s="252"/>
      <c r="B351" s="255"/>
      <c r="C351" s="256"/>
      <c r="D351" s="212" t="s">
        <v>199</v>
      </c>
      <c r="E351" s="209" t="s">
        <v>135</v>
      </c>
      <c r="F351" s="213">
        <v>0.39</v>
      </c>
      <c r="G351" s="211">
        <v>210</v>
      </c>
      <c r="H351" s="213">
        <f t="shared" si="54"/>
        <v>81.900000000000006</v>
      </c>
      <c r="I351" s="212"/>
      <c r="J351" s="209"/>
      <c r="K351" s="213"/>
      <c r="L351" s="213"/>
      <c r="M351" s="213"/>
      <c r="N351" s="213"/>
      <c r="O351" s="212"/>
      <c r="P351" s="209"/>
      <c r="Q351" s="209"/>
      <c r="R351" s="214"/>
      <c r="S351" s="213"/>
      <c r="T351" s="215"/>
      <c r="U351" s="213"/>
      <c r="V351" s="216"/>
    </row>
    <row r="352" spans="1:25" ht="23.25" customHeight="1">
      <c r="A352" s="252"/>
      <c r="B352" s="255"/>
      <c r="C352" s="256"/>
      <c r="D352" s="212" t="s">
        <v>200</v>
      </c>
      <c r="E352" s="209" t="s">
        <v>135</v>
      </c>
      <c r="F352" s="213">
        <v>2.62</v>
      </c>
      <c r="G352" s="211">
        <v>57</v>
      </c>
      <c r="H352" s="213">
        <f t="shared" si="54"/>
        <v>149.34</v>
      </c>
      <c r="I352" s="212"/>
      <c r="J352" s="209"/>
      <c r="K352" s="213"/>
      <c r="L352" s="213"/>
      <c r="M352" s="213"/>
      <c r="N352" s="213"/>
      <c r="O352" s="212"/>
      <c r="P352" s="209"/>
      <c r="Q352" s="209"/>
      <c r="R352" s="214"/>
      <c r="S352" s="213"/>
      <c r="T352" s="215"/>
      <c r="U352" s="213"/>
      <c r="V352" s="216"/>
    </row>
    <row r="353" spans="1:25" ht="30.75" customHeight="1">
      <c r="A353" s="252"/>
      <c r="B353" s="255"/>
      <c r="C353" s="256"/>
      <c r="D353" s="218" t="s">
        <v>201</v>
      </c>
      <c r="E353" s="209" t="s">
        <v>9</v>
      </c>
      <c r="F353" s="213">
        <v>1.97</v>
      </c>
      <c r="G353" s="211">
        <f>V207</f>
        <v>798.1350000000001</v>
      </c>
      <c r="H353" s="213">
        <f t="shared" si="54"/>
        <v>1572.3259500000001</v>
      </c>
      <c r="I353" s="212"/>
      <c r="J353" s="209"/>
      <c r="K353" s="213"/>
      <c r="L353" s="213"/>
      <c r="M353" s="213"/>
      <c r="N353" s="213"/>
      <c r="O353" s="212"/>
      <c r="P353" s="209"/>
      <c r="Q353" s="209"/>
      <c r="R353" s="214"/>
      <c r="S353" s="213"/>
      <c r="T353" s="215"/>
      <c r="U353" s="213"/>
      <c r="V353" s="216"/>
    </row>
    <row r="354" spans="1:25" ht="23.25" customHeight="1">
      <c r="A354" s="252"/>
      <c r="B354" s="255"/>
      <c r="C354" s="256"/>
      <c r="D354" s="212" t="s">
        <v>207</v>
      </c>
      <c r="E354" s="209" t="s">
        <v>9</v>
      </c>
      <c r="F354" s="213">
        <v>1.97</v>
      </c>
      <c r="G354" s="211">
        <v>106</v>
      </c>
      <c r="H354" s="213">
        <f t="shared" si="54"/>
        <v>208.82</v>
      </c>
      <c r="I354" s="212"/>
      <c r="J354" s="209"/>
      <c r="K354" s="213"/>
      <c r="L354" s="213"/>
      <c r="M354" s="213"/>
      <c r="N354" s="213"/>
      <c r="O354" s="212"/>
      <c r="P354" s="209"/>
      <c r="Q354" s="209"/>
      <c r="R354" s="214"/>
      <c r="S354" s="213"/>
      <c r="T354" s="215"/>
      <c r="U354" s="213"/>
      <c r="V354" s="216"/>
    </row>
    <row r="355" spans="1:25" ht="23.25" customHeight="1">
      <c r="A355" s="252"/>
      <c r="B355" s="255"/>
      <c r="C355" s="256"/>
      <c r="D355" s="212" t="s">
        <v>208</v>
      </c>
      <c r="E355" s="209" t="s">
        <v>9</v>
      </c>
      <c r="F355" s="213">
        <v>1.97</v>
      </c>
      <c r="G355" s="211">
        <v>10</v>
      </c>
      <c r="H355" s="213">
        <f t="shared" si="54"/>
        <v>19.7</v>
      </c>
      <c r="I355" s="212"/>
      <c r="J355" s="209"/>
      <c r="K355" s="213"/>
      <c r="L355" s="213"/>
      <c r="M355" s="213"/>
      <c r="N355" s="213"/>
      <c r="O355" s="212"/>
      <c r="P355" s="209"/>
      <c r="Q355" s="209"/>
      <c r="R355" s="214"/>
      <c r="S355" s="213"/>
      <c r="T355" s="215"/>
      <c r="U355" s="213"/>
      <c r="V355" s="216"/>
    </row>
    <row r="356" spans="1:25" ht="34.5" customHeight="1">
      <c r="A356" s="252"/>
      <c r="B356" s="255"/>
      <c r="C356" s="256"/>
      <c r="D356" s="218" t="s">
        <v>204</v>
      </c>
      <c r="E356" s="209" t="s">
        <v>9</v>
      </c>
      <c r="F356" s="213">
        <v>1.97</v>
      </c>
      <c r="G356" s="211">
        <v>281</v>
      </c>
      <c r="H356" s="213">
        <f t="shared" si="54"/>
        <v>553.56999999999994</v>
      </c>
      <c r="I356" s="212"/>
      <c r="J356" s="209"/>
      <c r="K356" s="213"/>
      <c r="L356" s="213"/>
      <c r="M356" s="213"/>
      <c r="N356" s="213"/>
      <c r="O356" s="212"/>
      <c r="P356" s="209"/>
      <c r="Q356" s="209"/>
      <c r="R356" s="214"/>
      <c r="S356" s="213"/>
      <c r="T356" s="215"/>
      <c r="U356" s="213"/>
      <c r="V356" s="216"/>
    </row>
    <row r="357" spans="1:25" ht="45" customHeight="1">
      <c r="A357" s="257"/>
      <c r="B357" s="258"/>
      <c r="C357" s="259"/>
      <c r="D357" s="260"/>
      <c r="E357" s="261"/>
      <c r="F357" s="262"/>
      <c r="G357" s="262"/>
      <c r="H357" s="263"/>
      <c r="I357" s="212"/>
      <c r="J357" s="209"/>
      <c r="K357" s="213"/>
      <c r="L357" s="213"/>
      <c r="M357" s="213"/>
      <c r="N357" s="213"/>
      <c r="O357" s="212"/>
      <c r="P357" s="209"/>
      <c r="Q357" s="209"/>
      <c r="R357" s="214"/>
      <c r="S357" s="213"/>
      <c r="T357" s="213"/>
      <c r="U357" s="213"/>
      <c r="V357" s="216"/>
    </row>
    <row r="358" spans="1:25" s="238" customFormat="1" ht="15.75">
      <c r="A358" s="229"/>
      <c r="B358" s="230"/>
      <c r="C358" s="231"/>
      <c r="D358" s="230"/>
      <c r="E358" s="232"/>
      <c r="F358" s="232"/>
      <c r="G358" s="233"/>
      <c r="H358" s="233">
        <f>SUM(H348:H357)</f>
        <v>6429.6153999999997</v>
      </c>
      <c r="I358" s="234"/>
      <c r="J358" s="231"/>
      <c r="K358" s="235"/>
      <c r="L358" s="235"/>
      <c r="M358" s="235"/>
      <c r="N358" s="233"/>
      <c r="O358" s="234"/>
      <c r="P358" s="231"/>
      <c r="Q358" s="231"/>
      <c r="R358" s="236"/>
      <c r="S358" s="235"/>
      <c r="T358" s="233"/>
      <c r="U358" s="233">
        <f>T358+N358+H358</f>
        <v>6429.6153999999997</v>
      </c>
      <c r="V358" s="237">
        <f>U358</f>
        <v>6429.6153999999997</v>
      </c>
      <c r="Y358" s="239"/>
    </row>
    <row r="359" spans="1:25" s="249" customFormat="1" ht="15.75">
      <c r="A359" s="251">
        <v>3</v>
      </c>
      <c r="B359" s="242"/>
      <c r="C359" s="243"/>
      <c r="D359" s="242"/>
      <c r="E359" s="244"/>
      <c r="F359" s="244"/>
      <c r="G359" s="245"/>
      <c r="H359" s="245"/>
      <c r="I359" s="246"/>
      <c r="J359" s="243"/>
      <c r="K359" s="247"/>
      <c r="L359" s="247"/>
      <c r="M359" s="247"/>
      <c r="N359" s="245"/>
      <c r="O359" s="246"/>
      <c r="P359" s="243"/>
      <c r="Q359" s="243"/>
      <c r="R359" s="240"/>
      <c r="S359" s="247"/>
      <c r="T359" s="245"/>
      <c r="U359" s="245"/>
      <c r="V359" s="248"/>
      <c r="Y359" s="250"/>
    </row>
    <row r="360" spans="1:25" ht="15.75">
      <c r="A360" s="252"/>
      <c r="B360" s="253" t="s">
        <v>222</v>
      </c>
      <c r="C360" s="254" t="s">
        <v>98</v>
      </c>
      <c r="D360" s="218" t="s">
        <v>195</v>
      </c>
      <c r="E360" s="209" t="s">
        <v>135</v>
      </c>
      <c r="F360" s="213">
        <v>3.83</v>
      </c>
      <c r="G360" s="247">
        <v>90</v>
      </c>
      <c r="H360" s="213">
        <f t="shared" ref="H360:H368" si="55">F360*G360</f>
        <v>344.7</v>
      </c>
      <c r="I360" s="212"/>
      <c r="J360" s="209"/>
      <c r="K360" s="213"/>
      <c r="L360" s="209"/>
      <c r="M360" s="213"/>
      <c r="N360" s="213"/>
      <c r="O360" s="212"/>
      <c r="P360" s="209"/>
      <c r="Q360" s="209"/>
      <c r="R360" s="214"/>
      <c r="S360" s="213"/>
      <c r="T360" s="215"/>
      <c r="U360" s="213"/>
      <c r="V360" s="216"/>
    </row>
    <row r="361" spans="1:25" ht="15.75">
      <c r="A361" s="252"/>
      <c r="B361" s="255"/>
      <c r="C361" s="256"/>
      <c r="D361" s="218" t="s">
        <v>196</v>
      </c>
      <c r="E361" s="209" t="s">
        <v>9</v>
      </c>
      <c r="F361" s="213">
        <v>4.97</v>
      </c>
      <c r="G361" s="211">
        <f>V28</f>
        <v>965.70500000000004</v>
      </c>
      <c r="H361" s="213">
        <f t="shared" si="55"/>
        <v>4799.5538500000002</v>
      </c>
      <c r="I361" s="212"/>
      <c r="J361" s="209"/>
      <c r="K361" s="213"/>
      <c r="L361" s="209"/>
      <c r="M361" s="213"/>
      <c r="N361" s="213"/>
      <c r="O361" s="212"/>
      <c r="P361" s="209"/>
      <c r="Q361" s="209"/>
      <c r="R361" s="214"/>
      <c r="S361" s="213"/>
      <c r="T361" s="215"/>
      <c r="U361" s="213"/>
      <c r="V361" s="216"/>
    </row>
    <row r="362" spans="1:25" ht="23.25" customHeight="1">
      <c r="A362" s="252"/>
      <c r="B362" s="255"/>
      <c r="C362" s="256"/>
      <c r="D362" s="212" t="s">
        <v>198</v>
      </c>
      <c r="E362" s="209" t="s">
        <v>9</v>
      </c>
      <c r="F362" s="213">
        <v>4.97</v>
      </c>
      <c r="G362" s="211">
        <v>131</v>
      </c>
      <c r="H362" s="213">
        <f t="shared" si="55"/>
        <v>651.06999999999994</v>
      </c>
      <c r="I362" s="212"/>
      <c r="J362" s="209"/>
      <c r="K362" s="213"/>
      <c r="L362" s="213"/>
      <c r="M362" s="213"/>
      <c r="N362" s="213"/>
      <c r="O362" s="212"/>
      <c r="P362" s="209"/>
      <c r="Q362" s="209"/>
      <c r="R362" s="214"/>
      <c r="S362" s="213"/>
      <c r="T362" s="215"/>
      <c r="U362" s="213"/>
      <c r="V362" s="216"/>
    </row>
    <row r="363" spans="1:25" ht="23.25" customHeight="1">
      <c r="A363" s="252"/>
      <c r="B363" s="255"/>
      <c r="C363" s="256"/>
      <c r="D363" s="212" t="s">
        <v>199</v>
      </c>
      <c r="E363" s="209" t="s">
        <v>135</v>
      </c>
      <c r="F363" s="213">
        <v>0.84</v>
      </c>
      <c r="G363" s="211">
        <v>210</v>
      </c>
      <c r="H363" s="213">
        <f t="shared" si="55"/>
        <v>176.4</v>
      </c>
      <c r="I363" s="212"/>
      <c r="J363" s="209"/>
      <c r="K363" s="213"/>
      <c r="L363" s="213"/>
      <c r="M363" s="213"/>
      <c r="N363" s="213"/>
      <c r="O363" s="212"/>
      <c r="P363" s="209"/>
      <c r="Q363" s="209"/>
      <c r="R363" s="214"/>
      <c r="S363" s="213"/>
      <c r="T363" s="215"/>
      <c r="U363" s="213"/>
      <c r="V363" s="216"/>
    </row>
    <row r="364" spans="1:25" ht="23.25" customHeight="1">
      <c r="A364" s="252"/>
      <c r="B364" s="255"/>
      <c r="C364" s="256"/>
      <c r="D364" s="212" t="s">
        <v>200</v>
      </c>
      <c r="E364" s="209" t="s">
        <v>135</v>
      </c>
      <c r="F364" s="213">
        <v>3.83</v>
      </c>
      <c r="G364" s="211">
        <v>57</v>
      </c>
      <c r="H364" s="213">
        <f t="shared" si="55"/>
        <v>218.31</v>
      </c>
      <c r="I364" s="212"/>
      <c r="J364" s="209"/>
      <c r="K364" s="213"/>
      <c r="L364" s="213"/>
      <c r="M364" s="213"/>
      <c r="N364" s="213"/>
      <c r="O364" s="212"/>
      <c r="P364" s="209"/>
      <c r="Q364" s="209"/>
      <c r="R364" s="214"/>
      <c r="S364" s="213"/>
      <c r="T364" s="215"/>
      <c r="U364" s="213"/>
      <c r="V364" s="216"/>
    </row>
    <row r="365" spans="1:25" ht="30.75" customHeight="1">
      <c r="A365" s="252"/>
      <c r="B365" s="255"/>
      <c r="C365" s="256"/>
      <c r="D365" s="218" t="s">
        <v>201</v>
      </c>
      <c r="E365" s="209" t="s">
        <v>9</v>
      </c>
      <c r="F365" s="213">
        <v>3.2</v>
      </c>
      <c r="G365" s="211">
        <f>V207</f>
        <v>798.1350000000001</v>
      </c>
      <c r="H365" s="213">
        <f t="shared" si="55"/>
        <v>2554.0320000000006</v>
      </c>
      <c r="I365" s="212"/>
      <c r="J365" s="209"/>
      <c r="K365" s="213"/>
      <c r="L365" s="213"/>
      <c r="M365" s="213"/>
      <c r="N365" s="213"/>
      <c r="O365" s="212"/>
      <c r="P365" s="209"/>
      <c r="Q365" s="209"/>
      <c r="R365" s="214"/>
      <c r="S365" s="213"/>
      <c r="T365" s="215"/>
      <c r="U365" s="213"/>
      <c r="V365" s="216"/>
    </row>
    <row r="366" spans="1:25" ht="23.25" customHeight="1">
      <c r="A366" s="252"/>
      <c r="B366" s="255"/>
      <c r="C366" s="256"/>
      <c r="D366" s="212" t="s">
        <v>207</v>
      </c>
      <c r="E366" s="209" t="s">
        <v>9</v>
      </c>
      <c r="F366" s="213">
        <v>3.2</v>
      </c>
      <c r="G366" s="211">
        <v>106</v>
      </c>
      <c r="H366" s="213">
        <f t="shared" si="55"/>
        <v>339.20000000000005</v>
      </c>
      <c r="I366" s="212"/>
      <c r="J366" s="209"/>
      <c r="K366" s="213"/>
      <c r="L366" s="213"/>
      <c r="M366" s="213"/>
      <c r="N366" s="213"/>
      <c r="O366" s="212"/>
      <c r="P366" s="209"/>
      <c r="Q366" s="209"/>
      <c r="R366" s="214"/>
      <c r="S366" s="213"/>
      <c r="T366" s="215"/>
      <c r="U366" s="213"/>
      <c r="V366" s="216"/>
    </row>
    <row r="367" spans="1:25" ht="23.25" customHeight="1">
      <c r="A367" s="252"/>
      <c r="B367" s="255"/>
      <c r="C367" s="256"/>
      <c r="D367" s="212" t="s">
        <v>208</v>
      </c>
      <c r="E367" s="209" t="s">
        <v>9</v>
      </c>
      <c r="F367" s="213">
        <v>3.2</v>
      </c>
      <c r="G367" s="211">
        <v>10</v>
      </c>
      <c r="H367" s="213">
        <f t="shared" si="55"/>
        <v>32</v>
      </c>
      <c r="I367" s="212"/>
      <c r="J367" s="209"/>
      <c r="K367" s="213"/>
      <c r="L367" s="213"/>
      <c r="M367" s="213"/>
      <c r="N367" s="213"/>
      <c r="O367" s="212"/>
      <c r="P367" s="209"/>
      <c r="Q367" s="209"/>
      <c r="R367" s="214"/>
      <c r="S367" s="213"/>
      <c r="T367" s="215"/>
      <c r="U367" s="213"/>
      <c r="V367" s="216"/>
    </row>
    <row r="368" spans="1:25" ht="31.5" customHeight="1">
      <c r="A368" s="252"/>
      <c r="B368" s="255"/>
      <c r="C368" s="256"/>
      <c r="D368" s="218" t="s">
        <v>223</v>
      </c>
      <c r="E368" s="209" t="s">
        <v>9</v>
      </c>
      <c r="F368" s="213">
        <v>3.2</v>
      </c>
      <c r="G368" s="211">
        <v>281</v>
      </c>
      <c r="H368" s="213">
        <f t="shared" si="55"/>
        <v>899.2</v>
      </c>
      <c r="I368" s="212"/>
      <c r="J368" s="209"/>
      <c r="K368" s="213"/>
      <c r="L368" s="213"/>
      <c r="M368" s="213"/>
      <c r="N368" s="213"/>
      <c r="O368" s="212"/>
      <c r="P368" s="209"/>
      <c r="Q368" s="209"/>
      <c r="R368" s="214"/>
      <c r="S368" s="213"/>
      <c r="T368" s="215"/>
      <c r="U368" s="213"/>
      <c r="V368" s="216"/>
    </row>
    <row r="369" spans="1:25" ht="45" customHeight="1">
      <c r="A369" s="257"/>
      <c r="B369" s="258"/>
      <c r="C369" s="259"/>
      <c r="D369" s="260"/>
      <c r="E369" s="261"/>
      <c r="F369" s="262"/>
      <c r="G369" s="262"/>
      <c r="H369" s="263"/>
      <c r="I369" s="212"/>
      <c r="J369" s="209"/>
      <c r="K369" s="213"/>
      <c r="L369" s="213"/>
      <c r="M369" s="213"/>
      <c r="N369" s="213"/>
      <c r="O369" s="212"/>
      <c r="P369" s="209"/>
      <c r="Q369" s="209"/>
      <c r="R369" s="214"/>
      <c r="S369" s="213"/>
      <c r="T369" s="213"/>
      <c r="U369" s="213"/>
      <c r="V369" s="216"/>
    </row>
    <row r="370" spans="1:25" s="238" customFormat="1" ht="15.75">
      <c r="A370" s="229"/>
      <c r="B370" s="230"/>
      <c r="C370" s="231"/>
      <c r="D370" s="230"/>
      <c r="E370" s="232"/>
      <c r="F370" s="232"/>
      <c r="G370" s="233"/>
      <c r="H370" s="233">
        <f>SUM(H360:H369)</f>
        <v>10014.465850000002</v>
      </c>
      <c r="I370" s="234"/>
      <c r="J370" s="231"/>
      <c r="K370" s="235"/>
      <c r="L370" s="235"/>
      <c r="M370" s="235"/>
      <c r="N370" s="233"/>
      <c r="O370" s="234"/>
      <c r="P370" s="231"/>
      <c r="Q370" s="231"/>
      <c r="R370" s="236"/>
      <c r="S370" s="235"/>
      <c r="T370" s="233"/>
      <c r="U370" s="233">
        <f>T370+N370+H370</f>
        <v>10014.465850000002</v>
      </c>
      <c r="V370" s="237">
        <f>U370</f>
        <v>10014.465850000002</v>
      </c>
      <c r="Y370" s="239"/>
    </row>
    <row r="371" spans="1:25" s="249" customFormat="1" ht="15.75">
      <c r="A371" s="251">
        <v>3</v>
      </c>
      <c r="B371" s="242"/>
      <c r="C371" s="243"/>
      <c r="D371" s="242"/>
      <c r="E371" s="244"/>
      <c r="F371" s="244"/>
      <c r="G371" s="245"/>
      <c r="H371" s="245"/>
      <c r="I371" s="246"/>
      <c r="J371" s="243"/>
      <c r="K371" s="247"/>
      <c r="L371" s="247"/>
      <c r="M371" s="247"/>
      <c r="N371" s="245"/>
      <c r="O371" s="246"/>
      <c r="P371" s="243"/>
      <c r="Q371" s="243"/>
      <c r="R371" s="240"/>
      <c r="S371" s="247"/>
      <c r="T371" s="245"/>
      <c r="U371" s="245"/>
      <c r="V371" s="248"/>
      <c r="Y371" s="250"/>
    </row>
    <row r="372" spans="1:25" ht="15.75">
      <c r="A372" s="252"/>
      <c r="B372" s="253" t="s">
        <v>224</v>
      </c>
      <c r="C372" s="254" t="s">
        <v>98</v>
      </c>
      <c r="D372" s="218" t="s">
        <v>195</v>
      </c>
      <c r="E372" s="209" t="s">
        <v>135</v>
      </c>
      <c r="F372" s="213">
        <v>4.5199999999999996</v>
      </c>
      <c r="G372" s="247">
        <v>90</v>
      </c>
      <c r="H372" s="213">
        <f t="shared" ref="H372:H380" si="56">F372*G372</f>
        <v>406.79999999999995</v>
      </c>
      <c r="I372" s="212"/>
      <c r="J372" s="209"/>
      <c r="K372" s="213"/>
      <c r="L372" s="209"/>
      <c r="M372" s="213"/>
      <c r="N372" s="213"/>
      <c r="O372" s="212"/>
      <c r="P372" s="209"/>
      <c r="Q372" s="209"/>
      <c r="R372" s="214"/>
      <c r="S372" s="213"/>
      <c r="T372" s="215"/>
      <c r="U372" s="213"/>
      <c r="V372" s="216"/>
    </row>
    <row r="373" spans="1:25" ht="15.75">
      <c r="A373" s="252"/>
      <c r="B373" s="255"/>
      <c r="C373" s="256"/>
      <c r="D373" s="218" t="s">
        <v>196</v>
      </c>
      <c r="E373" s="209" t="s">
        <v>9</v>
      </c>
      <c r="F373" s="213">
        <v>5.69</v>
      </c>
      <c r="G373" s="211">
        <f>V28</f>
        <v>965.70500000000004</v>
      </c>
      <c r="H373" s="213">
        <f t="shared" si="56"/>
        <v>5494.8614500000003</v>
      </c>
      <c r="I373" s="212"/>
      <c r="J373" s="209"/>
      <c r="K373" s="213"/>
      <c r="L373" s="209"/>
      <c r="M373" s="213"/>
      <c r="N373" s="213"/>
      <c r="O373" s="212"/>
      <c r="P373" s="209"/>
      <c r="Q373" s="209"/>
      <c r="R373" s="214"/>
      <c r="S373" s="213"/>
      <c r="T373" s="215"/>
      <c r="U373" s="213"/>
      <c r="V373" s="216"/>
    </row>
    <row r="374" spans="1:25" ht="23.25" customHeight="1">
      <c r="A374" s="252"/>
      <c r="B374" s="255"/>
      <c r="C374" s="256"/>
      <c r="D374" s="212" t="s">
        <v>198</v>
      </c>
      <c r="E374" s="209" t="s">
        <v>9</v>
      </c>
      <c r="F374" s="213">
        <v>5.69</v>
      </c>
      <c r="G374" s="211">
        <v>131</v>
      </c>
      <c r="H374" s="213">
        <f t="shared" si="56"/>
        <v>745.3900000000001</v>
      </c>
      <c r="I374" s="212"/>
      <c r="J374" s="209"/>
      <c r="K374" s="213"/>
      <c r="L374" s="213"/>
      <c r="M374" s="213"/>
      <c r="N374" s="213"/>
      <c r="O374" s="212"/>
      <c r="P374" s="209"/>
      <c r="Q374" s="209"/>
      <c r="R374" s="214"/>
      <c r="S374" s="213"/>
      <c r="T374" s="215"/>
      <c r="U374" s="213"/>
      <c r="V374" s="216"/>
    </row>
    <row r="375" spans="1:25" ht="23.25" customHeight="1">
      <c r="A375" s="252"/>
      <c r="B375" s="255"/>
      <c r="C375" s="256"/>
      <c r="D375" s="212" t="s">
        <v>199</v>
      </c>
      <c r="E375" s="209" t="s">
        <v>135</v>
      </c>
      <c r="F375" s="213">
        <v>1</v>
      </c>
      <c r="G375" s="211">
        <v>210</v>
      </c>
      <c r="H375" s="213">
        <f t="shared" si="56"/>
        <v>210</v>
      </c>
      <c r="I375" s="212"/>
      <c r="J375" s="209"/>
      <c r="K375" s="213"/>
      <c r="L375" s="213"/>
      <c r="M375" s="213"/>
      <c r="N375" s="213"/>
      <c r="O375" s="212"/>
      <c r="P375" s="209"/>
      <c r="Q375" s="209"/>
      <c r="R375" s="214"/>
      <c r="S375" s="213"/>
      <c r="T375" s="215"/>
      <c r="U375" s="213"/>
      <c r="V375" s="216"/>
    </row>
    <row r="376" spans="1:25" ht="23.25" customHeight="1">
      <c r="A376" s="252"/>
      <c r="B376" s="255"/>
      <c r="C376" s="256"/>
      <c r="D376" s="212" t="s">
        <v>200</v>
      </c>
      <c r="E376" s="209" t="s">
        <v>135</v>
      </c>
      <c r="F376" s="213">
        <v>4.5199999999999996</v>
      </c>
      <c r="G376" s="211">
        <v>57</v>
      </c>
      <c r="H376" s="213">
        <f t="shared" si="56"/>
        <v>257.64</v>
      </c>
      <c r="I376" s="212"/>
      <c r="J376" s="209"/>
      <c r="K376" s="213"/>
      <c r="L376" s="213"/>
      <c r="M376" s="213"/>
      <c r="N376" s="213"/>
      <c r="O376" s="212"/>
      <c r="P376" s="209"/>
      <c r="Q376" s="209"/>
      <c r="R376" s="214"/>
      <c r="S376" s="213"/>
      <c r="T376" s="215"/>
      <c r="U376" s="213"/>
      <c r="V376" s="216"/>
    </row>
    <row r="377" spans="1:25" ht="30.75" customHeight="1">
      <c r="A377" s="252"/>
      <c r="B377" s="255"/>
      <c r="C377" s="256"/>
      <c r="D377" s="218" t="s">
        <v>201</v>
      </c>
      <c r="E377" s="209" t="s">
        <v>9</v>
      </c>
      <c r="F377" s="213">
        <v>3.9</v>
      </c>
      <c r="G377" s="211">
        <f>V207</f>
        <v>798.1350000000001</v>
      </c>
      <c r="H377" s="213">
        <f t="shared" si="56"/>
        <v>3112.7265000000002</v>
      </c>
      <c r="I377" s="212"/>
      <c r="J377" s="209"/>
      <c r="K377" s="213"/>
      <c r="L377" s="213"/>
      <c r="M377" s="213"/>
      <c r="N377" s="213"/>
      <c r="O377" s="212"/>
      <c r="P377" s="209"/>
      <c r="Q377" s="209"/>
      <c r="R377" s="214"/>
      <c r="S377" s="213"/>
      <c r="T377" s="215"/>
      <c r="U377" s="213"/>
      <c r="V377" s="216"/>
    </row>
    <row r="378" spans="1:25" ht="23.25" customHeight="1">
      <c r="A378" s="252"/>
      <c r="B378" s="255"/>
      <c r="C378" s="256"/>
      <c r="D378" s="212" t="s">
        <v>207</v>
      </c>
      <c r="E378" s="209" t="s">
        <v>9</v>
      </c>
      <c r="F378" s="213">
        <v>3.9</v>
      </c>
      <c r="G378" s="211">
        <v>106</v>
      </c>
      <c r="H378" s="213">
        <f t="shared" si="56"/>
        <v>413.4</v>
      </c>
      <c r="I378" s="212"/>
      <c r="J378" s="209"/>
      <c r="K378" s="213"/>
      <c r="L378" s="213"/>
      <c r="M378" s="213"/>
      <c r="N378" s="213"/>
      <c r="O378" s="212"/>
      <c r="P378" s="209"/>
      <c r="Q378" s="209"/>
      <c r="R378" s="214"/>
      <c r="S378" s="213"/>
      <c r="T378" s="215"/>
      <c r="U378" s="213"/>
      <c r="V378" s="216"/>
    </row>
    <row r="379" spans="1:25" ht="23.25" customHeight="1">
      <c r="A379" s="252"/>
      <c r="B379" s="255"/>
      <c r="C379" s="256"/>
      <c r="D379" s="212" t="s">
        <v>208</v>
      </c>
      <c r="E379" s="209" t="s">
        <v>9</v>
      </c>
      <c r="F379" s="213">
        <v>3.9</v>
      </c>
      <c r="G379" s="211">
        <v>10</v>
      </c>
      <c r="H379" s="213">
        <f t="shared" si="56"/>
        <v>39</v>
      </c>
      <c r="I379" s="212"/>
      <c r="J379" s="209"/>
      <c r="K379" s="213"/>
      <c r="L379" s="213"/>
      <c r="M379" s="213"/>
      <c r="N379" s="213"/>
      <c r="O379" s="212"/>
      <c r="P379" s="209"/>
      <c r="Q379" s="209"/>
      <c r="R379" s="214"/>
      <c r="S379" s="213"/>
      <c r="T379" s="215"/>
      <c r="U379" s="213"/>
      <c r="V379" s="216"/>
    </row>
    <row r="380" spans="1:25" ht="33" customHeight="1">
      <c r="A380" s="252"/>
      <c r="B380" s="255"/>
      <c r="C380" s="256"/>
      <c r="D380" s="218" t="s">
        <v>204</v>
      </c>
      <c r="E380" s="209" t="s">
        <v>9</v>
      </c>
      <c r="F380" s="213">
        <v>3.9</v>
      </c>
      <c r="G380" s="211">
        <v>281</v>
      </c>
      <c r="H380" s="213">
        <f t="shared" si="56"/>
        <v>1095.8999999999999</v>
      </c>
      <c r="I380" s="212"/>
      <c r="J380" s="209"/>
      <c r="K380" s="213"/>
      <c r="L380" s="213"/>
      <c r="M380" s="213"/>
      <c r="N380" s="213"/>
      <c r="O380" s="212"/>
      <c r="P380" s="209"/>
      <c r="Q380" s="209"/>
      <c r="R380" s="214"/>
      <c r="S380" s="213"/>
      <c r="T380" s="215"/>
      <c r="U380" s="213"/>
      <c r="V380" s="216"/>
    </row>
    <row r="381" spans="1:25" ht="45" customHeight="1">
      <c r="A381" s="257"/>
      <c r="B381" s="258"/>
      <c r="C381" s="259"/>
      <c r="D381" s="260"/>
      <c r="E381" s="261"/>
      <c r="F381" s="262"/>
      <c r="G381" s="262"/>
      <c r="H381" s="263"/>
      <c r="I381" s="212"/>
      <c r="J381" s="209"/>
      <c r="K381" s="213"/>
      <c r="L381" s="213"/>
      <c r="M381" s="213"/>
      <c r="N381" s="213"/>
      <c r="O381" s="212"/>
      <c r="P381" s="209"/>
      <c r="Q381" s="209"/>
      <c r="R381" s="214"/>
      <c r="S381" s="213"/>
      <c r="T381" s="213"/>
      <c r="U381" s="213"/>
      <c r="V381" s="216"/>
    </row>
    <row r="382" spans="1:25" s="238" customFormat="1" ht="15.75">
      <c r="A382" s="229"/>
      <c r="B382" s="230"/>
      <c r="C382" s="231"/>
      <c r="D382" s="230"/>
      <c r="E382" s="232"/>
      <c r="F382" s="232"/>
      <c r="G382" s="233"/>
      <c r="H382" s="233">
        <f>SUM(H372:H381)</f>
        <v>11775.71795</v>
      </c>
      <c r="I382" s="234"/>
      <c r="J382" s="231"/>
      <c r="K382" s="235"/>
      <c r="L382" s="235"/>
      <c r="M382" s="235"/>
      <c r="N382" s="233"/>
      <c r="O382" s="234"/>
      <c r="P382" s="231"/>
      <c r="Q382" s="231"/>
      <c r="R382" s="236"/>
      <c r="S382" s="235"/>
      <c r="T382" s="233"/>
      <c r="U382" s="233">
        <f>T382+N382+H382</f>
        <v>11775.71795</v>
      </c>
      <c r="V382" s="237">
        <f>U382</f>
        <v>11775.71795</v>
      </c>
      <c r="Y382" s="239"/>
    </row>
    <row r="383" spans="1:25" s="249" customFormat="1" ht="15.75">
      <c r="A383" s="251">
        <v>3</v>
      </c>
      <c r="B383" s="242"/>
      <c r="C383" s="243"/>
      <c r="D383" s="242"/>
      <c r="E383" s="244"/>
      <c r="F383" s="244"/>
      <c r="G383" s="245"/>
      <c r="H383" s="245"/>
      <c r="I383" s="246"/>
      <c r="J383" s="243"/>
      <c r="K383" s="247"/>
      <c r="L383" s="247"/>
      <c r="M383" s="247"/>
      <c r="N383" s="245"/>
      <c r="O383" s="246"/>
      <c r="P383" s="243"/>
      <c r="Q383" s="243"/>
      <c r="R383" s="240"/>
      <c r="S383" s="247"/>
      <c r="T383" s="245"/>
      <c r="U383" s="245"/>
      <c r="V383" s="248"/>
      <c r="Y383" s="250"/>
    </row>
    <row r="384" spans="1:25" ht="15.75">
      <c r="A384" s="252"/>
      <c r="B384" s="253" t="s">
        <v>225</v>
      </c>
      <c r="C384" s="254" t="s">
        <v>98</v>
      </c>
      <c r="D384" s="218" t="s">
        <v>195</v>
      </c>
      <c r="E384" s="209" t="s">
        <v>135</v>
      </c>
      <c r="F384" s="213">
        <v>2.419</v>
      </c>
      <c r="G384" s="247">
        <v>90</v>
      </c>
      <c r="H384" s="213">
        <f t="shared" ref="H384:H392" si="57">F384*G384</f>
        <v>217.71</v>
      </c>
      <c r="I384" s="212"/>
      <c r="J384" s="209"/>
      <c r="K384" s="213"/>
      <c r="L384" s="209"/>
      <c r="M384" s="213"/>
      <c r="N384" s="213"/>
      <c r="O384" s="212"/>
      <c r="P384" s="209"/>
      <c r="Q384" s="209"/>
      <c r="R384" s="214"/>
      <c r="S384" s="213"/>
      <c r="T384" s="215"/>
      <c r="U384" s="213"/>
      <c r="V384" s="216"/>
    </row>
    <row r="385" spans="1:25" ht="15.75">
      <c r="A385" s="252"/>
      <c r="B385" s="255"/>
      <c r="C385" s="256"/>
      <c r="D385" s="218" t="s">
        <v>196</v>
      </c>
      <c r="E385" s="209" t="s">
        <v>9</v>
      </c>
      <c r="F385" s="213">
        <v>3</v>
      </c>
      <c r="G385" s="211">
        <f>V28</f>
        <v>965.70500000000004</v>
      </c>
      <c r="H385" s="213">
        <f t="shared" si="57"/>
        <v>2897.1150000000002</v>
      </c>
      <c r="I385" s="212"/>
      <c r="J385" s="209"/>
      <c r="K385" s="213"/>
      <c r="L385" s="209"/>
      <c r="M385" s="213"/>
      <c r="N385" s="213"/>
      <c r="O385" s="212"/>
      <c r="P385" s="209"/>
      <c r="Q385" s="209"/>
      <c r="R385" s="214"/>
      <c r="S385" s="213"/>
      <c r="T385" s="215"/>
      <c r="U385" s="213"/>
      <c r="V385" s="216"/>
    </row>
    <row r="386" spans="1:25" ht="23.25" customHeight="1">
      <c r="A386" s="252"/>
      <c r="B386" s="255"/>
      <c r="C386" s="256"/>
      <c r="D386" s="212" t="s">
        <v>198</v>
      </c>
      <c r="E386" s="209" t="s">
        <v>9</v>
      </c>
      <c r="F386" s="213">
        <v>3</v>
      </c>
      <c r="G386" s="211">
        <v>131</v>
      </c>
      <c r="H386" s="213">
        <f t="shared" si="57"/>
        <v>393</v>
      </c>
      <c r="I386" s="212"/>
      <c r="J386" s="209"/>
      <c r="K386" s="213"/>
      <c r="L386" s="213"/>
      <c r="M386" s="213"/>
      <c r="N386" s="213"/>
      <c r="O386" s="212"/>
      <c r="P386" s="209"/>
      <c r="Q386" s="209"/>
      <c r="R386" s="214"/>
      <c r="S386" s="213"/>
      <c r="T386" s="215"/>
      <c r="U386" s="213"/>
      <c r="V386" s="216"/>
    </row>
    <row r="387" spans="1:25" ht="23.25" customHeight="1">
      <c r="A387" s="252"/>
      <c r="B387" s="255"/>
      <c r="C387" s="256"/>
      <c r="D387" s="212" t="s">
        <v>199</v>
      </c>
      <c r="E387" s="209" t="s">
        <v>135</v>
      </c>
      <c r="F387" s="213">
        <v>0.32</v>
      </c>
      <c r="G387" s="211">
        <v>210</v>
      </c>
      <c r="H387" s="213">
        <f t="shared" si="57"/>
        <v>67.2</v>
      </c>
      <c r="I387" s="212"/>
      <c r="J387" s="209"/>
      <c r="K387" s="213"/>
      <c r="L387" s="213"/>
      <c r="M387" s="213"/>
      <c r="N387" s="213"/>
      <c r="O387" s="212"/>
      <c r="P387" s="209"/>
      <c r="Q387" s="209"/>
      <c r="R387" s="214"/>
      <c r="S387" s="213"/>
      <c r="T387" s="215"/>
      <c r="U387" s="213"/>
      <c r="V387" s="216"/>
    </row>
    <row r="388" spans="1:25" ht="23.25" customHeight="1">
      <c r="A388" s="252"/>
      <c r="B388" s="255"/>
      <c r="C388" s="256"/>
      <c r="D388" s="212" t="s">
        <v>200</v>
      </c>
      <c r="E388" s="209" t="s">
        <v>135</v>
      </c>
      <c r="F388" s="213">
        <v>2.4</v>
      </c>
      <c r="G388" s="211">
        <v>57</v>
      </c>
      <c r="H388" s="213">
        <f t="shared" si="57"/>
        <v>136.79999999999998</v>
      </c>
      <c r="I388" s="212"/>
      <c r="J388" s="209"/>
      <c r="K388" s="213"/>
      <c r="L388" s="213"/>
      <c r="M388" s="213"/>
      <c r="N388" s="213"/>
      <c r="O388" s="212"/>
      <c r="P388" s="209"/>
      <c r="Q388" s="209"/>
      <c r="R388" s="214"/>
      <c r="S388" s="213"/>
      <c r="T388" s="215"/>
      <c r="U388" s="213"/>
      <c r="V388" s="216"/>
    </row>
    <row r="389" spans="1:25" ht="30.75" customHeight="1">
      <c r="A389" s="252"/>
      <c r="B389" s="255"/>
      <c r="C389" s="256"/>
      <c r="D389" s="218" t="s">
        <v>201</v>
      </c>
      <c r="E389" s="209" t="s">
        <v>9</v>
      </c>
      <c r="F389" s="213">
        <v>1.7</v>
      </c>
      <c r="G389" s="211">
        <f>V207</f>
        <v>798.1350000000001</v>
      </c>
      <c r="H389" s="213">
        <f t="shared" si="57"/>
        <v>1356.8295000000001</v>
      </c>
      <c r="I389" s="212"/>
      <c r="J389" s="209"/>
      <c r="K389" s="213"/>
      <c r="L389" s="213"/>
      <c r="M389" s="213"/>
      <c r="N389" s="213"/>
      <c r="O389" s="212"/>
      <c r="P389" s="209"/>
      <c r="Q389" s="209"/>
      <c r="R389" s="214"/>
      <c r="S389" s="213"/>
      <c r="T389" s="215"/>
      <c r="U389" s="213"/>
      <c r="V389" s="216"/>
    </row>
    <row r="390" spans="1:25" ht="23.25" customHeight="1">
      <c r="A390" s="252"/>
      <c r="B390" s="255"/>
      <c r="C390" s="256"/>
      <c r="D390" s="212" t="s">
        <v>207</v>
      </c>
      <c r="E390" s="209" t="s">
        <v>9</v>
      </c>
      <c r="F390" s="213">
        <v>1.7</v>
      </c>
      <c r="G390" s="211">
        <v>106</v>
      </c>
      <c r="H390" s="213">
        <f t="shared" si="57"/>
        <v>180.2</v>
      </c>
      <c r="I390" s="212"/>
      <c r="J390" s="209"/>
      <c r="K390" s="213"/>
      <c r="L390" s="213"/>
      <c r="M390" s="213"/>
      <c r="N390" s="213"/>
      <c r="O390" s="212"/>
      <c r="P390" s="209"/>
      <c r="Q390" s="209"/>
      <c r="R390" s="214"/>
      <c r="S390" s="213"/>
      <c r="T390" s="215"/>
      <c r="U390" s="213"/>
      <c r="V390" s="216"/>
    </row>
    <row r="391" spans="1:25" ht="23.25" customHeight="1">
      <c r="A391" s="252"/>
      <c r="B391" s="255"/>
      <c r="C391" s="256"/>
      <c r="D391" s="212" t="s">
        <v>208</v>
      </c>
      <c r="E391" s="209" t="s">
        <v>9</v>
      </c>
      <c r="F391" s="213">
        <v>1.7</v>
      </c>
      <c r="G391" s="211">
        <v>10</v>
      </c>
      <c r="H391" s="213">
        <f t="shared" si="57"/>
        <v>17</v>
      </c>
      <c r="I391" s="212"/>
      <c r="J391" s="209"/>
      <c r="K391" s="213"/>
      <c r="L391" s="213"/>
      <c r="M391" s="213"/>
      <c r="N391" s="213"/>
      <c r="O391" s="212"/>
      <c r="P391" s="209"/>
      <c r="Q391" s="209"/>
      <c r="R391" s="214"/>
      <c r="S391" s="213"/>
      <c r="T391" s="215"/>
      <c r="U391" s="213"/>
      <c r="V391" s="216"/>
    </row>
    <row r="392" spans="1:25" ht="23.25" customHeight="1">
      <c r="A392" s="252"/>
      <c r="B392" s="255"/>
      <c r="C392" s="256"/>
      <c r="D392" s="212" t="s">
        <v>226</v>
      </c>
      <c r="E392" s="209" t="s">
        <v>9</v>
      </c>
      <c r="F392" s="213">
        <v>1.7</v>
      </c>
      <c r="G392" s="211">
        <v>281</v>
      </c>
      <c r="H392" s="213">
        <f t="shared" si="57"/>
        <v>477.7</v>
      </c>
      <c r="I392" s="212"/>
      <c r="J392" s="209"/>
      <c r="K392" s="213"/>
      <c r="L392" s="213"/>
      <c r="M392" s="213"/>
      <c r="N392" s="213"/>
      <c r="O392" s="212"/>
      <c r="P392" s="209"/>
      <c r="Q392" s="209"/>
      <c r="R392" s="214"/>
      <c r="S392" s="213"/>
      <c r="T392" s="215"/>
      <c r="U392" s="213"/>
      <c r="V392" s="216"/>
    </row>
    <row r="393" spans="1:25" ht="45" customHeight="1">
      <c r="A393" s="257"/>
      <c r="B393" s="258"/>
      <c r="C393" s="259"/>
      <c r="D393" s="260"/>
      <c r="E393" s="261"/>
      <c r="F393" s="262"/>
      <c r="G393" s="262"/>
      <c r="H393" s="263"/>
      <c r="I393" s="212"/>
      <c r="J393" s="209"/>
      <c r="K393" s="213"/>
      <c r="L393" s="213"/>
      <c r="M393" s="213"/>
      <c r="N393" s="213"/>
      <c r="O393" s="212"/>
      <c r="P393" s="209"/>
      <c r="Q393" s="209"/>
      <c r="R393" s="214"/>
      <c r="S393" s="213"/>
      <c r="T393" s="213"/>
      <c r="U393" s="213"/>
      <c r="V393" s="216"/>
    </row>
    <row r="394" spans="1:25" s="238" customFormat="1" ht="15.75">
      <c r="A394" s="229"/>
      <c r="B394" s="230"/>
      <c r="C394" s="231"/>
      <c r="D394" s="230"/>
      <c r="E394" s="232"/>
      <c r="F394" s="232"/>
      <c r="G394" s="233"/>
      <c r="H394" s="233">
        <f>SUM(H384:H393)</f>
        <v>5743.5545000000002</v>
      </c>
      <c r="I394" s="234"/>
      <c r="J394" s="231"/>
      <c r="K394" s="235"/>
      <c r="L394" s="235"/>
      <c r="M394" s="235"/>
      <c r="N394" s="233"/>
      <c r="O394" s="234"/>
      <c r="P394" s="231"/>
      <c r="Q394" s="231"/>
      <c r="R394" s="236"/>
      <c r="S394" s="235"/>
      <c r="T394" s="233"/>
      <c r="U394" s="233">
        <f>T394+N394+H394</f>
        <v>5743.5545000000002</v>
      </c>
      <c r="V394" s="237">
        <f>U394</f>
        <v>5743.5545000000002</v>
      </c>
      <c r="Y394" s="239"/>
    </row>
    <row r="395" spans="1:25" s="249" customFormat="1" ht="15.75">
      <c r="A395" s="251">
        <v>3</v>
      </c>
      <c r="B395" s="242"/>
      <c r="C395" s="243"/>
      <c r="D395" s="242"/>
      <c r="E395" s="244"/>
      <c r="F395" s="244"/>
      <c r="G395" s="245"/>
      <c r="H395" s="245"/>
      <c r="I395" s="246"/>
      <c r="J395" s="243"/>
      <c r="K395" s="247"/>
      <c r="L395" s="247"/>
      <c r="M395" s="247"/>
      <c r="N395" s="245"/>
      <c r="O395" s="246"/>
      <c r="P395" s="243"/>
      <c r="Q395" s="243"/>
      <c r="R395" s="240"/>
      <c r="S395" s="247"/>
      <c r="T395" s="245"/>
      <c r="U395" s="245"/>
      <c r="V395" s="248"/>
      <c r="Y395" s="250"/>
    </row>
    <row r="396" spans="1:25" ht="15.75">
      <c r="A396" s="252"/>
      <c r="B396" s="253" t="s">
        <v>227</v>
      </c>
      <c r="C396" s="254" t="s">
        <v>98</v>
      </c>
      <c r="D396" s="218" t="s">
        <v>195</v>
      </c>
      <c r="E396" s="209" t="s">
        <v>135</v>
      </c>
      <c r="F396" s="213">
        <v>5.01</v>
      </c>
      <c r="G396" s="247">
        <v>90</v>
      </c>
      <c r="H396" s="213">
        <f t="shared" ref="H396:H404" si="58">F396*G396</f>
        <v>450.9</v>
      </c>
      <c r="I396" s="212"/>
      <c r="J396" s="209"/>
      <c r="K396" s="213"/>
      <c r="L396" s="209"/>
      <c r="M396" s="213"/>
      <c r="N396" s="213"/>
      <c r="O396" s="212"/>
      <c r="P396" s="209"/>
      <c r="Q396" s="209"/>
      <c r="R396" s="214"/>
      <c r="S396" s="213"/>
      <c r="T396" s="215"/>
      <c r="U396" s="213"/>
      <c r="V396" s="216"/>
    </row>
    <row r="397" spans="1:25" ht="15.75">
      <c r="A397" s="252"/>
      <c r="B397" s="255"/>
      <c r="C397" s="256"/>
      <c r="D397" s="218" t="s">
        <v>196</v>
      </c>
      <c r="E397" s="209" t="s">
        <v>9</v>
      </c>
      <c r="F397" s="213">
        <v>6.6</v>
      </c>
      <c r="G397" s="211">
        <f>V28</f>
        <v>965.70500000000004</v>
      </c>
      <c r="H397" s="213">
        <f t="shared" si="58"/>
        <v>6373.6530000000002</v>
      </c>
      <c r="I397" s="212"/>
      <c r="J397" s="209"/>
      <c r="K397" s="213"/>
      <c r="L397" s="209"/>
      <c r="M397" s="213"/>
      <c r="N397" s="213"/>
      <c r="O397" s="212"/>
      <c r="P397" s="209"/>
      <c r="Q397" s="209"/>
      <c r="R397" s="214"/>
      <c r="S397" s="213"/>
      <c r="T397" s="215"/>
      <c r="U397" s="213"/>
      <c r="V397" s="216"/>
    </row>
    <row r="398" spans="1:25" ht="23.25" customHeight="1">
      <c r="A398" s="252"/>
      <c r="B398" s="255"/>
      <c r="C398" s="256"/>
      <c r="D398" s="212" t="s">
        <v>198</v>
      </c>
      <c r="E398" s="209" t="s">
        <v>9</v>
      </c>
      <c r="F398" s="213">
        <v>6.6</v>
      </c>
      <c r="G398" s="211">
        <v>131</v>
      </c>
      <c r="H398" s="213">
        <f t="shared" si="58"/>
        <v>864.59999999999991</v>
      </c>
      <c r="I398" s="212"/>
      <c r="J398" s="209"/>
      <c r="K398" s="213"/>
      <c r="L398" s="213"/>
      <c r="M398" s="213"/>
      <c r="N398" s="213"/>
      <c r="O398" s="212"/>
      <c r="P398" s="209"/>
      <c r="Q398" s="209"/>
      <c r="R398" s="214"/>
      <c r="S398" s="213"/>
      <c r="T398" s="215"/>
      <c r="U398" s="213"/>
      <c r="V398" s="216"/>
    </row>
    <row r="399" spans="1:25" ht="23.25" customHeight="1">
      <c r="A399" s="252"/>
      <c r="B399" s="255"/>
      <c r="C399" s="256"/>
      <c r="D399" s="212" t="s">
        <v>199</v>
      </c>
      <c r="E399" s="209" t="s">
        <v>135</v>
      </c>
      <c r="F399" s="213">
        <v>1.28</v>
      </c>
      <c r="G399" s="211">
        <v>210</v>
      </c>
      <c r="H399" s="213">
        <f t="shared" si="58"/>
        <v>268.8</v>
      </c>
      <c r="I399" s="212"/>
      <c r="J399" s="209"/>
      <c r="K399" s="213"/>
      <c r="L399" s="213"/>
      <c r="M399" s="213"/>
      <c r="N399" s="213"/>
      <c r="O399" s="212"/>
      <c r="P399" s="209"/>
      <c r="Q399" s="209"/>
      <c r="R399" s="214"/>
      <c r="S399" s="213"/>
      <c r="T399" s="215"/>
      <c r="U399" s="213"/>
      <c r="V399" s="216"/>
    </row>
    <row r="400" spans="1:25" ht="23.25" customHeight="1">
      <c r="A400" s="252"/>
      <c r="B400" s="255"/>
      <c r="C400" s="256"/>
      <c r="D400" s="212" t="s">
        <v>200</v>
      </c>
      <c r="E400" s="209" t="s">
        <v>135</v>
      </c>
      <c r="F400" s="213">
        <v>5.01</v>
      </c>
      <c r="G400" s="211">
        <v>57</v>
      </c>
      <c r="H400" s="213">
        <f t="shared" si="58"/>
        <v>285.57</v>
      </c>
      <c r="I400" s="212"/>
      <c r="J400" s="209"/>
      <c r="K400" s="213"/>
      <c r="L400" s="213"/>
      <c r="M400" s="213"/>
      <c r="N400" s="213"/>
      <c r="O400" s="212"/>
      <c r="P400" s="209"/>
      <c r="Q400" s="209"/>
      <c r="R400" s="214"/>
      <c r="S400" s="213"/>
      <c r="T400" s="215"/>
      <c r="U400" s="213"/>
      <c r="V400" s="216"/>
    </row>
    <row r="401" spans="1:25" ht="30.75" customHeight="1">
      <c r="A401" s="252"/>
      <c r="B401" s="255"/>
      <c r="C401" s="256"/>
      <c r="D401" s="218" t="s">
        <v>201</v>
      </c>
      <c r="E401" s="209" t="s">
        <v>9</v>
      </c>
      <c r="F401" s="213">
        <v>4.4000000000000004</v>
      </c>
      <c r="G401" s="211">
        <f>V207</f>
        <v>798.1350000000001</v>
      </c>
      <c r="H401" s="213">
        <f t="shared" si="58"/>
        <v>3511.7940000000008</v>
      </c>
      <c r="I401" s="212"/>
      <c r="J401" s="209"/>
      <c r="K401" s="213"/>
      <c r="L401" s="213"/>
      <c r="M401" s="213"/>
      <c r="N401" s="213"/>
      <c r="O401" s="212"/>
      <c r="P401" s="209"/>
      <c r="Q401" s="209"/>
      <c r="R401" s="214"/>
      <c r="S401" s="213"/>
      <c r="T401" s="215"/>
      <c r="U401" s="213"/>
      <c r="V401" s="216"/>
    </row>
    <row r="402" spans="1:25" ht="23.25" customHeight="1">
      <c r="A402" s="252"/>
      <c r="B402" s="255"/>
      <c r="C402" s="256"/>
      <c r="D402" s="212" t="s">
        <v>207</v>
      </c>
      <c r="E402" s="209" t="s">
        <v>9</v>
      </c>
      <c r="F402" s="213">
        <v>4.4000000000000004</v>
      </c>
      <c r="G402" s="211">
        <v>106</v>
      </c>
      <c r="H402" s="213">
        <f t="shared" si="58"/>
        <v>466.40000000000003</v>
      </c>
      <c r="I402" s="212"/>
      <c r="J402" s="209"/>
      <c r="K402" s="213"/>
      <c r="L402" s="213"/>
      <c r="M402" s="213"/>
      <c r="N402" s="213"/>
      <c r="O402" s="212"/>
      <c r="P402" s="209"/>
      <c r="Q402" s="209"/>
      <c r="R402" s="214"/>
      <c r="S402" s="213"/>
      <c r="T402" s="215"/>
      <c r="U402" s="213"/>
      <c r="V402" s="216"/>
    </row>
    <row r="403" spans="1:25" ht="23.25" customHeight="1">
      <c r="A403" s="252"/>
      <c r="B403" s="255"/>
      <c r="C403" s="256"/>
      <c r="D403" s="212" t="s">
        <v>208</v>
      </c>
      <c r="E403" s="209" t="s">
        <v>9</v>
      </c>
      <c r="F403" s="213">
        <v>4.4000000000000004</v>
      </c>
      <c r="G403" s="211">
        <v>10</v>
      </c>
      <c r="H403" s="213">
        <f t="shared" si="58"/>
        <v>44</v>
      </c>
      <c r="I403" s="212"/>
      <c r="J403" s="209"/>
      <c r="K403" s="213"/>
      <c r="L403" s="213"/>
      <c r="M403" s="213"/>
      <c r="N403" s="213"/>
      <c r="O403" s="212"/>
      <c r="P403" s="209"/>
      <c r="Q403" s="209"/>
      <c r="R403" s="214"/>
      <c r="S403" s="213"/>
      <c r="T403" s="215"/>
      <c r="U403" s="213"/>
      <c r="V403" s="216"/>
    </row>
    <row r="404" spans="1:25" ht="23.25" customHeight="1">
      <c r="A404" s="252"/>
      <c r="B404" s="255"/>
      <c r="C404" s="256"/>
      <c r="D404" s="212" t="s">
        <v>223</v>
      </c>
      <c r="E404" s="209" t="s">
        <v>9</v>
      </c>
      <c r="F404" s="213">
        <v>4.4000000000000004</v>
      </c>
      <c r="G404" s="211">
        <v>281</v>
      </c>
      <c r="H404" s="213">
        <f t="shared" si="58"/>
        <v>1236.4000000000001</v>
      </c>
      <c r="I404" s="212"/>
      <c r="J404" s="209"/>
      <c r="K404" s="213"/>
      <c r="L404" s="213"/>
      <c r="M404" s="213"/>
      <c r="N404" s="213"/>
      <c r="O404" s="212"/>
      <c r="P404" s="209"/>
      <c r="Q404" s="209"/>
      <c r="R404" s="214"/>
      <c r="S404" s="213"/>
      <c r="T404" s="215"/>
      <c r="U404" s="213"/>
      <c r="V404" s="216"/>
    </row>
    <row r="405" spans="1:25" ht="45" customHeight="1">
      <c r="A405" s="257"/>
      <c r="B405" s="258"/>
      <c r="C405" s="259"/>
      <c r="D405" s="260"/>
      <c r="E405" s="261"/>
      <c r="F405" s="262"/>
      <c r="G405" s="262"/>
      <c r="H405" s="263"/>
      <c r="I405" s="212"/>
      <c r="J405" s="209"/>
      <c r="K405" s="213"/>
      <c r="L405" s="213"/>
      <c r="M405" s="213"/>
      <c r="N405" s="213"/>
      <c r="O405" s="212"/>
      <c r="P405" s="209"/>
      <c r="Q405" s="209"/>
      <c r="R405" s="214"/>
      <c r="S405" s="213"/>
      <c r="T405" s="213"/>
      <c r="U405" s="213"/>
      <c r="V405" s="216"/>
    </row>
    <row r="406" spans="1:25" s="238" customFormat="1" ht="15.75">
      <c r="A406" s="229"/>
      <c r="B406" s="230"/>
      <c r="C406" s="231"/>
      <c r="D406" s="230"/>
      <c r="E406" s="232"/>
      <c r="F406" s="232"/>
      <c r="G406" s="233"/>
      <c r="H406" s="233">
        <f>SUM(H396:H405)</f>
        <v>13502.117000000002</v>
      </c>
      <c r="I406" s="234"/>
      <c r="J406" s="231"/>
      <c r="K406" s="235"/>
      <c r="L406" s="235"/>
      <c r="M406" s="235"/>
      <c r="N406" s="233"/>
      <c r="O406" s="234"/>
      <c r="P406" s="231"/>
      <c r="Q406" s="231"/>
      <c r="R406" s="236"/>
      <c r="S406" s="235"/>
      <c r="T406" s="233"/>
      <c r="U406" s="233">
        <f>T406+N406+H406</f>
        <v>13502.117000000002</v>
      </c>
      <c r="V406" s="237">
        <f>U406</f>
        <v>13502.117000000002</v>
      </c>
      <c r="Y406" s="239"/>
    </row>
    <row r="407" spans="1:25" s="249" customFormat="1" ht="15.75" customHeight="1">
      <c r="A407" s="251">
        <v>3</v>
      </c>
      <c r="B407" s="242"/>
      <c r="C407" s="243"/>
      <c r="D407" s="242"/>
      <c r="E407" s="244"/>
      <c r="F407" s="244"/>
      <c r="G407" s="245"/>
      <c r="H407" s="245"/>
      <c r="I407" s="246"/>
      <c r="J407" s="243"/>
      <c r="K407" s="247"/>
      <c r="L407" s="247"/>
      <c r="M407" s="247"/>
      <c r="N407" s="245"/>
      <c r="O407" s="246"/>
      <c r="P407" s="243"/>
      <c r="Q407" s="243"/>
      <c r="R407" s="240"/>
      <c r="S407" s="247"/>
      <c r="T407" s="245"/>
      <c r="U407" s="245"/>
      <c r="V407" s="248"/>
      <c r="Y407" s="250"/>
    </row>
    <row r="408" spans="1:25" s="249" customFormat="1" ht="51" customHeight="1">
      <c r="A408" s="252"/>
      <c r="B408" s="268" t="s">
        <v>228</v>
      </c>
      <c r="C408" s="269"/>
      <c r="D408" s="270" t="s">
        <v>229</v>
      </c>
      <c r="E408" s="243" t="s">
        <v>98</v>
      </c>
      <c r="F408" s="243">
        <v>1</v>
      </c>
      <c r="G408" s="247">
        <f>6000*1.3</f>
        <v>7800</v>
      </c>
      <c r="H408" s="247">
        <f>G408*F408</f>
        <v>7800</v>
      </c>
      <c r="I408" s="246"/>
      <c r="J408" s="243"/>
      <c r="K408" s="247"/>
      <c r="L408" s="247"/>
      <c r="M408" s="247"/>
      <c r="N408" s="245"/>
      <c r="O408" s="246"/>
      <c r="P408" s="243"/>
      <c r="Q408" s="243"/>
      <c r="R408" s="240"/>
      <c r="S408" s="247"/>
      <c r="T408" s="245"/>
      <c r="U408" s="245"/>
      <c r="V408" s="248"/>
      <c r="Y408" s="250"/>
    </row>
    <row r="409" spans="1:25" ht="15.75" customHeight="1">
      <c r="A409" s="252"/>
      <c r="B409" s="271"/>
      <c r="C409" s="254" t="s">
        <v>98</v>
      </c>
      <c r="D409" s="218" t="s">
        <v>195</v>
      </c>
      <c r="E409" s="209" t="s">
        <v>135</v>
      </c>
      <c r="F409" s="213">
        <v>5.01</v>
      </c>
      <c r="G409" s="247">
        <v>90</v>
      </c>
      <c r="H409" s="213">
        <f t="shared" ref="H409:H414" si="59">F409*G409</f>
        <v>450.9</v>
      </c>
      <c r="I409" s="212"/>
      <c r="J409" s="209"/>
      <c r="K409" s="213"/>
      <c r="L409" s="209"/>
      <c r="M409" s="213"/>
      <c r="N409" s="213"/>
      <c r="O409" s="212"/>
      <c r="P409" s="209"/>
      <c r="Q409" s="209"/>
      <c r="R409" s="214"/>
      <c r="S409" s="213"/>
      <c r="T409" s="215"/>
      <c r="U409" s="213"/>
      <c r="V409" s="216"/>
    </row>
    <row r="410" spans="1:25" ht="23.25" customHeight="1">
      <c r="A410" s="252"/>
      <c r="B410" s="271"/>
      <c r="C410" s="256"/>
      <c r="D410" s="212" t="s">
        <v>199</v>
      </c>
      <c r="E410" s="209" t="s">
        <v>135</v>
      </c>
      <c r="F410" s="213">
        <v>1.28</v>
      </c>
      <c r="G410" s="211">
        <v>210</v>
      </c>
      <c r="H410" s="213">
        <f t="shared" si="59"/>
        <v>268.8</v>
      </c>
      <c r="I410" s="212"/>
      <c r="J410" s="209"/>
      <c r="K410" s="213"/>
      <c r="L410" s="213"/>
      <c r="M410" s="213"/>
      <c r="N410" s="213"/>
      <c r="O410" s="212"/>
      <c r="P410" s="209"/>
      <c r="Q410" s="209"/>
      <c r="R410" s="214"/>
      <c r="S410" s="213"/>
      <c r="T410" s="215"/>
      <c r="U410" s="213"/>
      <c r="V410" s="216"/>
    </row>
    <row r="411" spans="1:25" ht="23.25" customHeight="1">
      <c r="A411" s="252"/>
      <c r="B411" s="271"/>
      <c r="C411" s="256"/>
      <c r="D411" s="212" t="s">
        <v>200</v>
      </c>
      <c r="E411" s="209" t="s">
        <v>135</v>
      </c>
      <c r="F411" s="213">
        <v>5.01</v>
      </c>
      <c r="G411" s="211">
        <v>57</v>
      </c>
      <c r="H411" s="213">
        <f t="shared" si="59"/>
        <v>285.57</v>
      </c>
      <c r="I411" s="212"/>
      <c r="J411" s="209"/>
      <c r="K411" s="213"/>
      <c r="L411" s="213"/>
      <c r="M411" s="213"/>
      <c r="N411" s="213"/>
      <c r="O411" s="212"/>
      <c r="P411" s="209"/>
      <c r="Q411" s="209"/>
      <c r="R411" s="214"/>
      <c r="S411" s="213"/>
      <c r="T411" s="215"/>
      <c r="U411" s="213"/>
      <c r="V411" s="216"/>
    </row>
    <row r="412" spans="1:25" ht="30.75" customHeight="1">
      <c r="A412" s="252"/>
      <c r="B412" s="271"/>
      <c r="C412" s="256"/>
      <c r="D412" s="218" t="s">
        <v>201</v>
      </c>
      <c r="E412" s="209" t="s">
        <v>9</v>
      </c>
      <c r="F412" s="213">
        <v>4.4000000000000004</v>
      </c>
      <c r="G412" s="211">
        <f>V207</f>
        <v>798.1350000000001</v>
      </c>
      <c r="H412" s="213">
        <f t="shared" si="59"/>
        <v>3511.7940000000008</v>
      </c>
      <c r="I412" s="212"/>
      <c r="J412" s="209"/>
      <c r="K412" s="213"/>
      <c r="L412" s="213"/>
      <c r="M412" s="213"/>
      <c r="N412" s="213"/>
      <c r="O412" s="212"/>
      <c r="P412" s="209"/>
      <c r="Q412" s="209"/>
      <c r="R412" s="214"/>
      <c r="S412" s="213"/>
      <c r="T412" s="215"/>
      <c r="U412" s="213"/>
      <c r="V412" s="216"/>
    </row>
    <row r="413" spans="1:25" ht="30.75" customHeight="1">
      <c r="A413" s="252"/>
      <c r="B413" s="271"/>
      <c r="C413" s="256"/>
      <c r="D413" s="218" t="s">
        <v>202</v>
      </c>
      <c r="E413" s="209" t="s">
        <v>9</v>
      </c>
      <c r="F413" s="213">
        <v>4.4000000000000004</v>
      </c>
      <c r="G413" s="211">
        <v>106</v>
      </c>
      <c r="H413" s="213">
        <f t="shared" si="59"/>
        <v>466.40000000000003</v>
      </c>
      <c r="I413" s="212"/>
      <c r="J413" s="209"/>
      <c r="K413" s="213"/>
      <c r="L413" s="213"/>
      <c r="M413" s="213"/>
      <c r="N413" s="213"/>
      <c r="O413" s="212"/>
      <c r="P413" s="209"/>
      <c r="Q413" s="209"/>
      <c r="R413" s="214"/>
      <c r="S413" s="213"/>
      <c r="T413" s="215"/>
      <c r="U413" s="213"/>
      <c r="V413" s="216"/>
    </row>
    <row r="414" spans="1:25" ht="23.25" customHeight="1">
      <c r="A414" s="252"/>
      <c r="B414" s="271"/>
      <c r="C414" s="256"/>
      <c r="D414" s="212" t="s">
        <v>208</v>
      </c>
      <c r="E414" s="209" t="s">
        <v>9</v>
      </c>
      <c r="F414" s="213">
        <v>4.4000000000000004</v>
      </c>
      <c r="G414" s="211">
        <v>10</v>
      </c>
      <c r="H414" s="213">
        <f t="shared" si="59"/>
        <v>44</v>
      </c>
      <c r="I414" s="212"/>
      <c r="J414" s="209"/>
      <c r="K414" s="213"/>
      <c r="L414" s="213"/>
      <c r="M414" s="213"/>
      <c r="N414" s="213"/>
      <c r="O414" s="212"/>
      <c r="P414" s="209"/>
      <c r="Q414" s="209"/>
      <c r="R414" s="214"/>
      <c r="S414" s="213"/>
      <c r="T414" s="215"/>
      <c r="U414" s="213"/>
      <c r="V414" s="216"/>
    </row>
    <row r="415" spans="1:25" ht="45" customHeight="1">
      <c r="A415" s="257"/>
      <c r="B415" s="272"/>
      <c r="C415" s="259"/>
      <c r="D415" s="260"/>
      <c r="E415" s="261"/>
      <c r="F415" s="262"/>
      <c r="G415" s="262"/>
      <c r="H415" s="263"/>
      <c r="I415" s="212"/>
      <c r="J415" s="209"/>
      <c r="K415" s="213"/>
      <c r="L415" s="213"/>
      <c r="M415" s="213"/>
      <c r="N415" s="213"/>
      <c r="O415" s="212"/>
      <c r="P415" s="209"/>
      <c r="Q415" s="209"/>
      <c r="R415" s="214"/>
      <c r="S415" s="213"/>
      <c r="T415" s="213"/>
      <c r="U415" s="213"/>
      <c r="V415" s="216"/>
    </row>
    <row r="416" spans="1:25" s="238" customFormat="1" ht="15.75">
      <c r="A416" s="229"/>
      <c r="B416" s="230"/>
      <c r="C416" s="231"/>
      <c r="D416" s="230"/>
      <c r="E416" s="232"/>
      <c r="F416" s="232"/>
      <c r="G416" s="233"/>
      <c r="H416" s="273">
        <f>SUM(H408:H415)</f>
        <v>12827.463999999998</v>
      </c>
      <c r="I416" s="234"/>
      <c r="J416" s="231"/>
      <c r="K416" s="235"/>
      <c r="L416" s="235"/>
      <c r="M416" s="235"/>
      <c r="N416" s="233"/>
      <c r="O416" s="234"/>
      <c r="P416" s="231"/>
      <c r="Q416" s="231"/>
      <c r="R416" s="236"/>
      <c r="S416" s="235"/>
      <c r="T416" s="233"/>
      <c r="U416" s="233">
        <f>T416+N416+H416</f>
        <v>12827.463999999998</v>
      </c>
      <c r="V416" s="237">
        <f>U416</f>
        <v>12827.463999999998</v>
      </c>
      <c r="Y416" s="239"/>
    </row>
    <row r="417" spans="1:22" ht="15.75">
      <c r="A417" s="207" t="s">
        <v>127</v>
      </c>
      <c r="B417" s="208" t="s">
        <v>230</v>
      </c>
      <c r="C417" s="209" t="s">
        <v>155</v>
      </c>
      <c r="D417" s="218" t="s">
        <v>231</v>
      </c>
      <c r="E417" s="209" t="s">
        <v>232</v>
      </c>
      <c r="F417" s="243">
        <v>1</v>
      </c>
      <c r="G417" s="222">
        <f>'[7]Material Price'!C11</f>
        <v>85</v>
      </c>
      <c r="H417" s="209">
        <f>F417*G417</f>
        <v>85</v>
      </c>
      <c r="I417" s="212" t="s">
        <v>63</v>
      </c>
      <c r="J417" s="209">
        <v>1</v>
      </c>
      <c r="K417" s="213">
        <v>0.25</v>
      </c>
      <c r="L417" s="209">
        <v>50</v>
      </c>
      <c r="M417" s="213">
        <v>2</v>
      </c>
      <c r="N417" s="213">
        <f>L417*K417*J417/M417</f>
        <v>6.25</v>
      </c>
      <c r="O417" s="212" t="s">
        <v>64</v>
      </c>
      <c r="P417" s="209">
        <v>2</v>
      </c>
      <c r="Q417" s="209">
        <v>1</v>
      </c>
      <c r="R417" s="214">
        <v>8</v>
      </c>
      <c r="S417" s="213">
        <v>2</v>
      </c>
      <c r="T417" s="215">
        <f>R417*Q417*P417/S417</f>
        <v>8</v>
      </c>
      <c r="U417" s="213"/>
      <c r="V417" s="216"/>
    </row>
    <row r="418" spans="1:22" ht="15.75">
      <c r="A418" s="217"/>
      <c r="B418" s="218"/>
      <c r="C418" s="209"/>
      <c r="D418" s="212" t="s">
        <v>233</v>
      </c>
      <c r="E418" s="209"/>
      <c r="F418" s="209"/>
      <c r="G418" s="211"/>
      <c r="H418" s="209">
        <f>0.05*H417</f>
        <v>4.25</v>
      </c>
      <c r="I418" s="212" t="s">
        <v>234</v>
      </c>
      <c r="J418" s="209">
        <v>1</v>
      </c>
      <c r="K418" s="213">
        <v>1</v>
      </c>
      <c r="L418" s="209">
        <v>35</v>
      </c>
      <c r="M418" s="213">
        <v>2</v>
      </c>
      <c r="N418" s="213">
        <f t="shared" ref="N418:N419" si="60">L418*K418*J418/M418</f>
        <v>17.5</v>
      </c>
      <c r="O418" s="212"/>
      <c r="P418" s="209"/>
      <c r="Q418" s="209"/>
      <c r="R418" s="214"/>
      <c r="S418" s="213"/>
      <c r="T418" s="213"/>
      <c r="U418" s="213"/>
      <c r="V418" s="216"/>
    </row>
    <row r="419" spans="1:22" ht="15.75">
      <c r="A419" s="219"/>
      <c r="B419" s="220"/>
      <c r="C419" s="209"/>
      <c r="D419" s="212"/>
      <c r="E419" s="209"/>
      <c r="F419" s="211"/>
      <c r="G419" s="211"/>
      <c r="H419" s="209"/>
      <c r="I419" s="212" t="s">
        <v>136</v>
      </c>
      <c r="J419" s="209">
        <v>2</v>
      </c>
      <c r="K419" s="213">
        <v>1</v>
      </c>
      <c r="L419" s="213">
        <v>8</v>
      </c>
      <c r="M419" s="213">
        <v>2</v>
      </c>
      <c r="N419" s="213">
        <f t="shared" si="60"/>
        <v>8</v>
      </c>
      <c r="O419" s="212"/>
      <c r="P419" s="209"/>
      <c r="Q419" s="209"/>
      <c r="R419" s="214"/>
      <c r="S419" s="213"/>
      <c r="T419" s="213"/>
      <c r="U419" s="213"/>
      <c r="V419" s="216"/>
    </row>
    <row r="420" spans="1:22" ht="15.75">
      <c r="A420" s="219"/>
      <c r="B420" s="220"/>
      <c r="C420" s="209"/>
      <c r="D420" s="212"/>
      <c r="E420" s="209"/>
      <c r="F420" s="264"/>
      <c r="G420" s="211"/>
      <c r="H420" s="209"/>
      <c r="I420" s="212"/>
      <c r="J420" s="209"/>
      <c r="K420" s="213"/>
      <c r="L420" s="213"/>
      <c r="M420" s="213"/>
      <c r="N420" s="213"/>
      <c r="O420" s="212"/>
      <c r="P420" s="209"/>
      <c r="Q420" s="209"/>
      <c r="R420" s="214"/>
      <c r="S420" s="213"/>
      <c r="T420" s="213"/>
      <c r="U420" s="213"/>
      <c r="V420" s="216"/>
    </row>
    <row r="421" spans="1:22" ht="15.75">
      <c r="A421" s="219"/>
      <c r="B421" s="220"/>
      <c r="C421" s="209"/>
      <c r="D421" s="212"/>
      <c r="E421" s="209"/>
      <c r="F421" s="211"/>
      <c r="G421" s="211"/>
      <c r="H421" s="209"/>
      <c r="I421" s="212"/>
      <c r="J421" s="209"/>
      <c r="K421" s="213"/>
      <c r="L421" s="213"/>
      <c r="M421" s="213"/>
      <c r="N421" s="213"/>
      <c r="O421" s="212"/>
      <c r="P421" s="209"/>
      <c r="Q421" s="209"/>
      <c r="R421" s="214"/>
      <c r="S421" s="213"/>
      <c r="T421" s="213"/>
      <c r="U421" s="213"/>
      <c r="V421" s="216"/>
    </row>
    <row r="422" spans="1:22" ht="15.75">
      <c r="A422" s="223"/>
      <c r="B422" s="224"/>
      <c r="C422" s="225"/>
      <c r="D422" s="224"/>
      <c r="E422" s="225"/>
      <c r="F422" s="225"/>
      <c r="G422" s="226"/>
      <c r="H422" s="226">
        <f>SUM(H417:H421)</f>
        <v>89.25</v>
      </c>
      <c r="I422" s="224"/>
      <c r="J422" s="225"/>
      <c r="K422" s="225"/>
      <c r="L422" s="225"/>
      <c r="M422" s="226"/>
      <c r="N422" s="226">
        <f>SUM(N417:N421)</f>
        <v>31.75</v>
      </c>
      <c r="O422" s="224"/>
      <c r="P422" s="225"/>
      <c r="Q422" s="225"/>
      <c r="R422" s="225"/>
      <c r="S422" s="226"/>
      <c r="T422" s="226">
        <f>SUM(T417:T419)</f>
        <v>8</v>
      </c>
      <c r="U422" s="226">
        <f>H422+N422+T422</f>
        <v>129</v>
      </c>
      <c r="V422" s="227">
        <f>U422*1.25</f>
        <v>161.25</v>
      </c>
    </row>
    <row r="423" spans="1:22" ht="47.25">
      <c r="A423" s="207" t="s">
        <v>127</v>
      </c>
      <c r="B423" s="208" t="s">
        <v>235</v>
      </c>
      <c r="C423" s="209" t="s">
        <v>98</v>
      </c>
      <c r="D423" s="218" t="s">
        <v>236</v>
      </c>
      <c r="E423" s="209" t="s">
        <v>98</v>
      </c>
      <c r="F423" s="243">
        <v>1</v>
      </c>
      <c r="G423" s="222">
        <v>3500</v>
      </c>
      <c r="H423" s="209">
        <f>F423*G423</f>
        <v>3500</v>
      </c>
      <c r="I423" s="212" t="s">
        <v>63</v>
      </c>
      <c r="J423" s="209">
        <v>1</v>
      </c>
      <c r="K423" s="213">
        <v>0.25</v>
      </c>
      <c r="L423" s="209">
        <v>50</v>
      </c>
      <c r="M423" s="213">
        <v>1</v>
      </c>
      <c r="N423" s="213">
        <f>L423*K423*J423/M423</f>
        <v>12.5</v>
      </c>
      <c r="O423" s="212"/>
      <c r="P423" s="209"/>
      <c r="Q423" s="209"/>
      <c r="R423" s="214"/>
      <c r="S423" s="213"/>
      <c r="T423" s="215"/>
      <c r="U423" s="213"/>
      <c r="V423" s="216"/>
    </row>
    <row r="424" spans="1:22" ht="15.75">
      <c r="A424" s="217"/>
      <c r="B424" s="218"/>
      <c r="C424" s="209"/>
      <c r="D424" s="212"/>
      <c r="E424" s="209"/>
      <c r="F424" s="209"/>
      <c r="G424" s="211"/>
      <c r="H424" s="209">
        <f t="shared" ref="H424" si="61">F424*G424</f>
        <v>0</v>
      </c>
      <c r="I424" s="212"/>
      <c r="J424" s="209"/>
      <c r="K424" s="213"/>
      <c r="L424" s="209"/>
      <c r="M424" s="213"/>
      <c r="N424" s="213"/>
      <c r="O424" s="212"/>
      <c r="P424" s="209"/>
      <c r="Q424" s="209"/>
      <c r="R424" s="214"/>
      <c r="S424" s="213"/>
      <c r="T424" s="213"/>
      <c r="U424" s="213"/>
      <c r="V424" s="216"/>
    </row>
    <row r="425" spans="1:22" ht="15.75">
      <c r="A425" s="219"/>
      <c r="B425" s="220"/>
      <c r="C425" s="209"/>
      <c r="D425" s="212"/>
      <c r="E425" s="209"/>
      <c r="F425" s="211"/>
      <c r="G425" s="211"/>
      <c r="H425" s="209"/>
      <c r="I425" s="212"/>
      <c r="J425" s="209"/>
      <c r="K425" s="213"/>
      <c r="L425" s="213"/>
      <c r="M425" s="213"/>
      <c r="N425" s="213"/>
      <c r="O425" s="212"/>
      <c r="P425" s="209"/>
      <c r="Q425" s="209"/>
      <c r="R425" s="214"/>
      <c r="S425" s="213"/>
      <c r="T425" s="213"/>
      <c r="U425" s="213"/>
      <c r="V425" s="216"/>
    </row>
    <row r="426" spans="1:22" ht="15.75">
      <c r="A426" s="219"/>
      <c r="B426" s="220"/>
      <c r="C426" s="209"/>
      <c r="D426" s="212"/>
      <c r="E426" s="209"/>
      <c r="F426" s="264"/>
      <c r="G426" s="211"/>
      <c r="H426" s="209"/>
      <c r="I426" s="212"/>
      <c r="J426" s="209"/>
      <c r="K426" s="213"/>
      <c r="L426" s="213"/>
      <c r="M426" s="213"/>
      <c r="N426" s="213"/>
      <c r="O426" s="212"/>
      <c r="P426" s="209"/>
      <c r="Q426" s="209"/>
      <c r="R426" s="214"/>
      <c r="S426" s="213"/>
      <c r="T426" s="213"/>
      <c r="U426" s="213"/>
      <c r="V426" s="216"/>
    </row>
    <row r="427" spans="1:22" ht="15.75">
      <c r="A427" s="219"/>
      <c r="B427" s="220"/>
      <c r="C427" s="209"/>
      <c r="D427" s="212"/>
      <c r="E427" s="209"/>
      <c r="F427" s="211"/>
      <c r="G427" s="211"/>
      <c r="H427" s="209"/>
      <c r="I427" s="212"/>
      <c r="J427" s="209"/>
      <c r="K427" s="213"/>
      <c r="L427" s="213"/>
      <c r="M427" s="213"/>
      <c r="N427" s="213"/>
      <c r="O427" s="212"/>
      <c r="P427" s="209"/>
      <c r="Q427" s="209"/>
      <c r="R427" s="214"/>
      <c r="S427" s="213"/>
      <c r="T427" s="213"/>
      <c r="U427" s="213"/>
      <c r="V427" s="216"/>
    </row>
    <row r="428" spans="1:22" ht="15.75">
      <c r="A428" s="223"/>
      <c r="B428" s="224"/>
      <c r="C428" s="225"/>
      <c r="D428" s="224"/>
      <c r="E428" s="225"/>
      <c r="F428" s="225"/>
      <c r="G428" s="226"/>
      <c r="H428" s="226">
        <f>SUM(H423:H427)</f>
        <v>3500</v>
      </c>
      <c r="I428" s="224"/>
      <c r="J428" s="225"/>
      <c r="K428" s="225"/>
      <c r="L428" s="225"/>
      <c r="M428" s="226"/>
      <c r="N428" s="226">
        <f>SUM(N423:N427)</f>
        <v>12.5</v>
      </c>
      <c r="O428" s="224"/>
      <c r="P428" s="225"/>
      <c r="Q428" s="225"/>
      <c r="R428" s="225"/>
      <c r="S428" s="226"/>
      <c r="T428" s="226">
        <f>SUM(T423:T425)</f>
        <v>0</v>
      </c>
      <c r="U428" s="226">
        <f>H428+N428+T428</f>
        <v>3512.5</v>
      </c>
      <c r="V428" s="227">
        <f>U428*1.25</f>
        <v>4390.625</v>
      </c>
    </row>
    <row r="429" spans="1:22" ht="31.5">
      <c r="A429" s="207" t="s">
        <v>127</v>
      </c>
      <c r="B429" s="208" t="s">
        <v>237</v>
      </c>
      <c r="C429" s="209" t="s">
        <v>9</v>
      </c>
      <c r="D429" s="218" t="s">
        <v>238</v>
      </c>
      <c r="E429" s="209" t="s">
        <v>9</v>
      </c>
      <c r="F429" s="243">
        <v>1</v>
      </c>
      <c r="G429" s="222">
        <v>120</v>
      </c>
      <c r="H429" s="209">
        <f>F429*G429</f>
        <v>120</v>
      </c>
      <c r="I429" s="212" t="s">
        <v>63</v>
      </c>
      <c r="J429" s="209">
        <v>1</v>
      </c>
      <c r="K429" s="213">
        <v>0.25</v>
      </c>
      <c r="L429" s="209">
        <v>50</v>
      </c>
      <c r="M429" s="213">
        <v>1</v>
      </c>
      <c r="N429" s="213">
        <f>L429*K429*J429/M429</f>
        <v>12.5</v>
      </c>
      <c r="O429" s="212"/>
      <c r="P429" s="209"/>
      <c r="Q429" s="209"/>
      <c r="R429" s="214"/>
      <c r="S429" s="213"/>
      <c r="T429" s="215"/>
      <c r="U429" s="213"/>
      <c r="V429" s="216"/>
    </row>
    <row r="430" spans="1:22" ht="31.5">
      <c r="A430" s="217"/>
      <c r="B430" s="218"/>
      <c r="C430" s="209"/>
      <c r="D430" s="218" t="s">
        <v>239</v>
      </c>
      <c r="E430" s="209" t="s">
        <v>9</v>
      </c>
      <c r="F430" s="209">
        <v>1</v>
      </c>
      <c r="G430" s="211">
        <v>25</v>
      </c>
      <c r="H430" s="209">
        <f t="shared" ref="H430" si="62">F430*G430</f>
        <v>25</v>
      </c>
      <c r="I430" s="212"/>
      <c r="J430" s="209"/>
      <c r="K430" s="213"/>
      <c r="L430" s="209"/>
      <c r="M430" s="213"/>
      <c r="N430" s="213"/>
      <c r="O430" s="212"/>
      <c r="P430" s="209"/>
      <c r="Q430" s="209"/>
      <c r="R430" s="214"/>
      <c r="S430" s="213"/>
      <c r="T430" s="213"/>
      <c r="U430" s="213"/>
      <c r="V430" s="216"/>
    </row>
    <row r="431" spans="1:22" ht="15.75">
      <c r="A431" s="219"/>
      <c r="B431" s="220"/>
      <c r="C431" s="209"/>
      <c r="D431" s="212"/>
      <c r="E431" s="209"/>
      <c r="F431" s="211"/>
      <c r="G431" s="211"/>
      <c r="H431" s="209"/>
      <c r="I431" s="212"/>
      <c r="J431" s="209"/>
      <c r="K431" s="213"/>
      <c r="L431" s="213"/>
      <c r="M431" s="213"/>
      <c r="N431" s="213"/>
      <c r="O431" s="212"/>
      <c r="P431" s="209"/>
      <c r="Q431" s="209"/>
      <c r="R431" s="214"/>
      <c r="S431" s="213"/>
      <c r="T431" s="213"/>
      <c r="U431" s="213"/>
      <c r="V431" s="216"/>
    </row>
    <row r="432" spans="1:22" ht="15.75">
      <c r="A432" s="219"/>
      <c r="B432" s="220"/>
      <c r="C432" s="209"/>
      <c r="D432" s="212"/>
      <c r="E432" s="209"/>
      <c r="F432" s="264"/>
      <c r="G432" s="211"/>
      <c r="H432" s="209"/>
      <c r="I432" s="212"/>
      <c r="J432" s="209"/>
      <c r="K432" s="213"/>
      <c r="L432" s="213"/>
      <c r="M432" s="213"/>
      <c r="N432" s="213"/>
      <c r="O432" s="212"/>
      <c r="P432" s="209"/>
      <c r="Q432" s="209"/>
      <c r="R432" s="214"/>
      <c r="S432" s="213"/>
      <c r="T432" s="213"/>
      <c r="U432" s="213"/>
      <c r="V432" s="216"/>
    </row>
    <row r="433" spans="1:22" ht="15.75">
      <c r="A433" s="219"/>
      <c r="B433" s="220"/>
      <c r="C433" s="209"/>
      <c r="D433" s="212"/>
      <c r="E433" s="209"/>
      <c r="F433" s="211"/>
      <c r="G433" s="211"/>
      <c r="H433" s="209"/>
      <c r="I433" s="212"/>
      <c r="J433" s="209"/>
      <c r="K433" s="213"/>
      <c r="L433" s="213"/>
      <c r="M433" s="213"/>
      <c r="N433" s="213"/>
      <c r="O433" s="212"/>
      <c r="P433" s="209"/>
      <c r="Q433" s="209"/>
      <c r="R433" s="214"/>
      <c r="S433" s="213"/>
      <c r="T433" s="213"/>
      <c r="U433" s="213"/>
      <c r="V433" s="216"/>
    </row>
    <row r="434" spans="1:22" ht="15.75">
      <c r="A434" s="223"/>
      <c r="B434" s="224"/>
      <c r="C434" s="225"/>
      <c r="D434" s="224"/>
      <c r="E434" s="225"/>
      <c r="F434" s="225"/>
      <c r="G434" s="226"/>
      <c r="H434" s="226">
        <f>SUM(H429:H433)</f>
        <v>145</v>
      </c>
      <c r="I434" s="224"/>
      <c r="J434" s="225"/>
      <c r="K434" s="225"/>
      <c r="L434" s="225"/>
      <c r="M434" s="226"/>
      <c r="N434" s="226">
        <f>SUM(N429:N433)</f>
        <v>12.5</v>
      </c>
      <c r="O434" s="224"/>
      <c r="P434" s="225"/>
      <c r="Q434" s="225"/>
      <c r="R434" s="225"/>
      <c r="S434" s="226"/>
      <c r="T434" s="226">
        <f>SUM(T429:T431)</f>
        <v>0</v>
      </c>
      <c r="U434" s="226">
        <f>H434+N434+T434</f>
        <v>157.5</v>
      </c>
      <c r="V434" s="227">
        <f>U434*1.25</f>
        <v>196.875</v>
      </c>
    </row>
    <row r="435" spans="1:22" ht="31.5">
      <c r="A435" s="207" t="s">
        <v>127</v>
      </c>
      <c r="B435" s="208" t="s">
        <v>240</v>
      </c>
      <c r="C435" s="209" t="s">
        <v>9</v>
      </c>
      <c r="D435" s="218" t="s">
        <v>236</v>
      </c>
      <c r="E435" s="209" t="s">
        <v>9</v>
      </c>
      <c r="F435" s="243">
        <v>1</v>
      </c>
      <c r="G435" s="222">
        <v>385</v>
      </c>
      <c r="H435" s="209">
        <f>F435*G435</f>
        <v>385</v>
      </c>
      <c r="I435" s="212" t="s">
        <v>63</v>
      </c>
      <c r="J435" s="209">
        <v>1</v>
      </c>
      <c r="K435" s="213">
        <v>0.5</v>
      </c>
      <c r="L435" s="209">
        <v>50</v>
      </c>
      <c r="M435" s="213">
        <v>0.8</v>
      </c>
      <c r="N435" s="213">
        <f>L435*K435*J435/M435</f>
        <v>31.25</v>
      </c>
      <c r="O435" s="212"/>
      <c r="P435" s="209"/>
      <c r="Q435" s="209"/>
      <c r="R435" s="214"/>
      <c r="S435" s="213"/>
      <c r="T435" s="215"/>
      <c r="U435" s="213"/>
      <c r="V435" s="216"/>
    </row>
    <row r="436" spans="1:22" ht="15.75">
      <c r="A436" s="217"/>
      <c r="B436" s="218"/>
      <c r="C436" s="209"/>
      <c r="D436" s="212"/>
      <c r="E436" s="209"/>
      <c r="F436" s="209"/>
      <c r="G436" s="211"/>
      <c r="H436" s="209">
        <f t="shared" ref="H436" si="63">F436*G436</f>
        <v>0</v>
      </c>
      <c r="I436" s="212"/>
      <c r="J436" s="209"/>
      <c r="K436" s="213"/>
      <c r="L436" s="209"/>
      <c r="M436" s="213"/>
      <c r="N436" s="213"/>
      <c r="O436" s="212"/>
      <c r="P436" s="209"/>
      <c r="Q436" s="209"/>
      <c r="R436" s="214"/>
      <c r="S436" s="213"/>
      <c r="T436" s="213"/>
      <c r="U436" s="213"/>
      <c r="V436" s="216"/>
    </row>
    <row r="437" spans="1:22" ht="15.75">
      <c r="A437" s="219"/>
      <c r="B437" s="220"/>
      <c r="C437" s="209"/>
      <c r="D437" s="212"/>
      <c r="E437" s="209"/>
      <c r="F437" s="211"/>
      <c r="G437" s="211"/>
      <c r="H437" s="209"/>
      <c r="I437" s="212"/>
      <c r="J437" s="209"/>
      <c r="K437" s="213"/>
      <c r="L437" s="213"/>
      <c r="M437" s="213"/>
      <c r="N437" s="213"/>
      <c r="O437" s="212"/>
      <c r="P437" s="209"/>
      <c r="Q437" s="209"/>
      <c r="R437" s="214"/>
      <c r="S437" s="213"/>
      <c r="T437" s="213"/>
      <c r="U437" s="213"/>
      <c r="V437" s="216"/>
    </row>
    <row r="438" spans="1:22" ht="15.75">
      <c r="A438" s="219"/>
      <c r="B438" s="220"/>
      <c r="C438" s="209"/>
      <c r="D438" s="212"/>
      <c r="E438" s="209"/>
      <c r="F438" s="264"/>
      <c r="G438" s="211"/>
      <c r="H438" s="209"/>
      <c r="I438" s="212"/>
      <c r="J438" s="209"/>
      <c r="K438" s="213"/>
      <c r="L438" s="213"/>
      <c r="M438" s="213"/>
      <c r="N438" s="213"/>
      <c r="O438" s="212"/>
      <c r="P438" s="209"/>
      <c r="Q438" s="209"/>
      <c r="R438" s="214"/>
      <c r="S438" s="213"/>
      <c r="T438" s="213"/>
      <c r="U438" s="213"/>
      <c r="V438" s="216"/>
    </row>
    <row r="439" spans="1:22" ht="15.75">
      <c r="A439" s="219"/>
      <c r="B439" s="220"/>
      <c r="C439" s="209"/>
      <c r="D439" s="212"/>
      <c r="E439" s="209"/>
      <c r="F439" s="211"/>
      <c r="G439" s="211"/>
      <c r="H439" s="209"/>
      <c r="I439" s="212"/>
      <c r="J439" s="209"/>
      <c r="K439" s="213"/>
      <c r="L439" s="213"/>
      <c r="M439" s="213"/>
      <c r="N439" s="213"/>
      <c r="O439" s="212"/>
      <c r="P439" s="209"/>
      <c r="Q439" s="209"/>
      <c r="R439" s="214"/>
      <c r="S439" s="213"/>
      <c r="T439" s="213"/>
      <c r="U439" s="213"/>
      <c r="V439" s="216"/>
    </row>
    <row r="440" spans="1:22" ht="15.75">
      <c r="A440" s="223"/>
      <c r="B440" s="224"/>
      <c r="C440" s="225"/>
      <c r="D440" s="224"/>
      <c r="E440" s="225"/>
      <c r="F440" s="225"/>
      <c r="G440" s="226"/>
      <c r="H440" s="226">
        <f>SUM(H435:H439)</f>
        <v>385</v>
      </c>
      <c r="I440" s="224"/>
      <c r="J440" s="225"/>
      <c r="K440" s="225"/>
      <c r="L440" s="225"/>
      <c r="M440" s="226"/>
      <c r="N440" s="226">
        <f>SUM(N435:N439)</f>
        <v>31.25</v>
      </c>
      <c r="O440" s="224"/>
      <c r="P440" s="225"/>
      <c r="Q440" s="225"/>
      <c r="R440" s="225"/>
      <c r="S440" s="226"/>
      <c r="T440" s="226">
        <f>SUM(T435:T437)</f>
        <v>0</v>
      </c>
      <c r="U440" s="226">
        <f>H440+N440+T440</f>
        <v>416.25</v>
      </c>
      <c r="V440" s="227">
        <f>U440*1.25</f>
        <v>520.3125</v>
      </c>
    </row>
    <row r="441" spans="1:22" ht="31.5">
      <c r="A441" s="207" t="s">
        <v>127</v>
      </c>
      <c r="B441" s="208" t="s">
        <v>241</v>
      </c>
      <c r="C441" s="209" t="s">
        <v>9</v>
      </c>
      <c r="D441" s="218"/>
      <c r="E441" s="209"/>
      <c r="F441" s="243"/>
      <c r="G441" s="222"/>
      <c r="H441" s="209"/>
      <c r="I441" s="212" t="s">
        <v>63</v>
      </c>
      <c r="J441" s="209">
        <v>1</v>
      </c>
      <c r="K441" s="213">
        <v>0.5</v>
      </c>
      <c r="L441" s="209">
        <v>50</v>
      </c>
      <c r="M441" s="213">
        <v>0.35</v>
      </c>
      <c r="N441" s="213">
        <f>L441*K441*J441/M441</f>
        <v>71.428571428571431</v>
      </c>
      <c r="O441" s="212" t="s">
        <v>64</v>
      </c>
      <c r="P441" s="209">
        <v>4</v>
      </c>
      <c r="Q441" s="209">
        <v>1</v>
      </c>
      <c r="R441" s="214">
        <v>8</v>
      </c>
      <c r="S441" s="213">
        <v>0.35</v>
      </c>
      <c r="T441" s="215">
        <f>R441*Q441*P441/S441</f>
        <v>91.428571428571431</v>
      </c>
      <c r="U441" s="213"/>
      <c r="V441" s="216"/>
    </row>
    <row r="442" spans="1:22" ht="15.75">
      <c r="A442" s="217"/>
      <c r="B442" s="218"/>
      <c r="C442" s="209"/>
      <c r="D442" s="212"/>
      <c r="E442" s="209"/>
      <c r="F442" s="209"/>
      <c r="G442" s="211"/>
      <c r="H442" s="209"/>
      <c r="I442" s="212" t="s">
        <v>176</v>
      </c>
      <c r="J442" s="209">
        <v>1</v>
      </c>
      <c r="K442" s="213">
        <v>1</v>
      </c>
      <c r="L442" s="209">
        <v>35</v>
      </c>
      <c r="M442" s="213">
        <v>0.35</v>
      </c>
      <c r="N442" s="213">
        <f t="shared" ref="N442:N443" si="64">L442*K442*J442/M442</f>
        <v>100</v>
      </c>
      <c r="O442" s="212"/>
      <c r="P442" s="209"/>
      <c r="Q442" s="209"/>
      <c r="R442" s="214"/>
      <c r="S442" s="213"/>
      <c r="T442" s="213"/>
      <c r="U442" s="213"/>
      <c r="V442" s="216"/>
    </row>
    <row r="443" spans="1:22" ht="15.75">
      <c r="A443" s="219"/>
      <c r="B443" s="220"/>
      <c r="C443" s="209"/>
      <c r="D443" s="212"/>
      <c r="E443" s="209"/>
      <c r="F443" s="211"/>
      <c r="G443" s="211"/>
      <c r="H443" s="209"/>
      <c r="I443" s="212" t="s">
        <v>136</v>
      </c>
      <c r="J443" s="209">
        <v>4</v>
      </c>
      <c r="K443" s="213">
        <v>1</v>
      </c>
      <c r="L443" s="213">
        <v>8</v>
      </c>
      <c r="M443" s="213">
        <v>0.35</v>
      </c>
      <c r="N443" s="213">
        <f t="shared" si="64"/>
        <v>91.428571428571431</v>
      </c>
      <c r="O443" s="212"/>
      <c r="P443" s="209"/>
      <c r="Q443" s="209"/>
      <c r="R443" s="214"/>
      <c r="S443" s="213"/>
      <c r="T443" s="213"/>
      <c r="U443" s="213"/>
      <c r="V443" s="216"/>
    </row>
    <row r="444" spans="1:22" ht="15.75">
      <c r="A444" s="219"/>
      <c r="B444" s="220"/>
      <c r="C444" s="209"/>
      <c r="D444" s="212"/>
      <c r="E444" s="209"/>
      <c r="F444" s="264"/>
      <c r="G444" s="211"/>
      <c r="H444" s="209"/>
      <c r="I444" s="212"/>
      <c r="J444" s="209"/>
      <c r="K444" s="213"/>
      <c r="L444" s="213"/>
      <c r="M444" s="213"/>
      <c r="N444" s="213"/>
      <c r="O444" s="212"/>
      <c r="P444" s="209"/>
      <c r="Q444" s="209"/>
      <c r="R444" s="214"/>
      <c r="S444" s="213"/>
      <c r="T444" s="213"/>
      <c r="U444" s="213"/>
      <c r="V444" s="216"/>
    </row>
    <row r="445" spans="1:22" ht="15.75">
      <c r="A445" s="219"/>
      <c r="B445" s="220"/>
      <c r="C445" s="209"/>
      <c r="D445" s="212"/>
      <c r="E445" s="209"/>
      <c r="F445" s="211"/>
      <c r="G445" s="211"/>
      <c r="H445" s="209"/>
      <c r="I445" s="212"/>
      <c r="J445" s="209"/>
      <c r="K445" s="213"/>
      <c r="L445" s="213"/>
      <c r="M445" s="213"/>
      <c r="N445" s="213"/>
      <c r="O445" s="212"/>
      <c r="P445" s="209"/>
      <c r="Q445" s="209"/>
      <c r="R445" s="214"/>
      <c r="S445" s="213"/>
      <c r="T445" s="213"/>
      <c r="U445" s="213"/>
      <c r="V445" s="216"/>
    </row>
    <row r="446" spans="1:22" ht="15.75">
      <c r="A446" s="223"/>
      <c r="B446" s="224"/>
      <c r="C446" s="225"/>
      <c r="D446" s="224"/>
      <c r="E446" s="225"/>
      <c r="F446" s="225"/>
      <c r="G446" s="226"/>
      <c r="H446" s="226"/>
      <c r="I446" s="224"/>
      <c r="J446" s="225"/>
      <c r="K446" s="225"/>
      <c r="L446" s="225"/>
      <c r="M446" s="226"/>
      <c r="N446" s="226">
        <f>SUM(N441:N445)</f>
        <v>262.85714285714289</v>
      </c>
      <c r="O446" s="224"/>
      <c r="P446" s="225"/>
      <c r="Q446" s="225"/>
      <c r="R446" s="225"/>
      <c r="S446" s="226"/>
      <c r="T446" s="226">
        <f>SUM(T441:T443)</f>
        <v>91.428571428571431</v>
      </c>
      <c r="U446" s="226">
        <f>H446+N446+T446</f>
        <v>354.28571428571433</v>
      </c>
      <c r="V446" s="227">
        <f>U446*1.25</f>
        <v>442.85714285714289</v>
      </c>
    </row>
    <row r="447" spans="1:22" ht="47.25">
      <c r="A447" s="207" t="s">
        <v>127</v>
      </c>
      <c r="B447" s="208" t="s">
        <v>242</v>
      </c>
      <c r="C447" s="209" t="s">
        <v>9</v>
      </c>
      <c r="D447" s="218" t="s">
        <v>243</v>
      </c>
      <c r="E447" s="209" t="s">
        <v>9</v>
      </c>
      <c r="F447" s="243">
        <v>1</v>
      </c>
      <c r="G447" s="222">
        <v>58.42</v>
      </c>
      <c r="H447" s="209">
        <f>G447*F447</f>
        <v>58.42</v>
      </c>
      <c r="I447" s="212" t="s">
        <v>63</v>
      </c>
      <c r="J447" s="209">
        <v>1</v>
      </c>
      <c r="K447" s="213">
        <v>0.25</v>
      </c>
      <c r="L447" s="209">
        <v>50</v>
      </c>
      <c r="M447" s="213">
        <v>4</v>
      </c>
      <c r="N447" s="213">
        <f>L447*K447*J447/M447</f>
        <v>3.125</v>
      </c>
      <c r="O447" s="212" t="s">
        <v>64</v>
      </c>
      <c r="P447" s="209">
        <v>2</v>
      </c>
      <c r="Q447" s="209">
        <v>1</v>
      </c>
      <c r="R447" s="214">
        <v>8</v>
      </c>
      <c r="S447" s="213">
        <v>4</v>
      </c>
      <c r="T447" s="215">
        <f>R447*Q447*P447/S447</f>
        <v>4</v>
      </c>
      <c r="U447" s="213"/>
      <c r="V447" s="216"/>
    </row>
    <row r="448" spans="1:22" ht="15.75">
      <c r="A448" s="217"/>
      <c r="B448" s="218"/>
      <c r="C448" s="209"/>
      <c r="D448" s="212"/>
      <c r="E448" s="209"/>
      <c r="F448" s="209"/>
      <c r="G448" s="211"/>
      <c r="H448" s="209"/>
      <c r="I448" s="212" t="s">
        <v>176</v>
      </c>
      <c r="J448" s="209">
        <v>1</v>
      </c>
      <c r="K448" s="213">
        <v>1</v>
      </c>
      <c r="L448" s="209">
        <v>35</v>
      </c>
      <c r="M448" s="213">
        <v>4</v>
      </c>
      <c r="N448" s="213">
        <f t="shared" ref="N448:N449" si="65">L448*K448*J448/M448</f>
        <v>8.75</v>
      </c>
      <c r="O448" s="212"/>
      <c r="P448" s="209"/>
      <c r="Q448" s="209"/>
      <c r="R448" s="214"/>
      <c r="S448" s="213"/>
      <c r="T448" s="213"/>
      <c r="U448" s="213"/>
      <c r="V448" s="216"/>
    </row>
    <row r="449" spans="1:22" ht="15.75">
      <c r="A449" s="219"/>
      <c r="B449" s="220"/>
      <c r="C449" s="209"/>
      <c r="D449" s="212"/>
      <c r="E449" s="209"/>
      <c r="F449" s="211"/>
      <c r="G449" s="211"/>
      <c r="H449" s="209"/>
      <c r="I449" s="212" t="s">
        <v>136</v>
      </c>
      <c r="J449" s="209">
        <v>2</v>
      </c>
      <c r="K449" s="213">
        <v>1</v>
      </c>
      <c r="L449" s="213">
        <v>8</v>
      </c>
      <c r="M449" s="213">
        <v>4</v>
      </c>
      <c r="N449" s="213">
        <f t="shared" si="65"/>
        <v>4</v>
      </c>
      <c r="O449" s="212"/>
      <c r="P449" s="209"/>
      <c r="Q449" s="209"/>
      <c r="R449" s="214"/>
      <c r="S449" s="213"/>
      <c r="T449" s="213"/>
      <c r="U449" s="213"/>
      <c r="V449" s="216"/>
    </row>
    <row r="450" spans="1:22" ht="15.75">
      <c r="A450" s="219"/>
      <c r="B450" s="220"/>
      <c r="C450" s="209"/>
      <c r="D450" s="212"/>
      <c r="E450" s="209"/>
      <c r="F450" s="264"/>
      <c r="G450" s="211"/>
      <c r="H450" s="209"/>
      <c r="I450" s="212"/>
      <c r="J450" s="209"/>
      <c r="K450" s="213"/>
      <c r="L450" s="213"/>
      <c r="M450" s="213"/>
      <c r="N450" s="213"/>
      <c r="O450" s="212"/>
      <c r="P450" s="209"/>
      <c r="Q450" s="209"/>
      <c r="R450" s="214"/>
      <c r="S450" s="213"/>
      <c r="T450" s="213"/>
      <c r="U450" s="213"/>
      <c r="V450" s="216"/>
    </row>
    <row r="451" spans="1:22" ht="15.75">
      <c r="A451" s="219"/>
      <c r="B451" s="220"/>
      <c r="C451" s="209"/>
      <c r="D451" s="212"/>
      <c r="E451" s="209"/>
      <c r="F451" s="211"/>
      <c r="G451" s="211"/>
      <c r="H451" s="209"/>
      <c r="I451" s="212"/>
      <c r="J451" s="209"/>
      <c r="K451" s="213"/>
      <c r="L451" s="213"/>
      <c r="M451" s="213"/>
      <c r="N451" s="213"/>
      <c r="O451" s="212"/>
      <c r="P451" s="209"/>
      <c r="Q451" s="209"/>
      <c r="R451" s="214"/>
      <c r="S451" s="213"/>
      <c r="T451" s="213"/>
      <c r="U451" s="213"/>
      <c r="V451" s="216"/>
    </row>
    <row r="452" spans="1:22" ht="15.75">
      <c r="A452" s="223"/>
      <c r="B452" s="224"/>
      <c r="C452" s="225"/>
      <c r="D452" s="224"/>
      <c r="E452" s="225"/>
      <c r="F452" s="225"/>
      <c r="G452" s="226"/>
      <c r="H452" s="226">
        <f>SUM(H447:H451)</f>
        <v>58.42</v>
      </c>
      <c r="I452" s="224"/>
      <c r="J452" s="225"/>
      <c r="K452" s="225"/>
      <c r="L452" s="225"/>
      <c r="M452" s="226"/>
      <c r="N452" s="226">
        <f>SUM(N447:N451)</f>
        <v>15.875</v>
      </c>
      <c r="O452" s="224"/>
      <c r="P452" s="225"/>
      <c r="Q452" s="225"/>
      <c r="R452" s="225"/>
      <c r="S452" s="226"/>
      <c r="T452" s="226">
        <f>SUM(T447:T449)</f>
        <v>4</v>
      </c>
      <c r="U452" s="226">
        <f>H452+N452+T452</f>
        <v>78.295000000000002</v>
      </c>
      <c r="V452" s="227">
        <f>U452*1.25</f>
        <v>97.868750000000006</v>
      </c>
    </row>
    <row r="453" spans="1:22">
      <c r="A453" s="195"/>
      <c r="B453" s="204"/>
      <c r="C453" s="200"/>
      <c r="D453" s="202"/>
      <c r="E453" s="200"/>
      <c r="F453" s="200"/>
      <c r="G453" s="201"/>
      <c r="H453" s="201"/>
      <c r="I453" s="202"/>
      <c r="J453" s="200"/>
      <c r="K453" s="201"/>
      <c r="L453" s="201"/>
      <c r="M453" s="201"/>
      <c r="N453" s="201"/>
      <c r="O453" s="202"/>
      <c r="P453" s="200"/>
      <c r="Q453" s="200"/>
      <c r="R453" s="200"/>
      <c r="S453" s="201"/>
      <c r="T453" s="221"/>
      <c r="U453" s="200"/>
      <c r="V453" s="216"/>
    </row>
    <row r="454" spans="1:22" ht="31.5">
      <c r="A454" s="207" t="s">
        <v>127</v>
      </c>
      <c r="B454" s="208" t="s">
        <v>244</v>
      </c>
      <c r="C454" s="209" t="s">
        <v>9</v>
      </c>
      <c r="D454" s="218" t="s">
        <v>245</v>
      </c>
      <c r="E454" s="209" t="s">
        <v>9</v>
      </c>
      <c r="F454" s="209">
        <v>1</v>
      </c>
      <c r="G454" s="247">
        <v>592.16999999999996</v>
      </c>
      <c r="H454" s="209">
        <f>F454*G454</f>
        <v>592.16999999999996</v>
      </c>
      <c r="I454" s="212" t="s">
        <v>63</v>
      </c>
      <c r="J454" s="209">
        <v>1</v>
      </c>
      <c r="K454" s="213">
        <v>0.25</v>
      </c>
      <c r="L454" s="209">
        <v>50</v>
      </c>
      <c r="M454" s="213">
        <v>1.2</v>
      </c>
      <c r="N454" s="213">
        <f>L454*K454*J454/M454</f>
        <v>10.416666666666668</v>
      </c>
      <c r="O454" s="212" t="s">
        <v>64</v>
      </c>
      <c r="P454" s="209">
        <v>2</v>
      </c>
      <c r="Q454" s="209">
        <v>1.5</v>
      </c>
      <c r="R454" s="214">
        <v>8</v>
      </c>
      <c r="S454" s="213">
        <v>1.2</v>
      </c>
      <c r="T454" s="215">
        <f>R454*Q454*P454/S454</f>
        <v>20</v>
      </c>
      <c r="U454" s="213"/>
      <c r="V454" s="216"/>
    </row>
    <row r="455" spans="1:22" ht="15.75">
      <c r="A455" s="217"/>
      <c r="B455" s="218"/>
      <c r="C455" s="209"/>
      <c r="D455" s="212" t="s">
        <v>131</v>
      </c>
      <c r="E455" s="209" t="s">
        <v>132</v>
      </c>
      <c r="F455" s="209">
        <v>0.19</v>
      </c>
      <c r="G455" s="211">
        <f>'[7]Material Price'!C2</f>
        <v>300</v>
      </c>
      <c r="H455" s="209">
        <f t="shared" ref="H455:H457" si="66">F455*G455</f>
        <v>57</v>
      </c>
      <c r="I455" s="212" t="s">
        <v>133</v>
      </c>
      <c r="J455" s="209">
        <v>1</v>
      </c>
      <c r="K455" s="213">
        <v>1</v>
      </c>
      <c r="L455" s="209">
        <v>35</v>
      </c>
      <c r="M455" s="213">
        <v>1.2</v>
      </c>
      <c r="N455" s="213">
        <f t="shared" ref="N455:N456" si="67">L455*K455*J455/M455</f>
        <v>29.166666666666668</v>
      </c>
      <c r="O455" s="212"/>
      <c r="P455" s="209"/>
      <c r="Q455" s="209"/>
      <c r="R455" s="214"/>
      <c r="S455" s="213"/>
      <c r="T455" s="215"/>
      <c r="U455" s="213"/>
      <c r="V455" s="216"/>
    </row>
    <row r="456" spans="1:22" ht="15.75">
      <c r="A456" s="219"/>
      <c r="B456" s="220"/>
      <c r="C456" s="209"/>
      <c r="D456" s="212" t="s">
        <v>134</v>
      </c>
      <c r="E456" s="209" t="s">
        <v>135</v>
      </c>
      <c r="F456" s="213">
        <v>5.2999999999999999E-2</v>
      </c>
      <c r="G456" s="211">
        <f>'[7]Material Price'!C3</f>
        <v>600</v>
      </c>
      <c r="H456" s="209">
        <f t="shared" si="66"/>
        <v>31.8</v>
      </c>
      <c r="I456" s="212" t="s">
        <v>136</v>
      </c>
      <c r="J456" s="209">
        <v>2</v>
      </c>
      <c r="K456" s="213">
        <v>1</v>
      </c>
      <c r="L456" s="213">
        <v>8</v>
      </c>
      <c r="M456" s="213">
        <v>1.2</v>
      </c>
      <c r="N456" s="213">
        <f t="shared" si="67"/>
        <v>13.333333333333334</v>
      </c>
      <c r="O456" s="212"/>
      <c r="P456" s="209"/>
      <c r="Q456" s="209"/>
      <c r="R456" s="214"/>
      <c r="S456" s="213"/>
      <c r="T456" s="213"/>
      <c r="U456" s="213"/>
      <c r="V456" s="216"/>
    </row>
    <row r="457" spans="1:22" ht="15.75">
      <c r="A457" s="219"/>
      <c r="B457" s="220"/>
      <c r="C457" s="209"/>
      <c r="D457" s="212" t="s">
        <v>137</v>
      </c>
      <c r="E457" s="209" t="s">
        <v>138</v>
      </c>
      <c r="F457" s="213">
        <v>0.5</v>
      </c>
      <c r="G457" s="211">
        <v>0.1</v>
      </c>
      <c r="H457" s="209">
        <f t="shared" si="66"/>
        <v>0.05</v>
      </c>
      <c r="I457" s="218"/>
      <c r="J457" s="209"/>
      <c r="K457" s="213"/>
      <c r="L457" s="213"/>
      <c r="M457" s="213"/>
      <c r="N457" s="213"/>
      <c r="O457" s="212"/>
      <c r="P457" s="209"/>
      <c r="Q457" s="209"/>
      <c r="R457" s="214"/>
      <c r="S457" s="213"/>
      <c r="T457" s="213"/>
      <c r="U457" s="213"/>
      <c r="V457" s="216"/>
    </row>
    <row r="458" spans="1:22" ht="15.75">
      <c r="A458" s="219"/>
      <c r="B458" s="220"/>
      <c r="C458" s="209"/>
      <c r="D458" s="212"/>
      <c r="E458" s="209"/>
      <c r="F458" s="211"/>
      <c r="G458" s="211"/>
      <c r="H458" s="209"/>
      <c r="I458" s="212"/>
      <c r="J458" s="209"/>
      <c r="K458" s="213"/>
      <c r="L458" s="213"/>
      <c r="M458" s="213"/>
      <c r="N458" s="213"/>
      <c r="O458" s="212"/>
      <c r="P458" s="209"/>
      <c r="Q458" s="209"/>
      <c r="R458" s="214"/>
      <c r="S458" s="213"/>
      <c r="T458" s="213"/>
      <c r="U458" s="213"/>
      <c r="V458" s="216"/>
    </row>
    <row r="459" spans="1:22" ht="15.75">
      <c r="A459" s="223"/>
      <c r="B459" s="224"/>
      <c r="C459" s="225"/>
      <c r="D459" s="224"/>
      <c r="E459" s="225"/>
      <c r="F459" s="225"/>
      <c r="G459" s="226"/>
      <c r="H459" s="226">
        <f>SUM(H454:H457)</f>
        <v>681.01999999999987</v>
      </c>
      <c r="I459" s="224"/>
      <c r="J459" s="225"/>
      <c r="K459" s="225"/>
      <c r="L459" s="225"/>
      <c r="M459" s="226"/>
      <c r="N459" s="226">
        <f>SUM(N454:N457)</f>
        <v>52.916666666666671</v>
      </c>
      <c r="O459" s="224"/>
      <c r="P459" s="225"/>
      <c r="Q459" s="225"/>
      <c r="R459" s="225"/>
      <c r="S459" s="226"/>
      <c r="T459" s="226">
        <f>SUM(T454:T456)</f>
        <v>20</v>
      </c>
      <c r="U459" s="226">
        <f>H459+N459+T459</f>
        <v>753.9366666666665</v>
      </c>
      <c r="V459" s="227">
        <f>U459*1.3</f>
        <v>980.11766666666642</v>
      </c>
    </row>
    <row r="460" spans="1:22">
      <c r="A460" s="195"/>
      <c r="B460" s="204"/>
      <c r="C460" s="200"/>
      <c r="D460" s="202"/>
      <c r="E460" s="200"/>
      <c r="F460" s="200"/>
      <c r="G460" s="201"/>
      <c r="H460" s="201"/>
      <c r="I460" s="202"/>
      <c r="J460" s="200"/>
      <c r="K460" s="201"/>
      <c r="L460" s="201"/>
      <c r="M460" s="201"/>
      <c r="N460" s="201"/>
      <c r="O460" s="202"/>
      <c r="P460" s="200"/>
      <c r="Q460" s="200"/>
      <c r="R460" s="200"/>
      <c r="S460" s="201"/>
      <c r="T460" s="221"/>
      <c r="U460" s="200"/>
      <c r="V460" s="216"/>
    </row>
    <row r="461" spans="1:22" ht="31.5">
      <c r="A461" s="207" t="s">
        <v>127</v>
      </c>
      <c r="B461" s="208" t="s">
        <v>246</v>
      </c>
      <c r="C461" s="209" t="s">
        <v>9</v>
      </c>
      <c r="D461" s="218" t="s">
        <v>245</v>
      </c>
      <c r="E461" s="209" t="s">
        <v>9</v>
      </c>
      <c r="F461" s="209">
        <v>1</v>
      </c>
      <c r="G461" s="247">
        <v>592.16999999999996</v>
      </c>
      <c r="H461" s="209">
        <f>F461*G461</f>
        <v>592.16999999999996</v>
      </c>
      <c r="I461" s="212" t="s">
        <v>63</v>
      </c>
      <c r="J461" s="209">
        <v>1</v>
      </c>
      <c r="K461" s="213">
        <v>0.25</v>
      </c>
      <c r="L461" s="209">
        <v>50</v>
      </c>
      <c r="M461" s="213">
        <v>1.4</v>
      </c>
      <c r="N461" s="213">
        <f>L461*K461*J461/M461</f>
        <v>8.9285714285714288</v>
      </c>
      <c r="O461" s="212" t="s">
        <v>64</v>
      </c>
      <c r="P461" s="209">
        <v>2</v>
      </c>
      <c r="Q461" s="209">
        <v>1.5</v>
      </c>
      <c r="R461" s="214">
        <v>8</v>
      </c>
      <c r="S461" s="213">
        <v>1.4</v>
      </c>
      <c r="T461" s="215">
        <f>R461*Q461*P461/S461</f>
        <v>17.142857142857142</v>
      </c>
      <c r="U461" s="213"/>
      <c r="V461" s="216"/>
    </row>
    <row r="462" spans="1:22" ht="15.75">
      <c r="A462" s="217"/>
      <c r="B462" s="218"/>
      <c r="C462" s="209"/>
      <c r="D462" s="212" t="s">
        <v>131</v>
      </c>
      <c r="E462" s="209" t="s">
        <v>132</v>
      </c>
      <c r="F462" s="209">
        <v>0.1</v>
      </c>
      <c r="G462" s="211">
        <f>'[7]Material Price'!C2</f>
        <v>300</v>
      </c>
      <c r="H462" s="209">
        <f t="shared" ref="H462:H464" si="68">F462*G462</f>
        <v>30</v>
      </c>
      <c r="I462" s="212" t="s">
        <v>133</v>
      </c>
      <c r="J462" s="209">
        <v>1</v>
      </c>
      <c r="K462" s="213">
        <v>1</v>
      </c>
      <c r="L462" s="209">
        <v>35</v>
      </c>
      <c r="M462" s="213">
        <v>1.4</v>
      </c>
      <c r="N462" s="213">
        <f t="shared" ref="N462:N463" si="69">L462*K462*J462/M462</f>
        <v>25</v>
      </c>
      <c r="O462" s="212"/>
      <c r="P462" s="209"/>
      <c r="Q462" s="209"/>
      <c r="R462" s="214"/>
      <c r="S462" s="213"/>
      <c r="T462" s="215"/>
      <c r="U462" s="213"/>
      <c r="V462" s="216"/>
    </row>
    <row r="463" spans="1:22" ht="15.75">
      <c r="A463" s="219"/>
      <c r="B463" s="220"/>
      <c r="C463" s="209"/>
      <c r="D463" s="212" t="s">
        <v>134</v>
      </c>
      <c r="E463" s="209" t="s">
        <v>135</v>
      </c>
      <c r="F463" s="213">
        <v>2.3E-2</v>
      </c>
      <c r="G463" s="211">
        <f>'[7]Material Price'!C3</f>
        <v>600</v>
      </c>
      <c r="H463" s="209">
        <f t="shared" si="68"/>
        <v>13.799999999999999</v>
      </c>
      <c r="I463" s="212" t="s">
        <v>136</v>
      </c>
      <c r="J463" s="209">
        <v>2</v>
      </c>
      <c r="K463" s="213">
        <v>1</v>
      </c>
      <c r="L463" s="213">
        <v>8</v>
      </c>
      <c r="M463" s="213">
        <v>1.4</v>
      </c>
      <c r="N463" s="213">
        <f t="shared" si="69"/>
        <v>11.428571428571429</v>
      </c>
      <c r="O463" s="212"/>
      <c r="P463" s="209"/>
      <c r="Q463" s="209"/>
      <c r="R463" s="214"/>
      <c r="S463" s="213"/>
      <c r="T463" s="213"/>
      <c r="U463" s="213"/>
      <c r="V463" s="216"/>
    </row>
    <row r="464" spans="1:22" ht="15.75">
      <c r="A464" s="219"/>
      <c r="B464" s="220"/>
      <c r="C464" s="209"/>
      <c r="D464" s="212" t="s">
        <v>137</v>
      </c>
      <c r="E464" s="209" t="s">
        <v>138</v>
      </c>
      <c r="F464" s="213">
        <v>0.5</v>
      </c>
      <c r="G464" s="211">
        <v>0.1</v>
      </c>
      <c r="H464" s="209">
        <f t="shared" si="68"/>
        <v>0.05</v>
      </c>
      <c r="I464" s="218"/>
      <c r="J464" s="209"/>
      <c r="K464" s="213"/>
      <c r="L464" s="213"/>
      <c r="M464" s="213"/>
      <c r="N464" s="213"/>
      <c r="O464" s="212"/>
      <c r="P464" s="209"/>
      <c r="Q464" s="209"/>
      <c r="R464" s="214"/>
      <c r="S464" s="213"/>
      <c r="T464" s="213"/>
      <c r="U464" s="213"/>
      <c r="V464" s="216"/>
    </row>
    <row r="465" spans="1:22" ht="15.75">
      <c r="A465" s="219"/>
      <c r="B465" s="220"/>
      <c r="C465" s="209"/>
      <c r="D465" s="212"/>
      <c r="E465" s="209"/>
      <c r="F465" s="211"/>
      <c r="G465" s="211"/>
      <c r="H465" s="209"/>
      <c r="I465" s="212"/>
      <c r="J465" s="209"/>
      <c r="K465" s="213"/>
      <c r="L465" s="213"/>
      <c r="M465" s="213"/>
      <c r="N465" s="213"/>
      <c r="O465" s="212"/>
      <c r="P465" s="209"/>
      <c r="Q465" s="209"/>
      <c r="R465" s="214"/>
      <c r="S465" s="213"/>
      <c r="T465" s="213"/>
      <c r="U465" s="213"/>
      <c r="V465" s="216"/>
    </row>
    <row r="466" spans="1:22" ht="15.75">
      <c r="A466" s="223"/>
      <c r="B466" s="224"/>
      <c r="C466" s="225"/>
      <c r="D466" s="224"/>
      <c r="E466" s="225"/>
      <c r="F466" s="225"/>
      <c r="G466" s="226"/>
      <c r="H466" s="226">
        <f>SUM(H461:H464)</f>
        <v>636.01999999999987</v>
      </c>
      <c r="I466" s="224"/>
      <c r="J466" s="225"/>
      <c r="K466" s="225"/>
      <c r="L466" s="225"/>
      <c r="M466" s="226"/>
      <c r="N466" s="226">
        <f>SUM(N461:N464)</f>
        <v>45.357142857142861</v>
      </c>
      <c r="O466" s="224"/>
      <c r="P466" s="225"/>
      <c r="Q466" s="225"/>
      <c r="R466" s="225"/>
      <c r="S466" s="226"/>
      <c r="T466" s="226">
        <f>SUM(T461:T463)</f>
        <v>17.142857142857142</v>
      </c>
      <c r="U466" s="226">
        <f>H466+N466+T466</f>
        <v>698.51999999999987</v>
      </c>
      <c r="V466" s="227">
        <f>U466*1.3</f>
        <v>908.07599999999991</v>
      </c>
    </row>
    <row r="467" spans="1:22" ht="31.5">
      <c r="A467" s="207" t="s">
        <v>165</v>
      </c>
      <c r="B467" s="208" t="s">
        <v>247</v>
      </c>
      <c r="C467" s="209" t="s">
        <v>9</v>
      </c>
      <c r="D467" s="210" t="s">
        <v>167</v>
      </c>
      <c r="E467" s="209" t="s">
        <v>9</v>
      </c>
      <c r="F467" s="209">
        <v>1</v>
      </c>
      <c r="G467" s="211">
        <v>220</v>
      </c>
      <c r="H467" s="209">
        <f>F467*G467</f>
        <v>220</v>
      </c>
      <c r="I467" s="212" t="s">
        <v>63</v>
      </c>
      <c r="J467" s="209">
        <v>1</v>
      </c>
      <c r="K467" s="213">
        <v>0.5</v>
      </c>
      <c r="L467" s="209">
        <v>50</v>
      </c>
      <c r="M467" s="213">
        <v>1</v>
      </c>
      <c r="N467" s="213">
        <f>L467*K467*J467/M467</f>
        <v>25</v>
      </c>
      <c r="O467" s="212"/>
      <c r="P467" s="209"/>
      <c r="Q467" s="209"/>
      <c r="R467" s="214"/>
      <c r="S467" s="213"/>
      <c r="T467" s="215"/>
      <c r="U467" s="213"/>
      <c r="V467" s="216"/>
    </row>
    <row r="468" spans="1:22" ht="15.75">
      <c r="A468" s="217"/>
      <c r="B468" s="218"/>
      <c r="C468" s="209"/>
      <c r="D468" s="212"/>
      <c r="E468" s="209"/>
      <c r="F468" s="209"/>
      <c r="G468" s="211"/>
      <c r="H468" s="209">
        <f t="shared" ref="H468:H470" si="70">F468*G468</f>
        <v>0</v>
      </c>
      <c r="I468" s="212"/>
      <c r="J468" s="209"/>
      <c r="K468" s="213"/>
      <c r="L468" s="209"/>
      <c r="M468" s="213"/>
      <c r="N468" s="213"/>
      <c r="O468" s="212"/>
      <c r="P468" s="209"/>
      <c r="Q468" s="209"/>
      <c r="R468" s="214"/>
      <c r="S468" s="213"/>
      <c r="T468" s="213"/>
      <c r="U468" s="213"/>
      <c r="V468" s="216"/>
    </row>
    <row r="469" spans="1:22" ht="15.75">
      <c r="A469" s="219"/>
      <c r="B469" s="220"/>
      <c r="C469" s="209"/>
      <c r="D469" s="212"/>
      <c r="E469" s="209"/>
      <c r="F469" s="211"/>
      <c r="G469" s="211"/>
      <c r="H469" s="209">
        <f t="shared" si="70"/>
        <v>0</v>
      </c>
      <c r="I469" s="212"/>
      <c r="J469" s="209"/>
      <c r="K469" s="213"/>
      <c r="L469" s="213"/>
      <c r="M469" s="213"/>
      <c r="N469" s="213"/>
      <c r="O469" s="212"/>
      <c r="P469" s="209"/>
      <c r="Q469" s="209"/>
      <c r="R469" s="214"/>
      <c r="S469" s="213"/>
      <c r="T469" s="213"/>
      <c r="U469" s="213"/>
      <c r="V469" s="216"/>
    </row>
    <row r="470" spans="1:22" ht="15.75">
      <c r="A470" s="219"/>
      <c r="B470" s="220"/>
      <c r="C470" s="209"/>
      <c r="D470" s="212"/>
      <c r="E470" s="209"/>
      <c r="F470" s="211"/>
      <c r="G470" s="211"/>
      <c r="H470" s="209">
        <f t="shared" si="70"/>
        <v>0</v>
      </c>
      <c r="I470" s="212"/>
      <c r="J470" s="209"/>
      <c r="K470" s="213"/>
      <c r="L470" s="213"/>
      <c r="M470" s="213"/>
      <c r="N470" s="213"/>
      <c r="O470" s="212"/>
      <c r="P470" s="209"/>
      <c r="Q470" s="209"/>
      <c r="R470" s="214"/>
      <c r="S470" s="213"/>
      <c r="T470" s="213"/>
      <c r="U470" s="213"/>
      <c r="V470" s="216"/>
    </row>
    <row r="471" spans="1:22" ht="15.75">
      <c r="A471" s="219"/>
      <c r="B471" s="220"/>
      <c r="C471" s="209"/>
      <c r="D471" s="212"/>
      <c r="E471" s="209"/>
      <c r="F471" s="211"/>
      <c r="G471" s="211"/>
      <c r="H471" s="209"/>
      <c r="I471" s="212"/>
      <c r="J471" s="209"/>
      <c r="K471" s="213"/>
      <c r="L471" s="213"/>
      <c r="M471" s="213"/>
      <c r="N471" s="213"/>
      <c r="O471" s="212"/>
      <c r="P471" s="209"/>
      <c r="Q471" s="209"/>
      <c r="R471" s="214"/>
      <c r="S471" s="213"/>
      <c r="T471" s="213"/>
      <c r="U471" s="213"/>
      <c r="V471" s="216"/>
    </row>
    <row r="472" spans="1:22" ht="15.75">
      <c r="A472" s="223"/>
      <c r="B472" s="224"/>
      <c r="C472" s="225"/>
      <c r="D472" s="224"/>
      <c r="E472" s="225"/>
      <c r="F472" s="225"/>
      <c r="G472" s="226"/>
      <c r="H472" s="226">
        <f>SUM(H467:H469)</f>
        <v>220</v>
      </c>
      <c r="I472" s="224"/>
      <c r="J472" s="225"/>
      <c r="K472" s="225"/>
      <c r="L472" s="225"/>
      <c r="M472" s="226"/>
      <c r="N472" s="226">
        <f>SUM(N467:N469)</f>
        <v>25</v>
      </c>
      <c r="O472" s="224"/>
      <c r="P472" s="225"/>
      <c r="Q472" s="225"/>
      <c r="R472" s="225"/>
      <c r="S472" s="226"/>
      <c r="T472" s="226">
        <f>SUM(T467:T469)</f>
        <v>0</v>
      </c>
      <c r="U472" s="226">
        <f>H472+N472+T472</f>
        <v>245</v>
      </c>
      <c r="V472" s="227">
        <f>U472*1.25</f>
        <v>306.25</v>
      </c>
    </row>
    <row r="473" spans="1:22" ht="31.5">
      <c r="A473" s="207" t="s">
        <v>165</v>
      </c>
      <c r="B473" s="208" t="s">
        <v>248</v>
      </c>
      <c r="C473" s="209" t="s">
        <v>9</v>
      </c>
      <c r="D473" s="210" t="s">
        <v>167</v>
      </c>
      <c r="E473" s="209" t="s">
        <v>9</v>
      </c>
      <c r="F473" s="209">
        <v>1</v>
      </c>
      <c r="G473" s="211">
        <f>550</f>
        <v>550</v>
      </c>
      <c r="H473" s="209">
        <f>F473*G473</f>
        <v>550</v>
      </c>
      <c r="I473" s="212" t="s">
        <v>63</v>
      </c>
      <c r="J473" s="209">
        <v>1</v>
      </c>
      <c r="K473" s="213">
        <v>0.5</v>
      </c>
      <c r="L473" s="209">
        <v>50</v>
      </c>
      <c r="M473" s="213">
        <v>0.5</v>
      </c>
      <c r="N473" s="213">
        <f>L473*K473*J473/M473</f>
        <v>50</v>
      </c>
      <c r="O473" s="212"/>
      <c r="P473" s="209"/>
      <c r="Q473" s="209"/>
      <c r="R473" s="214"/>
      <c r="S473" s="213"/>
      <c r="T473" s="215"/>
      <c r="U473" s="213"/>
      <c r="V473" s="216"/>
    </row>
    <row r="474" spans="1:22" ht="15.75">
      <c r="A474" s="217"/>
      <c r="B474" s="218"/>
      <c r="C474" s="209"/>
      <c r="D474" s="212"/>
      <c r="E474" s="209"/>
      <c r="F474" s="209"/>
      <c r="G474" s="211"/>
      <c r="H474" s="209">
        <f t="shared" ref="H474:H476" si="71">F474*G474</f>
        <v>0</v>
      </c>
      <c r="I474" s="212"/>
      <c r="J474" s="209"/>
      <c r="K474" s="213"/>
      <c r="L474" s="209"/>
      <c r="M474" s="213"/>
      <c r="N474" s="213"/>
      <c r="O474" s="212"/>
      <c r="P474" s="209"/>
      <c r="Q474" s="209"/>
      <c r="R474" s="214"/>
      <c r="S474" s="213"/>
      <c r="T474" s="213"/>
      <c r="U474" s="213"/>
      <c r="V474" s="216"/>
    </row>
    <row r="475" spans="1:22" ht="15.75">
      <c r="A475" s="219"/>
      <c r="B475" s="220"/>
      <c r="C475" s="209"/>
      <c r="D475" s="212"/>
      <c r="E475" s="209"/>
      <c r="F475" s="211"/>
      <c r="G475" s="211"/>
      <c r="H475" s="209">
        <f t="shared" si="71"/>
        <v>0</v>
      </c>
      <c r="I475" s="212"/>
      <c r="J475" s="209"/>
      <c r="K475" s="213"/>
      <c r="L475" s="213"/>
      <c r="M475" s="213"/>
      <c r="N475" s="213"/>
      <c r="O475" s="212"/>
      <c r="P475" s="209"/>
      <c r="Q475" s="209"/>
      <c r="R475" s="214"/>
      <c r="S475" s="213"/>
      <c r="T475" s="213"/>
      <c r="U475" s="213"/>
      <c r="V475" s="216"/>
    </row>
    <row r="476" spans="1:22" ht="15.75">
      <c r="A476" s="219"/>
      <c r="B476" s="220"/>
      <c r="C476" s="209"/>
      <c r="D476" s="212"/>
      <c r="E476" s="209"/>
      <c r="F476" s="211"/>
      <c r="G476" s="211"/>
      <c r="H476" s="209">
        <f t="shared" si="71"/>
        <v>0</v>
      </c>
      <c r="I476" s="212"/>
      <c r="J476" s="209"/>
      <c r="K476" s="213"/>
      <c r="L476" s="213"/>
      <c r="M476" s="213"/>
      <c r="N476" s="213"/>
      <c r="O476" s="212"/>
      <c r="P476" s="209"/>
      <c r="Q476" s="209"/>
      <c r="R476" s="214"/>
      <c r="S476" s="213"/>
      <c r="T476" s="213"/>
      <c r="U476" s="213"/>
      <c r="V476" s="216"/>
    </row>
    <row r="477" spans="1:22" ht="15.75">
      <c r="A477" s="219"/>
      <c r="B477" s="220"/>
      <c r="C477" s="209"/>
      <c r="D477" s="212"/>
      <c r="E477" s="209"/>
      <c r="F477" s="211"/>
      <c r="G477" s="211"/>
      <c r="H477" s="209"/>
      <c r="I477" s="212"/>
      <c r="J477" s="209"/>
      <c r="K477" s="213"/>
      <c r="L477" s="213"/>
      <c r="M477" s="213"/>
      <c r="N477" s="213"/>
      <c r="O477" s="212"/>
      <c r="P477" s="209"/>
      <c r="Q477" s="209"/>
      <c r="R477" s="214"/>
      <c r="S477" s="213"/>
      <c r="T477" s="213"/>
      <c r="U477" s="213"/>
      <c r="V477" s="216"/>
    </row>
    <row r="478" spans="1:22" ht="15.75">
      <c r="A478" s="223"/>
      <c r="B478" s="224"/>
      <c r="C478" s="225"/>
      <c r="D478" s="224"/>
      <c r="E478" s="225"/>
      <c r="F478" s="225"/>
      <c r="G478" s="226"/>
      <c r="H478" s="226">
        <f>SUM(H473:H475)</f>
        <v>550</v>
      </c>
      <c r="I478" s="224"/>
      <c r="J478" s="225"/>
      <c r="K478" s="225"/>
      <c r="L478" s="225"/>
      <c r="M478" s="226"/>
      <c r="N478" s="226">
        <f>SUM(N473:N475)</f>
        <v>50</v>
      </c>
      <c r="O478" s="224"/>
      <c r="P478" s="225"/>
      <c r="Q478" s="225"/>
      <c r="R478" s="225"/>
      <c r="S478" s="226"/>
      <c r="T478" s="226">
        <f>SUM(T473:T475)</f>
        <v>0</v>
      </c>
      <c r="U478" s="226">
        <f>H478+N478+T478</f>
        <v>600</v>
      </c>
      <c r="V478" s="227">
        <f>U478*1.25</f>
        <v>750</v>
      </c>
    </row>
    <row r="479" spans="1:22" ht="47.25">
      <c r="A479" s="207" t="s">
        <v>165</v>
      </c>
      <c r="B479" s="208" t="s">
        <v>249</v>
      </c>
      <c r="C479" s="209" t="s">
        <v>9</v>
      </c>
      <c r="D479" s="210" t="s">
        <v>167</v>
      </c>
      <c r="E479" s="209" t="s">
        <v>9</v>
      </c>
      <c r="F479" s="209">
        <v>1</v>
      </c>
      <c r="G479" s="211">
        <f>550</f>
        <v>550</v>
      </c>
      <c r="H479" s="209">
        <f>F479*G479</f>
        <v>550</v>
      </c>
      <c r="I479" s="212" t="s">
        <v>63</v>
      </c>
      <c r="J479" s="209">
        <v>1</v>
      </c>
      <c r="K479" s="213">
        <v>0.5</v>
      </c>
      <c r="L479" s="209">
        <v>50</v>
      </c>
      <c r="M479" s="213">
        <v>0.5</v>
      </c>
      <c r="N479" s="213">
        <f>L479*K479*J479/M479</f>
        <v>50</v>
      </c>
      <c r="O479" s="212"/>
      <c r="P479" s="209"/>
      <c r="Q479" s="209"/>
      <c r="R479" s="214"/>
      <c r="S479" s="213"/>
      <c r="T479" s="215"/>
      <c r="U479" s="213"/>
      <c r="V479" s="216"/>
    </row>
    <row r="480" spans="1:22" ht="15.75">
      <c r="A480" s="217"/>
      <c r="B480" s="218"/>
      <c r="C480" s="209"/>
      <c r="D480" s="212"/>
      <c r="E480" s="209"/>
      <c r="F480" s="209"/>
      <c r="G480" s="211"/>
      <c r="H480" s="209">
        <f t="shared" ref="H480:H482" si="72">F480*G480</f>
        <v>0</v>
      </c>
      <c r="I480" s="212"/>
      <c r="J480" s="209"/>
      <c r="K480" s="213"/>
      <c r="L480" s="209"/>
      <c r="M480" s="213"/>
      <c r="N480" s="213"/>
      <c r="O480" s="212"/>
      <c r="P480" s="209"/>
      <c r="Q480" s="209"/>
      <c r="R480" s="214"/>
      <c r="S480" s="213"/>
      <c r="T480" s="213"/>
      <c r="U480" s="213"/>
      <c r="V480" s="216"/>
    </row>
    <row r="481" spans="1:22" ht="15.75">
      <c r="A481" s="219"/>
      <c r="B481" s="220"/>
      <c r="C481" s="209"/>
      <c r="D481" s="212"/>
      <c r="E481" s="209"/>
      <c r="F481" s="211"/>
      <c r="G481" s="211"/>
      <c r="H481" s="209">
        <f t="shared" si="72"/>
        <v>0</v>
      </c>
      <c r="I481" s="212"/>
      <c r="J481" s="209"/>
      <c r="K481" s="213"/>
      <c r="L481" s="213"/>
      <c r="M481" s="213"/>
      <c r="N481" s="213"/>
      <c r="O481" s="212"/>
      <c r="P481" s="209"/>
      <c r="Q481" s="209"/>
      <c r="R481" s="214"/>
      <c r="S481" s="213"/>
      <c r="T481" s="213"/>
      <c r="U481" s="213"/>
      <c r="V481" s="216"/>
    </row>
    <row r="482" spans="1:22" ht="15.75">
      <c r="A482" s="219"/>
      <c r="B482" s="220"/>
      <c r="C482" s="209"/>
      <c r="D482" s="212"/>
      <c r="E482" s="209"/>
      <c r="F482" s="211"/>
      <c r="G482" s="211"/>
      <c r="H482" s="209">
        <f t="shared" si="72"/>
        <v>0</v>
      </c>
      <c r="I482" s="212"/>
      <c r="J482" s="209"/>
      <c r="K482" s="213"/>
      <c r="L482" s="213"/>
      <c r="M482" s="213"/>
      <c r="N482" s="213"/>
      <c r="O482" s="212"/>
      <c r="P482" s="209"/>
      <c r="Q482" s="209"/>
      <c r="R482" s="214"/>
      <c r="S482" s="213"/>
      <c r="T482" s="213"/>
      <c r="U482" s="213"/>
      <c r="V482" s="216"/>
    </row>
    <row r="483" spans="1:22" ht="15.75">
      <c r="A483" s="219"/>
      <c r="B483" s="220"/>
      <c r="C483" s="209"/>
      <c r="D483" s="212"/>
      <c r="E483" s="209"/>
      <c r="F483" s="211"/>
      <c r="G483" s="211"/>
      <c r="H483" s="209"/>
      <c r="I483" s="212"/>
      <c r="J483" s="209"/>
      <c r="K483" s="213"/>
      <c r="L483" s="213"/>
      <c r="M483" s="213"/>
      <c r="N483" s="213"/>
      <c r="O483" s="212"/>
      <c r="P483" s="209"/>
      <c r="Q483" s="209"/>
      <c r="R483" s="214"/>
      <c r="S483" s="213"/>
      <c r="T483" s="213"/>
      <c r="U483" s="213"/>
      <c r="V483" s="216"/>
    </row>
    <row r="484" spans="1:22" ht="15.75">
      <c r="A484" s="223"/>
      <c r="B484" s="224"/>
      <c r="C484" s="225"/>
      <c r="D484" s="224"/>
      <c r="E484" s="225"/>
      <c r="F484" s="225"/>
      <c r="G484" s="226"/>
      <c r="H484" s="226">
        <f>SUM(H479:H481)</f>
        <v>550</v>
      </c>
      <c r="I484" s="224"/>
      <c r="J484" s="225"/>
      <c r="K484" s="225"/>
      <c r="L484" s="225"/>
      <c r="M484" s="226"/>
      <c r="N484" s="226">
        <f>SUM(N479:N481)</f>
        <v>50</v>
      </c>
      <c r="O484" s="224"/>
      <c r="P484" s="225"/>
      <c r="Q484" s="225"/>
      <c r="R484" s="225"/>
      <c r="S484" s="226"/>
      <c r="T484" s="226">
        <f>SUM(T479:T481)</f>
        <v>0</v>
      </c>
      <c r="U484" s="226">
        <f>H484+N484+T484</f>
        <v>600</v>
      </c>
      <c r="V484" s="227">
        <f>U484*1.25</f>
        <v>750</v>
      </c>
    </row>
    <row r="485" spans="1:22" ht="31.5">
      <c r="A485" s="207" t="s">
        <v>165</v>
      </c>
      <c r="B485" s="208" t="s">
        <v>250</v>
      </c>
      <c r="C485" s="209" t="s">
        <v>9</v>
      </c>
      <c r="D485" s="210" t="s">
        <v>251</v>
      </c>
      <c r="E485" s="209" t="s">
        <v>9</v>
      </c>
      <c r="F485" s="209">
        <v>1</v>
      </c>
      <c r="G485" s="211">
        <v>40</v>
      </c>
      <c r="H485" s="209">
        <f>F485*G485</f>
        <v>40</v>
      </c>
      <c r="I485" s="212" t="s">
        <v>63</v>
      </c>
      <c r="J485" s="209">
        <v>1</v>
      </c>
      <c r="K485" s="213">
        <v>0.5</v>
      </c>
      <c r="L485" s="209">
        <v>50</v>
      </c>
      <c r="M485" s="213">
        <v>0.5</v>
      </c>
      <c r="N485" s="213">
        <f>L485*K485*J485/M485</f>
        <v>50</v>
      </c>
      <c r="O485" s="212"/>
      <c r="P485" s="209"/>
      <c r="Q485" s="209"/>
      <c r="R485" s="214"/>
      <c r="S485" s="213"/>
      <c r="T485" s="215"/>
      <c r="U485" s="213"/>
      <c r="V485" s="216"/>
    </row>
    <row r="486" spans="1:22" ht="15.75">
      <c r="A486" s="217"/>
      <c r="B486" s="218"/>
      <c r="C486" s="209"/>
      <c r="D486" s="212" t="s">
        <v>252</v>
      </c>
      <c r="E486" s="209" t="s">
        <v>9</v>
      </c>
      <c r="F486" s="209">
        <v>1</v>
      </c>
      <c r="G486" s="211">
        <v>106.9</v>
      </c>
      <c r="H486" s="209">
        <f t="shared" ref="H486" si="73">F486*G486</f>
        <v>106.9</v>
      </c>
      <c r="I486" s="212"/>
      <c r="J486" s="209"/>
      <c r="K486" s="213"/>
      <c r="L486" s="209"/>
      <c r="M486" s="213"/>
      <c r="N486" s="213"/>
      <c r="O486" s="212"/>
      <c r="P486" s="209"/>
      <c r="Q486" s="209"/>
      <c r="R486" s="214"/>
      <c r="S486" s="213"/>
      <c r="T486" s="213"/>
      <c r="U486" s="213"/>
      <c r="V486" s="216"/>
    </row>
    <row r="487" spans="1:22" ht="15.75">
      <c r="A487" s="219"/>
      <c r="B487" s="220"/>
      <c r="C487" s="209"/>
      <c r="D487" s="212"/>
      <c r="E487" s="209"/>
      <c r="F487" s="211"/>
      <c r="G487" s="211"/>
      <c r="H487" s="209"/>
      <c r="I487" s="212"/>
      <c r="J487" s="209"/>
      <c r="K487" s="213"/>
      <c r="L487" s="213"/>
      <c r="M487" s="213"/>
      <c r="N487" s="213"/>
      <c r="O487" s="212"/>
      <c r="P487" s="209"/>
      <c r="Q487" s="209"/>
      <c r="R487" s="214"/>
      <c r="S487" s="213"/>
      <c r="T487" s="213"/>
      <c r="U487" s="213"/>
      <c r="V487" s="216"/>
    </row>
    <row r="488" spans="1:22" ht="15.75">
      <c r="A488" s="219"/>
      <c r="B488" s="220"/>
      <c r="C488" s="209"/>
      <c r="D488" s="212"/>
      <c r="E488" s="209"/>
      <c r="F488" s="211"/>
      <c r="G488" s="211"/>
      <c r="H488" s="209"/>
      <c r="I488" s="212"/>
      <c r="J488" s="209"/>
      <c r="K488" s="213"/>
      <c r="L488" s="213"/>
      <c r="M488" s="213"/>
      <c r="N488" s="213"/>
      <c r="O488" s="212"/>
      <c r="P488" s="209"/>
      <c r="Q488" s="209"/>
      <c r="R488" s="214"/>
      <c r="S488" s="213"/>
      <c r="T488" s="213"/>
      <c r="U488" s="213"/>
      <c r="V488" s="216"/>
    </row>
    <row r="489" spans="1:22" ht="15.75">
      <c r="A489" s="219"/>
      <c r="B489" s="220"/>
      <c r="C489" s="209"/>
      <c r="D489" s="212"/>
      <c r="E489" s="209"/>
      <c r="F489" s="211"/>
      <c r="G489" s="211"/>
      <c r="H489" s="209"/>
      <c r="I489" s="212"/>
      <c r="J489" s="209"/>
      <c r="K489" s="213"/>
      <c r="L489" s="213"/>
      <c r="M489" s="213"/>
      <c r="N489" s="213"/>
      <c r="O489" s="212"/>
      <c r="P489" s="209"/>
      <c r="Q489" s="209"/>
      <c r="R489" s="214"/>
      <c r="S489" s="213"/>
      <c r="T489" s="213"/>
      <c r="U489" s="213"/>
      <c r="V489" s="216"/>
    </row>
    <row r="490" spans="1:22" ht="15.75">
      <c r="A490" s="223"/>
      <c r="B490" s="224"/>
      <c r="C490" s="225"/>
      <c r="D490" s="224"/>
      <c r="E490" s="225"/>
      <c r="F490" s="225"/>
      <c r="G490" s="226"/>
      <c r="H490" s="226">
        <f>SUM(H485:H487)</f>
        <v>146.9</v>
      </c>
      <c r="I490" s="224"/>
      <c r="J490" s="225"/>
      <c r="K490" s="225"/>
      <c r="L490" s="225"/>
      <c r="M490" s="226"/>
      <c r="N490" s="226">
        <f>SUM(N485:N487)</f>
        <v>50</v>
      </c>
      <c r="O490" s="224"/>
      <c r="P490" s="225"/>
      <c r="Q490" s="225"/>
      <c r="R490" s="225"/>
      <c r="S490" s="226"/>
      <c r="T490" s="226">
        <f>SUM(T485:T487)</f>
        <v>0</v>
      </c>
      <c r="U490" s="226">
        <f>H490+N490+T490</f>
        <v>196.9</v>
      </c>
      <c r="V490" s="227">
        <f>U490*1.25</f>
        <v>246.125</v>
      </c>
    </row>
    <row r="491" spans="1:22">
      <c r="A491" s="195"/>
      <c r="B491" s="204"/>
      <c r="C491" s="200"/>
      <c r="D491" s="202"/>
      <c r="E491" s="200"/>
      <c r="F491" s="200" t="s">
        <v>253</v>
      </c>
      <c r="G491" s="201"/>
      <c r="H491" s="201"/>
      <c r="I491" s="202"/>
      <c r="J491" s="200"/>
      <c r="K491" s="201"/>
      <c r="L491" s="201"/>
      <c r="M491" s="201"/>
      <c r="N491" s="201"/>
      <c r="O491" s="202"/>
      <c r="P491" s="200"/>
      <c r="Q491" s="200"/>
      <c r="R491" s="200"/>
      <c r="S491" s="201"/>
      <c r="T491" s="221"/>
      <c r="U491" s="200"/>
      <c r="V491" s="216"/>
    </row>
    <row r="492" spans="1:22" ht="47.25">
      <c r="A492" s="207" t="s">
        <v>127</v>
      </c>
      <c r="B492" s="208" t="s">
        <v>254</v>
      </c>
      <c r="C492" s="209" t="s">
        <v>155</v>
      </c>
      <c r="D492" s="218" t="s">
        <v>255</v>
      </c>
      <c r="E492" s="209" t="s">
        <v>9</v>
      </c>
      <c r="F492" s="209">
        <v>0.8</v>
      </c>
      <c r="G492" s="222">
        <v>162</v>
      </c>
      <c r="H492" s="209">
        <f>F492*G492</f>
        <v>129.6</v>
      </c>
      <c r="I492" s="212" t="s">
        <v>63</v>
      </c>
      <c r="J492" s="209">
        <v>1</v>
      </c>
      <c r="K492" s="213">
        <v>0.5</v>
      </c>
      <c r="L492" s="209">
        <v>50</v>
      </c>
      <c r="M492" s="213">
        <v>2</v>
      </c>
      <c r="N492" s="213">
        <f>L492*K492*J492/M492</f>
        <v>12.5</v>
      </c>
      <c r="O492" s="212" t="s">
        <v>64</v>
      </c>
      <c r="P492" s="209">
        <v>2</v>
      </c>
      <c r="Q492" s="209">
        <v>1.5</v>
      </c>
      <c r="R492" s="214">
        <v>8</v>
      </c>
      <c r="S492" s="213">
        <v>2</v>
      </c>
      <c r="T492" s="215">
        <f>R492*Q492*P492/S492</f>
        <v>12</v>
      </c>
      <c r="U492" s="213"/>
      <c r="V492" s="216"/>
    </row>
    <row r="493" spans="1:22" ht="15.75">
      <c r="A493" s="217"/>
      <c r="B493" s="218"/>
      <c r="C493" s="209"/>
      <c r="D493" s="212" t="s">
        <v>256</v>
      </c>
      <c r="E493" s="209"/>
      <c r="F493" s="209"/>
      <c r="G493" s="211"/>
      <c r="H493" s="209">
        <f>H492*0.05</f>
        <v>6.48</v>
      </c>
      <c r="I493" s="212" t="s">
        <v>176</v>
      </c>
      <c r="J493" s="209">
        <v>1</v>
      </c>
      <c r="K493" s="213">
        <v>1</v>
      </c>
      <c r="L493" s="209">
        <v>35</v>
      </c>
      <c r="M493" s="213">
        <v>2</v>
      </c>
      <c r="N493" s="213">
        <f t="shared" ref="N493:N494" si="74">L493*K493*J493/M493</f>
        <v>17.5</v>
      </c>
      <c r="O493" s="212"/>
      <c r="P493" s="209"/>
      <c r="Q493" s="209"/>
      <c r="R493" s="214"/>
      <c r="S493" s="213"/>
      <c r="T493" s="215"/>
      <c r="U493" s="213"/>
      <c r="V493" s="216"/>
    </row>
    <row r="494" spans="1:22" ht="15.75">
      <c r="A494" s="219"/>
      <c r="B494" s="220"/>
      <c r="C494" s="209"/>
      <c r="D494" s="212"/>
      <c r="E494" s="209"/>
      <c r="F494" s="213"/>
      <c r="G494" s="211"/>
      <c r="H494" s="209"/>
      <c r="I494" s="212" t="s">
        <v>136</v>
      </c>
      <c r="J494" s="209">
        <v>2</v>
      </c>
      <c r="K494" s="213">
        <v>1</v>
      </c>
      <c r="L494" s="213">
        <v>8</v>
      </c>
      <c r="M494" s="213">
        <v>2</v>
      </c>
      <c r="N494" s="213">
        <f t="shared" si="74"/>
        <v>8</v>
      </c>
      <c r="O494" s="212"/>
      <c r="P494" s="209"/>
      <c r="Q494" s="209"/>
      <c r="R494" s="214"/>
      <c r="S494" s="213"/>
      <c r="T494" s="213"/>
      <c r="U494" s="213"/>
      <c r="V494" s="216"/>
    </row>
    <row r="495" spans="1:22" ht="15.75">
      <c r="A495" s="219"/>
      <c r="B495" s="220"/>
      <c r="C495" s="209"/>
      <c r="D495" s="212"/>
      <c r="E495" s="209"/>
      <c r="F495" s="213"/>
      <c r="G495" s="211"/>
      <c r="H495" s="209"/>
      <c r="I495" s="218"/>
      <c r="J495" s="209"/>
      <c r="K495" s="213"/>
      <c r="L495" s="213"/>
      <c r="M495" s="213"/>
      <c r="N495" s="213"/>
      <c r="O495" s="212"/>
      <c r="P495" s="209"/>
      <c r="Q495" s="209"/>
      <c r="R495" s="214"/>
      <c r="S495" s="213"/>
      <c r="T495" s="213"/>
      <c r="U495" s="213"/>
      <c r="V495" s="216"/>
    </row>
    <row r="496" spans="1:22" ht="15.75">
      <c r="A496" s="219"/>
      <c r="B496" s="220"/>
      <c r="C496" s="209"/>
      <c r="D496" s="212"/>
      <c r="E496" s="209"/>
      <c r="F496" s="211"/>
      <c r="G496" s="211"/>
      <c r="H496" s="209"/>
      <c r="I496" s="212"/>
      <c r="J496" s="209"/>
      <c r="K496" s="213"/>
      <c r="L496" s="213"/>
      <c r="M496" s="213"/>
      <c r="N496" s="213"/>
      <c r="O496" s="212"/>
      <c r="P496" s="209"/>
      <c r="Q496" s="209"/>
      <c r="R496" s="214"/>
      <c r="S496" s="213"/>
      <c r="T496" s="213"/>
      <c r="U496" s="213"/>
      <c r="V496" s="216"/>
    </row>
    <row r="497" spans="1:22" ht="15.75">
      <c r="A497" s="223"/>
      <c r="B497" s="224"/>
      <c r="C497" s="225"/>
      <c r="D497" s="224"/>
      <c r="E497" s="225"/>
      <c r="F497" s="225"/>
      <c r="G497" s="226"/>
      <c r="H497" s="226">
        <f>SUM(H492:H495)</f>
        <v>136.07999999999998</v>
      </c>
      <c r="I497" s="224"/>
      <c r="J497" s="225"/>
      <c r="K497" s="225"/>
      <c r="L497" s="225"/>
      <c r="M497" s="226"/>
      <c r="N497" s="226">
        <f>SUM(N492:N495)</f>
        <v>38</v>
      </c>
      <c r="O497" s="224"/>
      <c r="P497" s="225"/>
      <c r="Q497" s="225"/>
      <c r="R497" s="225"/>
      <c r="S497" s="226"/>
      <c r="T497" s="226">
        <f>SUM(T492:T494)</f>
        <v>12</v>
      </c>
      <c r="U497" s="226">
        <f>H497+N497+T497</f>
        <v>186.07999999999998</v>
      </c>
      <c r="V497" s="227">
        <f>U497*1.3</f>
        <v>241.904</v>
      </c>
    </row>
    <row r="498" spans="1:22" ht="47.25">
      <c r="A498" s="207" t="s">
        <v>165</v>
      </c>
      <c r="B498" s="208" t="s">
        <v>257</v>
      </c>
      <c r="C498" s="209" t="s">
        <v>9</v>
      </c>
      <c r="D498" s="210" t="s">
        <v>167</v>
      </c>
      <c r="E498" s="209" t="s">
        <v>9</v>
      </c>
      <c r="F498" s="243">
        <f>2.15*6.8</f>
        <v>14.62</v>
      </c>
      <c r="G498" s="222">
        <v>5000</v>
      </c>
      <c r="H498" s="209">
        <f>F498*G498</f>
        <v>73100</v>
      </c>
      <c r="I498" s="212" t="s">
        <v>63</v>
      </c>
      <c r="J498" s="209">
        <v>1</v>
      </c>
      <c r="K498" s="213">
        <v>0.5</v>
      </c>
      <c r="L498" s="209">
        <v>50</v>
      </c>
      <c r="M498" s="213">
        <v>0.35</v>
      </c>
      <c r="N498" s="213">
        <f>L498*K498*J498/M498</f>
        <v>71.428571428571431</v>
      </c>
      <c r="O498" s="212"/>
      <c r="P498" s="209"/>
      <c r="Q498" s="209"/>
      <c r="R498" s="214"/>
      <c r="S498" s="213"/>
      <c r="T498" s="215"/>
      <c r="U498" s="213"/>
      <c r="V498" s="216"/>
    </row>
    <row r="499" spans="1:22" ht="15.75">
      <c r="A499" s="217"/>
      <c r="B499" s="218"/>
      <c r="C499" s="209"/>
      <c r="D499" s="212"/>
      <c r="E499" s="209"/>
      <c r="F499" s="209"/>
      <c r="G499" s="211"/>
      <c r="H499" s="209">
        <f t="shared" ref="H499:H501" si="75">F499*G499</f>
        <v>0</v>
      </c>
      <c r="I499" s="212"/>
      <c r="J499" s="209"/>
      <c r="K499" s="213"/>
      <c r="L499" s="209"/>
      <c r="M499" s="213"/>
      <c r="N499" s="213"/>
      <c r="O499" s="212"/>
      <c r="P499" s="209"/>
      <c r="Q499" s="209"/>
      <c r="R499" s="214"/>
      <c r="S499" s="213"/>
      <c r="T499" s="213"/>
      <c r="U499" s="213"/>
      <c r="V499" s="216"/>
    </row>
    <row r="500" spans="1:22" ht="15.75">
      <c r="A500" s="219"/>
      <c r="B500" s="220"/>
      <c r="C500" s="209"/>
      <c r="D500" s="212"/>
      <c r="E500" s="209"/>
      <c r="F500" s="211"/>
      <c r="G500" s="211"/>
      <c r="H500" s="209">
        <f t="shared" si="75"/>
        <v>0</v>
      </c>
      <c r="I500" s="212"/>
      <c r="J500" s="209"/>
      <c r="K500" s="213"/>
      <c r="L500" s="213"/>
      <c r="M500" s="213"/>
      <c r="N500" s="213"/>
      <c r="O500" s="212"/>
      <c r="P500" s="209"/>
      <c r="Q500" s="209"/>
      <c r="R500" s="214"/>
      <c r="S500" s="213"/>
      <c r="T500" s="213"/>
      <c r="U500" s="213"/>
      <c r="V500" s="216"/>
    </row>
    <row r="501" spans="1:22" ht="15.75">
      <c r="A501" s="219"/>
      <c r="B501" s="220"/>
      <c r="C501" s="209"/>
      <c r="D501" s="212"/>
      <c r="E501" s="209"/>
      <c r="F501" s="211"/>
      <c r="G501" s="211"/>
      <c r="H501" s="209">
        <f t="shared" si="75"/>
        <v>0</v>
      </c>
      <c r="I501" s="212"/>
      <c r="J501" s="209"/>
      <c r="K501" s="213"/>
      <c r="L501" s="213"/>
      <c r="M501" s="213"/>
      <c r="N501" s="213"/>
      <c r="O501" s="212"/>
      <c r="P501" s="209"/>
      <c r="Q501" s="209"/>
      <c r="R501" s="214"/>
      <c r="S501" s="213"/>
      <c r="T501" s="213"/>
      <c r="U501" s="213"/>
      <c r="V501" s="216"/>
    </row>
    <row r="502" spans="1:22" ht="15.75">
      <c r="A502" s="219"/>
      <c r="B502" s="220"/>
      <c r="C502" s="209"/>
      <c r="D502" s="212"/>
      <c r="E502" s="209"/>
      <c r="F502" s="211"/>
      <c r="G502" s="211"/>
      <c r="H502" s="209"/>
      <c r="I502" s="212"/>
      <c r="J502" s="209"/>
      <c r="K502" s="213"/>
      <c r="L502" s="213"/>
      <c r="M502" s="213"/>
      <c r="N502" s="213"/>
      <c r="O502" s="212"/>
      <c r="P502" s="209"/>
      <c r="Q502" s="209"/>
      <c r="R502" s="214"/>
      <c r="S502" s="213"/>
      <c r="T502" s="213"/>
      <c r="U502" s="213"/>
      <c r="V502" s="216"/>
    </row>
    <row r="503" spans="1:22" ht="15.75">
      <c r="A503" s="223"/>
      <c r="B503" s="224"/>
      <c r="C503" s="225"/>
      <c r="D503" s="224"/>
      <c r="E503" s="225"/>
      <c r="F503" s="225"/>
      <c r="G503" s="226"/>
      <c r="H503" s="226">
        <f>SUM(H498:H500)</f>
        <v>73100</v>
      </c>
      <c r="I503" s="224"/>
      <c r="J503" s="225"/>
      <c r="K503" s="225"/>
      <c r="L503" s="225"/>
      <c r="M503" s="226"/>
      <c r="N503" s="226">
        <f>SUM(N498:N500)</f>
        <v>71.428571428571431</v>
      </c>
      <c r="O503" s="224"/>
      <c r="P503" s="225"/>
      <c r="Q503" s="225"/>
      <c r="R503" s="225"/>
      <c r="S503" s="226"/>
      <c r="T503" s="226">
        <f>SUM(T498:T500)</f>
        <v>0</v>
      </c>
      <c r="U503" s="226">
        <f>H503+N503+T503</f>
        <v>73171.428571428565</v>
      </c>
      <c r="V503" s="227">
        <f>U503*1.25</f>
        <v>91464.28571428571</v>
      </c>
    </row>
    <row r="504" spans="1:22" ht="47.25">
      <c r="A504" s="207" t="s">
        <v>165</v>
      </c>
      <c r="B504" s="208" t="s">
        <v>258</v>
      </c>
      <c r="C504" s="209" t="s">
        <v>9</v>
      </c>
      <c r="D504" s="210" t="s">
        <v>167</v>
      </c>
      <c r="E504" s="209" t="s">
        <v>9</v>
      </c>
      <c r="F504" s="243">
        <f>2.7*6.8</f>
        <v>18.36</v>
      </c>
      <c r="G504" s="222">
        <v>5000</v>
      </c>
      <c r="H504" s="209">
        <f>F504*G504</f>
        <v>91800</v>
      </c>
      <c r="I504" s="212" t="s">
        <v>63</v>
      </c>
      <c r="J504" s="209">
        <v>1</v>
      </c>
      <c r="K504" s="213">
        <v>0.5</v>
      </c>
      <c r="L504" s="209">
        <v>50</v>
      </c>
      <c r="M504" s="213">
        <v>0.35</v>
      </c>
      <c r="N504" s="213">
        <f>L504*K504*J504/M504</f>
        <v>71.428571428571431</v>
      </c>
      <c r="O504" s="212"/>
      <c r="P504" s="209"/>
      <c r="Q504" s="209"/>
      <c r="R504" s="214"/>
      <c r="S504" s="213"/>
      <c r="T504" s="215"/>
      <c r="U504" s="213"/>
      <c r="V504" s="216"/>
    </row>
    <row r="505" spans="1:22" ht="15.75">
      <c r="A505" s="217"/>
      <c r="B505" s="218"/>
      <c r="C505" s="209"/>
      <c r="D505" s="212"/>
      <c r="E505" s="209"/>
      <c r="F505" s="209"/>
      <c r="G505" s="211"/>
      <c r="H505" s="209">
        <f t="shared" ref="H505:H507" si="76">F505*G505</f>
        <v>0</v>
      </c>
      <c r="I505" s="212"/>
      <c r="J505" s="209"/>
      <c r="K505" s="213"/>
      <c r="L505" s="209"/>
      <c r="M505" s="213"/>
      <c r="N505" s="213"/>
      <c r="O505" s="212"/>
      <c r="P505" s="209"/>
      <c r="Q505" s="209"/>
      <c r="R505" s="214"/>
      <c r="S505" s="213"/>
      <c r="T505" s="213"/>
      <c r="U505" s="213"/>
      <c r="V505" s="216"/>
    </row>
    <row r="506" spans="1:22" ht="15.75">
      <c r="A506" s="219"/>
      <c r="B506" s="220"/>
      <c r="C506" s="209"/>
      <c r="D506" s="212"/>
      <c r="E506" s="209"/>
      <c r="F506" s="211"/>
      <c r="G506" s="211"/>
      <c r="H506" s="209">
        <f t="shared" si="76"/>
        <v>0</v>
      </c>
      <c r="I506" s="212"/>
      <c r="J506" s="209"/>
      <c r="K506" s="213"/>
      <c r="L506" s="213"/>
      <c r="M506" s="213"/>
      <c r="N506" s="213"/>
      <c r="O506" s="212"/>
      <c r="P506" s="209"/>
      <c r="Q506" s="209"/>
      <c r="R506" s="214"/>
      <c r="S506" s="213"/>
      <c r="T506" s="213"/>
      <c r="U506" s="213"/>
      <c r="V506" s="216"/>
    </row>
    <row r="507" spans="1:22" ht="15.75">
      <c r="A507" s="219"/>
      <c r="B507" s="220"/>
      <c r="C507" s="209"/>
      <c r="D507" s="212"/>
      <c r="E507" s="209"/>
      <c r="F507" s="211"/>
      <c r="G507" s="211"/>
      <c r="H507" s="209">
        <f t="shared" si="76"/>
        <v>0</v>
      </c>
      <c r="I507" s="212"/>
      <c r="J507" s="209"/>
      <c r="K507" s="213"/>
      <c r="L507" s="213"/>
      <c r="M507" s="213"/>
      <c r="N507" s="213"/>
      <c r="O507" s="212"/>
      <c r="P507" s="209"/>
      <c r="Q507" s="209"/>
      <c r="R507" s="214"/>
      <c r="S507" s="213"/>
      <c r="T507" s="213"/>
      <c r="U507" s="213"/>
      <c r="V507" s="216"/>
    </row>
    <row r="508" spans="1:22" ht="15.75">
      <c r="A508" s="219"/>
      <c r="B508" s="220"/>
      <c r="C508" s="209"/>
      <c r="D508" s="212"/>
      <c r="E508" s="209"/>
      <c r="F508" s="211"/>
      <c r="G508" s="211"/>
      <c r="H508" s="209"/>
      <c r="I508" s="212"/>
      <c r="J508" s="209"/>
      <c r="K508" s="213"/>
      <c r="L508" s="213"/>
      <c r="M508" s="213"/>
      <c r="N508" s="213"/>
      <c r="O508" s="212"/>
      <c r="P508" s="209"/>
      <c r="Q508" s="209"/>
      <c r="R508" s="214"/>
      <c r="S508" s="213"/>
      <c r="T508" s="213"/>
      <c r="U508" s="213"/>
      <c r="V508" s="216"/>
    </row>
    <row r="509" spans="1:22" ht="15.75">
      <c r="A509" s="223"/>
      <c r="B509" s="224"/>
      <c r="C509" s="225"/>
      <c r="D509" s="224"/>
      <c r="E509" s="225"/>
      <c r="F509" s="225"/>
      <c r="G509" s="226"/>
      <c r="H509" s="274">
        <f>SUM(H504:H506)</f>
        <v>91800</v>
      </c>
      <c r="I509" s="224"/>
      <c r="J509" s="225"/>
      <c r="K509" s="225"/>
      <c r="L509" s="225"/>
      <c r="M509" s="226"/>
      <c r="N509" s="226">
        <f>SUM(N504:N506)</f>
        <v>71.428571428571431</v>
      </c>
      <c r="O509" s="224"/>
      <c r="P509" s="225"/>
      <c r="Q509" s="225"/>
      <c r="R509" s="225"/>
      <c r="S509" s="226"/>
      <c r="T509" s="226">
        <f>SUM(T504:T506)</f>
        <v>0</v>
      </c>
      <c r="U509" s="226">
        <f>H509+N509+T509</f>
        <v>91871.428571428565</v>
      </c>
      <c r="V509" s="227">
        <f>U509*1.25</f>
        <v>114839.28571428571</v>
      </c>
    </row>
    <row r="510" spans="1:22" ht="47.25">
      <c r="A510" s="207" t="s">
        <v>165</v>
      </c>
      <c r="B510" s="208" t="s">
        <v>259</v>
      </c>
      <c r="C510" s="209" t="s">
        <v>9</v>
      </c>
      <c r="D510" s="210" t="s">
        <v>167</v>
      </c>
      <c r="E510" s="209" t="s">
        <v>9</v>
      </c>
      <c r="F510" s="243">
        <f>2.35*6.8</f>
        <v>15.98</v>
      </c>
      <c r="G510" s="222">
        <v>5000</v>
      </c>
      <c r="H510" s="209">
        <f>F510*G510</f>
        <v>79900</v>
      </c>
      <c r="I510" s="212" t="s">
        <v>63</v>
      </c>
      <c r="J510" s="209">
        <v>1</v>
      </c>
      <c r="K510" s="213">
        <v>0.5</v>
      </c>
      <c r="L510" s="209">
        <v>50</v>
      </c>
      <c r="M510" s="213">
        <v>0.35</v>
      </c>
      <c r="N510" s="213">
        <f>L510*K510*J510/M510</f>
        <v>71.428571428571431</v>
      </c>
      <c r="O510" s="212"/>
      <c r="P510" s="209"/>
      <c r="Q510" s="209"/>
      <c r="R510" s="214"/>
      <c r="S510" s="213"/>
      <c r="T510" s="215"/>
      <c r="U510" s="213"/>
      <c r="V510" s="216"/>
    </row>
    <row r="511" spans="1:22" ht="15.75">
      <c r="A511" s="217"/>
      <c r="B511" s="218"/>
      <c r="C511" s="209"/>
      <c r="D511" s="212"/>
      <c r="E511" s="209"/>
      <c r="F511" s="209"/>
      <c r="G511" s="211"/>
      <c r="H511" s="209">
        <f t="shared" ref="H511:H513" si="77">F511*G511</f>
        <v>0</v>
      </c>
      <c r="I511" s="212"/>
      <c r="J511" s="209"/>
      <c r="K511" s="213"/>
      <c r="L511" s="209"/>
      <c r="M511" s="213"/>
      <c r="N511" s="213"/>
      <c r="O511" s="212"/>
      <c r="P511" s="209"/>
      <c r="Q511" s="209"/>
      <c r="R511" s="214"/>
      <c r="S511" s="213"/>
      <c r="T511" s="213"/>
      <c r="U511" s="213"/>
      <c r="V511" s="216"/>
    </row>
    <row r="512" spans="1:22" ht="15.75">
      <c r="A512" s="219"/>
      <c r="B512" s="220"/>
      <c r="C512" s="209"/>
      <c r="D512" s="212"/>
      <c r="E512" s="209"/>
      <c r="F512" s="211"/>
      <c r="G512" s="211"/>
      <c r="H512" s="209">
        <f t="shared" si="77"/>
        <v>0</v>
      </c>
      <c r="I512" s="212"/>
      <c r="J512" s="209"/>
      <c r="K512" s="213"/>
      <c r="L512" s="213"/>
      <c r="M512" s="213"/>
      <c r="N512" s="213"/>
      <c r="O512" s="212"/>
      <c r="P512" s="209"/>
      <c r="Q512" s="209"/>
      <c r="R512" s="214"/>
      <c r="S512" s="213"/>
      <c r="T512" s="213"/>
      <c r="U512" s="213"/>
      <c r="V512" s="216"/>
    </row>
    <row r="513" spans="1:22" ht="15.75">
      <c r="A513" s="219"/>
      <c r="B513" s="220"/>
      <c r="C513" s="209"/>
      <c r="D513" s="212"/>
      <c r="E513" s="209"/>
      <c r="F513" s="211"/>
      <c r="G513" s="211"/>
      <c r="H513" s="209">
        <f t="shared" si="77"/>
        <v>0</v>
      </c>
      <c r="I513" s="212"/>
      <c r="J513" s="209"/>
      <c r="K513" s="213"/>
      <c r="L513" s="213"/>
      <c r="M513" s="213"/>
      <c r="N513" s="213"/>
      <c r="O513" s="212"/>
      <c r="P513" s="209"/>
      <c r="Q513" s="209"/>
      <c r="R513" s="214"/>
      <c r="S513" s="213"/>
      <c r="T513" s="213"/>
      <c r="U513" s="213"/>
      <c r="V513" s="216"/>
    </row>
    <row r="514" spans="1:22" ht="15.75">
      <c r="A514" s="219"/>
      <c r="B514" s="220"/>
      <c r="C514" s="209"/>
      <c r="D514" s="212"/>
      <c r="E514" s="209"/>
      <c r="F514" s="211"/>
      <c r="G514" s="211"/>
      <c r="H514" s="209"/>
      <c r="I514" s="212"/>
      <c r="J514" s="209"/>
      <c r="K514" s="213"/>
      <c r="L514" s="213"/>
      <c r="M514" s="213"/>
      <c r="N514" s="213"/>
      <c r="O514" s="212"/>
      <c r="P514" s="209"/>
      <c r="Q514" s="209"/>
      <c r="R514" s="214"/>
      <c r="S514" s="213"/>
      <c r="T514" s="213"/>
      <c r="U514" s="213"/>
      <c r="V514" s="216"/>
    </row>
    <row r="515" spans="1:22" ht="15.75">
      <c r="A515" s="223"/>
      <c r="B515" s="224"/>
      <c r="C515" s="225"/>
      <c r="D515" s="224"/>
      <c r="E515" s="225"/>
      <c r="F515" s="225"/>
      <c r="G515" s="226"/>
      <c r="H515" s="274">
        <f>SUM(H510:H512)</f>
        <v>79900</v>
      </c>
      <c r="I515" s="224"/>
      <c r="J515" s="225"/>
      <c r="K515" s="225"/>
      <c r="L515" s="225"/>
      <c r="M515" s="226"/>
      <c r="N515" s="226">
        <f>SUM(N510:N512)</f>
        <v>71.428571428571431</v>
      </c>
      <c r="O515" s="224"/>
      <c r="P515" s="225"/>
      <c r="Q515" s="225"/>
      <c r="R515" s="225"/>
      <c r="S515" s="226"/>
      <c r="T515" s="226">
        <f>SUM(T510:T512)</f>
        <v>0</v>
      </c>
      <c r="U515" s="226">
        <f>H515+N515+T515</f>
        <v>79971.428571428565</v>
      </c>
      <c r="V515" s="227">
        <f>U515*1.25</f>
        <v>99964.28571428571</v>
      </c>
    </row>
    <row r="516" spans="1:22" ht="47.25">
      <c r="A516" s="207" t="s">
        <v>165</v>
      </c>
      <c r="B516" s="208" t="s">
        <v>260</v>
      </c>
      <c r="C516" s="209" t="s">
        <v>9</v>
      </c>
      <c r="D516" s="210" t="s">
        <v>167</v>
      </c>
      <c r="E516" s="209" t="s">
        <v>9</v>
      </c>
      <c r="F516" s="243">
        <f>1.02*6.8</f>
        <v>6.9359999999999999</v>
      </c>
      <c r="G516" s="222">
        <v>5000</v>
      </c>
      <c r="H516" s="209">
        <f>F516*G516</f>
        <v>34680</v>
      </c>
      <c r="I516" s="212" t="s">
        <v>63</v>
      </c>
      <c r="J516" s="209">
        <v>1</v>
      </c>
      <c r="K516" s="213">
        <v>0.5</v>
      </c>
      <c r="L516" s="209">
        <v>50</v>
      </c>
      <c r="M516" s="213">
        <v>0.35</v>
      </c>
      <c r="N516" s="213">
        <f>L516*K516*J516/M516</f>
        <v>71.428571428571431</v>
      </c>
      <c r="O516" s="212"/>
      <c r="P516" s="209"/>
      <c r="Q516" s="209"/>
      <c r="R516" s="214"/>
      <c r="S516" s="213"/>
      <c r="T516" s="215"/>
      <c r="U516" s="213"/>
      <c r="V516" s="216"/>
    </row>
    <row r="517" spans="1:22" ht="15.75">
      <c r="A517" s="217"/>
      <c r="B517" s="218"/>
      <c r="C517" s="209"/>
      <c r="D517" s="212"/>
      <c r="E517" s="209"/>
      <c r="F517" s="209"/>
      <c r="G517" s="211"/>
      <c r="H517" s="209">
        <f t="shared" ref="H517:H519" si="78">F517*G517</f>
        <v>0</v>
      </c>
      <c r="I517" s="212"/>
      <c r="J517" s="209"/>
      <c r="K517" s="213"/>
      <c r="L517" s="209"/>
      <c r="M517" s="213"/>
      <c r="N517" s="213"/>
      <c r="O517" s="212"/>
      <c r="P517" s="209"/>
      <c r="Q517" s="209"/>
      <c r="R517" s="214"/>
      <c r="S517" s="213"/>
      <c r="T517" s="213"/>
      <c r="U517" s="213"/>
      <c r="V517" s="216"/>
    </row>
    <row r="518" spans="1:22" ht="15.75">
      <c r="A518" s="219"/>
      <c r="B518" s="220"/>
      <c r="C518" s="209"/>
      <c r="D518" s="212"/>
      <c r="E518" s="209"/>
      <c r="F518" s="211"/>
      <c r="G518" s="211"/>
      <c r="H518" s="209">
        <f t="shared" si="78"/>
        <v>0</v>
      </c>
      <c r="I518" s="212"/>
      <c r="J518" s="209"/>
      <c r="K518" s="213"/>
      <c r="L518" s="213"/>
      <c r="M518" s="213"/>
      <c r="N518" s="213"/>
      <c r="O518" s="212"/>
      <c r="P518" s="209"/>
      <c r="Q518" s="209"/>
      <c r="R518" s="214"/>
      <c r="S518" s="213"/>
      <c r="T518" s="213"/>
      <c r="U518" s="213"/>
      <c r="V518" s="216"/>
    </row>
    <row r="519" spans="1:22" ht="15.75">
      <c r="A519" s="219"/>
      <c r="B519" s="220"/>
      <c r="C519" s="209"/>
      <c r="D519" s="212"/>
      <c r="E519" s="209"/>
      <c r="F519" s="211"/>
      <c r="G519" s="211"/>
      <c r="H519" s="209">
        <f t="shared" si="78"/>
        <v>0</v>
      </c>
      <c r="I519" s="212"/>
      <c r="J519" s="209"/>
      <c r="K519" s="213"/>
      <c r="L519" s="213"/>
      <c r="M519" s="213"/>
      <c r="N519" s="213"/>
      <c r="O519" s="212"/>
      <c r="P519" s="209"/>
      <c r="Q519" s="209"/>
      <c r="R519" s="214"/>
      <c r="S519" s="213"/>
      <c r="T519" s="213"/>
      <c r="U519" s="213"/>
      <c r="V519" s="216"/>
    </row>
    <row r="520" spans="1:22" ht="15.75">
      <c r="A520" s="219"/>
      <c r="B520" s="220"/>
      <c r="C520" s="209"/>
      <c r="D520" s="212"/>
      <c r="E520" s="209"/>
      <c r="F520" s="211"/>
      <c r="G520" s="211"/>
      <c r="H520" s="209"/>
      <c r="I520" s="212"/>
      <c r="J520" s="209"/>
      <c r="K520" s="213"/>
      <c r="L520" s="213"/>
      <c r="M520" s="213"/>
      <c r="N520" s="213"/>
      <c r="O520" s="212"/>
      <c r="P520" s="209"/>
      <c r="Q520" s="209"/>
      <c r="R520" s="214"/>
      <c r="S520" s="213"/>
      <c r="T520" s="213"/>
      <c r="U520" s="213"/>
      <c r="V520" s="216"/>
    </row>
    <row r="521" spans="1:22" ht="15.75">
      <c r="A521" s="223"/>
      <c r="B521" s="224"/>
      <c r="C521" s="225"/>
      <c r="D521" s="224"/>
      <c r="E521" s="225"/>
      <c r="F521" s="225"/>
      <c r="G521" s="226"/>
      <c r="H521" s="274">
        <f>SUM(H516:H518)</f>
        <v>34680</v>
      </c>
      <c r="I521" s="224"/>
      <c r="J521" s="225"/>
      <c r="K521" s="225"/>
      <c r="L521" s="225"/>
      <c r="M521" s="226"/>
      <c r="N521" s="226">
        <f>SUM(N516:N518)</f>
        <v>71.428571428571431</v>
      </c>
      <c r="O521" s="224"/>
      <c r="P521" s="225"/>
      <c r="Q521" s="225"/>
      <c r="R521" s="225"/>
      <c r="S521" s="226"/>
      <c r="T521" s="226">
        <f>SUM(T516:T518)</f>
        <v>0</v>
      </c>
      <c r="U521" s="226">
        <f>H521+N521+T521</f>
        <v>34751.428571428572</v>
      </c>
      <c r="V521" s="227">
        <f>U521*1.25</f>
        <v>43439.285714285717</v>
      </c>
    </row>
    <row r="522" spans="1:22" ht="47.25">
      <c r="A522" s="207" t="s">
        <v>165</v>
      </c>
      <c r="B522" s="208" t="s">
        <v>261</v>
      </c>
      <c r="C522" s="209" t="s">
        <v>9</v>
      </c>
      <c r="D522" s="210" t="s">
        <v>167</v>
      </c>
      <c r="E522" s="209" t="s">
        <v>9</v>
      </c>
      <c r="F522" s="243">
        <f>1.4*17.22</f>
        <v>24.107999999999997</v>
      </c>
      <c r="G522" s="222">
        <v>5000</v>
      </c>
      <c r="H522" s="209">
        <f>F522*G522</f>
        <v>120539.99999999999</v>
      </c>
      <c r="I522" s="212" t="s">
        <v>63</v>
      </c>
      <c r="J522" s="209">
        <v>1</v>
      </c>
      <c r="K522" s="213">
        <v>0.5</v>
      </c>
      <c r="L522" s="209">
        <v>50</v>
      </c>
      <c r="M522" s="213">
        <v>0.35</v>
      </c>
      <c r="N522" s="213">
        <f>L522*K522*J522/M522</f>
        <v>71.428571428571431</v>
      </c>
      <c r="O522" s="212"/>
      <c r="P522" s="209"/>
      <c r="Q522" s="209"/>
      <c r="R522" s="214"/>
      <c r="S522" s="213"/>
      <c r="T522" s="215"/>
      <c r="U522" s="213"/>
      <c r="V522" s="216"/>
    </row>
    <row r="523" spans="1:22" ht="15.75">
      <c r="A523" s="217"/>
      <c r="B523" s="218"/>
      <c r="C523" s="209"/>
      <c r="D523" s="212"/>
      <c r="E523" s="209"/>
      <c r="F523" s="209"/>
      <c r="G523" s="211"/>
      <c r="H523" s="209">
        <f t="shared" ref="H523:H525" si="79">F523*G523</f>
        <v>0</v>
      </c>
      <c r="I523" s="212"/>
      <c r="J523" s="209"/>
      <c r="K523" s="213"/>
      <c r="L523" s="209"/>
      <c r="M523" s="213"/>
      <c r="N523" s="213"/>
      <c r="O523" s="212"/>
      <c r="P523" s="209"/>
      <c r="Q523" s="209"/>
      <c r="R523" s="214"/>
      <c r="S523" s="213"/>
      <c r="T523" s="213"/>
      <c r="U523" s="213"/>
      <c r="V523" s="216"/>
    </row>
    <row r="524" spans="1:22" ht="15.75">
      <c r="A524" s="219"/>
      <c r="B524" s="220"/>
      <c r="C524" s="209"/>
      <c r="D524" s="212"/>
      <c r="E524" s="209"/>
      <c r="F524" s="211"/>
      <c r="G524" s="211"/>
      <c r="H524" s="209">
        <f t="shared" si="79"/>
        <v>0</v>
      </c>
      <c r="I524" s="212"/>
      <c r="J524" s="209"/>
      <c r="K524" s="213"/>
      <c r="L524" s="213"/>
      <c r="M524" s="213"/>
      <c r="N524" s="213"/>
      <c r="O524" s="212"/>
      <c r="P524" s="209"/>
      <c r="Q524" s="209"/>
      <c r="R524" s="214"/>
      <c r="S524" s="213"/>
      <c r="T524" s="213"/>
      <c r="U524" s="213"/>
      <c r="V524" s="216"/>
    </row>
    <row r="525" spans="1:22" ht="15.75">
      <c r="A525" s="219"/>
      <c r="B525" s="220"/>
      <c r="C525" s="209"/>
      <c r="D525" s="212"/>
      <c r="E525" s="209"/>
      <c r="F525" s="211"/>
      <c r="G525" s="211"/>
      <c r="H525" s="209">
        <f t="shared" si="79"/>
        <v>0</v>
      </c>
      <c r="I525" s="212"/>
      <c r="J525" s="209"/>
      <c r="K525" s="213"/>
      <c r="L525" s="213"/>
      <c r="M525" s="213"/>
      <c r="N525" s="213"/>
      <c r="O525" s="212"/>
      <c r="P525" s="209"/>
      <c r="Q525" s="209"/>
      <c r="R525" s="214"/>
      <c r="S525" s="213"/>
      <c r="T525" s="213"/>
      <c r="U525" s="213"/>
      <c r="V525" s="216"/>
    </row>
    <row r="526" spans="1:22" ht="15.75">
      <c r="A526" s="219"/>
      <c r="B526" s="220"/>
      <c r="C526" s="209"/>
      <c r="D526" s="212"/>
      <c r="E526" s="209"/>
      <c r="F526" s="211"/>
      <c r="G526" s="211"/>
      <c r="H526" s="209"/>
      <c r="I526" s="212"/>
      <c r="J526" s="209"/>
      <c r="K526" s="213"/>
      <c r="L526" s="213"/>
      <c r="M526" s="213"/>
      <c r="N526" s="213"/>
      <c r="O526" s="212"/>
      <c r="P526" s="209"/>
      <c r="Q526" s="209"/>
      <c r="R526" s="214"/>
      <c r="S526" s="213"/>
      <c r="T526" s="213"/>
      <c r="U526" s="213"/>
      <c r="V526" s="216"/>
    </row>
    <row r="527" spans="1:22" ht="15.75">
      <c r="A527" s="223"/>
      <c r="B527" s="224"/>
      <c r="C527" s="225"/>
      <c r="D527" s="224"/>
      <c r="E527" s="225"/>
      <c r="F527" s="225"/>
      <c r="G527" s="226"/>
      <c r="H527" s="274">
        <f>SUM(H522:H524)</f>
        <v>120539.99999999999</v>
      </c>
      <c r="I527" s="224"/>
      <c r="J527" s="225"/>
      <c r="K527" s="225"/>
      <c r="L527" s="225"/>
      <c r="M527" s="226"/>
      <c r="N527" s="226">
        <f>SUM(N522:N524)</f>
        <v>71.428571428571431</v>
      </c>
      <c r="O527" s="224"/>
      <c r="P527" s="225"/>
      <c r="Q527" s="225"/>
      <c r="R527" s="225"/>
      <c r="S527" s="226"/>
      <c r="T527" s="226">
        <f>SUM(T522:T524)</f>
        <v>0</v>
      </c>
      <c r="U527" s="226">
        <f>H527+N527+T527</f>
        <v>120611.42857142855</v>
      </c>
      <c r="V527" s="227">
        <f>U527*1.25</f>
        <v>150764.28571428568</v>
      </c>
    </row>
    <row r="528" spans="1:22" ht="47.25">
      <c r="A528" s="207" t="s">
        <v>165</v>
      </c>
      <c r="B528" s="208" t="s">
        <v>262</v>
      </c>
      <c r="C528" s="209" t="s">
        <v>9</v>
      </c>
      <c r="D528" s="210" t="s">
        <v>167</v>
      </c>
      <c r="E528" s="209" t="s">
        <v>9</v>
      </c>
      <c r="F528" s="243">
        <f>1.4*13.45</f>
        <v>18.829999999999998</v>
      </c>
      <c r="G528" s="222">
        <v>5000</v>
      </c>
      <c r="H528" s="209">
        <f>F528*G528</f>
        <v>94149.999999999985</v>
      </c>
      <c r="I528" s="212" t="s">
        <v>63</v>
      </c>
      <c r="J528" s="209">
        <v>1</v>
      </c>
      <c r="K528" s="213">
        <v>0.5</v>
      </c>
      <c r="L528" s="209">
        <v>50</v>
      </c>
      <c r="M528" s="213">
        <v>0.35</v>
      </c>
      <c r="N528" s="213">
        <f>L528*K528*J528/M528</f>
        <v>71.428571428571431</v>
      </c>
      <c r="O528" s="212"/>
      <c r="P528" s="209"/>
      <c r="Q528" s="209"/>
      <c r="R528" s="214"/>
      <c r="S528" s="213"/>
      <c r="T528" s="215"/>
      <c r="U528" s="213"/>
      <c r="V528" s="216"/>
    </row>
    <row r="529" spans="1:22" ht="15.75">
      <c r="A529" s="217"/>
      <c r="B529" s="218"/>
      <c r="C529" s="209"/>
      <c r="D529" s="212"/>
      <c r="E529" s="209"/>
      <c r="F529" s="209"/>
      <c r="G529" s="211"/>
      <c r="H529" s="209">
        <f t="shared" ref="H529:H531" si="80">F529*G529</f>
        <v>0</v>
      </c>
      <c r="I529" s="212"/>
      <c r="J529" s="209"/>
      <c r="K529" s="213"/>
      <c r="L529" s="209"/>
      <c r="M529" s="213"/>
      <c r="N529" s="213"/>
      <c r="O529" s="212"/>
      <c r="P529" s="209"/>
      <c r="Q529" s="209"/>
      <c r="R529" s="214"/>
      <c r="S529" s="213"/>
      <c r="T529" s="213"/>
      <c r="U529" s="213"/>
      <c r="V529" s="216"/>
    </row>
    <row r="530" spans="1:22" ht="15.75">
      <c r="A530" s="219"/>
      <c r="B530" s="220"/>
      <c r="C530" s="209"/>
      <c r="D530" s="212"/>
      <c r="E530" s="209"/>
      <c r="F530" s="211"/>
      <c r="G530" s="211"/>
      <c r="H530" s="209">
        <f t="shared" si="80"/>
        <v>0</v>
      </c>
      <c r="I530" s="212"/>
      <c r="J530" s="209"/>
      <c r="K530" s="213"/>
      <c r="L530" s="213"/>
      <c r="M530" s="213"/>
      <c r="N530" s="213"/>
      <c r="O530" s="212"/>
      <c r="P530" s="209"/>
      <c r="Q530" s="209"/>
      <c r="R530" s="214"/>
      <c r="S530" s="213"/>
      <c r="T530" s="213"/>
      <c r="U530" s="213"/>
      <c r="V530" s="216"/>
    </row>
    <row r="531" spans="1:22" ht="15.75">
      <c r="A531" s="219"/>
      <c r="B531" s="220"/>
      <c r="C531" s="209"/>
      <c r="D531" s="212"/>
      <c r="E531" s="209"/>
      <c r="F531" s="211"/>
      <c r="G531" s="211"/>
      <c r="H531" s="209">
        <f t="shared" si="80"/>
        <v>0</v>
      </c>
      <c r="I531" s="212"/>
      <c r="J531" s="209"/>
      <c r="K531" s="213"/>
      <c r="L531" s="213"/>
      <c r="M531" s="213"/>
      <c r="N531" s="213"/>
      <c r="O531" s="212"/>
      <c r="P531" s="209"/>
      <c r="Q531" s="209"/>
      <c r="R531" s="214"/>
      <c r="S531" s="213"/>
      <c r="T531" s="213"/>
      <c r="U531" s="213"/>
      <c r="V531" s="216"/>
    </row>
    <row r="532" spans="1:22" ht="15.75">
      <c r="A532" s="219"/>
      <c r="B532" s="220"/>
      <c r="C532" s="209"/>
      <c r="D532" s="212"/>
      <c r="E532" s="209"/>
      <c r="F532" s="211"/>
      <c r="G532" s="211"/>
      <c r="H532" s="209"/>
      <c r="I532" s="212"/>
      <c r="J532" s="209"/>
      <c r="K532" s="213"/>
      <c r="L532" s="213"/>
      <c r="M532" s="213"/>
      <c r="N532" s="213"/>
      <c r="O532" s="212"/>
      <c r="P532" s="209"/>
      <c r="Q532" s="209"/>
      <c r="R532" s="214"/>
      <c r="S532" s="213"/>
      <c r="T532" s="213"/>
      <c r="U532" s="213"/>
      <c r="V532" s="216"/>
    </row>
    <row r="533" spans="1:22" ht="15.75">
      <c r="A533" s="223"/>
      <c r="B533" s="224"/>
      <c r="C533" s="225"/>
      <c r="D533" s="224"/>
      <c r="E533" s="225"/>
      <c r="F533" s="225"/>
      <c r="G533" s="226"/>
      <c r="H533" s="274">
        <f>SUM(H528:H530)</f>
        <v>94149.999999999985</v>
      </c>
      <c r="I533" s="224"/>
      <c r="J533" s="225"/>
      <c r="K533" s="225"/>
      <c r="L533" s="225"/>
      <c r="M533" s="226"/>
      <c r="N533" s="226">
        <f>SUM(N528:N530)</f>
        <v>71.428571428571431</v>
      </c>
      <c r="O533" s="224"/>
      <c r="P533" s="225"/>
      <c r="Q533" s="225"/>
      <c r="R533" s="225"/>
      <c r="S533" s="226"/>
      <c r="T533" s="226">
        <f>SUM(T528:T530)</f>
        <v>0</v>
      </c>
      <c r="U533" s="226">
        <f>H533+N533+T533</f>
        <v>94221.428571428551</v>
      </c>
      <c r="V533" s="227">
        <f>U533*1.25</f>
        <v>117776.78571428568</v>
      </c>
    </row>
    <row r="534" spans="1:22" ht="47.25">
      <c r="A534" s="207" t="s">
        <v>165</v>
      </c>
      <c r="B534" s="208" t="s">
        <v>263</v>
      </c>
      <c r="C534" s="209" t="s">
        <v>9</v>
      </c>
      <c r="D534" s="210" t="s">
        <v>167</v>
      </c>
      <c r="E534" s="209" t="s">
        <v>9</v>
      </c>
      <c r="F534" s="243">
        <f>2.7*18.29</f>
        <v>49.383000000000003</v>
      </c>
      <c r="G534" s="222">
        <v>5000</v>
      </c>
      <c r="H534" s="209">
        <f>F534*G534</f>
        <v>246915</v>
      </c>
      <c r="I534" s="212" t="s">
        <v>63</v>
      </c>
      <c r="J534" s="209">
        <v>1</v>
      </c>
      <c r="K534" s="213">
        <v>0.5</v>
      </c>
      <c r="L534" s="209">
        <v>50</v>
      </c>
      <c r="M534" s="213">
        <v>0.35</v>
      </c>
      <c r="N534" s="213">
        <f>L534*K534*J534/M534</f>
        <v>71.428571428571431</v>
      </c>
      <c r="O534" s="212"/>
      <c r="P534" s="209"/>
      <c r="Q534" s="209"/>
      <c r="R534" s="214"/>
      <c r="S534" s="213"/>
      <c r="T534" s="215"/>
      <c r="U534" s="213"/>
      <c r="V534" s="216"/>
    </row>
    <row r="535" spans="1:22" ht="15.75">
      <c r="A535" s="217"/>
      <c r="B535" s="218"/>
      <c r="C535" s="209"/>
      <c r="D535" s="212"/>
      <c r="E535" s="209"/>
      <c r="F535" s="209"/>
      <c r="G535" s="211"/>
      <c r="H535" s="209">
        <f t="shared" ref="H535:H537" si="81">F535*G535</f>
        <v>0</v>
      </c>
      <c r="I535" s="212"/>
      <c r="J535" s="209"/>
      <c r="K535" s="213"/>
      <c r="L535" s="209"/>
      <c r="M535" s="213"/>
      <c r="N535" s="213"/>
      <c r="O535" s="212"/>
      <c r="P535" s="209"/>
      <c r="Q535" s="209"/>
      <c r="R535" s="214"/>
      <c r="S535" s="213"/>
      <c r="T535" s="213"/>
      <c r="U535" s="213"/>
      <c r="V535" s="216"/>
    </row>
    <row r="536" spans="1:22" ht="15.75">
      <c r="A536" s="219"/>
      <c r="B536" s="220"/>
      <c r="C536" s="209"/>
      <c r="D536" s="212"/>
      <c r="E536" s="209"/>
      <c r="F536" s="211"/>
      <c r="G536" s="211"/>
      <c r="H536" s="209">
        <f t="shared" si="81"/>
        <v>0</v>
      </c>
      <c r="I536" s="212"/>
      <c r="J536" s="209"/>
      <c r="K536" s="213"/>
      <c r="L536" s="213"/>
      <c r="M536" s="213"/>
      <c r="N536" s="213"/>
      <c r="O536" s="212"/>
      <c r="P536" s="209"/>
      <c r="Q536" s="209"/>
      <c r="R536" s="214"/>
      <c r="S536" s="213"/>
      <c r="T536" s="213"/>
      <c r="U536" s="213"/>
      <c r="V536" s="216"/>
    </row>
    <row r="537" spans="1:22" ht="15.75">
      <c r="A537" s="219"/>
      <c r="B537" s="220"/>
      <c r="C537" s="209"/>
      <c r="D537" s="212"/>
      <c r="E537" s="209"/>
      <c r="F537" s="211"/>
      <c r="G537" s="211"/>
      <c r="H537" s="209">
        <f t="shared" si="81"/>
        <v>0</v>
      </c>
      <c r="I537" s="212"/>
      <c r="J537" s="209"/>
      <c r="K537" s="213"/>
      <c r="L537" s="213"/>
      <c r="M537" s="213"/>
      <c r="N537" s="213"/>
      <c r="O537" s="212"/>
      <c r="P537" s="209"/>
      <c r="Q537" s="209"/>
      <c r="R537" s="214"/>
      <c r="S537" s="213"/>
      <c r="T537" s="213"/>
      <c r="U537" s="213"/>
      <c r="V537" s="216"/>
    </row>
    <row r="538" spans="1:22" ht="15.75">
      <c r="A538" s="219"/>
      <c r="B538" s="220"/>
      <c r="C538" s="209"/>
      <c r="D538" s="212"/>
      <c r="E538" s="209"/>
      <c r="F538" s="211"/>
      <c r="G538" s="211"/>
      <c r="H538" s="209"/>
      <c r="I538" s="212"/>
      <c r="J538" s="209"/>
      <c r="K538" s="213"/>
      <c r="L538" s="213"/>
      <c r="M538" s="213"/>
      <c r="N538" s="213"/>
      <c r="O538" s="212"/>
      <c r="P538" s="209"/>
      <c r="Q538" s="209"/>
      <c r="R538" s="214"/>
      <c r="S538" s="213"/>
      <c r="T538" s="213"/>
      <c r="U538" s="213"/>
      <c r="V538" s="216"/>
    </row>
    <row r="539" spans="1:22" ht="15.75">
      <c r="A539" s="223"/>
      <c r="B539" s="224"/>
      <c r="C539" s="225"/>
      <c r="D539" s="224"/>
      <c r="E539" s="225"/>
      <c r="F539" s="225"/>
      <c r="G539" s="226"/>
      <c r="H539" s="274">
        <f>SUM(H534:H536)</f>
        <v>246915</v>
      </c>
      <c r="I539" s="224"/>
      <c r="J539" s="225"/>
      <c r="K539" s="225"/>
      <c r="L539" s="225"/>
      <c r="M539" s="226"/>
      <c r="N539" s="226">
        <f>SUM(N534:N536)</f>
        <v>71.428571428571431</v>
      </c>
      <c r="O539" s="224"/>
      <c r="P539" s="225"/>
      <c r="Q539" s="225"/>
      <c r="R539" s="225"/>
      <c r="S539" s="226"/>
      <c r="T539" s="226">
        <f>SUM(T534:T536)</f>
        <v>0</v>
      </c>
      <c r="U539" s="226">
        <f>H539+N539+T539</f>
        <v>246986.42857142858</v>
      </c>
      <c r="V539" s="227">
        <f>U539*1.25</f>
        <v>308733.03571428574</v>
      </c>
    </row>
    <row r="540" spans="1:22" ht="47.25">
      <c r="A540" s="207" t="s">
        <v>165</v>
      </c>
      <c r="B540" s="208" t="s">
        <v>264</v>
      </c>
      <c r="C540" s="209" t="s">
        <v>9</v>
      </c>
      <c r="D540" s="210" t="s">
        <v>167</v>
      </c>
      <c r="E540" s="209" t="s">
        <v>9</v>
      </c>
      <c r="F540" s="243">
        <f>1.45*9.95</f>
        <v>14.427499999999998</v>
      </c>
      <c r="G540" s="222">
        <v>5000</v>
      </c>
      <c r="H540" s="209">
        <f>F540*G540</f>
        <v>72137.499999999985</v>
      </c>
      <c r="I540" s="212" t="s">
        <v>63</v>
      </c>
      <c r="J540" s="209">
        <v>1</v>
      </c>
      <c r="K540" s="213">
        <v>0.5</v>
      </c>
      <c r="L540" s="209">
        <v>50</v>
      </c>
      <c r="M540" s="213">
        <v>0.35</v>
      </c>
      <c r="N540" s="213">
        <f>L540*K540*J540/M540</f>
        <v>71.428571428571431</v>
      </c>
      <c r="O540" s="212"/>
      <c r="P540" s="209"/>
      <c r="Q540" s="209"/>
      <c r="R540" s="214"/>
      <c r="S540" s="213"/>
      <c r="T540" s="215"/>
      <c r="U540" s="213"/>
      <c r="V540" s="216"/>
    </row>
    <row r="541" spans="1:22" ht="15.75">
      <c r="A541" s="217"/>
      <c r="B541" s="218"/>
      <c r="C541" s="209"/>
      <c r="D541" s="212"/>
      <c r="E541" s="209"/>
      <c r="F541" s="209"/>
      <c r="G541" s="211"/>
      <c r="H541" s="209">
        <f t="shared" ref="H541:H543" si="82">F541*G541</f>
        <v>0</v>
      </c>
      <c r="I541" s="212"/>
      <c r="J541" s="209"/>
      <c r="K541" s="213"/>
      <c r="L541" s="209"/>
      <c r="M541" s="213"/>
      <c r="N541" s="213"/>
      <c r="O541" s="212"/>
      <c r="P541" s="209"/>
      <c r="Q541" s="209"/>
      <c r="R541" s="214"/>
      <c r="S541" s="213"/>
      <c r="T541" s="213"/>
      <c r="U541" s="213"/>
      <c r="V541" s="216"/>
    </row>
    <row r="542" spans="1:22" ht="15.75">
      <c r="A542" s="219"/>
      <c r="B542" s="220"/>
      <c r="C542" s="209"/>
      <c r="D542" s="212"/>
      <c r="E542" s="209"/>
      <c r="F542" s="211"/>
      <c r="G542" s="211"/>
      <c r="H542" s="209">
        <f t="shared" si="82"/>
        <v>0</v>
      </c>
      <c r="I542" s="212"/>
      <c r="J542" s="209"/>
      <c r="K542" s="213"/>
      <c r="L542" s="213"/>
      <c r="M542" s="213"/>
      <c r="N542" s="213"/>
      <c r="O542" s="212"/>
      <c r="P542" s="209"/>
      <c r="Q542" s="209"/>
      <c r="R542" s="214"/>
      <c r="S542" s="213"/>
      <c r="T542" s="213"/>
      <c r="U542" s="213"/>
      <c r="V542" s="216"/>
    </row>
    <row r="543" spans="1:22" ht="15.75">
      <c r="A543" s="219"/>
      <c r="B543" s="220"/>
      <c r="C543" s="209"/>
      <c r="D543" s="212"/>
      <c r="E543" s="209"/>
      <c r="F543" s="211"/>
      <c r="G543" s="211"/>
      <c r="H543" s="209">
        <f t="shared" si="82"/>
        <v>0</v>
      </c>
      <c r="I543" s="212"/>
      <c r="J543" s="209"/>
      <c r="K543" s="213"/>
      <c r="L543" s="213"/>
      <c r="M543" s="213"/>
      <c r="N543" s="213"/>
      <c r="O543" s="212"/>
      <c r="P543" s="209"/>
      <c r="Q543" s="209"/>
      <c r="R543" s="214"/>
      <c r="S543" s="213"/>
      <c r="T543" s="213"/>
      <c r="U543" s="213"/>
      <c r="V543" s="216"/>
    </row>
    <row r="544" spans="1:22" ht="15.75">
      <c r="A544" s="219"/>
      <c r="B544" s="220"/>
      <c r="C544" s="209"/>
      <c r="D544" s="212"/>
      <c r="E544" s="209"/>
      <c r="F544" s="211"/>
      <c r="G544" s="211"/>
      <c r="H544" s="209"/>
      <c r="I544" s="212"/>
      <c r="J544" s="209"/>
      <c r="K544" s="213"/>
      <c r="L544" s="213"/>
      <c r="M544" s="213"/>
      <c r="N544" s="213"/>
      <c r="O544" s="212"/>
      <c r="P544" s="209"/>
      <c r="Q544" s="209"/>
      <c r="R544" s="214"/>
      <c r="S544" s="213"/>
      <c r="T544" s="213"/>
      <c r="U544" s="213"/>
      <c r="V544" s="216"/>
    </row>
    <row r="545" spans="1:22" ht="15.75">
      <c r="A545" s="223"/>
      <c r="B545" s="224"/>
      <c r="C545" s="225"/>
      <c r="D545" s="224"/>
      <c r="E545" s="225"/>
      <c r="F545" s="225"/>
      <c r="G545" s="226"/>
      <c r="H545" s="274">
        <f>SUM(H540:H542)</f>
        <v>72137.499999999985</v>
      </c>
      <c r="I545" s="224"/>
      <c r="J545" s="225"/>
      <c r="K545" s="225"/>
      <c r="L545" s="225"/>
      <c r="M545" s="226"/>
      <c r="N545" s="226">
        <f>SUM(N540:N542)</f>
        <v>71.428571428571431</v>
      </c>
      <c r="O545" s="224"/>
      <c r="P545" s="225"/>
      <c r="Q545" s="225"/>
      <c r="R545" s="225"/>
      <c r="S545" s="226"/>
      <c r="T545" s="226">
        <f>SUM(T540:T542)</f>
        <v>0</v>
      </c>
      <c r="U545" s="226">
        <f>H545+N545+T545</f>
        <v>72208.928571428551</v>
      </c>
      <c r="V545" s="227">
        <f>U545*1.25</f>
        <v>90261.160714285681</v>
      </c>
    </row>
    <row r="546" spans="1:22" ht="47.25">
      <c r="A546" s="275" t="s">
        <v>265</v>
      </c>
      <c r="B546" s="208" t="s">
        <v>266</v>
      </c>
      <c r="C546" s="209" t="s">
        <v>9</v>
      </c>
      <c r="D546" s="210" t="s">
        <v>167</v>
      </c>
      <c r="E546" s="209" t="s">
        <v>9</v>
      </c>
      <c r="F546" s="243">
        <f>1.45*12.8</f>
        <v>18.559999999999999</v>
      </c>
      <c r="G546" s="222">
        <v>5000</v>
      </c>
      <c r="H546" s="209">
        <f>F546*G546</f>
        <v>92800</v>
      </c>
      <c r="I546" s="212" t="s">
        <v>63</v>
      </c>
      <c r="J546" s="209">
        <v>1</v>
      </c>
      <c r="K546" s="213">
        <v>0.5</v>
      </c>
      <c r="L546" s="209">
        <v>50</v>
      </c>
      <c r="M546" s="213">
        <v>0.35</v>
      </c>
      <c r="N546" s="213">
        <f>L546*K546*J546/M546</f>
        <v>71.428571428571431</v>
      </c>
      <c r="O546" s="212"/>
      <c r="P546" s="209"/>
      <c r="Q546" s="209"/>
      <c r="R546" s="214"/>
      <c r="S546" s="213"/>
      <c r="T546" s="215"/>
      <c r="U546" s="213"/>
      <c r="V546" s="216"/>
    </row>
    <row r="547" spans="1:22" ht="15.75">
      <c r="A547" s="217"/>
      <c r="B547" s="218"/>
      <c r="C547" s="209"/>
      <c r="D547" s="212"/>
      <c r="E547" s="209"/>
      <c r="F547" s="209"/>
      <c r="G547" s="211"/>
      <c r="H547" s="209">
        <f t="shared" ref="H547:H549" si="83">F547*G547</f>
        <v>0</v>
      </c>
      <c r="I547" s="212"/>
      <c r="J547" s="209"/>
      <c r="K547" s="213"/>
      <c r="L547" s="209"/>
      <c r="M547" s="213"/>
      <c r="N547" s="213"/>
      <c r="O547" s="212"/>
      <c r="P547" s="209"/>
      <c r="Q547" s="209"/>
      <c r="R547" s="214"/>
      <c r="S547" s="213"/>
      <c r="T547" s="213"/>
      <c r="U547" s="213"/>
      <c r="V547" s="216"/>
    </row>
    <row r="548" spans="1:22" ht="15.75">
      <c r="A548" s="219"/>
      <c r="B548" s="220"/>
      <c r="C548" s="209"/>
      <c r="D548" s="212"/>
      <c r="E548" s="209"/>
      <c r="F548" s="211"/>
      <c r="G548" s="211"/>
      <c r="H548" s="209">
        <f t="shared" si="83"/>
        <v>0</v>
      </c>
      <c r="I548" s="212"/>
      <c r="J548" s="209"/>
      <c r="K548" s="213"/>
      <c r="L548" s="213"/>
      <c r="M548" s="213"/>
      <c r="N548" s="213"/>
      <c r="O548" s="212"/>
      <c r="P548" s="209"/>
      <c r="Q548" s="209"/>
      <c r="R548" s="214"/>
      <c r="S548" s="213"/>
      <c r="T548" s="213"/>
      <c r="U548" s="213"/>
      <c r="V548" s="216"/>
    </row>
    <row r="549" spans="1:22" ht="15.75">
      <c r="A549" s="219"/>
      <c r="B549" s="220"/>
      <c r="C549" s="209"/>
      <c r="D549" s="212"/>
      <c r="E549" s="209"/>
      <c r="F549" s="211"/>
      <c r="G549" s="211"/>
      <c r="H549" s="209">
        <f t="shared" si="83"/>
        <v>0</v>
      </c>
      <c r="I549" s="212"/>
      <c r="J549" s="209"/>
      <c r="K549" s="213"/>
      <c r="L549" s="213"/>
      <c r="M549" s="213"/>
      <c r="N549" s="213"/>
      <c r="O549" s="212"/>
      <c r="P549" s="209"/>
      <c r="Q549" s="209"/>
      <c r="R549" s="214"/>
      <c r="S549" s="213"/>
      <c r="T549" s="213"/>
      <c r="U549" s="213"/>
      <c r="V549" s="216"/>
    </row>
    <row r="550" spans="1:22" ht="15.75">
      <c r="A550" s="219"/>
      <c r="B550" s="220"/>
      <c r="C550" s="209"/>
      <c r="D550" s="212"/>
      <c r="E550" s="209"/>
      <c r="F550" s="211"/>
      <c r="G550" s="211"/>
      <c r="H550" s="209"/>
      <c r="I550" s="212"/>
      <c r="J550" s="209"/>
      <c r="K550" s="213"/>
      <c r="L550" s="213"/>
      <c r="M550" s="213"/>
      <c r="N550" s="213"/>
      <c r="O550" s="212"/>
      <c r="P550" s="209"/>
      <c r="Q550" s="209"/>
      <c r="R550" s="214"/>
      <c r="S550" s="213"/>
      <c r="T550" s="213"/>
      <c r="U550" s="213"/>
      <c r="V550" s="216"/>
    </row>
    <row r="551" spans="1:22" ht="15.75">
      <c r="A551" s="223"/>
      <c r="B551" s="224"/>
      <c r="C551" s="225"/>
      <c r="D551" s="224"/>
      <c r="E551" s="225"/>
      <c r="F551" s="225"/>
      <c r="G551" s="226"/>
      <c r="H551" s="274">
        <f>SUM(H546:H548)</f>
        <v>92800</v>
      </c>
      <c r="I551" s="224"/>
      <c r="J551" s="225"/>
      <c r="K551" s="225"/>
      <c r="L551" s="225"/>
      <c r="M551" s="226"/>
      <c r="N551" s="226">
        <f>SUM(N546:N548)</f>
        <v>71.428571428571431</v>
      </c>
      <c r="O551" s="224"/>
      <c r="P551" s="225"/>
      <c r="Q551" s="225"/>
      <c r="R551" s="225"/>
      <c r="S551" s="226"/>
      <c r="T551" s="226">
        <f>SUM(T546:T548)</f>
        <v>0</v>
      </c>
      <c r="U551" s="226">
        <f>H551+N551+T551</f>
        <v>92871.428571428565</v>
      </c>
      <c r="V551" s="227">
        <f>U551*1.25</f>
        <v>116089.28571428571</v>
      </c>
    </row>
    <row r="552" spans="1:22">
      <c r="A552" s="195"/>
      <c r="B552" s="204"/>
      <c r="C552" s="200"/>
      <c r="D552" s="202"/>
      <c r="E552" s="200"/>
      <c r="F552" s="200"/>
      <c r="G552" s="201"/>
      <c r="H552" s="201"/>
      <c r="I552" s="202"/>
      <c r="J552" s="200"/>
      <c r="K552" s="201"/>
      <c r="L552" s="201"/>
      <c r="M552" s="201"/>
      <c r="N552" s="201"/>
      <c r="O552" s="202"/>
      <c r="P552" s="200"/>
      <c r="Q552" s="200"/>
      <c r="R552" s="200"/>
      <c r="S552" s="201"/>
      <c r="T552" s="221"/>
      <c r="U552" s="200"/>
      <c r="V552" s="216"/>
    </row>
    <row r="553" spans="1:22" ht="15.75">
      <c r="A553" s="207" t="s">
        <v>127</v>
      </c>
      <c r="B553" s="208" t="s">
        <v>267</v>
      </c>
      <c r="C553" s="209" t="s">
        <v>155</v>
      </c>
      <c r="D553" s="212" t="s">
        <v>131</v>
      </c>
      <c r="E553" s="209" t="s">
        <v>132</v>
      </c>
      <c r="F553" s="209">
        <v>0.318</v>
      </c>
      <c r="G553" s="211">
        <f>'[7]Material Price'!C2</f>
        <v>300</v>
      </c>
      <c r="H553" s="209">
        <f t="shared" ref="H553:H557" si="84">F553*G553</f>
        <v>95.4</v>
      </c>
      <c r="I553" s="212" t="s">
        <v>63</v>
      </c>
      <c r="J553" s="209">
        <v>1</v>
      </c>
      <c r="K553" s="213">
        <v>0.25</v>
      </c>
      <c r="L553" s="209">
        <v>50</v>
      </c>
      <c r="M553" s="213">
        <v>1.5</v>
      </c>
      <c r="N553" s="213">
        <f>L553*K553*J553/M553</f>
        <v>8.3333333333333339</v>
      </c>
      <c r="O553" s="212" t="s">
        <v>64</v>
      </c>
      <c r="P553" s="209">
        <v>2</v>
      </c>
      <c r="Q553" s="209">
        <v>1</v>
      </c>
      <c r="R553" s="214">
        <v>8</v>
      </c>
      <c r="S553" s="213">
        <v>1.5</v>
      </c>
      <c r="T553" s="215">
        <f>R553*Q553*P553/S553</f>
        <v>10.666666666666666</v>
      </c>
      <c r="U553" s="213"/>
      <c r="V553" s="216"/>
    </row>
    <row r="554" spans="1:22" ht="15.75">
      <c r="A554" s="217"/>
      <c r="B554" s="218"/>
      <c r="C554" s="209"/>
      <c r="D554" s="212" t="s">
        <v>134</v>
      </c>
      <c r="E554" s="209" t="s">
        <v>135</v>
      </c>
      <c r="F554" s="213">
        <v>5.1999999999999998E-2</v>
      </c>
      <c r="G554" s="211">
        <f>'[7]Material Price'!C3</f>
        <v>600</v>
      </c>
      <c r="H554" s="209">
        <f t="shared" si="84"/>
        <v>31.2</v>
      </c>
      <c r="I554" s="212" t="s">
        <v>133</v>
      </c>
      <c r="J554" s="209">
        <v>1</v>
      </c>
      <c r="K554" s="213">
        <v>1</v>
      </c>
      <c r="L554" s="209">
        <v>35</v>
      </c>
      <c r="M554" s="213">
        <v>1.5</v>
      </c>
      <c r="N554" s="213">
        <f t="shared" ref="N554:N555" si="85">L554*K554*J554/M554</f>
        <v>23.333333333333332</v>
      </c>
      <c r="O554" s="212"/>
      <c r="P554" s="209"/>
      <c r="Q554" s="209"/>
      <c r="R554" s="214"/>
      <c r="S554" s="213"/>
      <c r="T554" s="215"/>
      <c r="U554" s="213"/>
      <c r="V554" s="216"/>
    </row>
    <row r="555" spans="1:22" ht="15.75">
      <c r="A555" s="219"/>
      <c r="B555" s="220"/>
      <c r="C555" s="209"/>
      <c r="D555" s="212" t="s">
        <v>268</v>
      </c>
      <c r="E555" s="209" t="s">
        <v>135</v>
      </c>
      <c r="F555" s="213">
        <v>7.0000000000000007E-2</v>
      </c>
      <c r="G555" s="211">
        <f>'[7]Material Price'!C4</f>
        <v>520</v>
      </c>
      <c r="H555" s="209">
        <f t="shared" si="84"/>
        <v>36.400000000000006</v>
      </c>
      <c r="I555" s="212" t="s">
        <v>136</v>
      </c>
      <c r="J555" s="209">
        <v>2</v>
      </c>
      <c r="K555" s="213">
        <v>1</v>
      </c>
      <c r="L555" s="213">
        <v>8</v>
      </c>
      <c r="M555" s="213">
        <v>1.5</v>
      </c>
      <c r="N555" s="213">
        <f t="shared" si="85"/>
        <v>10.666666666666666</v>
      </c>
      <c r="O555" s="212"/>
      <c r="P555" s="209"/>
      <c r="Q555" s="209"/>
      <c r="R555" s="214"/>
      <c r="S555" s="213"/>
      <c r="T555" s="213"/>
      <c r="U555" s="213"/>
      <c r="V555" s="216"/>
    </row>
    <row r="556" spans="1:22" ht="15.75">
      <c r="A556" s="219"/>
      <c r="B556" s="220"/>
      <c r="C556" s="209"/>
      <c r="D556" s="212" t="s">
        <v>269</v>
      </c>
      <c r="E556" s="209" t="s">
        <v>138</v>
      </c>
      <c r="F556" s="213">
        <v>10</v>
      </c>
      <c r="G556" s="211">
        <v>0.1</v>
      </c>
      <c r="H556" s="209">
        <f t="shared" si="84"/>
        <v>1</v>
      </c>
      <c r="I556" s="218"/>
      <c r="J556" s="209"/>
      <c r="K556" s="213"/>
      <c r="L556" s="213"/>
      <c r="M556" s="213"/>
      <c r="N556" s="213"/>
      <c r="O556" s="212"/>
      <c r="P556" s="209"/>
      <c r="Q556" s="209"/>
      <c r="R556" s="214"/>
      <c r="S556" s="213"/>
      <c r="T556" s="213"/>
      <c r="U556" s="213"/>
      <c r="V556" s="216"/>
    </row>
    <row r="557" spans="1:22" ht="15.75">
      <c r="A557" s="219"/>
      <c r="B557" s="220"/>
      <c r="C557" s="209"/>
      <c r="D557" s="212" t="s">
        <v>270</v>
      </c>
      <c r="E557" s="209" t="s">
        <v>9</v>
      </c>
      <c r="F557" s="211">
        <v>0.8</v>
      </c>
      <c r="G557" s="211">
        <f>'[7]Material Price'!C12</f>
        <v>188</v>
      </c>
      <c r="H557" s="209">
        <f t="shared" si="84"/>
        <v>150.4</v>
      </c>
      <c r="I557" s="212"/>
      <c r="J557" s="209"/>
      <c r="K557" s="213"/>
      <c r="L557" s="213"/>
      <c r="M557" s="213"/>
      <c r="N557" s="213"/>
      <c r="O557" s="212"/>
      <c r="P557" s="209"/>
      <c r="Q557" s="209"/>
      <c r="R557" s="214"/>
      <c r="S557" s="213"/>
      <c r="T557" s="213"/>
      <c r="U557" s="213"/>
      <c r="V557" s="216"/>
    </row>
    <row r="558" spans="1:22" ht="15.75">
      <c r="A558" s="223"/>
      <c r="B558" s="224"/>
      <c r="C558" s="225"/>
      <c r="D558" s="224"/>
      <c r="E558" s="225"/>
      <c r="F558" s="225"/>
      <c r="G558" s="226"/>
      <c r="H558" s="226">
        <f>SUM(H553:H557)</f>
        <v>314.39999999999998</v>
      </c>
      <c r="I558" s="224"/>
      <c r="J558" s="225"/>
      <c r="K558" s="225"/>
      <c r="L558" s="225"/>
      <c r="M558" s="226"/>
      <c r="N558" s="226">
        <f>SUM(N553:N556)</f>
        <v>42.333333333333329</v>
      </c>
      <c r="O558" s="224"/>
      <c r="P558" s="225"/>
      <c r="Q558" s="225"/>
      <c r="R558" s="225"/>
      <c r="S558" s="226"/>
      <c r="T558" s="226">
        <f>SUM(T553:T555)</f>
        <v>10.666666666666666</v>
      </c>
      <c r="U558" s="226">
        <f>H558+N558+T558</f>
        <v>367.4</v>
      </c>
      <c r="V558" s="227">
        <f>U558*1.3</f>
        <v>477.62</v>
      </c>
    </row>
    <row r="559" spans="1:22">
      <c r="A559" s="195"/>
      <c r="B559" s="204"/>
      <c r="C559" s="200"/>
      <c r="D559" s="202"/>
      <c r="E559" s="200"/>
      <c r="F559" s="200"/>
      <c r="G559" s="201"/>
      <c r="H559" s="201"/>
      <c r="I559" s="202"/>
      <c r="J559" s="200"/>
      <c r="K559" s="201"/>
      <c r="L559" s="201"/>
      <c r="M559" s="201"/>
      <c r="N559" s="201"/>
      <c r="O559" s="202"/>
      <c r="P559" s="200"/>
      <c r="Q559" s="200"/>
      <c r="R559" s="200"/>
      <c r="S559" s="201"/>
      <c r="T559" s="221"/>
      <c r="U559" s="200"/>
      <c r="V559" s="216"/>
    </row>
    <row r="560" spans="1:22" ht="15.75">
      <c r="A560" s="207" t="s">
        <v>127</v>
      </c>
      <c r="B560" s="208" t="s">
        <v>271</v>
      </c>
      <c r="C560" s="209" t="s">
        <v>155</v>
      </c>
      <c r="D560" s="212" t="s">
        <v>131</v>
      </c>
      <c r="E560" s="209" t="s">
        <v>132</v>
      </c>
      <c r="F560" s="209">
        <v>0.21</v>
      </c>
      <c r="G560" s="211">
        <f>'[7]Material Price'!C2</f>
        <v>300</v>
      </c>
      <c r="H560" s="209">
        <f t="shared" ref="H560:H564" si="86">F560*G560</f>
        <v>63</v>
      </c>
      <c r="I560" s="212" t="s">
        <v>63</v>
      </c>
      <c r="J560" s="209">
        <v>1</v>
      </c>
      <c r="K560" s="213">
        <v>0.25</v>
      </c>
      <c r="L560" s="209">
        <v>50</v>
      </c>
      <c r="M560" s="213">
        <v>1.5</v>
      </c>
      <c r="N560" s="213">
        <f>L560*K560*J560/M560</f>
        <v>8.3333333333333339</v>
      </c>
      <c r="O560" s="212" t="s">
        <v>64</v>
      </c>
      <c r="P560" s="209">
        <v>2</v>
      </c>
      <c r="Q560" s="209">
        <v>1</v>
      </c>
      <c r="R560" s="214">
        <v>8</v>
      </c>
      <c r="S560" s="213">
        <v>1.5</v>
      </c>
      <c r="T560" s="215">
        <f>R560*Q560*P560/S560</f>
        <v>10.666666666666666</v>
      </c>
      <c r="U560" s="213"/>
      <c r="V560" s="216"/>
    </row>
    <row r="561" spans="1:25" ht="15.75">
      <c r="A561" s="217"/>
      <c r="B561" s="218"/>
      <c r="C561" s="209"/>
      <c r="D561" s="212" t="s">
        <v>134</v>
      </c>
      <c r="E561" s="209" t="s">
        <v>135</v>
      </c>
      <c r="F561" s="213">
        <v>0.03</v>
      </c>
      <c r="G561" s="211">
        <f>'[7]Material Price'!C3</f>
        <v>600</v>
      </c>
      <c r="H561" s="209">
        <f t="shared" si="86"/>
        <v>18</v>
      </c>
      <c r="I561" s="212" t="s">
        <v>133</v>
      </c>
      <c r="J561" s="209">
        <v>1</v>
      </c>
      <c r="K561" s="213">
        <v>1</v>
      </c>
      <c r="L561" s="209">
        <v>35</v>
      </c>
      <c r="M561" s="213">
        <v>1.5</v>
      </c>
      <c r="N561" s="213">
        <f t="shared" ref="N561:N562" si="87">L561*K561*J561/M561</f>
        <v>23.333333333333332</v>
      </c>
      <c r="O561" s="212"/>
      <c r="P561" s="209"/>
      <c r="Q561" s="209"/>
      <c r="R561" s="214"/>
      <c r="S561" s="213"/>
      <c r="T561" s="215"/>
      <c r="U561" s="213"/>
      <c r="V561" s="216"/>
    </row>
    <row r="562" spans="1:25" ht="15.75">
      <c r="A562" s="219"/>
      <c r="B562" s="220"/>
      <c r="C562" s="209"/>
      <c r="D562" s="212" t="s">
        <v>268</v>
      </c>
      <c r="E562" s="209" t="s">
        <v>135</v>
      </c>
      <c r="F562" s="213">
        <v>0.04</v>
      </c>
      <c r="G562" s="211">
        <f>'[7]Material Price'!C4</f>
        <v>520</v>
      </c>
      <c r="H562" s="209">
        <f t="shared" si="86"/>
        <v>20.8</v>
      </c>
      <c r="I562" s="212" t="s">
        <v>136</v>
      </c>
      <c r="J562" s="209">
        <v>2</v>
      </c>
      <c r="K562" s="213">
        <v>1</v>
      </c>
      <c r="L562" s="213">
        <v>8</v>
      </c>
      <c r="M562" s="213">
        <v>1.5</v>
      </c>
      <c r="N562" s="213">
        <f t="shared" si="87"/>
        <v>10.666666666666666</v>
      </c>
      <c r="O562" s="212"/>
      <c r="P562" s="209"/>
      <c r="Q562" s="209"/>
      <c r="R562" s="214"/>
      <c r="S562" s="213"/>
      <c r="T562" s="213"/>
      <c r="U562" s="213"/>
      <c r="V562" s="216"/>
    </row>
    <row r="563" spans="1:25" ht="15.75">
      <c r="A563" s="219"/>
      <c r="B563" s="220"/>
      <c r="C563" s="209"/>
      <c r="D563" s="212" t="s">
        <v>269</v>
      </c>
      <c r="E563" s="209" t="s">
        <v>138</v>
      </c>
      <c r="F563" s="213">
        <v>9.6</v>
      </c>
      <c r="G563" s="211">
        <v>0.1</v>
      </c>
      <c r="H563" s="209">
        <f t="shared" si="86"/>
        <v>0.96</v>
      </c>
      <c r="I563" s="218"/>
      <c r="J563" s="209"/>
      <c r="K563" s="213"/>
      <c r="L563" s="213"/>
      <c r="M563" s="213"/>
      <c r="N563" s="213"/>
      <c r="O563" s="212"/>
      <c r="P563" s="209"/>
      <c r="Q563" s="209"/>
      <c r="R563" s="214"/>
      <c r="S563" s="213"/>
      <c r="T563" s="213"/>
      <c r="U563" s="213"/>
      <c r="V563" s="216"/>
    </row>
    <row r="564" spans="1:25" ht="15.75">
      <c r="A564" s="219"/>
      <c r="B564" s="220"/>
      <c r="C564" s="209"/>
      <c r="D564" s="212" t="s">
        <v>270</v>
      </c>
      <c r="E564" s="209" t="s">
        <v>9</v>
      </c>
      <c r="F564" s="211">
        <v>0.7</v>
      </c>
      <c r="G564" s="211">
        <f>'[7]Material Price'!C12</f>
        <v>188</v>
      </c>
      <c r="H564" s="209">
        <f t="shared" si="86"/>
        <v>131.6</v>
      </c>
      <c r="I564" s="212"/>
      <c r="J564" s="209"/>
      <c r="K564" s="213"/>
      <c r="L564" s="213"/>
      <c r="M564" s="213"/>
      <c r="N564" s="213"/>
      <c r="O564" s="212"/>
      <c r="P564" s="209"/>
      <c r="Q564" s="209"/>
      <c r="R564" s="214"/>
      <c r="S564" s="213"/>
      <c r="T564" s="213"/>
      <c r="U564" s="213"/>
      <c r="V564" s="216"/>
    </row>
    <row r="565" spans="1:25" ht="15.75">
      <c r="A565" s="223"/>
      <c r="B565" s="224"/>
      <c r="C565" s="225"/>
      <c r="D565" s="224"/>
      <c r="E565" s="225"/>
      <c r="F565" s="225"/>
      <c r="G565" s="226"/>
      <c r="H565" s="226">
        <f>SUM(H560:H564)</f>
        <v>234.35999999999999</v>
      </c>
      <c r="I565" s="224"/>
      <c r="J565" s="225"/>
      <c r="K565" s="225"/>
      <c r="L565" s="225"/>
      <c r="M565" s="226"/>
      <c r="N565" s="226">
        <f>SUM(N560:N563)</f>
        <v>42.333333333333329</v>
      </c>
      <c r="O565" s="224"/>
      <c r="P565" s="225"/>
      <c r="Q565" s="225"/>
      <c r="R565" s="225"/>
      <c r="S565" s="226"/>
      <c r="T565" s="226">
        <f>SUM(T560:T562)</f>
        <v>10.666666666666666</v>
      </c>
      <c r="U565" s="226">
        <f>H565+N565+T565</f>
        <v>287.36</v>
      </c>
      <c r="V565" s="227">
        <f>U565*1.3</f>
        <v>373.56800000000004</v>
      </c>
    </row>
    <row r="566" spans="1:25">
      <c r="A566" s="195"/>
      <c r="B566" s="204"/>
      <c r="C566" s="200"/>
      <c r="D566" s="202"/>
      <c r="E566" s="200"/>
      <c r="F566" s="200"/>
      <c r="G566" s="201"/>
      <c r="H566" s="201"/>
      <c r="I566" s="202"/>
      <c r="J566" s="200"/>
      <c r="K566" s="201"/>
      <c r="L566" s="201"/>
      <c r="M566" s="201"/>
      <c r="N566" s="201"/>
      <c r="O566" s="202"/>
      <c r="P566" s="200"/>
      <c r="Q566" s="200"/>
      <c r="R566" s="200"/>
      <c r="S566" s="201"/>
      <c r="T566" s="221"/>
      <c r="U566" s="200"/>
      <c r="V566" s="216"/>
    </row>
    <row r="567" spans="1:25" ht="15.75">
      <c r="A567" s="207" t="s">
        <v>127</v>
      </c>
      <c r="B567" s="208" t="s">
        <v>272</v>
      </c>
      <c r="C567" s="209" t="s">
        <v>155</v>
      </c>
      <c r="D567" s="212" t="s">
        <v>131</v>
      </c>
      <c r="E567" s="209" t="s">
        <v>132</v>
      </c>
      <c r="F567" s="209">
        <v>0.17</v>
      </c>
      <c r="G567" s="211">
        <f>'[7]Material Price'!C2</f>
        <v>300</v>
      </c>
      <c r="H567" s="209">
        <f t="shared" ref="H567:H571" si="88">F567*G567</f>
        <v>51.000000000000007</v>
      </c>
      <c r="I567" s="212" t="s">
        <v>63</v>
      </c>
      <c r="J567" s="209">
        <v>1</v>
      </c>
      <c r="K567" s="213">
        <v>0.25</v>
      </c>
      <c r="L567" s="209">
        <v>50</v>
      </c>
      <c r="M567" s="213">
        <v>1.5</v>
      </c>
      <c r="N567" s="213">
        <f>L567*K567*J567/M567</f>
        <v>8.3333333333333339</v>
      </c>
      <c r="O567" s="212" t="s">
        <v>64</v>
      </c>
      <c r="P567" s="209">
        <v>2</v>
      </c>
      <c r="Q567" s="209">
        <v>1</v>
      </c>
      <c r="R567" s="214">
        <v>8</v>
      </c>
      <c r="S567" s="213">
        <v>1.5</v>
      </c>
      <c r="T567" s="215">
        <f>R567*Q567*P567/S567</f>
        <v>10.666666666666666</v>
      </c>
      <c r="U567" s="213"/>
      <c r="V567" s="216"/>
    </row>
    <row r="568" spans="1:25" ht="15.75">
      <c r="A568" s="217"/>
      <c r="B568" s="218"/>
      <c r="C568" s="209"/>
      <c r="D568" s="212" t="s">
        <v>134</v>
      </c>
      <c r="E568" s="209" t="s">
        <v>135</v>
      </c>
      <c r="F568" s="213">
        <v>0.03</v>
      </c>
      <c r="G568" s="211">
        <f>'[7]Material Price'!C3</f>
        <v>600</v>
      </c>
      <c r="H568" s="209">
        <f t="shared" si="88"/>
        <v>18</v>
      </c>
      <c r="I568" s="212" t="s">
        <v>133</v>
      </c>
      <c r="J568" s="209">
        <v>1</v>
      </c>
      <c r="K568" s="213">
        <v>1</v>
      </c>
      <c r="L568" s="209">
        <v>35</v>
      </c>
      <c r="M568" s="213">
        <v>1.5</v>
      </c>
      <c r="N568" s="213">
        <f t="shared" ref="N568:N569" si="89">L568*K568*J568/M568</f>
        <v>23.333333333333332</v>
      </c>
      <c r="O568" s="212"/>
      <c r="P568" s="209"/>
      <c r="Q568" s="209"/>
      <c r="R568" s="214"/>
      <c r="S568" s="213"/>
      <c r="T568" s="215"/>
      <c r="U568" s="213"/>
      <c r="V568" s="216"/>
    </row>
    <row r="569" spans="1:25" ht="15.75">
      <c r="A569" s="219"/>
      <c r="B569" s="220"/>
      <c r="C569" s="209"/>
      <c r="D569" s="212" t="s">
        <v>268</v>
      </c>
      <c r="E569" s="209" t="s">
        <v>135</v>
      </c>
      <c r="F569" s="213">
        <v>0.04</v>
      </c>
      <c r="G569" s="211">
        <f>'[7]Material Price'!C4</f>
        <v>520</v>
      </c>
      <c r="H569" s="209">
        <f t="shared" si="88"/>
        <v>20.8</v>
      </c>
      <c r="I569" s="212" t="s">
        <v>136</v>
      </c>
      <c r="J569" s="209">
        <v>2</v>
      </c>
      <c r="K569" s="213">
        <v>1</v>
      </c>
      <c r="L569" s="213">
        <v>8</v>
      </c>
      <c r="M569" s="213">
        <v>1.5</v>
      </c>
      <c r="N569" s="213">
        <f t="shared" si="89"/>
        <v>10.666666666666666</v>
      </c>
      <c r="O569" s="212"/>
      <c r="P569" s="209"/>
      <c r="Q569" s="209"/>
      <c r="R569" s="214"/>
      <c r="S569" s="213"/>
      <c r="T569" s="213"/>
      <c r="U569" s="213"/>
      <c r="V569" s="216"/>
    </row>
    <row r="570" spans="1:25" ht="15.75">
      <c r="A570" s="219"/>
      <c r="B570" s="220"/>
      <c r="C570" s="209"/>
      <c r="D570" s="212" t="s">
        <v>269</v>
      </c>
      <c r="E570" s="209" t="s">
        <v>138</v>
      </c>
      <c r="F570" s="213">
        <v>9.5</v>
      </c>
      <c r="G570" s="211">
        <v>0.1</v>
      </c>
      <c r="H570" s="209">
        <f t="shared" si="88"/>
        <v>0.95000000000000007</v>
      </c>
      <c r="I570" s="218"/>
      <c r="J570" s="209"/>
      <c r="K570" s="213"/>
      <c r="L570" s="213"/>
      <c r="M570" s="213"/>
      <c r="N570" s="213"/>
      <c r="O570" s="212"/>
      <c r="P570" s="209"/>
      <c r="Q570" s="209"/>
      <c r="R570" s="214"/>
      <c r="S570" s="213"/>
      <c r="T570" s="213"/>
      <c r="U570" s="213"/>
      <c r="V570" s="216"/>
    </row>
    <row r="571" spans="1:25" ht="15.75">
      <c r="A571" s="219"/>
      <c r="B571" s="220"/>
      <c r="C571" s="209"/>
      <c r="D571" s="212" t="s">
        <v>270</v>
      </c>
      <c r="E571" s="209" t="s">
        <v>9</v>
      </c>
      <c r="F571" s="211">
        <v>0.4</v>
      </c>
      <c r="G571" s="211">
        <f>'[7]Material Price'!C12</f>
        <v>188</v>
      </c>
      <c r="H571" s="209">
        <f t="shared" si="88"/>
        <v>75.2</v>
      </c>
      <c r="I571" s="212"/>
      <c r="J571" s="209"/>
      <c r="K571" s="213"/>
      <c r="L571" s="213"/>
      <c r="M571" s="213"/>
      <c r="N571" s="213"/>
      <c r="O571" s="212"/>
      <c r="P571" s="209"/>
      <c r="Q571" s="209"/>
      <c r="R571" s="214"/>
      <c r="S571" s="213"/>
      <c r="T571" s="213"/>
      <c r="U571" s="213"/>
      <c r="V571" s="216"/>
    </row>
    <row r="572" spans="1:25" ht="15.75">
      <c r="A572" s="223"/>
      <c r="B572" s="224"/>
      <c r="C572" s="225"/>
      <c r="D572" s="224"/>
      <c r="E572" s="225"/>
      <c r="F572" s="225"/>
      <c r="G572" s="226"/>
      <c r="H572" s="226">
        <f>SUM(H567:H571)</f>
        <v>165.95</v>
      </c>
      <c r="I572" s="224"/>
      <c r="J572" s="225"/>
      <c r="K572" s="225"/>
      <c r="L572" s="225"/>
      <c r="M572" s="226"/>
      <c r="N572" s="226">
        <f>SUM(N567:N570)</f>
        <v>42.333333333333329</v>
      </c>
      <c r="O572" s="224"/>
      <c r="P572" s="225"/>
      <c r="Q572" s="225"/>
      <c r="R572" s="225"/>
      <c r="S572" s="226"/>
      <c r="T572" s="226">
        <f>SUM(T567:T569)</f>
        <v>10.666666666666666</v>
      </c>
      <c r="U572" s="226">
        <f>H572+N572+T572</f>
        <v>218.94999999999996</v>
      </c>
      <c r="V572" s="227">
        <f>U572*1.3</f>
        <v>284.63499999999993</v>
      </c>
    </row>
    <row r="573" spans="1:25" s="277" customFormat="1" ht="47.25">
      <c r="A573" s="207" t="s">
        <v>127</v>
      </c>
      <c r="B573" s="208" t="s">
        <v>273</v>
      </c>
      <c r="C573" s="209" t="s">
        <v>155</v>
      </c>
      <c r="D573" s="218" t="s">
        <v>274</v>
      </c>
      <c r="E573" s="209" t="s">
        <v>155</v>
      </c>
      <c r="F573" s="243">
        <v>1</v>
      </c>
      <c r="G573" s="222">
        <f>950*1.05</f>
        <v>997.5</v>
      </c>
      <c r="H573" s="209">
        <f>G573*F573</f>
        <v>997.5</v>
      </c>
      <c r="I573" s="212" t="s">
        <v>63</v>
      </c>
      <c r="J573" s="209">
        <v>1</v>
      </c>
      <c r="K573" s="213">
        <v>0.25</v>
      </c>
      <c r="L573" s="209">
        <v>50</v>
      </c>
      <c r="M573" s="213">
        <v>2</v>
      </c>
      <c r="N573" s="213">
        <f>L573*K573*J573/M573</f>
        <v>6.25</v>
      </c>
      <c r="O573" s="212" t="s">
        <v>64</v>
      </c>
      <c r="P573" s="209">
        <v>2</v>
      </c>
      <c r="Q573" s="209">
        <v>1</v>
      </c>
      <c r="R573" s="214">
        <v>8</v>
      </c>
      <c r="S573" s="213">
        <v>2</v>
      </c>
      <c r="T573" s="215">
        <f>R573*Q573*P573/S573</f>
        <v>8</v>
      </c>
      <c r="U573" s="213"/>
      <c r="V573" s="276"/>
      <c r="Y573" s="278"/>
    </row>
    <row r="574" spans="1:25" ht="15.75">
      <c r="A574" s="217"/>
      <c r="B574" s="218"/>
      <c r="C574" s="209"/>
      <c r="D574" s="212" t="s">
        <v>131</v>
      </c>
      <c r="E574" s="209" t="s">
        <v>132</v>
      </c>
      <c r="F574" s="209">
        <v>3.5400000000000001E-2</v>
      </c>
      <c r="G574" s="211">
        <f>'[7]Material Price'!C2</f>
        <v>300</v>
      </c>
      <c r="H574" s="209">
        <f t="shared" ref="H574:H576" si="90">F574*G574</f>
        <v>10.620000000000001</v>
      </c>
      <c r="I574" s="212" t="s">
        <v>133</v>
      </c>
      <c r="J574" s="209">
        <v>1</v>
      </c>
      <c r="K574" s="213">
        <v>1</v>
      </c>
      <c r="L574" s="209">
        <v>35</v>
      </c>
      <c r="M574" s="213">
        <v>2</v>
      </c>
      <c r="N574" s="213">
        <f t="shared" ref="N574:N575" si="91">L574*K574*J574/M574</f>
        <v>17.5</v>
      </c>
      <c r="O574" s="212"/>
      <c r="P574" s="209"/>
      <c r="Q574" s="209"/>
      <c r="R574" s="214"/>
      <c r="S574" s="213"/>
      <c r="T574" s="213"/>
      <c r="U574" s="213"/>
      <c r="V574" s="216"/>
    </row>
    <row r="575" spans="1:25" ht="15.75">
      <c r="A575" s="219"/>
      <c r="B575" s="220"/>
      <c r="C575" s="209"/>
      <c r="D575" s="212" t="s">
        <v>134</v>
      </c>
      <c r="E575" s="209" t="s">
        <v>135</v>
      </c>
      <c r="F575" s="211">
        <v>8.9999999999999993E-3</v>
      </c>
      <c r="G575" s="211">
        <f>'[7]Material Price'!C3</f>
        <v>600</v>
      </c>
      <c r="H575" s="209">
        <f t="shared" si="90"/>
        <v>5.3999999999999995</v>
      </c>
      <c r="I575" s="212" t="s">
        <v>136</v>
      </c>
      <c r="J575" s="209">
        <v>2</v>
      </c>
      <c r="K575" s="213">
        <v>1</v>
      </c>
      <c r="L575" s="213">
        <v>8</v>
      </c>
      <c r="M575" s="213">
        <v>2</v>
      </c>
      <c r="N575" s="213">
        <f t="shared" si="91"/>
        <v>8</v>
      </c>
      <c r="O575" s="212"/>
      <c r="P575" s="209"/>
      <c r="Q575" s="209"/>
      <c r="R575" s="214"/>
      <c r="S575" s="213"/>
      <c r="T575" s="213"/>
      <c r="U575" s="213"/>
      <c r="V575" s="216"/>
    </row>
    <row r="576" spans="1:25" ht="15.75">
      <c r="A576" s="219"/>
      <c r="B576" s="220"/>
      <c r="C576" s="209"/>
      <c r="D576" s="212" t="s">
        <v>137</v>
      </c>
      <c r="E576" s="209" t="s">
        <v>138</v>
      </c>
      <c r="F576" s="264">
        <v>12</v>
      </c>
      <c r="G576" s="211">
        <v>0.2</v>
      </c>
      <c r="H576" s="209">
        <f t="shared" si="90"/>
        <v>2.4000000000000004</v>
      </c>
      <c r="I576" s="212"/>
      <c r="J576" s="209"/>
      <c r="K576" s="213"/>
      <c r="L576" s="213"/>
      <c r="M576" s="213"/>
      <c r="N576" s="213"/>
      <c r="O576" s="212"/>
      <c r="P576" s="209"/>
      <c r="Q576" s="209"/>
      <c r="R576" s="214"/>
      <c r="S576" s="213"/>
      <c r="T576" s="213"/>
      <c r="U576" s="213"/>
      <c r="V576" s="216"/>
    </row>
    <row r="577" spans="1:25" ht="15.75">
      <c r="A577" s="219"/>
      <c r="B577" s="220"/>
      <c r="C577" s="209"/>
      <c r="D577" s="212"/>
      <c r="E577" s="209"/>
      <c r="F577" s="211"/>
      <c r="G577" s="211"/>
      <c r="H577" s="209"/>
      <c r="I577" s="212"/>
      <c r="J577" s="209"/>
      <c r="K577" s="213"/>
      <c r="L577" s="213"/>
      <c r="M577" s="213"/>
      <c r="N577" s="213"/>
      <c r="O577" s="212"/>
      <c r="P577" s="209"/>
      <c r="Q577" s="209"/>
      <c r="R577" s="214"/>
      <c r="S577" s="213"/>
      <c r="T577" s="213"/>
      <c r="U577" s="213"/>
      <c r="V577" s="216"/>
    </row>
    <row r="578" spans="1:25" ht="15.75">
      <c r="A578" s="223"/>
      <c r="B578" s="224"/>
      <c r="C578" s="225"/>
      <c r="D578" s="224"/>
      <c r="E578" s="225"/>
      <c r="F578" s="225"/>
      <c r="G578" s="226"/>
      <c r="H578" s="226">
        <f>SUM(H573:H577)</f>
        <v>1015.92</v>
      </c>
      <c r="I578" s="224"/>
      <c r="J578" s="225"/>
      <c r="K578" s="225"/>
      <c r="L578" s="225"/>
      <c r="M578" s="226"/>
      <c r="N578" s="226">
        <f>SUM(N573:N575)</f>
        <v>31.75</v>
      </c>
      <c r="O578" s="224"/>
      <c r="P578" s="225"/>
      <c r="Q578" s="225"/>
      <c r="R578" s="225"/>
      <c r="S578" s="226"/>
      <c r="T578" s="226">
        <f>SUM(T573:T575)</f>
        <v>8</v>
      </c>
      <c r="U578" s="226">
        <f>H578+N578+T578</f>
        <v>1055.67</v>
      </c>
      <c r="V578" s="227">
        <f>U578*1.25</f>
        <v>1319.5875000000001</v>
      </c>
    </row>
    <row r="579" spans="1:25" s="277" customFormat="1" ht="31.5">
      <c r="A579" s="207" t="s">
        <v>127</v>
      </c>
      <c r="B579" s="208" t="s">
        <v>275</v>
      </c>
      <c r="C579" s="209" t="s">
        <v>135</v>
      </c>
      <c r="D579" s="218" t="s">
        <v>276</v>
      </c>
      <c r="E579" s="209" t="s">
        <v>135</v>
      </c>
      <c r="F579" s="243">
        <v>1</v>
      </c>
      <c r="G579" s="222">
        <f>'[7]Material Price'!C13</f>
        <v>200</v>
      </c>
      <c r="H579" s="209">
        <f>G579*F579</f>
        <v>200</v>
      </c>
      <c r="I579" s="212" t="s">
        <v>63</v>
      </c>
      <c r="J579" s="209">
        <v>1</v>
      </c>
      <c r="K579" s="213">
        <v>0.25</v>
      </c>
      <c r="L579" s="209">
        <v>50</v>
      </c>
      <c r="M579" s="213">
        <v>0.8</v>
      </c>
      <c r="N579" s="213">
        <f>L579*K579*J579/M579</f>
        <v>15.625</v>
      </c>
      <c r="O579" s="212" t="s">
        <v>64</v>
      </c>
      <c r="P579" s="209">
        <v>2</v>
      </c>
      <c r="Q579" s="209">
        <v>1</v>
      </c>
      <c r="R579" s="214">
        <v>8</v>
      </c>
      <c r="S579" s="213">
        <v>0.8</v>
      </c>
      <c r="T579" s="215">
        <f>R579*Q579*P579/S579</f>
        <v>20</v>
      </c>
      <c r="U579" s="213"/>
      <c r="V579" s="276"/>
      <c r="Y579" s="278"/>
    </row>
    <row r="580" spans="1:25" ht="15.75">
      <c r="A580" s="217"/>
      <c r="B580" s="218"/>
      <c r="C580" s="209"/>
      <c r="D580" s="212" t="s">
        <v>131</v>
      </c>
      <c r="E580" s="209" t="s">
        <v>132</v>
      </c>
      <c r="F580" s="209">
        <v>1.61</v>
      </c>
      <c r="G580" s="211">
        <f>'[7]Material Price'!C2</f>
        <v>300</v>
      </c>
      <c r="H580" s="209">
        <f t="shared" ref="H580:H582" si="92">F580*G580</f>
        <v>483.00000000000006</v>
      </c>
      <c r="I580" s="212" t="s">
        <v>133</v>
      </c>
      <c r="J580" s="209">
        <v>1</v>
      </c>
      <c r="K580" s="213">
        <v>1</v>
      </c>
      <c r="L580" s="209">
        <v>35</v>
      </c>
      <c r="M580" s="213">
        <v>0.8</v>
      </c>
      <c r="N580" s="213">
        <f t="shared" ref="N580:N581" si="93">L580*K580*J580/M580</f>
        <v>43.75</v>
      </c>
      <c r="O580" s="212"/>
      <c r="P580" s="209"/>
      <c r="Q580" s="209"/>
      <c r="R580" s="214"/>
      <c r="S580" s="213"/>
      <c r="T580" s="213"/>
      <c r="U580" s="213"/>
      <c r="V580" s="216"/>
    </row>
    <row r="581" spans="1:25" ht="15.75">
      <c r="A581" s="219"/>
      <c r="B581" s="220"/>
      <c r="C581" s="209"/>
      <c r="D581" s="212" t="s">
        <v>134</v>
      </c>
      <c r="E581" s="209" t="s">
        <v>135</v>
      </c>
      <c r="F581" s="211">
        <v>0.34649999999999997</v>
      </c>
      <c r="G581" s="211">
        <f>'[7]Material Price'!C3</f>
        <v>600</v>
      </c>
      <c r="H581" s="209">
        <f t="shared" si="92"/>
        <v>207.89999999999998</v>
      </c>
      <c r="I581" s="212" t="s">
        <v>136</v>
      </c>
      <c r="J581" s="209">
        <v>4</v>
      </c>
      <c r="K581" s="213">
        <v>1</v>
      </c>
      <c r="L581" s="213">
        <v>8</v>
      </c>
      <c r="M581" s="213">
        <v>0.8</v>
      </c>
      <c r="N581" s="213">
        <f t="shared" si="93"/>
        <v>40</v>
      </c>
      <c r="O581" s="212"/>
      <c r="P581" s="209"/>
      <c r="Q581" s="209"/>
      <c r="R581" s="214"/>
      <c r="S581" s="213"/>
      <c r="T581" s="213"/>
      <c r="U581" s="213"/>
      <c r="V581" s="216"/>
    </row>
    <row r="582" spans="1:25" ht="15.75">
      <c r="A582" s="219"/>
      <c r="B582" s="220"/>
      <c r="C582" s="209"/>
      <c r="D582" s="212" t="s">
        <v>137</v>
      </c>
      <c r="E582" s="209" t="s">
        <v>138</v>
      </c>
      <c r="F582" s="264">
        <v>20</v>
      </c>
      <c r="G582" s="211">
        <v>0.2</v>
      </c>
      <c r="H582" s="209">
        <f t="shared" si="92"/>
        <v>4</v>
      </c>
      <c r="I582" s="212"/>
      <c r="J582" s="209"/>
      <c r="K582" s="213"/>
      <c r="L582" s="213"/>
      <c r="M582" s="213"/>
      <c r="N582" s="213"/>
      <c r="O582" s="212"/>
      <c r="P582" s="209"/>
      <c r="Q582" s="209"/>
      <c r="R582" s="214"/>
      <c r="S582" s="213"/>
      <c r="T582" s="213"/>
      <c r="U582" s="213"/>
      <c r="V582" s="216"/>
    </row>
    <row r="583" spans="1:25" ht="15.75">
      <c r="A583" s="219"/>
      <c r="B583" s="220"/>
      <c r="C583" s="209"/>
      <c r="D583" s="212"/>
      <c r="E583" s="209"/>
      <c r="F583" s="211"/>
      <c r="G583" s="211"/>
      <c r="H583" s="209"/>
      <c r="I583" s="212"/>
      <c r="J583" s="209"/>
      <c r="K583" s="213"/>
      <c r="L583" s="213"/>
      <c r="M583" s="213"/>
      <c r="N583" s="213"/>
      <c r="O583" s="212"/>
      <c r="P583" s="209"/>
      <c r="Q583" s="209"/>
      <c r="R583" s="214"/>
      <c r="S583" s="213"/>
      <c r="T583" s="213"/>
      <c r="U583" s="213"/>
      <c r="V583" s="216"/>
    </row>
    <row r="584" spans="1:25" ht="15.75">
      <c r="A584" s="223"/>
      <c r="B584" s="224"/>
      <c r="C584" s="225"/>
      <c r="D584" s="224"/>
      <c r="E584" s="225"/>
      <c r="F584" s="225"/>
      <c r="G584" s="226"/>
      <c r="H584" s="226">
        <f>SUM(H579:H583)</f>
        <v>894.9</v>
      </c>
      <c r="I584" s="224"/>
      <c r="J584" s="225"/>
      <c r="K584" s="225"/>
      <c r="L584" s="225"/>
      <c r="M584" s="226"/>
      <c r="N584" s="226">
        <f>SUM(N579:N581)</f>
        <v>99.375</v>
      </c>
      <c r="O584" s="224"/>
      <c r="P584" s="225"/>
      <c r="Q584" s="225"/>
      <c r="R584" s="225"/>
      <c r="S584" s="226"/>
      <c r="T584" s="226">
        <f>SUM(T579:T581)</f>
        <v>20</v>
      </c>
      <c r="U584" s="226">
        <f>H584+N584+T584</f>
        <v>1014.275</v>
      </c>
      <c r="V584" s="227">
        <f>U584*1.25</f>
        <v>1267.84375</v>
      </c>
    </row>
    <row r="585" spans="1:25" s="277" customFormat="1" ht="31.5">
      <c r="A585" s="207" t="s">
        <v>127</v>
      </c>
      <c r="B585" s="208" t="s">
        <v>277</v>
      </c>
      <c r="C585" s="209" t="s">
        <v>155</v>
      </c>
      <c r="D585" s="218" t="s">
        <v>276</v>
      </c>
      <c r="E585" s="209" t="s">
        <v>155</v>
      </c>
      <c r="F585" s="243">
        <v>1</v>
      </c>
      <c r="G585" s="222">
        <v>14</v>
      </c>
      <c r="H585" s="209">
        <f>G585*F585</f>
        <v>14</v>
      </c>
      <c r="I585" s="212" t="s">
        <v>63</v>
      </c>
      <c r="J585" s="209">
        <v>1</v>
      </c>
      <c r="K585" s="213">
        <v>0.5</v>
      </c>
      <c r="L585" s="209">
        <v>50</v>
      </c>
      <c r="M585" s="213">
        <v>1</v>
      </c>
      <c r="N585" s="213">
        <f>L585*K585*J585/M585</f>
        <v>25</v>
      </c>
      <c r="O585" s="212" t="s">
        <v>64</v>
      </c>
      <c r="P585" s="209">
        <v>2</v>
      </c>
      <c r="Q585" s="209">
        <v>1</v>
      </c>
      <c r="R585" s="214">
        <v>8</v>
      </c>
      <c r="S585" s="213">
        <v>1</v>
      </c>
      <c r="T585" s="215">
        <f>R585*Q585*P585/S585</f>
        <v>16</v>
      </c>
      <c r="U585" s="213"/>
      <c r="V585" s="276"/>
      <c r="Y585" s="278"/>
    </row>
    <row r="586" spans="1:25" ht="15.75">
      <c r="A586" s="217"/>
      <c r="B586" s="218"/>
      <c r="C586" s="209"/>
      <c r="D586" s="212" t="s">
        <v>131</v>
      </c>
      <c r="E586" s="209" t="s">
        <v>132</v>
      </c>
      <c r="F586" s="209">
        <v>3.5400000000000001E-2</v>
      </c>
      <c r="G586" s="211">
        <f>'[7]Material Price'!C2</f>
        <v>300</v>
      </c>
      <c r="H586" s="209">
        <f t="shared" ref="H586:H588" si="94">F586*G586</f>
        <v>10.620000000000001</v>
      </c>
      <c r="I586" s="212" t="s">
        <v>133</v>
      </c>
      <c r="J586" s="209">
        <v>1</v>
      </c>
      <c r="K586" s="213">
        <v>1</v>
      </c>
      <c r="L586" s="209">
        <v>35</v>
      </c>
      <c r="M586" s="213">
        <v>1</v>
      </c>
      <c r="N586" s="213">
        <f t="shared" ref="N586:N587" si="95">L586*K586*J586/M586</f>
        <v>35</v>
      </c>
      <c r="O586" s="212"/>
      <c r="P586" s="209"/>
      <c r="Q586" s="209"/>
      <c r="R586" s="214"/>
      <c r="S586" s="213"/>
      <c r="T586" s="213"/>
      <c r="U586" s="213"/>
      <c r="V586" s="216"/>
    </row>
    <row r="587" spans="1:25" ht="15.75">
      <c r="A587" s="219"/>
      <c r="B587" s="220"/>
      <c r="C587" s="209"/>
      <c r="D587" s="212" t="s">
        <v>134</v>
      </c>
      <c r="E587" s="209" t="s">
        <v>135</v>
      </c>
      <c r="F587" s="211">
        <v>8.9999999999999993E-3</v>
      </c>
      <c r="G587" s="211">
        <f>'[7]Material Price'!C3</f>
        <v>600</v>
      </c>
      <c r="H587" s="209">
        <f t="shared" si="94"/>
        <v>5.3999999999999995</v>
      </c>
      <c r="I587" s="212" t="s">
        <v>136</v>
      </c>
      <c r="J587" s="209">
        <v>2</v>
      </c>
      <c r="K587" s="213">
        <v>1</v>
      </c>
      <c r="L587" s="213">
        <v>8</v>
      </c>
      <c r="M587" s="213">
        <v>1</v>
      </c>
      <c r="N587" s="213">
        <f t="shared" si="95"/>
        <v>16</v>
      </c>
      <c r="O587" s="212"/>
      <c r="P587" s="209"/>
      <c r="Q587" s="209"/>
      <c r="R587" s="214"/>
      <c r="S587" s="213"/>
      <c r="T587" s="213"/>
      <c r="U587" s="213"/>
      <c r="V587" s="216"/>
    </row>
    <row r="588" spans="1:25" ht="15.75">
      <c r="A588" s="219"/>
      <c r="B588" s="220"/>
      <c r="C588" s="209"/>
      <c r="D588" s="212" t="s">
        <v>137</v>
      </c>
      <c r="E588" s="209" t="s">
        <v>138</v>
      </c>
      <c r="F588" s="264">
        <v>12</v>
      </c>
      <c r="G588" s="211">
        <v>0.2</v>
      </c>
      <c r="H588" s="209">
        <f t="shared" si="94"/>
        <v>2.4000000000000004</v>
      </c>
      <c r="I588" s="212"/>
      <c r="J588" s="209"/>
      <c r="K588" s="213"/>
      <c r="L588" s="213"/>
      <c r="M588" s="213"/>
      <c r="N588" s="213"/>
      <c r="O588" s="212"/>
      <c r="P588" s="209"/>
      <c r="Q588" s="209"/>
      <c r="R588" s="214"/>
      <c r="S588" s="213"/>
      <c r="T588" s="213"/>
      <c r="U588" s="213"/>
      <c r="V588" s="216"/>
    </row>
    <row r="589" spans="1:25" ht="15.75">
      <c r="A589" s="219"/>
      <c r="B589" s="220"/>
      <c r="C589" s="209"/>
      <c r="D589" s="212"/>
      <c r="E589" s="209"/>
      <c r="F589" s="211"/>
      <c r="G589" s="211"/>
      <c r="H589" s="209"/>
      <c r="I589" s="212"/>
      <c r="J589" s="209"/>
      <c r="K589" s="213"/>
      <c r="L589" s="213"/>
      <c r="M589" s="213"/>
      <c r="N589" s="213"/>
      <c r="O589" s="212"/>
      <c r="P589" s="209"/>
      <c r="Q589" s="209"/>
      <c r="R589" s="214"/>
      <c r="S589" s="213"/>
      <c r="T589" s="213"/>
      <c r="U589" s="213"/>
      <c r="V589" s="216"/>
    </row>
    <row r="590" spans="1:25" ht="15.75">
      <c r="A590" s="223"/>
      <c r="B590" s="224"/>
      <c r="C590" s="225"/>
      <c r="D590" s="224"/>
      <c r="E590" s="225"/>
      <c r="F590" s="225"/>
      <c r="G590" s="226"/>
      <c r="H590" s="226">
        <f>SUM(H585:H589)</f>
        <v>32.42</v>
      </c>
      <c r="I590" s="224"/>
      <c r="J590" s="225"/>
      <c r="K590" s="225"/>
      <c r="L590" s="225"/>
      <c r="M590" s="226"/>
      <c r="N590" s="226">
        <f>SUM(N585:N587)</f>
        <v>76</v>
      </c>
      <c r="O590" s="224"/>
      <c r="P590" s="225"/>
      <c r="Q590" s="225"/>
      <c r="R590" s="225"/>
      <c r="S590" s="226"/>
      <c r="T590" s="226">
        <f>SUM(T585:T587)</f>
        <v>16</v>
      </c>
      <c r="U590" s="226">
        <f>H590+N590+T590</f>
        <v>124.42</v>
      </c>
      <c r="V590" s="227">
        <f>U590*1.25</f>
        <v>155.52500000000001</v>
      </c>
    </row>
    <row r="591" spans="1:25" ht="31.5">
      <c r="A591" s="207" t="s">
        <v>165</v>
      </c>
      <c r="B591" s="208" t="s">
        <v>278</v>
      </c>
      <c r="C591" s="209" t="s">
        <v>9</v>
      </c>
      <c r="D591" s="210" t="s">
        <v>167</v>
      </c>
      <c r="E591" s="209" t="s">
        <v>9</v>
      </c>
      <c r="F591" s="243">
        <v>1</v>
      </c>
      <c r="G591" s="222">
        <v>200</v>
      </c>
      <c r="H591" s="209">
        <f>F591*G591</f>
        <v>200</v>
      </c>
      <c r="I591" s="212" t="s">
        <v>63</v>
      </c>
      <c r="J591" s="209">
        <v>1</v>
      </c>
      <c r="K591" s="213">
        <v>0.5</v>
      </c>
      <c r="L591" s="209">
        <v>50</v>
      </c>
      <c r="M591" s="213">
        <v>0.35</v>
      </c>
      <c r="N591" s="213">
        <f>L591*K591*J591/M591</f>
        <v>71.428571428571431</v>
      </c>
      <c r="O591" s="212"/>
      <c r="P591" s="209"/>
      <c r="Q591" s="209"/>
      <c r="R591" s="214"/>
      <c r="S591" s="213"/>
      <c r="T591" s="215"/>
      <c r="U591" s="213"/>
      <c r="V591" s="216"/>
    </row>
    <row r="592" spans="1:25" ht="15.75">
      <c r="A592" s="217"/>
      <c r="B592" s="218"/>
      <c r="C592" s="209"/>
      <c r="D592" s="212"/>
      <c r="E592" s="209"/>
      <c r="F592" s="209"/>
      <c r="G592" s="211"/>
      <c r="H592" s="209">
        <f t="shared" ref="H592:H594" si="96">F592*G592</f>
        <v>0</v>
      </c>
      <c r="I592" s="212"/>
      <c r="J592" s="209"/>
      <c r="K592" s="213"/>
      <c r="L592" s="209"/>
      <c r="M592" s="213"/>
      <c r="N592" s="213"/>
      <c r="O592" s="212"/>
      <c r="P592" s="209"/>
      <c r="Q592" s="209"/>
      <c r="R592" s="214"/>
      <c r="S592" s="213"/>
      <c r="T592" s="213"/>
      <c r="U592" s="213"/>
      <c r="V592" s="216"/>
    </row>
    <row r="593" spans="1:22" ht="15.75">
      <c r="A593" s="219"/>
      <c r="B593" s="220"/>
      <c r="C593" s="209"/>
      <c r="D593" s="212"/>
      <c r="E593" s="209"/>
      <c r="F593" s="211"/>
      <c r="G593" s="211"/>
      <c r="H593" s="209">
        <f t="shared" si="96"/>
        <v>0</v>
      </c>
      <c r="I593" s="212"/>
      <c r="J593" s="209"/>
      <c r="K593" s="213"/>
      <c r="L593" s="213"/>
      <c r="M593" s="213"/>
      <c r="N593" s="213"/>
      <c r="O593" s="212"/>
      <c r="P593" s="209"/>
      <c r="Q593" s="209"/>
      <c r="R593" s="214"/>
      <c r="S593" s="213"/>
      <c r="T593" s="213"/>
      <c r="U593" s="213"/>
      <c r="V593" s="216"/>
    </row>
    <row r="594" spans="1:22" ht="15.75">
      <c r="A594" s="219"/>
      <c r="B594" s="220"/>
      <c r="C594" s="209"/>
      <c r="D594" s="212"/>
      <c r="E594" s="209"/>
      <c r="F594" s="211"/>
      <c r="G594" s="211"/>
      <c r="H594" s="209">
        <f t="shared" si="96"/>
        <v>0</v>
      </c>
      <c r="I594" s="212"/>
      <c r="J594" s="209"/>
      <c r="K594" s="213"/>
      <c r="L594" s="213"/>
      <c r="M594" s="213"/>
      <c r="N594" s="213"/>
      <c r="O594" s="212"/>
      <c r="P594" s="209"/>
      <c r="Q594" s="209"/>
      <c r="R594" s="214"/>
      <c r="S594" s="213"/>
      <c r="T594" s="213"/>
      <c r="U594" s="213"/>
      <c r="V594" s="216"/>
    </row>
    <row r="595" spans="1:22" ht="15.75">
      <c r="A595" s="219"/>
      <c r="B595" s="220"/>
      <c r="C595" s="209"/>
      <c r="D595" s="212"/>
      <c r="E595" s="209"/>
      <c r="F595" s="211"/>
      <c r="G595" s="211"/>
      <c r="H595" s="209"/>
      <c r="I595" s="212"/>
      <c r="J595" s="209"/>
      <c r="K595" s="213"/>
      <c r="L595" s="213"/>
      <c r="M595" s="213"/>
      <c r="N595" s="213"/>
      <c r="O595" s="212"/>
      <c r="P595" s="209"/>
      <c r="Q595" s="209"/>
      <c r="R595" s="214"/>
      <c r="S595" s="213"/>
      <c r="T595" s="213"/>
      <c r="U595" s="213"/>
      <c r="V595" s="216"/>
    </row>
    <row r="596" spans="1:22" ht="15.75">
      <c r="A596" s="223"/>
      <c r="B596" s="224"/>
      <c r="C596" s="225"/>
      <c r="D596" s="224"/>
      <c r="E596" s="225"/>
      <c r="F596" s="225"/>
      <c r="G596" s="226"/>
      <c r="H596" s="274">
        <f>SUM(H591:H593)</f>
        <v>200</v>
      </c>
      <c r="I596" s="224"/>
      <c r="J596" s="225"/>
      <c r="K596" s="225"/>
      <c r="L596" s="225"/>
      <c r="M596" s="226"/>
      <c r="N596" s="226">
        <f>SUM(N591:N593)</f>
        <v>71.428571428571431</v>
      </c>
      <c r="O596" s="224"/>
      <c r="P596" s="225"/>
      <c r="Q596" s="225"/>
      <c r="R596" s="225"/>
      <c r="S596" s="226"/>
      <c r="T596" s="226">
        <f>SUM(T591:T593)</f>
        <v>0</v>
      </c>
      <c r="U596" s="226">
        <f>H596+N596+T596</f>
        <v>271.42857142857144</v>
      </c>
      <c r="V596" s="227">
        <f>U596*1.25</f>
        <v>339.28571428571433</v>
      </c>
    </row>
    <row r="597" spans="1:22" ht="47.25">
      <c r="A597" s="207" t="s">
        <v>165</v>
      </c>
      <c r="B597" s="208" t="s">
        <v>279</v>
      </c>
      <c r="C597" s="209" t="s">
        <v>130</v>
      </c>
      <c r="D597" s="210" t="s">
        <v>167</v>
      </c>
      <c r="E597" s="209" t="s">
        <v>130</v>
      </c>
      <c r="F597" s="243">
        <v>1</v>
      </c>
      <c r="G597" s="279">
        <v>53975</v>
      </c>
      <c r="H597" s="209">
        <f>F597*G597</f>
        <v>53975</v>
      </c>
      <c r="I597" s="212" t="s">
        <v>63</v>
      </c>
      <c r="J597" s="209">
        <v>1</v>
      </c>
      <c r="K597" s="213">
        <v>0.5</v>
      </c>
      <c r="L597" s="209">
        <v>50</v>
      </c>
      <c r="M597" s="213">
        <v>0.35</v>
      </c>
      <c r="N597" s="213">
        <f>L597*K597*J597/M597</f>
        <v>71.428571428571431</v>
      </c>
      <c r="O597" s="212"/>
      <c r="P597" s="209"/>
      <c r="Q597" s="209"/>
      <c r="R597" s="214"/>
      <c r="S597" s="213"/>
      <c r="T597" s="215"/>
      <c r="U597" s="213"/>
      <c r="V597" s="216"/>
    </row>
    <row r="598" spans="1:22" ht="15.75">
      <c r="A598" s="217"/>
      <c r="B598" s="218"/>
      <c r="C598" s="209"/>
      <c r="D598" s="212"/>
      <c r="E598" s="209"/>
      <c r="F598" s="209"/>
      <c r="G598" s="280"/>
      <c r="H598" s="209"/>
      <c r="I598" s="212"/>
      <c r="J598" s="209"/>
      <c r="K598" s="213"/>
      <c r="L598" s="209"/>
      <c r="M598" s="213"/>
      <c r="N598" s="213"/>
      <c r="O598" s="212"/>
      <c r="P598" s="209"/>
      <c r="Q598" s="209"/>
      <c r="R598" s="214"/>
      <c r="S598" s="213"/>
      <c r="T598" s="213"/>
      <c r="U598" s="213"/>
      <c r="V598" s="216"/>
    </row>
    <row r="599" spans="1:22" ht="15.75">
      <c r="A599" s="219"/>
      <c r="B599" s="220"/>
      <c r="C599" s="209"/>
      <c r="D599" s="212"/>
      <c r="E599" s="209"/>
      <c r="F599" s="211"/>
      <c r="G599" s="280"/>
      <c r="H599" s="209"/>
      <c r="I599" s="212"/>
      <c r="J599" s="209"/>
      <c r="K599" s="213"/>
      <c r="L599" s="213"/>
      <c r="M599" s="213"/>
      <c r="N599" s="213"/>
      <c r="O599" s="212"/>
      <c r="P599" s="209"/>
      <c r="Q599" s="209"/>
      <c r="R599" s="214"/>
      <c r="S599" s="213"/>
      <c r="T599" s="213"/>
      <c r="U599" s="213"/>
      <c r="V599" s="216"/>
    </row>
    <row r="600" spans="1:22" ht="15.75">
      <c r="A600" s="223"/>
      <c r="B600" s="224"/>
      <c r="C600" s="225"/>
      <c r="D600" s="224"/>
      <c r="E600" s="225"/>
      <c r="F600" s="225"/>
      <c r="G600" s="274"/>
      <c r="H600" s="274">
        <f>SUM(H597:H598)</f>
        <v>53975</v>
      </c>
      <c r="I600" s="224"/>
      <c r="J600" s="225"/>
      <c r="K600" s="225"/>
      <c r="L600" s="225"/>
      <c r="M600" s="226"/>
      <c r="N600" s="226">
        <f>SUM(N597:N598)</f>
        <v>71.428571428571431</v>
      </c>
      <c r="O600" s="224"/>
      <c r="P600" s="225"/>
      <c r="Q600" s="225"/>
      <c r="R600" s="225"/>
      <c r="S600" s="226"/>
      <c r="T600" s="226">
        <f>SUM(T597:T598)</f>
        <v>0</v>
      </c>
      <c r="U600" s="226">
        <f>H600+N600+T600</f>
        <v>54046.428571428572</v>
      </c>
      <c r="V600" s="227">
        <f>U600*1.25</f>
        <v>67558.03571428571</v>
      </c>
    </row>
    <row r="601" spans="1:22" ht="47.25">
      <c r="A601" s="207" t="s">
        <v>165</v>
      </c>
      <c r="B601" s="208" t="s">
        <v>280</v>
      </c>
      <c r="C601" s="209" t="s">
        <v>130</v>
      </c>
      <c r="D601" s="210" t="s">
        <v>167</v>
      </c>
      <c r="E601" s="209" t="s">
        <v>130</v>
      </c>
      <c r="F601" s="243">
        <v>1</v>
      </c>
      <c r="G601" s="279">
        <v>55250</v>
      </c>
      <c r="H601" s="280">
        <f>F601*G601</f>
        <v>55250</v>
      </c>
      <c r="I601" s="212" t="s">
        <v>63</v>
      </c>
      <c r="J601" s="209">
        <v>1</v>
      </c>
      <c r="K601" s="213">
        <v>0.5</v>
      </c>
      <c r="L601" s="209">
        <v>50</v>
      </c>
      <c r="M601" s="213">
        <v>0.35</v>
      </c>
      <c r="N601" s="213">
        <f>L601*K601*J601/M601</f>
        <v>71.428571428571431</v>
      </c>
      <c r="O601" s="212"/>
      <c r="P601" s="209"/>
      <c r="Q601" s="209"/>
      <c r="R601" s="214"/>
      <c r="S601" s="213"/>
      <c r="T601" s="215"/>
      <c r="U601" s="213"/>
      <c r="V601" s="216"/>
    </row>
    <row r="602" spans="1:22" ht="15.75">
      <c r="A602" s="217"/>
      <c r="B602" s="218"/>
      <c r="C602" s="209"/>
      <c r="D602" s="212"/>
      <c r="E602" s="209"/>
      <c r="F602" s="209"/>
      <c r="G602" s="211"/>
      <c r="H602" s="209"/>
      <c r="I602" s="212"/>
      <c r="J602" s="209"/>
      <c r="K602" s="213"/>
      <c r="L602" s="209"/>
      <c r="M602" s="213"/>
      <c r="N602" s="213"/>
      <c r="O602" s="212"/>
      <c r="P602" s="209"/>
      <c r="Q602" s="209"/>
      <c r="R602" s="214"/>
      <c r="S602" s="213"/>
      <c r="T602" s="213"/>
      <c r="U602" s="213"/>
      <c r="V602" s="216"/>
    </row>
    <row r="603" spans="1:22" ht="15.75">
      <c r="A603" s="219"/>
      <c r="B603" s="220"/>
      <c r="C603" s="209"/>
      <c r="D603" s="212"/>
      <c r="E603" s="209"/>
      <c r="F603" s="211"/>
      <c r="G603" s="211"/>
      <c r="H603" s="209"/>
      <c r="I603" s="212"/>
      <c r="J603" s="209"/>
      <c r="K603" s="213"/>
      <c r="L603" s="213"/>
      <c r="M603" s="213"/>
      <c r="N603" s="213"/>
      <c r="O603" s="212"/>
      <c r="P603" s="209"/>
      <c r="Q603" s="209"/>
      <c r="R603" s="214"/>
      <c r="S603" s="213"/>
      <c r="T603" s="213"/>
      <c r="U603" s="213"/>
      <c r="V603" s="216"/>
    </row>
    <row r="604" spans="1:22" ht="15.75">
      <c r="A604" s="223"/>
      <c r="B604" s="224"/>
      <c r="C604" s="225"/>
      <c r="D604" s="224"/>
      <c r="E604" s="225"/>
      <c r="F604" s="225"/>
      <c r="G604" s="226"/>
      <c r="H604" s="274">
        <f>SUM(H601:H602)</f>
        <v>55250</v>
      </c>
      <c r="I604" s="224"/>
      <c r="J604" s="225"/>
      <c r="K604" s="225"/>
      <c r="L604" s="225"/>
      <c r="M604" s="226"/>
      <c r="N604" s="226">
        <f>SUM(N601:N602)</f>
        <v>71.428571428571431</v>
      </c>
      <c r="O604" s="224"/>
      <c r="P604" s="225"/>
      <c r="Q604" s="225"/>
      <c r="R604" s="225"/>
      <c r="S604" s="226"/>
      <c r="T604" s="226">
        <f>SUM(T601:T602)</f>
        <v>0</v>
      </c>
      <c r="U604" s="226">
        <f>H604+N604+T604</f>
        <v>55321.428571428572</v>
      </c>
      <c r="V604" s="227">
        <f>U604*1.25</f>
        <v>69151.78571428571</v>
      </c>
    </row>
    <row r="605" spans="1:22" ht="47.25">
      <c r="A605" s="207" t="s">
        <v>165</v>
      </c>
      <c r="B605" s="208" t="s">
        <v>281</v>
      </c>
      <c r="C605" s="209" t="s">
        <v>130</v>
      </c>
      <c r="D605" s="210" t="s">
        <v>167</v>
      </c>
      <c r="E605" s="209" t="s">
        <v>130</v>
      </c>
      <c r="F605" s="243">
        <v>1</v>
      </c>
      <c r="G605" s="279">
        <v>43000</v>
      </c>
      <c r="H605" s="280">
        <f>F605*G605</f>
        <v>43000</v>
      </c>
      <c r="I605" s="212" t="s">
        <v>63</v>
      </c>
      <c r="J605" s="209">
        <v>1</v>
      </c>
      <c r="K605" s="213">
        <v>0.5</v>
      </c>
      <c r="L605" s="209">
        <v>50</v>
      </c>
      <c r="M605" s="213">
        <v>0.35</v>
      </c>
      <c r="N605" s="213">
        <f>L605*K605*J605/M605</f>
        <v>71.428571428571431</v>
      </c>
      <c r="O605" s="212"/>
      <c r="P605" s="209"/>
      <c r="Q605" s="209"/>
      <c r="R605" s="214"/>
      <c r="S605" s="213"/>
      <c r="T605" s="215"/>
      <c r="U605" s="213"/>
      <c r="V605" s="216"/>
    </row>
    <row r="606" spans="1:22" ht="15.75">
      <c r="A606" s="217"/>
      <c r="B606" s="218"/>
      <c r="C606" s="209"/>
      <c r="D606" s="212"/>
      <c r="E606" s="209"/>
      <c r="F606" s="209"/>
      <c r="G606" s="211"/>
      <c r="H606" s="209"/>
      <c r="I606" s="212"/>
      <c r="J606" s="209"/>
      <c r="K606" s="213"/>
      <c r="L606" s="209"/>
      <c r="M606" s="213"/>
      <c r="N606" s="213"/>
      <c r="O606" s="212"/>
      <c r="P606" s="209"/>
      <c r="Q606" s="209"/>
      <c r="R606" s="214"/>
      <c r="S606" s="213"/>
      <c r="T606" s="213"/>
      <c r="U606" s="213"/>
      <c r="V606" s="216"/>
    </row>
    <row r="607" spans="1:22" ht="15.75">
      <c r="A607" s="219"/>
      <c r="B607" s="220"/>
      <c r="C607" s="209"/>
      <c r="D607" s="212"/>
      <c r="E607" s="209"/>
      <c r="F607" s="211"/>
      <c r="G607" s="211"/>
      <c r="H607" s="209"/>
      <c r="I607" s="212"/>
      <c r="J607" s="209"/>
      <c r="K607" s="213"/>
      <c r="L607" s="213"/>
      <c r="M607" s="213"/>
      <c r="N607" s="213"/>
      <c r="O607" s="212"/>
      <c r="P607" s="209"/>
      <c r="Q607" s="209"/>
      <c r="R607" s="214"/>
      <c r="S607" s="213"/>
      <c r="T607" s="213"/>
      <c r="U607" s="213"/>
      <c r="V607" s="216"/>
    </row>
    <row r="608" spans="1:22" ht="15.75">
      <c r="A608" s="223"/>
      <c r="B608" s="224"/>
      <c r="C608" s="225"/>
      <c r="D608" s="224"/>
      <c r="E608" s="225"/>
      <c r="F608" s="225"/>
      <c r="G608" s="226"/>
      <c r="H608" s="274">
        <f>SUM(H605:H606)</f>
        <v>43000</v>
      </c>
      <c r="I608" s="224"/>
      <c r="J608" s="225"/>
      <c r="K608" s="225"/>
      <c r="L608" s="225"/>
      <c r="M608" s="226"/>
      <c r="N608" s="226">
        <f>SUM(N605:N606)</f>
        <v>71.428571428571431</v>
      </c>
      <c r="O608" s="224"/>
      <c r="P608" s="225"/>
      <c r="Q608" s="225"/>
      <c r="R608" s="225"/>
      <c r="S608" s="226"/>
      <c r="T608" s="226">
        <f>SUM(T605:T606)</f>
        <v>0</v>
      </c>
      <c r="U608" s="226">
        <f>H608+N608+T608</f>
        <v>43071.428571428572</v>
      </c>
      <c r="V608" s="227">
        <f>U608*1.25</f>
        <v>53839.285714285717</v>
      </c>
    </row>
    <row r="609" spans="1:22" ht="47.25">
      <c r="A609" s="207" t="s">
        <v>165</v>
      </c>
      <c r="B609" s="208" t="s">
        <v>282</v>
      </c>
      <c r="C609" s="209" t="s">
        <v>130</v>
      </c>
      <c r="D609" s="210" t="s">
        <v>167</v>
      </c>
      <c r="E609" s="209" t="s">
        <v>130</v>
      </c>
      <c r="F609" s="243">
        <v>1</v>
      </c>
      <c r="G609" s="279">
        <v>11550</v>
      </c>
      <c r="H609" s="280">
        <f>F609*G609</f>
        <v>11550</v>
      </c>
      <c r="I609" s="212" t="s">
        <v>63</v>
      </c>
      <c r="J609" s="209">
        <v>1</v>
      </c>
      <c r="K609" s="213">
        <v>0.5</v>
      </c>
      <c r="L609" s="209">
        <v>50</v>
      </c>
      <c r="M609" s="213">
        <v>0.35</v>
      </c>
      <c r="N609" s="213">
        <f>L609*K609*J609/M609</f>
        <v>71.428571428571431</v>
      </c>
      <c r="O609" s="212"/>
      <c r="P609" s="209"/>
      <c r="Q609" s="209"/>
      <c r="R609" s="214"/>
      <c r="S609" s="213"/>
      <c r="T609" s="215"/>
      <c r="U609" s="213"/>
      <c r="V609" s="216"/>
    </row>
    <row r="610" spans="1:22" ht="15.75">
      <c r="A610" s="217"/>
      <c r="B610" s="218"/>
      <c r="C610" s="209"/>
      <c r="D610" s="212"/>
      <c r="E610" s="209"/>
      <c r="F610" s="209"/>
      <c r="G610" s="211"/>
      <c r="H610" s="209"/>
      <c r="I610" s="212"/>
      <c r="J610" s="209"/>
      <c r="K610" s="213"/>
      <c r="L610" s="209"/>
      <c r="M610" s="213"/>
      <c r="N610" s="213"/>
      <c r="O610" s="212"/>
      <c r="P610" s="209"/>
      <c r="Q610" s="209"/>
      <c r="R610" s="214"/>
      <c r="S610" s="213"/>
      <c r="T610" s="213"/>
      <c r="U610" s="213"/>
      <c r="V610" s="216"/>
    </row>
    <row r="611" spans="1:22" ht="15.75">
      <c r="A611" s="219"/>
      <c r="B611" s="220"/>
      <c r="C611" s="209"/>
      <c r="D611" s="212"/>
      <c r="E611" s="209"/>
      <c r="F611" s="211"/>
      <c r="G611" s="211"/>
      <c r="H611" s="209"/>
      <c r="I611" s="212"/>
      <c r="J611" s="209"/>
      <c r="K611" s="213"/>
      <c r="L611" s="213"/>
      <c r="M611" s="213"/>
      <c r="N611" s="213"/>
      <c r="O611" s="212"/>
      <c r="P611" s="209"/>
      <c r="Q611" s="209"/>
      <c r="R611" s="214"/>
      <c r="S611" s="213"/>
      <c r="T611" s="213"/>
      <c r="U611" s="213"/>
      <c r="V611" s="216"/>
    </row>
    <row r="612" spans="1:22" ht="15.75">
      <c r="A612" s="223"/>
      <c r="B612" s="224"/>
      <c r="C612" s="225"/>
      <c r="D612" s="224"/>
      <c r="E612" s="225"/>
      <c r="F612" s="225"/>
      <c r="G612" s="226"/>
      <c r="H612" s="274">
        <f>SUM(H609:H610)</f>
        <v>11550</v>
      </c>
      <c r="I612" s="224"/>
      <c r="J612" s="225"/>
      <c r="K612" s="225"/>
      <c r="L612" s="225"/>
      <c r="M612" s="226"/>
      <c r="N612" s="226">
        <f>SUM(N609:N610)</f>
        <v>71.428571428571431</v>
      </c>
      <c r="O612" s="224"/>
      <c r="P612" s="225"/>
      <c r="Q612" s="225"/>
      <c r="R612" s="225"/>
      <c r="S612" s="226"/>
      <c r="T612" s="226">
        <f>SUM(T609:T610)</f>
        <v>0</v>
      </c>
      <c r="U612" s="226">
        <f>H612+N612+T612</f>
        <v>11621.428571428571</v>
      </c>
      <c r="V612" s="227">
        <f>U612*1.25</f>
        <v>14526.785714285714</v>
      </c>
    </row>
    <row r="613" spans="1:22" ht="47.25">
      <c r="A613" s="207" t="s">
        <v>165</v>
      </c>
      <c r="B613" s="208" t="s">
        <v>283</v>
      </c>
      <c r="C613" s="209" t="s">
        <v>155</v>
      </c>
      <c r="D613" s="210" t="s">
        <v>167</v>
      </c>
      <c r="E613" s="209" t="s">
        <v>155</v>
      </c>
      <c r="F613" s="243">
        <v>1</v>
      </c>
      <c r="G613" s="279">
        <v>3200</v>
      </c>
      <c r="H613" s="280">
        <f>F613*G613</f>
        <v>3200</v>
      </c>
      <c r="I613" s="212" t="s">
        <v>63</v>
      </c>
      <c r="J613" s="209">
        <v>1</v>
      </c>
      <c r="K613" s="213">
        <v>0.5</v>
      </c>
      <c r="L613" s="209">
        <v>50</v>
      </c>
      <c r="M613" s="213">
        <v>0.35</v>
      </c>
      <c r="N613" s="213">
        <f>L613*K613*J613/M613</f>
        <v>71.428571428571431</v>
      </c>
      <c r="O613" s="212"/>
      <c r="P613" s="209"/>
      <c r="Q613" s="209"/>
      <c r="R613" s="214"/>
      <c r="S613" s="213"/>
      <c r="T613" s="215"/>
      <c r="U613" s="213"/>
      <c r="V613" s="216"/>
    </row>
    <row r="614" spans="1:22" ht="15.75">
      <c r="A614" s="217"/>
      <c r="B614" s="218"/>
      <c r="C614" s="209"/>
      <c r="D614" s="212"/>
      <c r="E614" s="209"/>
      <c r="F614" s="209"/>
      <c r="G614" s="211"/>
      <c r="H614" s="209"/>
      <c r="I614" s="212"/>
      <c r="J614" s="209"/>
      <c r="K614" s="213"/>
      <c r="L614" s="209"/>
      <c r="M614" s="213"/>
      <c r="N614" s="213"/>
      <c r="O614" s="212"/>
      <c r="P614" s="209"/>
      <c r="Q614" s="209"/>
      <c r="R614" s="214"/>
      <c r="S614" s="213"/>
      <c r="T614" s="213"/>
      <c r="U614" s="213"/>
      <c r="V614" s="216"/>
    </row>
    <row r="615" spans="1:22" ht="15.75">
      <c r="A615" s="219"/>
      <c r="B615" s="220"/>
      <c r="C615" s="209"/>
      <c r="D615" s="212"/>
      <c r="E615" s="209"/>
      <c r="F615" s="211"/>
      <c r="G615" s="211"/>
      <c r="H615" s="209"/>
      <c r="I615" s="212"/>
      <c r="J615" s="209"/>
      <c r="K615" s="213"/>
      <c r="L615" s="213"/>
      <c r="M615" s="213"/>
      <c r="N615" s="213"/>
      <c r="O615" s="212"/>
      <c r="P615" s="209"/>
      <c r="Q615" s="209"/>
      <c r="R615" s="214"/>
      <c r="S615" s="213"/>
      <c r="T615" s="213"/>
      <c r="U615" s="213"/>
      <c r="V615" s="216"/>
    </row>
    <row r="616" spans="1:22" ht="15.75">
      <c r="A616" s="223"/>
      <c r="B616" s="224"/>
      <c r="C616" s="225"/>
      <c r="D616" s="224"/>
      <c r="E616" s="225"/>
      <c r="F616" s="225"/>
      <c r="G616" s="226"/>
      <c r="H616" s="274">
        <f>SUM(H613:H614)</f>
        <v>3200</v>
      </c>
      <c r="I616" s="224"/>
      <c r="J616" s="225"/>
      <c r="K616" s="225"/>
      <c r="L616" s="225"/>
      <c r="M616" s="226"/>
      <c r="N616" s="226">
        <f>SUM(N613:N614)</f>
        <v>71.428571428571431</v>
      </c>
      <c r="O616" s="224"/>
      <c r="P616" s="225"/>
      <c r="Q616" s="225"/>
      <c r="R616" s="225"/>
      <c r="S616" s="226"/>
      <c r="T616" s="226">
        <f>SUM(T613:T614)</f>
        <v>0</v>
      </c>
      <c r="U616" s="226">
        <f>H616+N616+T616</f>
        <v>3271.4285714285716</v>
      </c>
      <c r="V616" s="227">
        <f>U616*1.25</f>
        <v>4089.2857142857147</v>
      </c>
    </row>
    <row r="617" spans="1:22" ht="63">
      <c r="A617" s="207" t="s">
        <v>165</v>
      </c>
      <c r="B617" s="208" t="s">
        <v>284</v>
      </c>
      <c r="C617" s="209" t="s">
        <v>155</v>
      </c>
      <c r="D617" s="210" t="s">
        <v>167</v>
      </c>
      <c r="E617" s="209" t="s">
        <v>155</v>
      </c>
      <c r="F617" s="243">
        <v>1</v>
      </c>
      <c r="G617" s="279">
        <v>1000</v>
      </c>
      <c r="H617" s="280">
        <f>F617*G617</f>
        <v>1000</v>
      </c>
      <c r="I617" s="212" t="s">
        <v>63</v>
      </c>
      <c r="J617" s="209">
        <v>1</v>
      </c>
      <c r="K617" s="213">
        <v>0.5</v>
      </c>
      <c r="L617" s="209">
        <v>50</v>
      </c>
      <c r="M617" s="213">
        <v>0.35</v>
      </c>
      <c r="N617" s="213">
        <f>L617*K617*J617/M617</f>
        <v>71.428571428571431</v>
      </c>
      <c r="O617" s="212"/>
      <c r="P617" s="209"/>
      <c r="Q617" s="209"/>
      <c r="R617" s="214"/>
      <c r="S617" s="213"/>
      <c r="T617" s="215"/>
      <c r="U617" s="213"/>
      <c r="V617" s="216"/>
    </row>
    <row r="618" spans="1:22" ht="15.75">
      <c r="A618" s="217"/>
      <c r="B618" s="218"/>
      <c r="C618" s="209"/>
      <c r="D618" s="212"/>
      <c r="E618" s="209"/>
      <c r="F618" s="209"/>
      <c r="G618" s="211"/>
      <c r="H618" s="209"/>
      <c r="I618" s="212"/>
      <c r="J618" s="209"/>
      <c r="K618" s="213"/>
      <c r="L618" s="209"/>
      <c r="M618" s="213"/>
      <c r="N618" s="213"/>
      <c r="O618" s="212"/>
      <c r="P618" s="209"/>
      <c r="Q618" s="209"/>
      <c r="R618" s="214"/>
      <c r="S618" s="213"/>
      <c r="T618" s="213"/>
      <c r="U618" s="213"/>
      <c r="V618" s="216"/>
    </row>
    <row r="619" spans="1:22" ht="15.75">
      <c r="A619" s="219"/>
      <c r="B619" s="220"/>
      <c r="C619" s="209"/>
      <c r="D619" s="212"/>
      <c r="E619" s="209"/>
      <c r="F619" s="211"/>
      <c r="G619" s="211"/>
      <c r="H619" s="209"/>
      <c r="I619" s="212"/>
      <c r="J619" s="209"/>
      <c r="K619" s="213"/>
      <c r="L619" s="213"/>
      <c r="M619" s="213"/>
      <c r="N619" s="213"/>
      <c r="O619" s="212"/>
      <c r="P619" s="209"/>
      <c r="Q619" s="209"/>
      <c r="R619" s="214"/>
      <c r="S619" s="213"/>
      <c r="T619" s="213"/>
      <c r="U619" s="213"/>
      <c r="V619" s="216"/>
    </row>
    <row r="620" spans="1:22" ht="15.75">
      <c r="A620" s="223"/>
      <c r="B620" s="224"/>
      <c r="C620" s="225"/>
      <c r="D620" s="224"/>
      <c r="E620" s="225"/>
      <c r="F620" s="225"/>
      <c r="G620" s="226"/>
      <c r="H620" s="274">
        <f>SUM(H617:H618)</f>
        <v>1000</v>
      </c>
      <c r="I620" s="224"/>
      <c r="J620" s="225"/>
      <c r="K620" s="225"/>
      <c r="L620" s="225"/>
      <c r="M620" s="226"/>
      <c r="N620" s="226">
        <f>SUM(N617:N618)</f>
        <v>71.428571428571431</v>
      </c>
      <c r="O620" s="224"/>
      <c r="P620" s="225"/>
      <c r="Q620" s="225"/>
      <c r="R620" s="225"/>
      <c r="S620" s="226"/>
      <c r="T620" s="226">
        <f>SUM(T617:T618)</f>
        <v>0</v>
      </c>
      <c r="U620" s="226">
        <f>H620+N620+T620</f>
        <v>1071.4285714285713</v>
      </c>
      <c r="V620" s="227">
        <f>U620*1.25</f>
        <v>1339.2857142857142</v>
      </c>
    </row>
    <row r="621" spans="1:22" ht="63">
      <c r="A621" s="207" t="s">
        <v>165</v>
      </c>
      <c r="B621" s="208" t="s">
        <v>285</v>
      </c>
      <c r="C621" s="209" t="s">
        <v>130</v>
      </c>
      <c r="D621" s="210" t="s">
        <v>167</v>
      </c>
      <c r="E621" s="209" t="s">
        <v>130</v>
      </c>
      <c r="F621" s="243">
        <v>1</v>
      </c>
      <c r="G621" s="279">
        <v>1500</v>
      </c>
      <c r="H621" s="280">
        <f>F621*G621</f>
        <v>1500</v>
      </c>
      <c r="I621" s="212" t="s">
        <v>63</v>
      </c>
      <c r="J621" s="209">
        <v>1</v>
      </c>
      <c r="K621" s="213">
        <v>0.5</v>
      </c>
      <c r="L621" s="209">
        <v>50</v>
      </c>
      <c r="M621" s="213">
        <v>0.35</v>
      </c>
      <c r="N621" s="213">
        <f>L621*K621*J621/M621</f>
        <v>71.428571428571431</v>
      </c>
      <c r="O621" s="212"/>
      <c r="P621" s="209"/>
      <c r="Q621" s="209"/>
      <c r="R621" s="214"/>
      <c r="S621" s="213"/>
      <c r="T621" s="215"/>
      <c r="U621" s="213"/>
      <c r="V621" s="216"/>
    </row>
    <row r="622" spans="1:22" ht="15.75">
      <c r="A622" s="217"/>
      <c r="B622" s="218"/>
      <c r="C622" s="209"/>
      <c r="D622" s="212"/>
      <c r="E622" s="209"/>
      <c r="F622" s="209"/>
      <c r="G622" s="211"/>
      <c r="H622" s="209"/>
      <c r="I622" s="212"/>
      <c r="J622" s="209"/>
      <c r="K622" s="213"/>
      <c r="L622" s="209"/>
      <c r="M622" s="213"/>
      <c r="N622" s="213"/>
      <c r="O622" s="212"/>
      <c r="P622" s="209"/>
      <c r="Q622" s="209"/>
      <c r="R622" s="214"/>
      <c r="S622" s="213"/>
      <c r="T622" s="213"/>
      <c r="U622" s="213"/>
      <c r="V622" s="216"/>
    </row>
    <row r="623" spans="1:22" ht="15.75">
      <c r="A623" s="219"/>
      <c r="B623" s="220"/>
      <c r="C623" s="209"/>
      <c r="D623" s="212"/>
      <c r="E623" s="209"/>
      <c r="F623" s="211"/>
      <c r="G623" s="211"/>
      <c r="H623" s="209"/>
      <c r="I623" s="212"/>
      <c r="J623" s="209"/>
      <c r="K623" s="213"/>
      <c r="L623" s="213"/>
      <c r="M623" s="213"/>
      <c r="N623" s="213"/>
      <c r="O623" s="212"/>
      <c r="P623" s="209"/>
      <c r="Q623" s="209"/>
      <c r="R623" s="214"/>
      <c r="S623" s="213"/>
      <c r="T623" s="213"/>
      <c r="U623" s="213"/>
      <c r="V623" s="216"/>
    </row>
    <row r="624" spans="1:22" ht="15.75">
      <c r="A624" s="223"/>
      <c r="B624" s="224"/>
      <c r="C624" s="225"/>
      <c r="D624" s="224"/>
      <c r="E624" s="225"/>
      <c r="F624" s="225"/>
      <c r="G624" s="226"/>
      <c r="H624" s="274">
        <f>SUM(H621:H622)</f>
        <v>1500</v>
      </c>
      <c r="I624" s="224"/>
      <c r="J624" s="225"/>
      <c r="K624" s="225"/>
      <c r="L624" s="225"/>
      <c r="M624" s="226"/>
      <c r="N624" s="226">
        <f>SUM(N621:N622)</f>
        <v>71.428571428571431</v>
      </c>
      <c r="O624" s="224"/>
      <c r="P624" s="225"/>
      <c r="Q624" s="225"/>
      <c r="R624" s="225"/>
      <c r="S624" s="226"/>
      <c r="T624" s="226">
        <f>SUM(T621:T622)</f>
        <v>0</v>
      </c>
      <c r="U624" s="226">
        <f>H624+N624+T624</f>
        <v>1571.4285714285713</v>
      </c>
      <c r="V624" s="227">
        <f>U624*1.25</f>
        <v>1964.2857142857142</v>
      </c>
    </row>
    <row r="625" spans="1:22" ht="15.75">
      <c r="A625" s="223"/>
      <c r="B625" s="224"/>
      <c r="C625" s="225"/>
      <c r="D625" s="224"/>
      <c r="E625" s="225"/>
      <c r="F625" s="225"/>
      <c r="G625" s="226"/>
      <c r="H625" s="226"/>
      <c r="I625" s="224"/>
      <c r="J625" s="225"/>
      <c r="K625" s="225"/>
      <c r="L625" s="225"/>
      <c r="M625" s="226"/>
      <c r="N625" s="226"/>
      <c r="O625" s="224"/>
      <c r="P625" s="225"/>
      <c r="Q625" s="225"/>
      <c r="R625" s="225"/>
      <c r="S625" s="226"/>
      <c r="T625" s="226"/>
      <c r="U625" s="226"/>
      <c r="V625" s="227"/>
    </row>
  </sheetData>
  <mergeCells count="57">
    <mergeCell ref="A407:A415"/>
    <mergeCell ref="B408:B415"/>
    <mergeCell ref="C409:C415"/>
    <mergeCell ref="A383:A393"/>
    <mergeCell ref="B384:B393"/>
    <mergeCell ref="C384:C393"/>
    <mergeCell ref="A395:A405"/>
    <mergeCell ref="B396:B405"/>
    <mergeCell ref="C396:C405"/>
    <mergeCell ref="A359:A369"/>
    <mergeCell ref="B360:B369"/>
    <mergeCell ref="C360:C369"/>
    <mergeCell ref="A371:A381"/>
    <mergeCell ref="B372:B381"/>
    <mergeCell ref="C372:C381"/>
    <mergeCell ref="A334:A345"/>
    <mergeCell ref="B335:B345"/>
    <mergeCell ref="C335:C345"/>
    <mergeCell ref="A347:A357"/>
    <mergeCell ref="B348:B357"/>
    <mergeCell ref="C348:C357"/>
    <mergeCell ref="A310:A320"/>
    <mergeCell ref="B311:B320"/>
    <mergeCell ref="C311:C320"/>
    <mergeCell ref="A322:A332"/>
    <mergeCell ref="B323:B332"/>
    <mergeCell ref="C323:C332"/>
    <mergeCell ref="A286:A296"/>
    <mergeCell ref="B287:B296"/>
    <mergeCell ref="C287:C296"/>
    <mergeCell ref="A298:A308"/>
    <mergeCell ref="B299:B308"/>
    <mergeCell ref="C299:C308"/>
    <mergeCell ref="A260:A271"/>
    <mergeCell ref="B261:B271"/>
    <mergeCell ref="C261:C271"/>
    <mergeCell ref="A273:A284"/>
    <mergeCell ref="B274:B284"/>
    <mergeCell ref="C274:C284"/>
    <mergeCell ref="A234:A245"/>
    <mergeCell ref="B235:B245"/>
    <mergeCell ref="C235:C245"/>
    <mergeCell ref="A247:A258"/>
    <mergeCell ref="B248:B258"/>
    <mergeCell ref="C248:C258"/>
    <mergeCell ref="A208:A219"/>
    <mergeCell ref="B209:B219"/>
    <mergeCell ref="C209:C219"/>
    <mergeCell ref="A221:A232"/>
    <mergeCell ref="B222:B232"/>
    <mergeCell ref="C222:C232"/>
    <mergeCell ref="D11:H11"/>
    <mergeCell ref="I11:N11"/>
    <mergeCell ref="O11:T11"/>
    <mergeCell ref="A54:A58"/>
    <mergeCell ref="B55:B58"/>
    <mergeCell ref="C55:C58"/>
  </mergeCells>
  <printOptions horizontalCentered="1"/>
  <pageMargins left="0" right="0" top="0.25" bottom="0.75" header="0.3" footer="0.05"/>
  <pageSetup scale="60" orientation="landscape" r:id="rId1"/>
  <headerFooter>
    <oddFooter>&amp;L&amp;10UF= UTILIZATION FACTOR*   =INCLUSIVE OF WASTE TRANSPORT, HANDLING etc** =INCLUSIVE OF BENEFITS. TRAVEL SUBSIDIES AND COST OF OVERTIME RELATED TO TARGET OUTPUT*** =EXCLUSIVE OF VALUE ADDED TAX(VAT)&amp;R&amp;P</oddFooter>
  </headerFooter>
  <rowBreaks count="17" manualBreakCount="17">
    <brk id="44" max="21" man="1"/>
    <brk id="72" max="21" man="1"/>
    <brk id="115" max="21" man="1"/>
    <brk id="148" max="21" man="1"/>
    <brk id="183" max="21" man="1"/>
    <brk id="207" max="21" man="1"/>
    <brk id="233" max="21" man="1"/>
    <brk id="259" max="21" man="1"/>
    <brk id="285" max="21" man="1"/>
    <brk id="309" max="21" man="1"/>
    <brk id="333" max="21" man="1"/>
    <brk id="358" max="21" man="1"/>
    <brk id="382" max="21" man="1"/>
    <brk id="406" max="21" man="1"/>
    <brk id="428" max="21" man="1"/>
    <brk id="466" max="21" man="1"/>
    <brk id="533" max="2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11" sqref="C11"/>
    </sheetView>
  </sheetViews>
  <sheetFormatPr defaultRowHeight="15"/>
  <cols>
    <col min="1" max="1" width="43.28515625" customWidth="1"/>
    <col min="2" max="2" width="17" customWidth="1"/>
    <col min="3" max="3" width="25.5703125" customWidth="1"/>
  </cols>
  <sheetData>
    <row r="1" spans="1:3" s="79" customFormat="1" ht="19.5" customHeight="1">
      <c r="A1" s="35" t="s">
        <v>31</v>
      </c>
      <c r="B1" s="78" t="s">
        <v>3</v>
      </c>
      <c r="C1" s="78" t="s">
        <v>32</v>
      </c>
    </row>
    <row r="2" spans="1:3" s="2" customFormat="1" ht="14.25">
      <c r="B2" s="80"/>
    </row>
    <row r="3" spans="1:3" s="2" customFormat="1" ht="14.25">
      <c r="B3" s="80"/>
    </row>
    <row r="4" spans="1:3" s="2" customFormat="1" ht="14.25">
      <c r="B4" s="80"/>
    </row>
    <row r="5" spans="1:3" s="2" customFormat="1" ht="14.25">
      <c r="B5" s="80"/>
    </row>
    <row r="6" spans="1:3" s="2" customFormat="1" ht="14.25">
      <c r="B6" s="80"/>
    </row>
    <row r="7" spans="1:3" s="2" customFormat="1" ht="14.25">
      <c r="A7" s="81" t="s">
        <v>34</v>
      </c>
      <c r="B7" s="82"/>
      <c r="C7" s="83"/>
    </row>
    <row r="8" spans="1:3" s="2" customFormat="1" ht="14.25">
      <c r="A8" s="84"/>
      <c r="B8" s="85"/>
      <c r="C8" s="86"/>
    </row>
  </sheetData>
  <mergeCells count="1">
    <mergeCell ref="A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</vt:lpstr>
      <vt:lpstr>Addition</vt:lpstr>
      <vt:lpstr>Omission</vt:lpstr>
      <vt:lpstr>Breakdown I</vt:lpstr>
      <vt:lpstr>Breakdown II</vt:lpstr>
      <vt:lpstr>Sheet3</vt:lpstr>
      <vt:lpstr>'Breakdown I'!Print_Area</vt:lpstr>
      <vt:lpstr>'Breakdown II'!Print_Area</vt:lpstr>
      <vt:lpstr>'Breakdown II'!Print_Titles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2017-02-02T07:35:24Z</dcterms:modified>
</cp:coreProperties>
</file>