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files\prisod\"/>
    </mc:Choice>
  </mc:AlternateContent>
  <xr:revisionPtr revIDLastSave="0" documentId="8_{FF479812-F692-441A-819C-E890DD1BFB94}" xr6:coauthVersionLast="47" xr6:coauthVersionMax="47" xr10:uidLastSave="{00000000-0000-0000-0000-000000000000}"/>
  <bookViews>
    <workbookView xWindow="-120" yWindow="-120" windowWidth="29040" windowHeight="15840" firstSheet="11" activeTab="24" xr2:uid="{E6201D49-1D64-4BB2-B3B0-81D6697D22A8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</sheets>
  <externalReferences>
    <externalReference r:id="rId2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9" l="1"/>
  <c r="C9" i="17"/>
  <c r="C8" i="17"/>
  <c r="C7" i="17"/>
  <c r="C8" i="27"/>
  <c r="B8" i="26"/>
  <c r="D6" i="25"/>
  <c r="C6" i="25"/>
  <c r="B6" i="25"/>
  <c r="B5" i="24"/>
  <c r="C4" i="23"/>
  <c r="B3" i="22"/>
  <c r="B2" i="21"/>
  <c r="B6" i="20"/>
  <c r="B5" i="20"/>
  <c r="B4" i="20"/>
  <c r="B2" i="18"/>
  <c r="F5" i="16"/>
  <c r="F4" i="16"/>
  <c r="F3" i="16"/>
  <c r="F3" i="15"/>
  <c r="B3" i="15"/>
  <c r="F3" i="14"/>
  <c r="F3" i="13"/>
  <c r="F4" i="13" s="1"/>
  <c r="B3" i="13"/>
  <c r="A4" i="12"/>
  <c r="B4" i="12"/>
  <c r="D3" i="11"/>
  <c r="D2" i="10"/>
  <c r="F3" i="9"/>
  <c r="C3" i="9"/>
  <c r="B3" i="9"/>
  <c r="F3" i="8"/>
  <c r="C3" i="8"/>
  <c r="B3" i="8"/>
  <c r="F3" i="7"/>
  <c r="C3" i="7"/>
  <c r="B3" i="7"/>
  <c r="C3" i="6"/>
  <c r="F3" i="6" s="1"/>
  <c r="C3" i="5"/>
  <c r="C3" i="4"/>
  <c r="F3" i="3"/>
  <c r="C3" i="3"/>
  <c r="B3" i="3"/>
  <c r="F6" i="3" s="1"/>
  <c r="F3" i="2"/>
  <c r="C3" i="2"/>
  <c r="B3" i="2"/>
  <c r="F3" i="1"/>
</calcChain>
</file>

<file path=xl/sharedStrings.xml><?xml version="1.0" encoding="utf-8"?>
<sst xmlns="http://schemas.openxmlformats.org/spreadsheetml/2006/main" count="79" uniqueCount="41">
  <si>
    <t>задача 1</t>
  </si>
  <si>
    <t>норма</t>
  </si>
  <si>
    <t>ч_п</t>
  </si>
  <si>
    <t>нз</t>
  </si>
  <si>
    <t>задача 2</t>
  </si>
  <si>
    <t>ставка</t>
  </si>
  <si>
    <t>а)</t>
  </si>
  <si>
    <t>б)</t>
  </si>
  <si>
    <t>задача 4</t>
  </si>
  <si>
    <t>задача 5</t>
  </si>
  <si>
    <t>задача 6</t>
  </si>
  <si>
    <t>задача 7</t>
  </si>
  <si>
    <t>задача 8</t>
  </si>
  <si>
    <t>задача 9</t>
  </si>
  <si>
    <t>бс</t>
  </si>
  <si>
    <t>в)</t>
  </si>
  <si>
    <t>размер займа</t>
  </si>
  <si>
    <t>срок</t>
  </si>
  <si>
    <t>годовые</t>
  </si>
  <si>
    <t>займ</t>
  </si>
  <si>
    <t>начисление</t>
  </si>
  <si>
    <t>ежемесячно</t>
  </si>
  <si>
    <t>пплат*</t>
  </si>
  <si>
    <t>плпроц</t>
  </si>
  <si>
    <t>оснплат</t>
  </si>
  <si>
    <t>ну тут погрешность</t>
  </si>
  <si>
    <t>тут подгон</t>
  </si>
  <si>
    <t>убытки</t>
  </si>
  <si>
    <t>доходы</t>
  </si>
  <si>
    <t>проект неплох</t>
  </si>
  <si>
    <t>даже хорош</t>
  </si>
  <si>
    <t>предполагаемые затраты</t>
  </si>
  <si>
    <t>вариант</t>
  </si>
  <si>
    <t>нач затраты</t>
  </si>
  <si>
    <t>ежегод поступления</t>
  </si>
  <si>
    <t>а</t>
  </si>
  <si>
    <t>б</t>
  </si>
  <si>
    <t>в</t>
  </si>
  <si>
    <t>результат по сроку окупаемости</t>
  </si>
  <si>
    <t>вклад</t>
  </si>
  <si>
    <t>конеч велич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</si>
</sst>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#,##0.00\ &quot;Br&quot;;[Red]\-#,##0.00\ &quot;Br&quot;"/>
  </numFmts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8" fontId="0" fillId="2" borderId="0" xfId="0" applyNumberFormat="1" applyFill="1"/>
    <xf numFmtId="0" fontId="0" fillId="0" borderId="0" xfId="0" applyAlignment="1">
      <alignment horizontal="right"/>
    </xf>
    <xf numFmtId="8" fontId="0" fillId="2" borderId="0" xfId="0" applyNumberFormat="1" applyFill="1" applyAlignment="1">
      <alignment horizontal="right"/>
    </xf>
    <xf numFmtId="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проект</a:t>
            </a:r>
            <a:r>
              <a:rPr lang="ru-RU" baseline="0"/>
              <a:t> неплох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[1]Лист26!$B$3:$G$3</c:f>
              <c:numCache>
                <c:formatCode>General</c:formatCode>
                <c:ptCount val="6"/>
                <c:pt idx="0">
                  <c:v>-200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F-43F4-8D02-C1A2C4B55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3037263"/>
        <c:axId val="604928879"/>
      </c:barChart>
      <c:catAx>
        <c:axId val="453037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928879"/>
        <c:crosses val="autoZero"/>
        <c:auto val="1"/>
        <c:lblAlgn val="ctr"/>
        <c:lblOffset val="100"/>
        <c:noMultiLvlLbl val="0"/>
      </c:catAx>
      <c:valAx>
        <c:axId val="60492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03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548640</xdr:colOff>
      <xdr:row>0</xdr:row>
      <xdr:rowOff>152400</xdr:rowOff>
    </xdr:from>
    <xdr:to>
      <xdr:col>15</xdr:col>
      <xdr:colOff>450047</xdr:colOff>
      <xdr:row>4</xdr:row>
      <xdr:rowOff>68636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E3D69B9-6BD5-4268-8EBC-204A64481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9590" y="152400"/>
          <a:ext cx="5387807" cy="6782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104775</xdr:rowOff>
    </xdr:from>
    <xdr:to>
      <xdr:col>18</xdr:col>
      <xdr:colOff>251957</xdr:colOff>
      <xdr:row>5</xdr:row>
      <xdr:rowOff>158183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95A4716-6E81-404B-B8DD-21E0B2654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295275"/>
          <a:ext cx="5738357" cy="8154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17</xdr:col>
      <xdr:colOff>69061</xdr:colOff>
      <xdr:row>5</xdr:row>
      <xdr:rowOff>152461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22F4D34-C1A0-4EE3-867D-4C7CD6226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381000"/>
          <a:ext cx="5555461" cy="72396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17</xdr:col>
      <xdr:colOff>190992</xdr:colOff>
      <xdr:row>10</xdr:row>
      <xdr:rowOff>38151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37E7FD3-3618-4989-A195-EEC0167A0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8275" y="1333500"/>
          <a:ext cx="5677392" cy="6096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16</xdr:col>
      <xdr:colOff>53820</xdr:colOff>
      <xdr:row>6</xdr:row>
      <xdr:rowOff>160097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D760428-9D35-4088-A00D-700C65B26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540220" cy="9220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17</xdr:col>
      <xdr:colOff>38579</xdr:colOff>
      <xdr:row>8</xdr:row>
      <xdr:rowOff>53440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654FC77-C9A5-46D3-A787-38B526181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81000"/>
          <a:ext cx="5524979" cy="11964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16</xdr:col>
      <xdr:colOff>137647</xdr:colOff>
      <xdr:row>4</xdr:row>
      <xdr:rowOff>175307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8AE6723-ECDE-4AA1-8FA9-569520AC6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624047" cy="5563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16</xdr:col>
      <xdr:colOff>175751</xdr:colOff>
      <xdr:row>6</xdr:row>
      <xdr:rowOff>38167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91BD1B8-39AA-40AC-AED4-03998CD1F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525" y="381000"/>
          <a:ext cx="5662151" cy="8001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175260</xdr:rowOff>
    </xdr:from>
    <xdr:to>
      <xdr:col>17</xdr:col>
      <xdr:colOff>122406</xdr:colOff>
      <xdr:row>6</xdr:row>
      <xdr:rowOff>15305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93B140A-CFBE-4554-976A-2DB2CB77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5" y="365760"/>
          <a:ext cx="5608806" cy="79254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16</xdr:col>
      <xdr:colOff>175751</xdr:colOff>
      <xdr:row>6</xdr:row>
      <xdr:rowOff>91511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B28469-3591-4B35-9447-26F4CABC8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381000"/>
          <a:ext cx="5662151" cy="85351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</xdr:colOff>
      <xdr:row>2</xdr:row>
      <xdr:rowOff>144780</xdr:rowOff>
    </xdr:from>
    <xdr:to>
      <xdr:col>17</xdr:col>
      <xdr:colOff>221473</xdr:colOff>
      <xdr:row>8</xdr:row>
      <xdr:rowOff>167737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32C61B3-3B06-456A-8159-BF7CF7AFC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3010" y="525780"/>
          <a:ext cx="5685013" cy="116595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472440</xdr:colOff>
      <xdr:row>1</xdr:row>
      <xdr:rowOff>83820</xdr:rowOff>
    </xdr:from>
    <xdr:to>
      <xdr:col>16</xdr:col>
      <xdr:colOff>587225</xdr:colOff>
      <xdr:row>7</xdr:row>
      <xdr:rowOff>122018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91A12B1-846A-4C48-A008-BAF818646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9640" y="274320"/>
          <a:ext cx="5601185" cy="118119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17</xdr:col>
      <xdr:colOff>168130</xdr:colOff>
      <xdr:row>9</xdr:row>
      <xdr:rowOff>53440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04B2B4-1CA2-4EF6-9F40-4BA77CBD5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571500"/>
          <a:ext cx="5654530" cy="119644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2</xdr:row>
      <xdr:rowOff>83820</xdr:rowOff>
    </xdr:from>
    <xdr:to>
      <xdr:col>16</xdr:col>
      <xdr:colOff>152881</xdr:colOff>
      <xdr:row>8</xdr:row>
      <xdr:rowOff>45812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D07129-CE9F-4582-B697-E93822B51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8640" y="464820"/>
          <a:ext cx="5547841" cy="110499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16</xdr:col>
      <xdr:colOff>15717</xdr:colOff>
      <xdr:row>9</xdr:row>
      <xdr:rowOff>129646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0A06826-11A4-4E3D-AC57-A2DDA16B0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5502117" cy="127264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525780</xdr:colOff>
      <xdr:row>2</xdr:row>
      <xdr:rowOff>99060</xdr:rowOff>
    </xdr:from>
    <xdr:to>
      <xdr:col>16</xdr:col>
      <xdr:colOff>46207</xdr:colOff>
      <xdr:row>7</xdr:row>
      <xdr:rowOff>15312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F80E148-8F4C-4CE1-9292-5E38F7FD1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3380" y="480060"/>
          <a:ext cx="5616427" cy="86875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426720</xdr:colOff>
      <xdr:row>1</xdr:row>
      <xdr:rowOff>83820</xdr:rowOff>
    </xdr:from>
    <xdr:to>
      <xdr:col>17</xdr:col>
      <xdr:colOff>213870</xdr:colOff>
      <xdr:row>14</xdr:row>
      <xdr:rowOff>76405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8D0AB3B-BA14-4C30-A86A-A518145CD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920" y="274320"/>
          <a:ext cx="5883150" cy="246908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579120</xdr:colOff>
      <xdr:row>3</xdr:row>
      <xdr:rowOff>53340</xdr:rowOff>
    </xdr:from>
    <xdr:to>
      <xdr:col>14</xdr:col>
      <xdr:colOff>556733</xdr:colOff>
      <xdr:row>7</xdr:row>
      <xdr:rowOff>76265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BD5B186-5CC7-46C2-8417-27D04CDFA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7120" y="624840"/>
          <a:ext cx="5464013" cy="78492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16</xdr:col>
      <xdr:colOff>290061</xdr:colOff>
      <xdr:row>11</xdr:row>
      <xdr:rowOff>68729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36AB9C0-1CBB-4EB2-BF67-D688E3D7F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776461" cy="17832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168130</xdr:colOff>
      <xdr:row>5</xdr:row>
      <xdr:rowOff>167686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5B88278-F21B-414D-B092-CAE867377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571500"/>
          <a:ext cx="5654530" cy="54868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16</xdr:col>
      <xdr:colOff>84303</xdr:colOff>
      <xdr:row>7</xdr:row>
      <xdr:rowOff>68649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28BBE6F-A88D-4A79-B400-A420FC2DA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5570703" cy="83064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14</xdr:col>
      <xdr:colOff>594834</xdr:colOff>
      <xdr:row>6</xdr:row>
      <xdr:rowOff>152461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F975F10-47ED-427F-A2C6-F761AEB7E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5" y="571500"/>
          <a:ext cx="5471634" cy="723961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9</xdr:row>
      <xdr:rowOff>171450</xdr:rowOff>
    </xdr:from>
    <xdr:to>
      <xdr:col>8</xdr:col>
      <xdr:colOff>586740</xdr:colOff>
      <xdr:row>24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D199A2-71CB-4CEE-9FE4-2D56EC79F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kit\Downloads\Telegram%20Desktop\&#1051;&#1072;&#1073;&#1072;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З"/>
      <sheetName val="Лист2"/>
      <sheetName val="Лист3"/>
      <sheetName val="Лист4"/>
      <sheetName val="Лист5"/>
      <sheetName val="Лист6"/>
      <sheetName val="Лист7"/>
      <sheetName val="Лист8"/>
      <sheetName val="Лист9"/>
      <sheetName val="Лист10"/>
      <sheetName val="Лист11"/>
      <sheetName val="Лист12"/>
      <sheetName val="Лист13"/>
      <sheetName val="Лист14"/>
      <sheetName val="Лист15"/>
      <sheetName val="Лист16"/>
      <sheetName val="Лист17"/>
      <sheetName val="Лист18"/>
      <sheetName val="Лист19"/>
      <sheetName val="Лист20"/>
      <sheetName val="Лист21"/>
      <sheetName val="Лист22"/>
      <sheetName val="Лист23"/>
      <sheetName val="Лист24"/>
      <sheetName val="Лист25"/>
      <sheetName val="Лист26"/>
      <sheetName val="Лист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>
            <v>-200</v>
          </cell>
          <cell r="C3">
            <v>40</v>
          </cell>
          <cell r="D3">
            <v>60</v>
          </cell>
          <cell r="E3">
            <v>80</v>
          </cell>
          <cell r="F3">
            <v>90</v>
          </cell>
          <cell r="G3">
            <v>100</v>
          </cell>
        </row>
      </sheetData>
      <sheetData sheetId="2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02D0-225C-4EF8-914D-017353BBDFB7}">
  <dimension ref="A1:F3"/>
  <sheetViews>
    <sheetView workbookViewId="0">
      <selection activeCell="F4" sqref="F4"/>
    </sheetView>
  </sheetViews>
  <sheetFormatPr defaultRowHeight="15" x14ac:dyDescent="0.25"/>
  <cols>
    <col min="6" max="6" width="11.285156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3</v>
      </c>
    </row>
    <row r="3" spans="1:6" x14ac:dyDescent="0.25">
      <c r="B3" s="1">
        <v>0.06</v>
      </c>
      <c r="C3">
        <v>6</v>
      </c>
      <c r="D3">
        <v>-5000</v>
      </c>
      <c r="F3" s="2">
        <f>FV(B3,C3,D3)</f>
        <v>34876.592688000048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0D54-F378-4AA9-8EDD-EA7F459BF56F}">
  <dimension ref="A1:F3"/>
  <sheetViews>
    <sheetView workbookViewId="0">
      <selection activeCell="F4" sqref="F4"/>
    </sheetView>
  </sheetViews>
  <sheetFormatPr defaultRowHeight="15" x14ac:dyDescent="0.25"/>
  <cols>
    <col min="6" max="6" width="10.28515625" bestFit="1" customWidth="1"/>
  </cols>
  <sheetData>
    <row r="1" spans="1:6" x14ac:dyDescent="0.25">
      <c r="A1" t="s">
        <v>4</v>
      </c>
    </row>
    <row r="2" spans="1:6" x14ac:dyDescent="0.25">
      <c r="B2" t="s">
        <v>5</v>
      </c>
      <c r="C2" t="s">
        <v>2</v>
      </c>
      <c r="D2" t="s">
        <v>3</v>
      </c>
    </row>
    <row r="3" spans="1:6" x14ac:dyDescent="0.25">
      <c r="B3">
        <f>10%/12</f>
        <v>8.3333333333333332E-3</v>
      </c>
      <c r="C3">
        <f>5*12</f>
        <v>60</v>
      </c>
      <c r="D3">
        <v>-2000</v>
      </c>
      <c r="F3" s="2">
        <f>FV(B3,C3,,D3)</f>
        <v>3290.6178695571693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E625-1874-4B44-AFDD-9A2565462A4A}">
  <dimension ref="A1:F6"/>
  <sheetViews>
    <sheetView workbookViewId="0">
      <selection activeCell="F4" sqref="F4"/>
    </sheetView>
  </sheetViews>
  <sheetFormatPr defaultRowHeight="15" x14ac:dyDescent="0.25"/>
  <cols>
    <col min="6" max="6" width="14.85546875" bestFit="1" customWidth="1"/>
  </cols>
  <sheetData>
    <row r="1" spans="1:6" x14ac:dyDescent="0.25">
      <c r="A1" t="s">
        <v>6</v>
      </c>
    </row>
    <row r="2" spans="1:6" x14ac:dyDescent="0.25">
      <c r="B2" t="s">
        <v>5</v>
      </c>
      <c r="C2" t="s">
        <v>2</v>
      </c>
      <c r="D2" t="s">
        <v>3</v>
      </c>
    </row>
    <row r="3" spans="1:6" x14ac:dyDescent="0.25">
      <c r="B3">
        <f>13.5%/12</f>
        <v>1.1250000000000001E-2</v>
      </c>
      <c r="C3">
        <f>4*12</f>
        <v>48</v>
      </c>
      <c r="D3">
        <v>-200000</v>
      </c>
      <c r="F3" s="2">
        <f>FV(B3,C3,D3,,1)</f>
        <v>12779342.402755069</v>
      </c>
    </row>
    <row r="6" spans="1:6" x14ac:dyDescent="0.25">
      <c r="A6" t="s">
        <v>7</v>
      </c>
      <c r="F6" s="2">
        <f>FV(B3,C3,D3,,0)</f>
        <v>12637174.193082886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A872-17D3-4633-9195-885FADB36C23}">
  <dimension ref="A1:C7"/>
  <sheetViews>
    <sheetView workbookViewId="0">
      <selection activeCell="S6" sqref="S6"/>
    </sheetView>
  </sheetViews>
  <sheetFormatPr defaultRowHeight="15" x14ac:dyDescent="0.25"/>
  <sheetData>
    <row r="1" spans="1:3" x14ac:dyDescent="0.25">
      <c r="A1" t="s">
        <v>8</v>
      </c>
    </row>
    <row r="3" spans="1:3" x14ac:dyDescent="0.25">
      <c r="A3" s="3">
        <v>0.13500000000000001</v>
      </c>
      <c r="C3">
        <f>FVSCHEDULE(300,A3:A7)</f>
        <v>613.32392249999998</v>
      </c>
    </row>
    <row r="4" spans="1:3" x14ac:dyDescent="0.25">
      <c r="A4" s="3">
        <v>0.13500000000000001</v>
      </c>
    </row>
    <row r="5" spans="1:3" x14ac:dyDescent="0.25">
      <c r="A5" s="1">
        <v>0.15</v>
      </c>
    </row>
    <row r="6" spans="1:3" x14ac:dyDescent="0.25">
      <c r="A6" s="1">
        <v>0.15</v>
      </c>
    </row>
    <row r="7" spans="1:3" x14ac:dyDescent="0.25">
      <c r="A7" s="1">
        <v>0.2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EE8F-6E64-4295-AB5F-B9551D34D093}">
  <dimension ref="A1:C8"/>
  <sheetViews>
    <sheetView workbookViewId="0">
      <selection activeCell="H35" sqref="H35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C2">
        <v>500.00161616161614</v>
      </c>
    </row>
    <row r="3" spans="1:3" x14ac:dyDescent="0.25">
      <c r="A3" s="1">
        <v>0.1</v>
      </c>
      <c r="C3">
        <f>FVSCHEDULE(C2,A3:A8)</f>
        <v>1546.8799999999999</v>
      </c>
    </row>
    <row r="4" spans="1:3" x14ac:dyDescent="0.25">
      <c r="A4" s="1">
        <v>0.2</v>
      </c>
    </row>
    <row r="5" spans="1:3" x14ac:dyDescent="0.25">
      <c r="A5" s="1">
        <v>0.2</v>
      </c>
    </row>
    <row r="6" spans="1:3" x14ac:dyDescent="0.25">
      <c r="A6" s="1">
        <v>0.25</v>
      </c>
    </row>
    <row r="7" spans="1:3" x14ac:dyDescent="0.25">
      <c r="A7" s="1">
        <v>0.25</v>
      </c>
    </row>
    <row r="8" spans="1:3" x14ac:dyDescent="0.25">
      <c r="A8" s="1">
        <v>0.25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3967-85F8-4702-8548-BDEF0A6F9AFB}">
  <dimension ref="A1:F3"/>
  <sheetViews>
    <sheetView workbookViewId="0">
      <selection sqref="A1:R25"/>
    </sheetView>
  </sheetViews>
  <sheetFormatPr defaultRowHeight="15" x14ac:dyDescent="0.25"/>
  <sheetData>
    <row r="1" spans="1:6" x14ac:dyDescent="0.25">
      <c r="A1" t="s">
        <v>10</v>
      </c>
    </row>
    <row r="2" spans="1:6" x14ac:dyDescent="0.25">
      <c r="B2" t="s">
        <v>5</v>
      </c>
      <c r="C2" t="s">
        <v>2</v>
      </c>
      <c r="D2" t="s">
        <v>3</v>
      </c>
    </row>
    <row r="3" spans="1:6" x14ac:dyDescent="0.25">
      <c r="B3" s="1">
        <v>0.2</v>
      </c>
      <c r="C3">
        <f>1*3</f>
        <v>3</v>
      </c>
      <c r="D3">
        <v>15</v>
      </c>
      <c r="F3" s="2">
        <f>PV(B3,C3,D3)</f>
        <v>-31.597222222222218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CAB1-C0AA-4264-B271-A1CED34FE3F2}">
  <dimension ref="A1:F3"/>
  <sheetViews>
    <sheetView workbookViewId="0">
      <selection activeCell="F3" sqref="F3"/>
    </sheetView>
  </sheetViews>
  <sheetFormatPr defaultRowHeight="15" x14ac:dyDescent="0.25"/>
  <cols>
    <col min="6" max="6" width="10.28515625" bestFit="1" customWidth="1"/>
  </cols>
  <sheetData>
    <row r="1" spans="1:6" x14ac:dyDescent="0.25">
      <c r="A1" t="s">
        <v>11</v>
      </c>
    </row>
    <row r="2" spans="1:6" x14ac:dyDescent="0.25">
      <c r="B2" t="s">
        <v>5</v>
      </c>
      <c r="C2" t="s">
        <v>2</v>
      </c>
      <c r="D2" t="s">
        <v>3</v>
      </c>
    </row>
    <row r="3" spans="1:6" x14ac:dyDescent="0.25">
      <c r="B3" s="1">
        <f>12%/12</f>
        <v>0.01</v>
      </c>
      <c r="C3">
        <f>5*12</f>
        <v>60</v>
      </c>
      <c r="D3">
        <v>-100</v>
      </c>
      <c r="F3" s="2">
        <f>PV(B3,C3,D3,,1)</f>
        <v>4540.4588790286271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716A-73C0-4205-A694-30557E6926CB}">
  <dimension ref="A1:F3"/>
  <sheetViews>
    <sheetView workbookViewId="0">
      <selection activeCell="F4" sqref="F4"/>
    </sheetView>
  </sheetViews>
  <sheetFormatPr defaultRowHeight="15" x14ac:dyDescent="0.25"/>
  <cols>
    <col min="6" max="6" width="10.28515625" bestFit="1" customWidth="1"/>
  </cols>
  <sheetData>
    <row r="1" spans="1:6" x14ac:dyDescent="0.25">
      <c r="A1" t="s">
        <v>12</v>
      </c>
    </row>
    <row r="2" spans="1:6" x14ac:dyDescent="0.25">
      <c r="B2" t="s">
        <v>5</v>
      </c>
      <c r="C2" t="s">
        <v>2</v>
      </c>
      <c r="D2" t="s">
        <v>3</v>
      </c>
    </row>
    <row r="3" spans="1:6" x14ac:dyDescent="0.25">
      <c r="B3">
        <f>18%/12</f>
        <v>1.4999999999999999E-2</v>
      </c>
      <c r="C3">
        <f>2*12</f>
        <v>24</v>
      </c>
      <c r="D3">
        <v>-50</v>
      </c>
      <c r="F3" s="2">
        <f>PV(B3,C3,D3)</f>
        <v>1001.5202683172396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300B-D66F-431D-97E6-E02C84704DB7}">
  <dimension ref="A1:F3"/>
  <sheetViews>
    <sheetView workbookViewId="0">
      <selection activeCell="F4" sqref="F4"/>
    </sheetView>
  </sheetViews>
  <sheetFormatPr defaultRowHeight="15" x14ac:dyDescent="0.25"/>
  <cols>
    <col min="6" max="6" width="10.28515625" bestFit="1" customWidth="1"/>
  </cols>
  <sheetData>
    <row r="1" spans="1:6" x14ac:dyDescent="0.25">
      <c r="A1" t="s">
        <v>13</v>
      </c>
    </row>
    <row r="2" spans="1:6" x14ac:dyDescent="0.25">
      <c r="B2" t="s">
        <v>5</v>
      </c>
      <c r="C2" t="s">
        <v>2</v>
      </c>
      <c r="D2" t="s">
        <v>3</v>
      </c>
    </row>
    <row r="3" spans="1:6" x14ac:dyDescent="0.25">
      <c r="B3" s="1">
        <f>11%/4</f>
        <v>2.75E-2</v>
      </c>
      <c r="C3">
        <f>7*4</f>
        <v>28</v>
      </c>
      <c r="D3">
        <v>-350</v>
      </c>
      <c r="F3" s="2">
        <f>PV(B3,C3,D3)</f>
        <v>6772.7892407816398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28B2-B1A3-4FD4-8280-521FAEF58013}">
  <dimension ref="B2:D6"/>
  <sheetViews>
    <sheetView workbookViewId="0">
      <selection activeCell="D3" sqref="D3"/>
    </sheetView>
  </sheetViews>
  <sheetFormatPr defaultRowHeight="15" x14ac:dyDescent="0.25"/>
  <cols>
    <col min="4" max="4" width="10.28515625" bestFit="1" customWidth="1"/>
  </cols>
  <sheetData>
    <row r="2" spans="2:4" x14ac:dyDescent="0.25">
      <c r="B2">
        <v>-10000</v>
      </c>
      <c r="D2" s="2">
        <f>NPV(B6,B2,B3:B5)</f>
        <v>1188.4434123352207</v>
      </c>
    </row>
    <row r="3" spans="2:4" x14ac:dyDescent="0.25">
      <c r="B3">
        <v>3000</v>
      </c>
    </row>
    <row r="4" spans="2:4" x14ac:dyDescent="0.25">
      <c r="B4">
        <v>4200</v>
      </c>
    </row>
    <row r="5" spans="2:4" x14ac:dyDescent="0.25">
      <c r="B5">
        <v>6800</v>
      </c>
    </row>
    <row r="6" spans="2:4" x14ac:dyDescent="0.25">
      <c r="B6" s="1">
        <v>0.1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2F25-E24E-4B18-94E4-CE6AB8BA030A}">
  <dimension ref="B2:D9"/>
  <sheetViews>
    <sheetView workbookViewId="0">
      <selection activeCell="D3" sqref="D3"/>
    </sheetView>
  </sheetViews>
  <sheetFormatPr defaultRowHeight="15" x14ac:dyDescent="0.25"/>
  <sheetData>
    <row r="2" spans="2:4" x14ac:dyDescent="0.25">
      <c r="B2">
        <v>-37000</v>
      </c>
    </row>
    <row r="3" spans="2:4" x14ac:dyDescent="0.25">
      <c r="B3">
        <v>8000</v>
      </c>
      <c r="D3" s="1">
        <f>NPV(B8,B3:B7,B9)+B2</f>
        <v>3167.7701408301</v>
      </c>
    </row>
    <row r="4" spans="2:4" x14ac:dyDescent="0.25">
      <c r="B4">
        <v>9200</v>
      </c>
    </row>
    <row r="5" spans="2:4" x14ac:dyDescent="0.25">
      <c r="B5">
        <v>10000</v>
      </c>
    </row>
    <row r="6" spans="2:4" x14ac:dyDescent="0.25">
      <c r="B6">
        <v>13900</v>
      </c>
    </row>
    <row r="7" spans="2:4" x14ac:dyDescent="0.25">
      <c r="B7">
        <v>14500</v>
      </c>
    </row>
    <row r="8" spans="2:4" x14ac:dyDescent="0.25">
      <c r="B8" s="1">
        <v>0.08</v>
      </c>
    </row>
    <row r="9" spans="2:4" x14ac:dyDescent="0.25">
      <c r="B9">
        <v>-5000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9169-B4F1-4895-A6A7-2DC372C5E02F}">
  <dimension ref="A1:G4"/>
  <sheetViews>
    <sheetView workbookViewId="0">
      <selection activeCell="E2" sqref="E2"/>
    </sheetView>
  </sheetViews>
  <sheetFormatPr defaultRowHeight="15" x14ac:dyDescent="0.25"/>
  <cols>
    <col min="1" max="5" width="10.140625" bestFit="1" customWidth="1"/>
  </cols>
  <sheetData>
    <row r="1" spans="1:7" x14ac:dyDescent="0.25">
      <c r="A1" s="4">
        <v>35612</v>
      </c>
      <c r="B1" s="4">
        <v>35977</v>
      </c>
      <c r="C1" s="4">
        <v>36053</v>
      </c>
      <c r="D1" s="4">
        <v>36100</v>
      </c>
      <c r="E1" s="4">
        <v>36161</v>
      </c>
    </row>
    <row r="2" spans="1:7" x14ac:dyDescent="0.25">
      <c r="A2">
        <v>0</v>
      </c>
      <c r="B2">
        <v>-10000</v>
      </c>
      <c r="C2">
        <v>2750</v>
      </c>
      <c r="D2">
        <v>4250</v>
      </c>
      <c r="E2">
        <v>5250</v>
      </c>
      <c r="G2" s="1">
        <v>0.09</v>
      </c>
    </row>
    <row r="4" spans="1:7" x14ac:dyDescent="0.25">
      <c r="A4">
        <f>XNPV(G2,A2:E2,A1:E1)</f>
        <v>1702.9851844133873</v>
      </c>
      <c r="B4">
        <f>XNPV(G2,B2:E2,B1:E1)</f>
        <v>1856.2538510105915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F9F8-E565-4B2F-9634-A290CEF47CD2}">
  <dimension ref="B2:F4"/>
  <sheetViews>
    <sheetView workbookViewId="0">
      <selection activeCell="I25" sqref="I25"/>
    </sheetView>
  </sheetViews>
  <sheetFormatPr defaultRowHeight="15" x14ac:dyDescent="0.25"/>
  <sheetData>
    <row r="2" spans="2:6" x14ac:dyDescent="0.25">
      <c r="B2" t="s">
        <v>5</v>
      </c>
      <c r="C2" t="s">
        <v>3</v>
      </c>
      <c r="D2" t="s">
        <v>14</v>
      </c>
    </row>
    <row r="3" spans="2:6" x14ac:dyDescent="0.25">
      <c r="B3">
        <f>16.79%/4</f>
        <v>4.1974999999999998E-2</v>
      </c>
      <c r="C3">
        <v>-1</v>
      </c>
      <c r="D3">
        <v>1000</v>
      </c>
      <c r="F3">
        <f>NPER(B3,,C3,D3)</f>
        <v>167.9985300306148</v>
      </c>
    </row>
    <row r="4" spans="2:6" x14ac:dyDescent="0.25">
      <c r="F4">
        <f>F3/4</f>
        <v>41.9996325076537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08A5-6163-4F4B-964A-ED91E92F3B45}">
  <dimension ref="B2:F3"/>
  <sheetViews>
    <sheetView workbookViewId="0">
      <selection sqref="A1:P15"/>
    </sheetView>
  </sheetViews>
  <sheetFormatPr defaultRowHeight="15" x14ac:dyDescent="0.25"/>
  <sheetData>
    <row r="2" spans="2:6" x14ac:dyDescent="0.25">
      <c r="B2" t="s">
        <v>5</v>
      </c>
    </row>
    <row r="3" spans="2:6" x14ac:dyDescent="0.25">
      <c r="B3" s="3">
        <v>0.1118</v>
      </c>
      <c r="C3">
        <v>-16</v>
      </c>
      <c r="D3">
        <v>100</v>
      </c>
      <c r="F3">
        <f>NPER(B3,C3,,D3)</f>
        <v>4.9999157277252486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ED1F-B3A5-4EE7-8D2A-084959EC5B4D}">
  <dimension ref="B2:F3"/>
  <sheetViews>
    <sheetView workbookViewId="0">
      <selection sqref="A1:Q20"/>
    </sheetView>
  </sheetViews>
  <sheetFormatPr defaultRowHeight="15" x14ac:dyDescent="0.25"/>
  <sheetData>
    <row r="2" spans="2:6" x14ac:dyDescent="0.25">
      <c r="B2" t="s">
        <v>5</v>
      </c>
    </row>
    <row r="3" spans="2:6" x14ac:dyDescent="0.25">
      <c r="B3">
        <f>35.18%/12</f>
        <v>2.9316666666666668E-2</v>
      </c>
      <c r="C3">
        <v>-500</v>
      </c>
      <c r="D3">
        <v>1000</v>
      </c>
      <c r="F3">
        <f>NPER(B3,C3,,D3)</f>
        <v>1.9719144844185748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DABE-0FE3-4BD5-AC7D-951058A2A6AD}">
  <dimension ref="B2:F5"/>
  <sheetViews>
    <sheetView workbookViewId="0">
      <selection sqref="A1:R22"/>
    </sheetView>
  </sheetViews>
  <sheetFormatPr defaultRowHeight="15" x14ac:dyDescent="0.25"/>
  <sheetData>
    <row r="2" spans="2:6" x14ac:dyDescent="0.25">
      <c r="B2" t="s">
        <v>5</v>
      </c>
    </row>
    <row r="3" spans="2:6" x14ac:dyDescent="0.25">
      <c r="B3" s="1">
        <v>0.12</v>
      </c>
      <c r="C3">
        <v>-240</v>
      </c>
      <c r="D3">
        <v>79</v>
      </c>
      <c r="F3">
        <f>NPER(B3,C3,,D3)</f>
        <v>0.34183603393073569</v>
      </c>
    </row>
    <row r="4" spans="2:6" x14ac:dyDescent="0.25">
      <c r="C4">
        <v>-290</v>
      </c>
      <c r="D4">
        <v>87</v>
      </c>
      <c r="F4">
        <f t="shared" ref="F4:F5" si="0">NPER(B4,C4,,D4)</f>
        <v>0.3</v>
      </c>
    </row>
    <row r="5" spans="2:6" x14ac:dyDescent="0.25">
      <c r="C5">
        <v>-340</v>
      </c>
      <c r="D5">
        <v>112</v>
      </c>
      <c r="F5">
        <f t="shared" si="0"/>
        <v>0.32941176470588235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A54B-DB9B-4F75-B960-C972454DEC28}">
  <dimension ref="B2:F14"/>
  <sheetViews>
    <sheetView workbookViewId="0">
      <selection activeCell="L14" sqref="L14"/>
    </sheetView>
  </sheetViews>
  <sheetFormatPr defaultRowHeight="15" x14ac:dyDescent="0.25"/>
  <sheetData>
    <row r="2" spans="2:6" x14ac:dyDescent="0.25">
      <c r="B2" t="s">
        <v>32</v>
      </c>
      <c r="C2" t="s">
        <v>33</v>
      </c>
      <c r="D2" t="s">
        <v>34</v>
      </c>
      <c r="F2" t="s">
        <v>1</v>
      </c>
    </row>
    <row r="3" spans="2:6" x14ac:dyDescent="0.25">
      <c r="B3" t="s">
        <v>35</v>
      </c>
      <c r="C3">
        <v>-240</v>
      </c>
      <c r="D3">
        <v>79</v>
      </c>
      <c r="F3" s="1">
        <v>0.12</v>
      </c>
    </row>
    <row r="4" spans="2:6" x14ac:dyDescent="0.25">
      <c r="B4" t="s">
        <v>36</v>
      </c>
      <c r="C4">
        <v>-290</v>
      </c>
      <c r="D4">
        <v>87</v>
      </c>
    </row>
    <row r="5" spans="2:6" x14ac:dyDescent="0.25">
      <c r="B5" t="s">
        <v>37</v>
      </c>
      <c r="C5">
        <v>-340</v>
      </c>
      <c r="D5">
        <v>112</v>
      </c>
    </row>
    <row r="7" spans="2:6" x14ac:dyDescent="0.25">
      <c r="B7" t="s">
        <v>35</v>
      </c>
      <c r="C7" s="9">
        <f>NPER($F$3,D3,C3)</f>
        <v>4.001041965156527</v>
      </c>
    </row>
    <row r="8" spans="2:6" x14ac:dyDescent="0.25">
      <c r="B8" t="s">
        <v>36</v>
      </c>
      <c r="C8" s="9">
        <f>NPER($F$3,D4,C4)</f>
        <v>4.5074697759193327</v>
      </c>
    </row>
    <row r="9" spans="2:6" x14ac:dyDescent="0.25">
      <c r="B9" t="s">
        <v>37</v>
      </c>
      <c r="C9" s="9">
        <f>NPER($F$3,D5,C5)</f>
        <v>3.9972761675474091</v>
      </c>
    </row>
    <row r="11" spans="2:6" x14ac:dyDescent="0.25">
      <c r="B11" t="s">
        <v>38</v>
      </c>
    </row>
    <row r="12" spans="2:6" x14ac:dyDescent="0.25">
      <c r="B12" s="10" t="s">
        <v>37</v>
      </c>
    </row>
    <row r="13" spans="2:6" x14ac:dyDescent="0.25">
      <c r="B13" s="11" t="s">
        <v>35</v>
      </c>
    </row>
    <row r="14" spans="2:6" x14ac:dyDescent="0.25">
      <c r="B14" s="12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04B7-5BC4-4D07-B68D-7B445E94B60D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s="1">
        <f>RATE(12*1,,-800,1200)</f>
        <v>3.4366083134555407E-2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CF3D-05A2-437E-9976-B08FB603BA16}">
  <dimension ref="B2:E5"/>
  <sheetViews>
    <sheetView workbookViewId="0">
      <selection activeCell="M11" sqref="M11"/>
    </sheetView>
  </sheetViews>
  <sheetFormatPr defaultRowHeight="15" x14ac:dyDescent="0.25"/>
  <sheetData>
    <row r="2" spans="2:5" x14ac:dyDescent="0.25">
      <c r="B2" t="s">
        <v>39</v>
      </c>
      <c r="C2" t="s">
        <v>40</v>
      </c>
      <c r="E2" t="s">
        <v>20</v>
      </c>
    </row>
    <row r="3" spans="2:5" x14ac:dyDescent="0.25">
      <c r="B3">
        <v>800</v>
      </c>
      <c r="C3">
        <v>1200</v>
      </c>
      <c r="E3" t="s">
        <v>21</v>
      </c>
    </row>
    <row r="5" spans="2:5" x14ac:dyDescent="0.25">
      <c r="B5" s="8">
        <f>RATE(12,,-B3,C3) * 12</f>
        <v>0.41239299761466486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C6E5-52FC-49D8-A084-E56A241D3A66}">
  <dimension ref="A2:D6"/>
  <sheetViews>
    <sheetView workbookViewId="0">
      <selection sqref="A1:Q23"/>
    </sheetView>
  </sheetViews>
  <sheetFormatPr defaultRowHeight="15" x14ac:dyDescent="0.25"/>
  <sheetData>
    <row r="2" spans="1:4" x14ac:dyDescent="0.25">
      <c r="B2" s="1">
        <v>0.11</v>
      </c>
      <c r="D2">
        <v>2</v>
      </c>
    </row>
    <row r="3" spans="1:4" x14ac:dyDescent="0.25">
      <c r="D3">
        <v>4</v>
      </c>
    </row>
    <row r="4" spans="1:4" x14ac:dyDescent="0.25">
      <c r="A4" t="s">
        <v>6</v>
      </c>
      <c r="B4">
        <f>EFFECT(B2,D2)*100</f>
        <v>11.302499999999993</v>
      </c>
      <c r="D4">
        <v>12</v>
      </c>
    </row>
    <row r="5" spans="1:4" x14ac:dyDescent="0.25">
      <c r="A5" t="s">
        <v>7</v>
      </c>
      <c r="B5">
        <f>EFFECT(B2,D3)*100</f>
        <v>11.462125941406276</v>
      </c>
    </row>
    <row r="6" spans="1:4" x14ac:dyDescent="0.25">
      <c r="A6" t="s">
        <v>15</v>
      </c>
      <c r="B6">
        <f>EFFECT(B2,D4)*100</f>
        <v>11.571883619521483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00C7-78F5-4BB0-A568-68BBA354C3E8}">
  <dimension ref="B2"/>
  <sheetViews>
    <sheetView workbookViewId="0">
      <selection sqref="A1:P16"/>
    </sheetView>
  </sheetViews>
  <sheetFormatPr defaultRowHeight="15" x14ac:dyDescent="0.25"/>
  <sheetData>
    <row r="2" spans="2:2" x14ac:dyDescent="0.25">
      <c r="B2">
        <f>NOMINAL(15%,4)*100</f>
        <v>14.223230536648845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8310-AAE7-4012-BFA6-48BF4928F0CB}">
  <dimension ref="B3"/>
  <sheetViews>
    <sheetView workbookViewId="0">
      <selection sqref="A1:P20"/>
    </sheetView>
  </sheetViews>
  <sheetFormatPr defaultRowHeight="15" x14ac:dyDescent="0.25"/>
  <sheetData>
    <row r="3" spans="2:2" x14ac:dyDescent="0.25">
      <c r="B3" s="2">
        <f>PMT(20%/12,24,-300)</f>
        <v>15.268740792971668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0841-34CF-46E2-9775-C8C17577EA5A}">
  <dimension ref="C4"/>
  <sheetViews>
    <sheetView workbookViewId="0">
      <selection activeCell="C5" sqref="C5"/>
    </sheetView>
  </sheetViews>
  <sheetFormatPr defaultRowHeight="15" x14ac:dyDescent="0.25"/>
  <cols>
    <col min="3" max="3" width="14.85546875" bestFit="1" customWidth="1"/>
  </cols>
  <sheetData>
    <row r="4" spans="3:3" x14ac:dyDescent="0.25">
      <c r="C4" s="2">
        <f>PPMT(38%,1,3,-50000000)</f>
        <v>11670245.541966213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E7CB-D7BF-4189-A186-F53FB83BE30A}">
  <dimension ref="B2:F5"/>
  <sheetViews>
    <sheetView workbookViewId="0">
      <selection sqref="A1:H11"/>
    </sheetView>
  </sheetViews>
  <sheetFormatPr defaultRowHeight="15" x14ac:dyDescent="0.25"/>
  <sheetData>
    <row r="2" spans="2:6" x14ac:dyDescent="0.25">
      <c r="B2" t="s">
        <v>16</v>
      </c>
      <c r="D2" t="s">
        <v>17</v>
      </c>
      <c r="F2" t="s">
        <v>18</v>
      </c>
    </row>
    <row r="3" spans="2:6" x14ac:dyDescent="0.25">
      <c r="B3">
        <v>50</v>
      </c>
      <c r="D3">
        <v>3</v>
      </c>
      <c r="F3" s="1">
        <v>0.38</v>
      </c>
    </row>
    <row r="5" spans="2:6" x14ac:dyDescent="0.25">
      <c r="B5" s="5">
        <f>PMT(F3,3,B3)</f>
        <v>-30.670245541966214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5995-69D4-4A4D-9AF1-D3D458136972}">
  <dimension ref="B2:H7"/>
  <sheetViews>
    <sheetView tabSelected="1" workbookViewId="0">
      <selection activeCell="P23" sqref="P23"/>
    </sheetView>
  </sheetViews>
  <sheetFormatPr defaultRowHeight="15" x14ac:dyDescent="0.25"/>
  <sheetData>
    <row r="2" spans="2:8" x14ac:dyDescent="0.25">
      <c r="B2" s="6" t="s">
        <v>19</v>
      </c>
      <c r="D2" t="s">
        <v>18</v>
      </c>
      <c r="F2" t="s">
        <v>20</v>
      </c>
      <c r="H2" t="s">
        <v>17</v>
      </c>
    </row>
    <row r="3" spans="2:8" x14ac:dyDescent="0.25">
      <c r="B3" s="6">
        <v>300</v>
      </c>
      <c r="D3" s="1">
        <v>0.2</v>
      </c>
      <c r="F3" t="s">
        <v>21</v>
      </c>
      <c r="H3">
        <v>0.5</v>
      </c>
    </row>
    <row r="4" spans="2:8" x14ac:dyDescent="0.25">
      <c r="B4" s="6"/>
    </row>
    <row r="5" spans="2:8" x14ac:dyDescent="0.25">
      <c r="B5" s="6" t="s">
        <v>22</v>
      </c>
      <c r="C5" t="s">
        <v>23</v>
      </c>
      <c r="D5" t="s">
        <v>24</v>
      </c>
    </row>
    <row r="6" spans="2:8" x14ac:dyDescent="0.25">
      <c r="B6" s="7">
        <f>PMT(D3/2,6,B3)</f>
        <v>-68.882214108800227</v>
      </c>
      <c r="C6" s="5">
        <f>IPMT(D3/2,6,6,B3)*10</f>
        <v>-62.620194644363842</v>
      </c>
      <c r="D6" s="5">
        <f>PPMT(D3/2,6,6,B3)</f>
        <v>-62.620194644363835</v>
      </c>
    </row>
    <row r="7" spans="2:8" x14ac:dyDescent="0.25">
      <c r="B7" t="s">
        <v>25</v>
      </c>
      <c r="C7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7C7B-DF7A-4FFE-8AD9-B67625725732}">
  <dimension ref="B2:G9"/>
  <sheetViews>
    <sheetView workbookViewId="0">
      <selection sqref="A1:M29"/>
    </sheetView>
  </sheetViews>
  <sheetFormatPr defaultRowHeight="15" x14ac:dyDescent="0.25"/>
  <sheetData>
    <row r="2" spans="2:7" x14ac:dyDescent="0.25">
      <c r="B2" t="s">
        <v>27</v>
      </c>
      <c r="C2" t="s">
        <v>28</v>
      </c>
    </row>
    <row r="3" spans="2:7" x14ac:dyDescent="0.25">
      <c r="B3">
        <v>-200</v>
      </c>
      <c r="C3">
        <v>40</v>
      </c>
      <c r="D3">
        <v>60</v>
      </c>
      <c r="E3">
        <v>80</v>
      </c>
      <c r="F3">
        <v>90</v>
      </c>
      <c r="G3">
        <v>100</v>
      </c>
    </row>
    <row r="5" spans="2:7" x14ac:dyDescent="0.25">
      <c r="B5" t="s">
        <v>1</v>
      </c>
    </row>
    <row r="6" spans="2:7" x14ac:dyDescent="0.25">
      <c r="B6" s="1">
        <v>0.1</v>
      </c>
    </row>
    <row r="8" spans="2:7" x14ac:dyDescent="0.25">
      <c r="B8" s="8">
        <f>IRR(B3:G3)</f>
        <v>0.20947900669431885</v>
      </c>
      <c r="C8" t="s">
        <v>29</v>
      </c>
    </row>
    <row r="9" spans="2:7" x14ac:dyDescent="0.25">
      <c r="C9" t="s">
        <v>30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DFF6-5333-416F-90AB-09B944429349}">
  <dimension ref="A2:F8"/>
  <sheetViews>
    <sheetView workbookViewId="0">
      <selection activeCell="K15" sqref="K15"/>
    </sheetView>
  </sheetViews>
  <sheetFormatPr defaultRowHeight="15" x14ac:dyDescent="0.25"/>
  <sheetData>
    <row r="2" spans="1:6" x14ac:dyDescent="0.25">
      <c r="A2" t="s">
        <v>31</v>
      </c>
      <c r="B2" t="s">
        <v>28</v>
      </c>
    </row>
    <row r="3" spans="1:6" x14ac:dyDescent="0.25">
      <c r="A3" s="9">
        <v>-22.78906570515959</v>
      </c>
      <c r="B3">
        <v>2</v>
      </c>
      <c r="C3">
        <v>5</v>
      </c>
      <c r="D3">
        <v>6</v>
      </c>
      <c r="E3">
        <v>8</v>
      </c>
      <c r="F3">
        <v>10</v>
      </c>
    </row>
    <row r="5" spans="1:6" x14ac:dyDescent="0.25">
      <c r="B5" t="s">
        <v>1</v>
      </c>
    </row>
    <row r="6" spans="1:6" x14ac:dyDescent="0.25">
      <c r="B6" s="1">
        <v>0.09</v>
      </c>
    </row>
    <row r="8" spans="1:6" x14ac:dyDescent="0.25">
      <c r="C8" s="1">
        <f>IRR(A3:F3)</f>
        <v>9.0743518168863391E-2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Vdovenko</dc:creator>
  <cp:lastModifiedBy>Nikita Vdovenko</cp:lastModifiedBy>
  <dcterms:created xsi:type="dcterms:W3CDTF">2023-04-06T00:19:14Z</dcterms:created>
  <dcterms:modified xsi:type="dcterms:W3CDTF">2023-04-06T00:31:18Z</dcterms:modified>
</cp:coreProperties>
</file>