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tion-my.sharepoint.com/personal/jukka-pekka_myllykangas_luke_fi/Documents/R/Peatlands/Documentation/"/>
    </mc:Choice>
  </mc:AlternateContent>
  <xr:revisionPtr revIDLastSave="393" documentId="8_{4DC6CA34-C48C-41B9-BC14-5564D0E9DF37}" xr6:coauthVersionLast="46" xr6:coauthVersionMax="46" xr10:uidLastSave="{B6983087-75EE-43A8-9DEA-26FED445726E}"/>
  <bookViews>
    <workbookView xWindow="0" yWindow="5940" windowWidth="28800" windowHeight="9660" firstSheet="2" activeTab="4" xr2:uid="{2E14EA44-106D-4EEE-B5B6-D262715A1468}"/>
  </bookViews>
  <sheets>
    <sheet name="Pinta-alat" sheetId="1" r:id="rId1"/>
    <sheet name="Päästölaskenta" sheetId="7" r:id="rId2"/>
    <sheet name="Turpeen hajoaminen" sheetId="2" r:id="rId3"/>
    <sheet name="Päästökerroin" sheetId="6" r:id="rId4"/>
    <sheet name="maanpäällinen Karike" sheetId="3" r:id="rId5"/>
    <sheet name="Maanalainen karike" sheetId="4" r:id="rId6"/>
    <sheet name="PP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4" i="3" l="1"/>
  <c r="D68" i="3"/>
  <c r="J92" i="4"/>
  <c r="J64" i="4"/>
  <c r="V138" i="4"/>
  <c r="V131" i="4"/>
  <c r="V132" i="4"/>
  <c r="V133" i="4"/>
  <c r="V134" i="4"/>
  <c r="V130" i="4"/>
  <c r="J118" i="4"/>
  <c r="J63" i="4"/>
  <c r="K63" i="4"/>
  <c r="L63" i="4"/>
  <c r="M63" i="4"/>
  <c r="N63" i="4"/>
  <c r="O63" i="4"/>
  <c r="P63" i="4"/>
  <c r="Q63" i="4"/>
  <c r="R63" i="4"/>
  <c r="S63" i="4"/>
  <c r="T63" i="4"/>
  <c r="U63" i="4"/>
  <c r="J65" i="4"/>
  <c r="J66" i="4"/>
  <c r="J67" i="4"/>
  <c r="J68" i="4"/>
  <c r="J69" i="4"/>
  <c r="J70" i="4"/>
  <c r="J71" i="4"/>
  <c r="J72" i="4"/>
  <c r="J93" i="4"/>
  <c r="AL76" i="4"/>
  <c r="AL77" i="4"/>
  <c r="AL78" i="4"/>
  <c r="AL79" i="4"/>
  <c r="AL80" i="4"/>
  <c r="AL81" i="4"/>
  <c r="AL82" i="4"/>
  <c r="AL83" i="4"/>
  <c r="AL84" i="4"/>
  <c r="AL85" i="4"/>
  <c r="AL86" i="4"/>
  <c r="AL75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20" i="4"/>
  <c r="AL121" i="4"/>
  <c r="AL104" i="4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40" i="3"/>
  <c r="AF41" i="3"/>
  <c r="AF42" i="3"/>
  <c r="AF43" i="3"/>
  <c r="AF44" i="3"/>
  <c r="AF45" i="3"/>
  <c r="AF46" i="3"/>
  <c r="AF47" i="3"/>
  <c r="AF48" i="3"/>
  <c r="AF39" i="3"/>
  <c r="D86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D85" i="7"/>
  <c r="D84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D82" i="7"/>
  <c r="D81" i="7"/>
  <c r="AE81" i="7"/>
  <c r="AF81" i="7"/>
  <c r="AE82" i="7"/>
  <c r="AF82" i="7"/>
  <c r="H129" i="4"/>
  <c r="C74" i="2"/>
  <c r="B74" i="2"/>
  <c r="C73" i="2"/>
  <c r="C72" i="2"/>
  <c r="B72" i="2"/>
  <c r="B73" i="2"/>
  <c r="B70" i="2" l="1"/>
  <c r="B62" i="2"/>
  <c r="B63" i="2"/>
  <c r="B64" i="2"/>
  <c r="B65" i="2"/>
  <c r="B66" i="2"/>
  <c r="B67" i="2"/>
  <c r="B68" i="2"/>
  <c r="B69" i="2"/>
  <c r="B61" i="2"/>
  <c r="E87" i="6"/>
  <c r="E79" i="6"/>
  <c r="E80" i="6"/>
  <c r="E81" i="6"/>
  <c r="E82" i="6"/>
  <c r="E83" i="6"/>
  <c r="E84" i="6"/>
  <c r="E85" i="6"/>
  <c r="E86" i="6"/>
  <c r="E78" i="6"/>
  <c r="E91" i="6" l="1"/>
  <c r="E89" i="6"/>
  <c r="E90" i="6"/>
  <c r="D43" i="6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D53" i="2"/>
  <c r="D57" i="2"/>
  <c r="D56" i="2"/>
  <c r="D55" i="2"/>
  <c r="D54" i="2"/>
  <c r="D52" i="2"/>
  <c r="D51" i="2"/>
  <c r="D50" i="2"/>
  <c r="D49" i="2"/>
  <c r="D48" i="2"/>
  <c r="G132" i="4"/>
  <c r="G131" i="4"/>
  <c r="G130" i="4"/>
  <c r="G129" i="4"/>
  <c r="G128" i="4"/>
  <c r="G127" i="4"/>
  <c r="D108" i="3"/>
  <c r="D107" i="3"/>
  <c r="D106" i="3"/>
  <c r="D105" i="3"/>
  <c r="D104" i="3"/>
  <c r="D103" i="3"/>
  <c r="AJ31" i="2"/>
  <c r="D31" i="2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D100" i="3"/>
  <c r="B100" i="3"/>
  <c r="D99" i="3"/>
  <c r="B99" i="3"/>
  <c r="E64" i="3"/>
  <c r="X88" i="4"/>
  <c r="W88" i="4"/>
  <c r="Q88" i="4"/>
  <c r="P88" i="4"/>
  <c r="O88" i="4"/>
  <c r="J88" i="4"/>
  <c r="J100" i="4" s="1"/>
  <c r="I131" i="4" s="1"/>
  <c r="AG88" i="4"/>
  <c r="AF88" i="4"/>
  <c r="Y88" i="4"/>
  <c r="J91" i="4"/>
  <c r="H128" i="4"/>
  <c r="J94" i="4"/>
  <c r="H130" i="4" s="1"/>
  <c r="J95" i="4"/>
  <c r="H131" i="4" s="1"/>
  <c r="K88" i="4"/>
  <c r="L88" i="4"/>
  <c r="M88" i="4"/>
  <c r="N88" i="4"/>
  <c r="R88" i="4"/>
  <c r="S88" i="4"/>
  <c r="T88" i="4"/>
  <c r="U88" i="4"/>
  <c r="V88" i="4"/>
  <c r="Z88" i="4"/>
  <c r="AA88" i="4"/>
  <c r="AB88" i="4"/>
  <c r="AC88" i="4"/>
  <c r="AD88" i="4"/>
  <c r="AE88" i="4"/>
  <c r="AH88" i="4"/>
  <c r="AI88" i="4"/>
  <c r="AJ88" i="4"/>
  <c r="AK88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J81" i="4"/>
  <c r="J80" i="4"/>
  <c r="D50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D63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D49" i="3"/>
  <c r="AI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D36" i="3"/>
  <c r="D35" i="3"/>
  <c r="D34" i="3"/>
  <c r="D33" i="3"/>
  <c r="D32" i="3"/>
  <c r="D31" i="3"/>
  <c r="D30" i="3"/>
  <c r="D29" i="3"/>
  <c r="D28" i="3"/>
  <c r="D27" i="3"/>
  <c r="J99" i="4" l="1"/>
  <c r="I130" i="4" s="1"/>
  <c r="J97" i="4"/>
  <c r="I128" i="4" s="1"/>
  <c r="J96" i="4"/>
  <c r="I127" i="4" s="1"/>
  <c r="J98" i="4"/>
  <c r="I129" i="4" s="1"/>
  <c r="F64" i="3" l="1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D64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D66" i="6"/>
  <c r="AE80" i="7" l="1"/>
  <c r="AF80" i="7"/>
  <c r="E67" i="7"/>
  <c r="F67" i="7"/>
  <c r="G67" i="7"/>
  <c r="H67" i="7"/>
  <c r="I67" i="7"/>
  <c r="J67" i="7"/>
  <c r="K67" i="7"/>
  <c r="L67" i="7"/>
  <c r="L72" i="7" s="1"/>
  <c r="M67" i="7"/>
  <c r="N67" i="7"/>
  <c r="O67" i="7"/>
  <c r="P67" i="7"/>
  <c r="Q67" i="7"/>
  <c r="R67" i="7"/>
  <c r="S67" i="7"/>
  <c r="T67" i="7"/>
  <c r="T72" i="7" s="1"/>
  <c r="U67" i="7"/>
  <c r="V67" i="7"/>
  <c r="W67" i="7"/>
  <c r="X67" i="7"/>
  <c r="Y67" i="7"/>
  <c r="Z67" i="7"/>
  <c r="AA67" i="7"/>
  <c r="AB67" i="7"/>
  <c r="AB72" i="7" s="1"/>
  <c r="AC67" i="7"/>
  <c r="AD67" i="7"/>
  <c r="E68" i="7"/>
  <c r="F68" i="7"/>
  <c r="G68" i="7"/>
  <c r="H68" i="7"/>
  <c r="I68" i="7"/>
  <c r="J68" i="7"/>
  <c r="J72" i="7" s="1"/>
  <c r="K68" i="7"/>
  <c r="L68" i="7"/>
  <c r="M68" i="7"/>
  <c r="N68" i="7"/>
  <c r="O68" i="7"/>
  <c r="P68" i="7"/>
  <c r="Q68" i="7"/>
  <c r="R68" i="7"/>
  <c r="R72" i="7" s="1"/>
  <c r="S68" i="7"/>
  <c r="T68" i="7"/>
  <c r="U68" i="7"/>
  <c r="V68" i="7"/>
  <c r="W68" i="7"/>
  <c r="X68" i="7"/>
  <c r="Y68" i="7"/>
  <c r="Z68" i="7"/>
  <c r="Z72" i="7" s="1"/>
  <c r="AA68" i="7"/>
  <c r="AB68" i="7"/>
  <c r="AC68" i="7"/>
  <c r="AD68" i="7"/>
  <c r="E69" i="7"/>
  <c r="F69" i="7"/>
  <c r="F72" i="7" s="1"/>
  <c r="G69" i="7"/>
  <c r="H69" i="7"/>
  <c r="H72" i="7" s="1"/>
  <c r="I69" i="7"/>
  <c r="J69" i="7"/>
  <c r="K69" i="7"/>
  <c r="L69" i="7"/>
  <c r="M69" i="7"/>
  <c r="N69" i="7"/>
  <c r="N72" i="7" s="1"/>
  <c r="O69" i="7"/>
  <c r="P69" i="7"/>
  <c r="P72" i="7" s="1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D72" i="7" s="1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D68" i="7"/>
  <c r="D69" i="7"/>
  <c r="D70" i="7"/>
  <c r="D71" i="7"/>
  <c r="D72" i="7" s="1"/>
  <c r="D67" i="7"/>
  <c r="E61" i="7"/>
  <c r="F61" i="7"/>
  <c r="G61" i="7"/>
  <c r="H61" i="7"/>
  <c r="I61" i="7"/>
  <c r="J61" i="7"/>
  <c r="J66" i="7" s="1"/>
  <c r="K61" i="7"/>
  <c r="L61" i="7"/>
  <c r="L66" i="7" s="1"/>
  <c r="M61" i="7"/>
  <c r="N61" i="7"/>
  <c r="O61" i="7"/>
  <c r="P61" i="7"/>
  <c r="Q61" i="7"/>
  <c r="R61" i="7"/>
  <c r="R66" i="7" s="1"/>
  <c r="S61" i="7"/>
  <c r="T61" i="7"/>
  <c r="T66" i="7" s="1"/>
  <c r="U61" i="7"/>
  <c r="V61" i="7"/>
  <c r="W61" i="7"/>
  <c r="X61" i="7"/>
  <c r="Y61" i="7"/>
  <c r="Z61" i="7"/>
  <c r="Z66" i="7" s="1"/>
  <c r="AA61" i="7"/>
  <c r="AB61" i="7"/>
  <c r="AB66" i="7" s="1"/>
  <c r="AC61" i="7"/>
  <c r="AD61" i="7"/>
  <c r="E62" i="7"/>
  <c r="F62" i="7"/>
  <c r="G62" i="7"/>
  <c r="H62" i="7"/>
  <c r="H66" i="7" s="1"/>
  <c r="I62" i="7"/>
  <c r="J62" i="7"/>
  <c r="K62" i="7"/>
  <c r="L62" i="7"/>
  <c r="M62" i="7"/>
  <c r="N62" i="7"/>
  <c r="O62" i="7"/>
  <c r="P62" i="7"/>
  <c r="P66" i="7" s="1"/>
  <c r="Q62" i="7"/>
  <c r="R62" i="7"/>
  <c r="S62" i="7"/>
  <c r="T62" i="7"/>
  <c r="U62" i="7"/>
  <c r="V62" i="7"/>
  <c r="W62" i="7"/>
  <c r="X62" i="7"/>
  <c r="X66" i="7" s="1"/>
  <c r="Y62" i="7"/>
  <c r="Z62" i="7"/>
  <c r="AA62" i="7"/>
  <c r="AB62" i="7"/>
  <c r="AC62" i="7"/>
  <c r="AD62" i="7"/>
  <c r="E63" i="7"/>
  <c r="F63" i="7"/>
  <c r="F66" i="7" s="1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V66" i="7" s="1"/>
  <c r="W63" i="7"/>
  <c r="X63" i="7"/>
  <c r="Y63" i="7"/>
  <c r="Z63" i="7"/>
  <c r="AA63" i="7"/>
  <c r="AB63" i="7"/>
  <c r="AC63" i="7"/>
  <c r="AD63" i="7"/>
  <c r="E64" i="7"/>
  <c r="F64" i="7"/>
  <c r="G64" i="7"/>
  <c r="H64" i="7"/>
  <c r="I64" i="7"/>
  <c r="J64" i="7"/>
  <c r="K64" i="7"/>
  <c r="L64" i="7"/>
  <c r="M64" i="7"/>
  <c r="N64" i="7"/>
  <c r="N66" i="7" s="1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D62" i="7"/>
  <c r="D63" i="7"/>
  <c r="D64" i="7"/>
  <c r="D65" i="7"/>
  <c r="D61" i="7"/>
  <c r="V72" i="7"/>
  <c r="AC72" i="7"/>
  <c r="AA72" i="7"/>
  <c r="Y72" i="7"/>
  <c r="X72" i="7"/>
  <c r="W72" i="7"/>
  <c r="U72" i="7"/>
  <c r="S72" i="7"/>
  <c r="Q72" i="7"/>
  <c r="O72" i="7"/>
  <c r="M72" i="7"/>
  <c r="K72" i="7"/>
  <c r="I72" i="7"/>
  <c r="G72" i="7"/>
  <c r="E72" i="7"/>
  <c r="AD66" i="7"/>
  <c r="AC66" i="7"/>
  <c r="AA66" i="7"/>
  <c r="Y66" i="7"/>
  <c r="W66" i="7"/>
  <c r="U66" i="7"/>
  <c r="S66" i="7"/>
  <c r="S74" i="7" s="1"/>
  <c r="S75" i="7" s="1"/>
  <c r="Q66" i="7"/>
  <c r="O66" i="7"/>
  <c r="M66" i="7"/>
  <c r="K66" i="7"/>
  <c r="K74" i="7" s="1"/>
  <c r="K75" i="7" s="1"/>
  <c r="I66" i="7"/>
  <c r="G66" i="7"/>
  <c r="E66" i="7"/>
  <c r="D66" i="7"/>
  <c r="AG71" i="3"/>
  <c r="AG70" i="3"/>
  <c r="AG69" i="3"/>
  <c r="AG68" i="3"/>
  <c r="AN92" i="4"/>
  <c r="AN93" i="4"/>
  <c r="AN94" i="4"/>
  <c r="AN91" i="4"/>
  <c r="E66" i="6"/>
  <c r="D78" i="6" s="1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D75" i="6"/>
  <c r="D74" i="6"/>
  <c r="D73" i="6"/>
  <c r="D72" i="6"/>
  <c r="D71" i="6"/>
  <c r="D83" i="6" s="1"/>
  <c r="D70" i="6"/>
  <c r="D69" i="6"/>
  <c r="D68" i="6"/>
  <c r="D67" i="6"/>
  <c r="D63" i="6"/>
  <c r="AE94" i="3"/>
  <c r="AE95" i="3"/>
  <c r="J73" i="3"/>
  <c r="L75" i="3"/>
  <c r="R73" i="3"/>
  <c r="T75" i="3"/>
  <c r="Z73" i="3"/>
  <c r="AB75" i="3"/>
  <c r="L69" i="3"/>
  <c r="T69" i="3"/>
  <c r="AB69" i="3"/>
  <c r="D70" i="3"/>
  <c r="E57" i="1"/>
  <c r="F57" i="1"/>
  <c r="G57" i="1"/>
  <c r="H57" i="1"/>
  <c r="I57" i="1"/>
  <c r="J57" i="1"/>
  <c r="K57" i="1"/>
  <c r="K62" i="1" s="1"/>
  <c r="L57" i="1"/>
  <c r="L62" i="1" s="1"/>
  <c r="M57" i="1"/>
  <c r="N57" i="1"/>
  <c r="O57" i="1"/>
  <c r="P57" i="1"/>
  <c r="Q57" i="1"/>
  <c r="R57" i="1"/>
  <c r="S57" i="1"/>
  <c r="S62" i="1" s="1"/>
  <c r="T57" i="1"/>
  <c r="T62" i="1" s="1"/>
  <c r="U57" i="1"/>
  <c r="V57" i="1"/>
  <c r="W57" i="1"/>
  <c r="X57" i="1"/>
  <c r="Y57" i="1"/>
  <c r="Z57" i="1"/>
  <c r="AA57" i="1"/>
  <c r="AA62" i="1" s="1"/>
  <c r="AB57" i="1"/>
  <c r="AB62" i="1" s="1"/>
  <c r="AC57" i="1"/>
  <c r="AD57" i="1"/>
  <c r="AE57" i="1"/>
  <c r="E58" i="1"/>
  <c r="F58" i="1"/>
  <c r="G58" i="1"/>
  <c r="H58" i="1"/>
  <c r="H62" i="1" s="1"/>
  <c r="I58" i="1"/>
  <c r="I62" i="1" s="1"/>
  <c r="J58" i="1"/>
  <c r="K58" i="1"/>
  <c r="L58" i="1"/>
  <c r="M58" i="1"/>
  <c r="N58" i="1"/>
  <c r="O58" i="1"/>
  <c r="P58" i="1"/>
  <c r="P62" i="1" s="1"/>
  <c r="Q58" i="1"/>
  <c r="Q62" i="1" s="1"/>
  <c r="R58" i="1"/>
  <c r="S58" i="1"/>
  <c r="T58" i="1"/>
  <c r="U58" i="1"/>
  <c r="V58" i="1"/>
  <c r="W58" i="1"/>
  <c r="X58" i="1"/>
  <c r="X62" i="1" s="1"/>
  <c r="Y58" i="1"/>
  <c r="Y62" i="1" s="1"/>
  <c r="Z58" i="1"/>
  <c r="AA58" i="1"/>
  <c r="AB58" i="1"/>
  <c r="AC58" i="1"/>
  <c r="AD58" i="1"/>
  <c r="AE58" i="1"/>
  <c r="E59" i="1"/>
  <c r="F59" i="1"/>
  <c r="F62" i="1" s="1"/>
  <c r="G59" i="1"/>
  <c r="H59" i="1"/>
  <c r="I59" i="1"/>
  <c r="J59" i="1"/>
  <c r="J62" i="1" s="1"/>
  <c r="K59" i="1"/>
  <c r="L59" i="1"/>
  <c r="M59" i="1"/>
  <c r="N59" i="1"/>
  <c r="N62" i="1" s="1"/>
  <c r="O59" i="1"/>
  <c r="P59" i="1"/>
  <c r="Q59" i="1"/>
  <c r="R59" i="1"/>
  <c r="R62" i="1" s="1"/>
  <c r="S59" i="1"/>
  <c r="T59" i="1"/>
  <c r="U59" i="1"/>
  <c r="V59" i="1"/>
  <c r="V62" i="1" s="1"/>
  <c r="W59" i="1"/>
  <c r="X59" i="1"/>
  <c r="Y59" i="1"/>
  <c r="Z59" i="1"/>
  <c r="Z62" i="1" s="1"/>
  <c r="AA59" i="1"/>
  <c r="AB59" i="1"/>
  <c r="AC59" i="1"/>
  <c r="AD59" i="1"/>
  <c r="AD62" i="1" s="1"/>
  <c r="AE59" i="1"/>
  <c r="E60" i="1"/>
  <c r="F60" i="1"/>
  <c r="G60" i="1"/>
  <c r="G62" i="1" s="1"/>
  <c r="H60" i="1"/>
  <c r="I60" i="1"/>
  <c r="J60" i="1"/>
  <c r="K60" i="1"/>
  <c r="L60" i="1"/>
  <c r="M60" i="1"/>
  <c r="N60" i="1"/>
  <c r="O60" i="1"/>
  <c r="O62" i="1" s="1"/>
  <c r="P60" i="1"/>
  <c r="Q60" i="1"/>
  <c r="R60" i="1"/>
  <c r="S60" i="1"/>
  <c r="T60" i="1"/>
  <c r="U60" i="1"/>
  <c r="V60" i="1"/>
  <c r="W60" i="1"/>
  <c r="W62" i="1" s="1"/>
  <c r="X60" i="1"/>
  <c r="Y60" i="1"/>
  <c r="Z60" i="1"/>
  <c r="AA60" i="1"/>
  <c r="AB60" i="1"/>
  <c r="AC60" i="1"/>
  <c r="AD60" i="1"/>
  <c r="AE60" i="1"/>
  <c r="AE62" i="1" s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E62" i="1"/>
  <c r="M62" i="1"/>
  <c r="U62" i="1"/>
  <c r="AC62" i="1"/>
  <c r="E63" i="1"/>
  <c r="F63" i="1"/>
  <c r="G63" i="1"/>
  <c r="H63" i="1"/>
  <c r="I63" i="1"/>
  <c r="I68" i="1" s="1"/>
  <c r="J63" i="1"/>
  <c r="J68" i="1" s="1"/>
  <c r="K63" i="1"/>
  <c r="L63" i="1"/>
  <c r="M63" i="1"/>
  <c r="N63" i="1"/>
  <c r="O63" i="1"/>
  <c r="P63" i="1"/>
  <c r="Q63" i="1"/>
  <c r="Q68" i="1" s="1"/>
  <c r="R63" i="1"/>
  <c r="R68" i="1" s="1"/>
  <c r="S63" i="1"/>
  <c r="T63" i="1"/>
  <c r="U63" i="1"/>
  <c r="V63" i="1"/>
  <c r="W63" i="1"/>
  <c r="X63" i="1"/>
  <c r="Y63" i="1"/>
  <c r="Y68" i="1" s="1"/>
  <c r="Z63" i="1"/>
  <c r="Z68" i="1" s="1"/>
  <c r="AA63" i="1"/>
  <c r="AB63" i="1"/>
  <c r="AC63" i="1"/>
  <c r="AD63" i="1"/>
  <c r="AE63" i="1"/>
  <c r="E64" i="1"/>
  <c r="F64" i="1"/>
  <c r="F68" i="1" s="1"/>
  <c r="G64" i="1"/>
  <c r="G68" i="1" s="1"/>
  <c r="H64" i="1"/>
  <c r="I64" i="1"/>
  <c r="J64" i="1"/>
  <c r="K64" i="1"/>
  <c r="L64" i="1"/>
  <c r="M64" i="1"/>
  <c r="N64" i="1"/>
  <c r="N68" i="1" s="1"/>
  <c r="O64" i="1"/>
  <c r="O68" i="1" s="1"/>
  <c r="P64" i="1"/>
  <c r="Q64" i="1"/>
  <c r="R64" i="1"/>
  <c r="S64" i="1"/>
  <c r="T64" i="1"/>
  <c r="U64" i="1"/>
  <c r="V64" i="1"/>
  <c r="V68" i="1" s="1"/>
  <c r="W64" i="1"/>
  <c r="W68" i="1" s="1"/>
  <c r="X64" i="1"/>
  <c r="Y64" i="1"/>
  <c r="Z64" i="1"/>
  <c r="AA64" i="1"/>
  <c r="AB64" i="1"/>
  <c r="AC64" i="1"/>
  <c r="AD64" i="1"/>
  <c r="AD68" i="1" s="1"/>
  <c r="AE64" i="1"/>
  <c r="AE68" i="1" s="1"/>
  <c r="E65" i="1"/>
  <c r="F65" i="1"/>
  <c r="G65" i="1"/>
  <c r="H65" i="1"/>
  <c r="I65" i="1"/>
  <c r="J65" i="1"/>
  <c r="K65" i="1"/>
  <c r="L65" i="1"/>
  <c r="L68" i="1" s="1"/>
  <c r="M65" i="1"/>
  <c r="N65" i="1"/>
  <c r="O65" i="1"/>
  <c r="P65" i="1"/>
  <c r="Q65" i="1"/>
  <c r="R65" i="1"/>
  <c r="S65" i="1"/>
  <c r="T65" i="1"/>
  <c r="T68" i="1" s="1"/>
  <c r="U65" i="1"/>
  <c r="V65" i="1"/>
  <c r="W65" i="1"/>
  <c r="X65" i="1"/>
  <c r="Y65" i="1"/>
  <c r="Z65" i="1"/>
  <c r="AA65" i="1"/>
  <c r="AB65" i="1"/>
  <c r="AB68" i="1" s="1"/>
  <c r="AC65" i="1"/>
  <c r="AD65" i="1"/>
  <c r="AE65" i="1"/>
  <c r="E66" i="1"/>
  <c r="E68" i="1" s="1"/>
  <c r="F66" i="1"/>
  <c r="G66" i="1"/>
  <c r="H66" i="1"/>
  <c r="H68" i="1" s="1"/>
  <c r="I66" i="1"/>
  <c r="J66" i="1"/>
  <c r="K66" i="1"/>
  <c r="L66" i="1"/>
  <c r="M66" i="1"/>
  <c r="M68" i="1" s="1"/>
  <c r="N66" i="1"/>
  <c r="O66" i="1"/>
  <c r="P66" i="1"/>
  <c r="P68" i="1" s="1"/>
  <c r="Q66" i="1"/>
  <c r="R66" i="1"/>
  <c r="S66" i="1"/>
  <c r="T66" i="1"/>
  <c r="U66" i="1"/>
  <c r="U68" i="1" s="1"/>
  <c r="V66" i="1"/>
  <c r="W66" i="1"/>
  <c r="X66" i="1"/>
  <c r="X68" i="1" s="1"/>
  <c r="Y66" i="1"/>
  <c r="Z66" i="1"/>
  <c r="AA66" i="1"/>
  <c r="AB66" i="1"/>
  <c r="AC66" i="1"/>
  <c r="AC68" i="1" s="1"/>
  <c r="AD66" i="1"/>
  <c r="AE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K68" i="1"/>
  <c r="S68" i="1"/>
  <c r="AA68" i="1"/>
  <c r="D67" i="1"/>
  <c r="D68" i="1" s="1"/>
  <c r="D66" i="1"/>
  <c r="D65" i="1"/>
  <c r="D63" i="1"/>
  <c r="D64" i="1"/>
  <c r="D61" i="1"/>
  <c r="D60" i="1"/>
  <c r="D59" i="1"/>
  <c r="D58" i="1"/>
  <c r="D57" i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D54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D48" i="1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D36" i="7"/>
  <c r="D37" i="7"/>
  <c r="D38" i="7"/>
  <c r="D39" i="7"/>
  <c r="D35" i="7"/>
  <c r="D30" i="7"/>
  <c r="D31" i="7"/>
  <c r="D32" i="7"/>
  <c r="D33" i="7"/>
  <c r="D29" i="7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D44" i="6"/>
  <c r="D45" i="6"/>
  <c r="D46" i="6"/>
  <c r="D47" i="6"/>
  <c r="D48" i="6"/>
  <c r="D49" i="6"/>
  <c r="D50" i="6"/>
  <c r="D51" i="6"/>
  <c r="D5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E68" i="3"/>
  <c r="F68" i="3"/>
  <c r="G68" i="3"/>
  <c r="H68" i="3"/>
  <c r="I68" i="3"/>
  <c r="J68" i="3"/>
  <c r="K68" i="3"/>
  <c r="M68" i="3"/>
  <c r="N68" i="3"/>
  <c r="O68" i="3"/>
  <c r="P68" i="3"/>
  <c r="Q68" i="3"/>
  <c r="R68" i="3"/>
  <c r="S68" i="3"/>
  <c r="U68" i="3"/>
  <c r="V68" i="3"/>
  <c r="W68" i="3"/>
  <c r="X68" i="3"/>
  <c r="Y68" i="3"/>
  <c r="Z68" i="3"/>
  <c r="AA68" i="3"/>
  <c r="AC68" i="3"/>
  <c r="AD68" i="3"/>
  <c r="D69" i="3"/>
  <c r="E69" i="3"/>
  <c r="F69" i="3"/>
  <c r="G69" i="3"/>
  <c r="H69" i="3"/>
  <c r="I69" i="3"/>
  <c r="J69" i="3"/>
  <c r="K69" i="3"/>
  <c r="M69" i="3"/>
  <c r="N69" i="3"/>
  <c r="O69" i="3"/>
  <c r="P69" i="3"/>
  <c r="Q69" i="3"/>
  <c r="R69" i="3"/>
  <c r="S69" i="3"/>
  <c r="U69" i="3"/>
  <c r="V69" i="3"/>
  <c r="W69" i="3"/>
  <c r="X69" i="3"/>
  <c r="Y69" i="3"/>
  <c r="Z69" i="3"/>
  <c r="AA69" i="3"/>
  <c r="AC69" i="3"/>
  <c r="AD69" i="3"/>
  <c r="E70" i="3"/>
  <c r="F70" i="3"/>
  <c r="G70" i="3"/>
  <c r="H70" i="3"/>
  <c r="I70" i="3"/>
  <c r="J70" i="3"/>
  <c r="K70" i="3"/>
  <c r="M70" i="3"/>
  <c r="N70" i="3"/>
  <c r="O70" i="3"/>
  <c r="P70" i="3"/>
  <c r="Q70" i="3"/>
  <c r="R70" i="3"/>
  <c r="S70" i="3"/>
  <c r="U70" i="3"/>
  <c r="V70" i="3"/>
  <c r="W70" i="3"/>
  <c r="X70" i="3"/>
  <c r="Y70" i="3"/>
  <c r="Z70" i="3"/>
  <c r="AA70" i="3"/>
  <c r="AC70" i="3"/>
  <c r="AD70" i="3"/>
  <c r="E71" i="3"/>
  <c r="F71" i="3"/>
  <c r="G71" i="3"/>
  <c r="H71" i="3"/>
  <c r="I71" i="3"/>
  <c r="J71" i="3"/>
  <c r="K71" i="3"/>
  <c r="M71" i="3"/>
  <c r="N71" i="3"/>
  <c r="O71" i="3"/>
  <c r="P71" i="3"/>
  <c r="Q71" i="3"/>
  <c r="R71" i="3"/>
  <c r="S71" i="3"/>
  <c r="U71" i="3"/>
  <c r="V71" i="3"/>
  <c r="W71" i="3"/>
  <c r="X71" i="3"/>
  <c r="Y71" i="3"/>
  <c r="Z71" i="3"/>
  <c r="AA71" i="3"/>
  <c r="AC71" i="3"/>
  <c r="AD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D73" i="3"/>
  <c r="E73" i="3"/>
  <c r="F73" i="3"/>
  <c r="G73" i="3"/>
  <c r="H73" i="3"/>
  <c r="I73" i="3"/>
  <c r="K73" i="3"/>
  <c r="M73" i="3"/>
  <c r="N73" i="3"/>
  <c r="O73" i="3"/>
  <c r="P73" i="3"/>
  <c r="Q73" i="3"/>
  <c r="S73" i="3"/>
  <c r="U73" i="3"/>
  <c r="V73" i="3"/>
  <c r="W73" i="3"/>
  <c r="X73" i="3"/>
  <c r="X95" i="3" s="1"/>
  <c r="Y73" i="3"/>
  <c r="AA73" i="3"/>
  <c r="AC73" i="3"/>
  <c r="AD73" i="3"/>
  <c r="D74" i="3"/>
  <c r="E74" i="3"/>
  <c r="F74" i="3"/>
  <c r="G74" i="3"/>
  <c r="H74" i="3"/>
  <c r="I74" i="3"/>
  <c r="K74" i="3"/>
  <c r="L74" i="3"/>
  <c r="M74" i="3"/>
  <c r="N74" i="3"/>
  <c r="O74" i="3"/>
  <c r="P74" i="3"/>
  <c r="Q74" i="3"/>
  <c r="S74" i="3"/>
  <c r="T74" i="3"/>
  <c r="U74" i="3"/>
  <c r="V74" i="3"/>
  <c r="W74" i="3"/>
  <c r="X74" i="3"/>
  <c r="Y74" i="3"/>
  <c r="AA74" i="3"/>
  <c r="AB74" i="3"/>
  <c r="AC74" i="3"/>
  <c r="AD74" i="3"/>
  <c r="D75" i="3"/>
  <c r="E75" i="3"/>
  <c r="F75" i="3"/>
  <c r="G75" i="3"/>
  <c r="H75" i="3"/>
  <c r="I75" i="3"/>
  <c r="K75" i="3"/>
  <c r="M75" i="3"/>
  <c r="N75" i="3"/>
  <c r="O75" i="3"/>
  <c r="P75" i="3"/>
  <c r="Q75" i="3"/>
  <c r="S75" i="3"/>
  <c r="U75" i="3"/>
  <c r="V75" i="3"/>
  <c r="W75" i="3"/>
  <c r="X75" i="3"/>
  <c r="Y75" i="3"/>
  <c r="AA75" i="3"/>
  <c r="AC75" i="3"/>
  <c r="AD75" i="3"/>
  <c r="D76" i="3"/>
  <c r="E76" i="3"/>
  <c r="F76" i="3"/>
  <c r="G76" i="3"/>
  <c r="H76" i="3"/>
  <c r="I76" i="3"/>
  <c r="K76" i="3"/>
  <c r="M76" i="3"/>
  <c r="N76" i="3"/>
  <c r="O76" i="3"/>
  <c r="P76" i="3"/>
  <c r="Q76" i="3"/>
  <c r="S76" i="3"/>
  <c r="U76" i="3"/>
  <c r="V76" i="3"/>
  <c r="W76" i="3"/>
  <c r="X76" i="3"/>
  <c r="Y76" i="3"/>
  <c r="AA76" i="3"/>
  <c r="AC76" i="3"/>
  <c r="AD76" i="3"/>
  <c r="D77" i="3"/>
  <c r="E77" i="3"/>
  <c r="F77" i="3"/>
  <c r="G77" i="3"/>
  <c r="H77" i="3"/>
  <c r="I77" i="3"/>
  <c r="K77" i="3"/>
  <c r="M77" i="3"/>
  <c r="N77" i="3"/>
  <c r="O77" i="3"/>
  <c r="P77" i="3"/>
  <c r="Q77" i="3"/>
  <c r="S77" i="3"/>
  <c r="U77" i="3"/>
  <c r="V77" i="3"/>
  <c r="W77" i="3"/>
  <c r="X77" i="3"/>
  <c r="Y77" i="3"/>
  <c r="AA77" i="3"/>
  <c r="AC77" i="3"/>
  <c r="AD77" i="3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E38" i="3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N64" i="4"/>
  <c r="AN65" i="4"/>
  <c r="AN66" i="4"/>
  <c r="AN63" i="4"/>
  <c r="K50" i="4"/>
  <c r="K91" i="4" s="1"/>
  <c r="L50" i="4"/>
  <c r="L91" i="4" s="1"/>
  <c r="M50" i="4"/>
  <c r="M91" i="4" s="1"/>
  <c r="N50" i="4"/>
  <c r="N91" i="4" s="1"/>
  <c r="O50" i="4"/>
  <c r="O91" i="4" s="1"/>
  <c r="P50" i="4"/>
  <c r="P91" i="4" s="1"/>
  <c r="Q50" i="4"/>
  <c r="Q91" i="4" s="1"/>
  <c r="R50" i="4"/>
  <c r="R91" i="4" s="1"/>
  <c r="S50" i="4"/>
  <c r="S91" i="4" s="1"/>
  <c r="T50" i="4"/>
  <c r="T91" i="4" s="1"/>
  <c r="U50" i="4"/>
  <c r="U91" i="4" s="1"/>
  <c r="V50" i="4"/>
  <c r="V63" i="4" s="1"/>
  <c r="V91" i="4" s="1"/>
  <c r="W50" i="4"/>
  <c r="W63" i="4" s="1"/>
  <c r="W91" i="4" s="1"/>
  <c r="X50" i="4"/>
  <c r="X63" i="4" s="1"/>
  <c r="X91" i="4" s="1"/>
  <c r="Y50" i="4"/>
  <c r="Y63" i="4" s="1"/>
  <c r="Y91" i="4" s="1"/>
  <c r="Z50" i="4"/>
  <c r="Z63" i="4" s="1"/>
  <c r="Z91" i="4" s="1"/>
  <c r="AA50" i="4"/>
  <c r="AA63" i="4" s="1"/>
  <c r="AA91" i="4" s="1"/>
  <c r="AB50" i="4"/>
  <c r="AB63" i="4" s="1"/>
  <c r="AB91" i="4" s="1"/>
  <c r="AC50" i="4"/>
  <c r="AC63" i="4" s="1"/>
  <c r="AC91" i="4" s="1"/>
  <c r="AD50" i="4"/>
  <c r="AD63" i="4" s="1"/>
  <c r="AD91" i="4" s="1"/>
  <c r="AE50" i="4"/>
  <c r="AE63" i="4" s="1"/>
  <c r="AE91" i="4" s="1"/>
  <c r="AF50" i="4"/>
  <c r="AF63" i="4" s="1"/>
  <c r="AF91" i="4" s="1"/>
  <c r="AG50" i="4"/>
  <c r="AG63" i="4" s="1"/>
  <c r="AG91" i="4" s="1"/>
  <c r="AH50" i="4"/>
  <c r="AH63" i="4" s="1"/>
  <c r="AH91" i="4" s="1"/>
  <c r="AI50" i="4"/>
  <c r="AI63" i="4" s="1"/>
  <c r="AI91" i="4" s="1"/>
  <c r="AJ50" i="4"/>
  <c r="AJ63" i="4" s="1"/>
  <c r="AJ91" i="4" s="1"/>
  <c r="K53" i="4"/>
  <c r="K66" i="4" s="1"/>
  <c r="L53" i="4"/>
  <c r="L66" i="4" s="1"/>
  <c r="M53" i="4"/>
  <c r="M66" i="4" s="1"/>
  <c r="M94" i="4" s="1"/>
  <c r="N53" i="4"/>
  <c r="N66" i="4" s="1"/>
  <c r="O53" i="4"/>
  <c r="O66" i="4" s="1"/>
  <c r="P53" i="4"/>
  <c r="P66" i="4" s="1"/>
  <c r="Q53" i="4"/>
  <c r="Q66" i="4" s="1"/>
  <c r="R53" i="4"/>
  <c r="R66" i="4" s="1"/>
  <c r="R94" i="4" s="1"/>
  <c r="S53" i="4"/>
  <c r="S66" i="4" s="1"/>
  <c r="T53" i="4"/>
  <c r="T66" i="4" s="1"/>
  <c r="U53" i="4"/>
  <c r="U66" i="4" s="1"/>
  <c r="U94" i="4" s="1"/>
  <c r="V53" i="4"/>
  <c r="V66" i="4" s="1"/>
  <c r="W53" i="4"/>
  <c r="W66" i="4" s="1"/>
  <c r="X53" i="4"/>
  <c r="X66" i="4" s="1"/>
  <c r="X94" i="4" s="1"/>
  <c r="Y53" i="4"/>
  <c r="Y66" i="4" s="1"/>
  <c r="Y94" i="4" s="1"/>
  <c r="Z53" i="4"/>
  <c r="Z66" i="4" s="1"/>
  <c r="Z94" i="4" s="1"/>
  <c r="AA53" i="4"/>
  <c r="AA66" i="4" s="1"/>
  <c r="AB53" i="4"/>
  <c r="AB66" i="4" s="1"/>
  <c r="AB94" i="4" s="1"/>
  <c r="AC53" i="4"/>
  <c r="AC66" i="4" s="1"/>
  <c r="AC94" i="4" s="1"/>
  <c r="AD53" i="4"/>
  <c r="AD66" i="4" s="1"/>
  <c r="AE53" i="4"/>
  <c r="AE66" i="4" s="1"/>
  <c r="AF53" i="4"/>
  <c r="AF66" i="4" s="1"/>
  <c r="AF94" i="4" s="1"/>
  <c r="AG53" i="4"/>
  <c r="AG66" i="4" s="1"/>
  <c r="AG94" i="4" s="1"/>
  <c r="AH53" i="4"/>
  <c r="AH66" i="4" s="1"/>
  <c r="AH94" i="4" s="1"/>
  <c r="AI53" i="4"/>
  <c r="AI66" i="4" s="1"/>
  <c r="AJ53" i="4"/>
  <c r="AJ66" i="4" s="1"/>
  <c r="AJ94" i="4" s="1"/>
  <c r="K54" i="4"/>
  <c r="K67" i="4" s="1"/>
  <c r="L54" i="4"/>
  <c r="L67" i="4" s="1"/>
  <c r="M54" i="4"/>
  <c r="M67" i="4" s="1"/>
  <c r="M95" i="4" s="1"/>
  <c r="N54" i="4"/>
  <c r="N67" i="4" s="1"/>
  <c r="O54" i="4"/>
  <c r="O67" i="4" s="1"/>
  <c r="O95" i="4" s="1"/>
  <c r="P54" i="4"/>
  <c r="P67" i="4" s="1"/>
  <c r="Q54" i="4"/>
  <c r="Q67" i="4" s="1"/>
  <c r="R54" i="4"/>
  <c r="R67" i="4" s="1"/>
  <c r="R95" i="4" s="1"/>
  <c r="S54" i="4"/>
  <c r="S67" i="4" s="1"/>
  <c r="T54" i="4"/>
  <c r="T67" i="4" s="1"/>
  <c r="U54" i="4"/>
  <c r="U67" i="4" s="1"/>
  <c r="U95" i="4" s="1"/>
  <c r="V54" i="4"/>
  <c r="V67" i="4" s="1"/>
  <c r="W54" i="4"/>
  <c r="W67" i="4" s="1"/>
  <c r="W95" i="4" s="1"/>
  <c r="X54" i="4"/>
  <c r="X67" i="4" s="1"/>
  <c r="X95" i="4" s="1"/>
  <c r="Y54" i="4"/>
  <c r="Y67" i="4" s="1"/>
  <c r="Y95" i="4" s="1"/>
  <c r="Z54" i="4"/>
  <c r="Z67" i="4" s="1"/>
  <c r="Z95" i="4" s="1"/>
  <c r="AA54" i="4"/>
  <c r="AA67" i="4" s="1"/>
  <c r="AB54" i="4"/>
  <c r="AB67" i="4" s="1"/>
  <c r="AC54" i="4"/>
  <c r="AC67" i="4" s="1"/>
  <c r="AC95" i="4" s="1"/>
  <c r="AD54" i="4"/>
  <c r="AD67" i="4" s="1"/>
  <c r="AE54" i="4"/>
  <c r="AE67" i="4" s="1"/>
  <c r="AE95" i="4" s="1"/>
  <c r="AF54" i="4"/>
  <c r="AF67" i="4" s="1"/>
  <c r="AF95" i="4" s="1"/>
  <c r="AG54" i="4"/>
  <c r="AG67" i="4" s="1"/>
  <c r="AG95" i="4" s="1"/>
  <c r="AH54" i="4"/>
  <c r="AH67" i="4" s="1"/>
  <c r="AH95" i="4" s="1"/>
  <c r="AI54" i="4"/>
  <c r="AI67" i="4" s="1"/>
  <c r="AJ54" i="4"/>
  <c r="AJ67" i="4" s="1"/>
  <c r="K55" i="4"/>
  <c r="K68" i="4" s="1"/>
  <c r="L55" i="4"/>
  <c r="L68" i="4" s="1"/>
  <c r="M55" i="4"/>
  <c r="M68" i="4" s="1"/>
  <c r="N55" i="4"/>
  <c r="N68" i="4" s="1"/>
  <c r="N96" i="4" s="1"/>
  <c r="O55" i="4"/>
  <c r="O68" i="4" s="1"/>
  <c r="O96" i="4" s="1"/>
  <c r="P55" i="4"/>
  <c r="P68" i="4" s="1"/>
  <c r="P96" i="4" s="1"/>
  <c r="Q55" i="4"/>
  <c r="Q68" i="4" s="1"/>
  <c r="Q96" i="4" s="1"/>
  <c r="R55" i="4"/>
  <c r="R68" i="4" s="1"/>
  <c r="S55" i="4"/>
  <c r="S68" i="4" s="1"/>
  <c r="T55" i="4"/>
  <c r="T68" i="4" s="1"/>
  <c r="U55" i="4"/>
  <c r="U68" i="4" s="1"/>
  <c r="V55" i="4"/>
  <c r="V68" i="4" s="1"/>
  <c r="V96" i="4" s="1"/>
  <c r="W55" i="4"/>
  <c r="W68" i="4" s="1"/>
  <c r="W96" i="4" s="1"/>
  <c r="X55" i="4"/>
  <c r="X68" i="4" s="1"/>
  <c r="X96" i="4" s="1"/>
  <c r="Y55" i="4"/>
  <c r="Y68" i="4" s="1"/>
  <c r="Y96" i="4" s="1"/>
  <c r="Z55" i="4"/>
  <c r="Z68" i="4" s="1"/>
  <c r="AA55" i="4"/>
  <c r="AA68" i="4" s="1"/>
  <c r="AB55" i="4"/>
  <c r="AB68" i="4" s="1"/>
  <c r="AC55" i="4"/>
  <c r="AC68" i="4" s="1"/>
  <c r="AC96" i="4" s="1"/>
  <c r="AD55" i="4"/>
  <c r="AD68" i="4" s="1"/>
  <c r="AD96" i="4" s="1"/>
  <c r="AE55" i="4"/>
  <c r="AE68" i="4" s="1"/>
  <c r="AF55" i="4"/>
  <c r="AF68" i="4" s="1"/>
  <c r="AF96" i="4" s="1"/>
  <c r="AG55" i="4"/>
  <c r="AG68" i="4" s="1"/>
  <c r="AG96" i="4" s="1"/>
  <c r="AH55" i="4"/>
  <c r="AH68" i="4" s="1"/>
  <c r="AI55" i="4"/>
  <c r="AI68" i="4" s="1"/>
  <c r="AJ55" i="4"/>
  <c r="AJ68" i="4" s="1"/>
  <c r="K58" i="4"/>
  <c r="K71" i="4" s="1"/>
  <c r="K99" i="4" s="1"/>
  <c r="L58" i="4"/>
  <c r="L71" i="4" s="1"/>
  <c r="L99" i="4" s="1"/>
  <c r="M58" i="4"/>
  <c r="M71" i="4" s="1"/>
  <c r="N58" i="4"/>
  <c r="N71" i="4" s="1"/>
  <c r="N99" i="4" s="1"/>
  <c r="O58" i="4"/>
  <c r="O71" i="4" s="1"/>
  <c r="O99" i="4" s="1"/>
  <c r="P58" i="4"/>
  <c r="P71" i="4" s="1"/>
  <c r="P99" i="4" s="1"/>
  <c r="Q58" i="4"/>
  <c r="Q71" i="4" s="1"/>
  <c r="Q99" i="4" s="1"/>
  <c r="R58" i="4"/>
  <c r="R71" i="4" s="1"/>
  <c r="S58" i="4"/>
  <c r="S71" i="4" s="1"/>
  <c r="S99" i="4" s="1"/>
  <c r="T58" i="4"/>
  <c r="T71" i="4" s="1"/>
  <c r="T99" i="4" s="1"/>
  <c r="U58" i="4"/>
  <c r="U71" i="4" s="1"/>
  <c r="V58" i="4"/>
  <c r="V71" i="4" s="1"/>
  <c r="V99" i="4" s="1"/>
  <c r="W58" i="4"/>
  <c r="W71" i="4" s="1"/>
  <c r="W99" i="4" s="1"/>
  <c r="X58" i="4"/>
  <c r="X71" i="4" s="1"/>
  <c r="X99" i="4" s="1"/>
  <c r="Y58" i="4"/>
  <c r="Y71" i="4" s="1"/>
  <c r="Y99" i="4" s="1"/>
  <c r="Z58" i="4"/>
  <c r="Z71" i="4" s="1"/>
  <c r="AA58" i="4"/>
  <c r="AA71" i="4" s="1"/>
  <c r="AA99" i="4" s="1"/>
  <c r="AB58" i="4"/>
  <c r="AB71" i="4" s="1"/>
  <c r="AB99" i="4" s="1"/>
  <c r="AC58" i="4"/>
  <c r="AC71" i="4" s="1"/>
  <c r="AC99" i="4" s="1"/>
  <c r="AD58" i="4"/>
  <c r="AD71" i="4" s="1"/>
  <c r="AD99" i="4" s="1"/>
  <c r="AE58" i="4"/>
  <c r="AE71" i="4" s="1"/>
  <c r="AF58" i="4"/>
  <c r="AF71" i="4" s="1"/>
  <c r="AF99" i="4" s="1"/>
  <c r="AG58" i="4"/>
  <c r="AG71" i="4" s="1"/>
  <c r="AG99" i="4" s="1"/>
  <c r="AH58" i="4"/>
  <c r="AH71" i="4" s="1"/>
  <c r="AI58" i="4"/>
  <c r="AI71" i="4" s="1"/>
  <c r="AI99" i="4" s="1"/>
  <c r="AJ58" i="4"/>
  <c r="AJ71" i="4" s="1"/>
  <c r="AJ99" i="4" s="1"/>
  <c r="K59" i="4"/>
  <c r="K72" i="4" s="1"/>
  <c r="L59" i="4"/>
  <c r="L72" i="4" s="1"/>
  <c r="L100" i="4" s="1"/>
  <c r="M59" i="4"/>
  <c r="M72" i="4" s="1"/>
  <c r="N59" i="4"/>
  <c r="N72" i="4" s="1"/>
  <c r="O59" i="4"/>
  <c r="O72" i="4" s="1"/>
  <c r="P59" i="4"/>
  <c r="P72" i="4" s="1"/>
  <c r="Q59" i="4"/>
  <c r="Q72" i="4" s="1"/>
  <c r="Q100" i="4" s="1"/>
  <c r="R59" i="4"/>
  <c r="R72" i="4" s="1"/>
  <c r="R100" i="4" s="1"/>
  <c r="S59" i="4"/>
  <c r="S72" i="4" s="1"/>
  <c r="T59" i="4"/>
  <c r="T72" i="4" s="1"/>
  <c r="T100" i="4" s="1"/>
  <c r="U59" i="4"/>
  <c r="U72" i="4" s="1"/>
  <c r="V59" i="4"/>
  <c r="V72" i="4" s="1"/>
  <c r="W59" i="4"/>
  <c r="W72" i="4" s="1"/>
  <c r="X59" i="4"/>
  <c r="X72" i="4" s="1"/>
  <c r="Y59" i="4"/>
  <c r="Y72" i="4" s="1"/>
  <c r="Y100" i="4" s="1"/>
  <c r="Z59" i="4"/>
  <c r="Z72" i="4" s="1"/>
  <c r="Z100" i="4" s="1"/>
  <c r="AA59" i="4"/>
  <c r="AA72" i="4" s="1"/>
  <c r="AA100" i="4" s="1"/>
  <c r="AB59" i="4"/>
  <c r="AB72" i="4" s="1"/>
  <c r="AB100" i="4" s="1"/>
  <c r="AC59" i="4"/>
  <c r="AC72" i="4" s="1"/>
  <c r="AC100" i="4" s="1"/>
  <c r="AD59" i="4"/>
  <c r="AD72" i="4" s="1"/>
  <c r="AE59" i="4"/>
  <c r="AE72" i="4" s="1"/>
  <c r="AF59" i="4"/>
  <c r="AF72" i="4" s="1"/>
  <c r="AG59" i="4"/>
  <c r="AG72" i="4" s="1"/>
  <c r="AH59" i="4"/>
  <c r="AH72" i="4" s="1"/>
  <c r="AI59" i="4"/>
  <c r="AI72" i="4" s="1"/>
  <c r="AJ59" i="4"/>
  <c r="AJ72" i="4" s="1"/>
  <c r="AJ100" i="4" s="1"/>
  <c r="J59" i="4"/>
  <c r="J58" i="4"/>
  <c r="J55" i="4"/>
  <c r="J50" i="4"/>
  <c r="J54" i="4"/>
  <c r="J53" i="4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K94" i="5"/>
  <c r="K95" i="5"/>
  <c r="K96" i="5"/>
  <c r="K97" i="5"/>
  <c r="K98" i="5"/>
  <c r="K93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K92" i="5"/>
  <c r="K91" i="5"/>
  <c r="K90" i="5"/>
  <c r="K89" i="5"/>
  <c r="K88" i="5"/>
  <c r="K87" i="5"/>
  <c r="AK86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K85" i="5"/>
  <c r="K86" i="5"/>
  <c r="K84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K77" i="5"/>
  <c r="K76" i="5"/>
  <c r="K75" i="5"/>
  <c r="K74" i="5"/>
  <c r="K73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K72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K79" i="5"/>
  <c r="K80" i="5"/>
  <c r="K81" i="5"/>
  <c r="K82" i="5"/>
  <c r="K83" i="5"/>
  <c r="K78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K70" i="5"/>
  <c r="K71" i="5"/>
  <c r="K69" i="5"/>
  <c r="AB7" i="5"/>
  <c r="AC7" i="5"/>
  <c r="AD7" i="5"/>
  <c r="AE7" i="5"/>
  <c r="AF7" i="5"/>
  <c r="AG7" i="5"/>
  <c r="AH7" i="5"/>
  <c r="AI7" i="5"/>
  <c r="AJ7" i="5"/>
  <c r="AK7" i="5"/>
  <c r="Z7" i="5"/>
  <c r="AA7" i="5"/>
  <c r="T7" i="5"/>
  <c r="U7" i="5"/>
  <c r="V7" i="5"/>
  <c r="W7" i="5"/>
  <c r="X7" i="5"/>
  <c r="Y7" i="5"/>
  <c r="S7" i="5"/>
  <c r="L51" i="5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AM51" i="5" s="1"/>
  <c r="E10" i="4"/>
  <c r="R52" i="4" s="1"/>
  <c r="R65" i="4" s="1"/>
  <c r="R93" i="4" s="1"/>
  <c r="E8" i="4"/>
  <c r="AG56" i="4" s="1"/>
  <c r="AG69" i="4" s="1"/>
  <c r="AG97" i="4" s="1"/>
  <c r="AX27" i="3"/>
  <c r="AW27" i="3"/>
  <c r="AV27" i="3"/>
  <c r="AU27" i="3"/>
  <c r="H127" i="4" l="1"/>
  <c r="D84" i="6"/>
  <c r="D90" i="6" s="1"/>
  <c r="D85" i="6"/>
  <c r="D86" i="6"/>
  <c r="D79" i="6"/>
  <c r="D87" i="6"/>
  <c r="D80" i="6"/>
  <c r="D81" i="6"/>
  <c r="D82" i="6"/>
  <c r="Y95" i="3"/>
  <c r="O95" i="3"/>
  <c r="E95" i="3"/>
  <c r="N95" i="3"/>
  <c r="G94" i="3"/>
  <c r="O94" i="3"/>
  <c r="F94" i="3"/>
  <c r="W94" i="3"/>
  <c r="W95" i="3"/>
  <c r="M95" i="3"/>
  <c r="V94" i="3"/>
  <c r="M94" i="3"/>
  <c r="V95" i="3"/>
  <c r="K95" i="3"/>
  <c r="AD94" i="3"/>
  <c r="U94" i="3"/>
  <c r="K94" i="3"/>
  <c r="X94" i="3"/>
  <c r="U95" i="3"/>
  <c r="I95" i="3"/>
  <c r="AC94" i="3"/>
  <c r="S94" i="3"/>
  <c r="J94" i="3"/>
  <c r="AD95" i="3"/>
  <c r="S95" i="3"/>
  <c r="H95" i="3"/>
  <c r="AA94" i="3"/>
  <c r="R94" i="3"/>
  <c r="I94" i="3"/>
  <c r="N94" i="3"/>
  <c r="AC95" i="3"/>
  <c r="Q95" i="3"/>
  <c r="G95" i="3"/>
  <c r="Z94" i="3"/>
  <c r="Q94" i="3"/>
  <c r="E94" i="3"/>
  <c r="AA95" i="3"/>
  <c r="P95" i="3"/>
  <c r="F95" i="3"/>
  <c r="Y94" i="3"/>
  <c r="P94" i="3"/>
  <c r="D95" i="3"/>
  <c r="R34" i="7"/>
  <c r="R42" i="7" s="1"/>
  <c r="R43" i="7" s="1"/>
  <c r="R80" i="7" s="1"/>
  <c r="Z34" i="7"/>
  <c r="J34" i="7"/>
  <c r="D40" i="7"/>
  <c r="AA40" i="7"/>
  <c r="S40" i="7"/>
  <c r="K40" i="7"/>
  <c r="Z40" i="7"/>
  <c r="Z42" i="7" s="1"/>
  <c r="Z43" i="7" s="1"/>
  <c r="Z80" i="7" s="1"/>
  <c r="R40" i="7"/>
  <c r="J40" i="7"/>
  <c r="D34" i="7"/>
  <c r="D42" i="7" s="1"/>
  <c r="D43" i="7" s="1"/>
  <c r="D80" i="7" s="1"/>
  <c r="X40" i="7"/>
  <c r="P40" i="7"/>
  <c r="H40" i="7"/>
  <c r="Y40" i="7"/>
  <c r="W40" i="7"/>
  <c r="O40" i="7"/>
  <c r="G40" i="7"/>
  <c r="AD40" i="7"/>
  <c r="V40" i="7"/>
  <c r="N40" i="7"/>
  <c r="F40" i="7"/>
  <c r="X34" i="7"/>
  <c r="X42" i="7" s="1"/>
  <c r="X43" i="7" s="1"/>
  <c r="X80" i="7" s="1"/>
  <c r="P34" i="7"/>
  <c r="P42" i="7" s="1"/>
  <c r="P43" i="7" s="1"/>
  <c r="P80" i="7" s="1"/>
  <c r="H34" i="7"/>
  <c r="I40" i="7"/>
  <c r="AC40" i="7"/>
  <c r="AC42" i="7" s="1"/>
  <c r="AC43" i="7" s="1"/>
  <c r="AC80" i="7" s="1"/>
  <c r="U40" i="7"/>
  <c r="M40" i="7"/>
  <c r="E40" i="7"/>
  <c r="Y34" i="7"/>
  <c r="Y42" i="7" s="1"/>
  <c r="Y43" i="7" s="1"/>
  <c r="Y80" i="7" s="1"/>
  <c r="Q34" i="7"/>
  <c r="I34" i="7"/>
  <c r="I42" i="7" s="1"/>
  <c r="I43" i="7" s="1"/>
  <c r="I80" i="7" s="1"/>
  <c r="AA34" i="7"/>
  <c r="AA42" i="7" s="1"/>
  <c r="AA43" i="7" s="1"/>
  <c r="AA80" i="7" s="1"/>
  <c r="S34" i="7"/>
  <c r="S42" i="7" s="1"/>
  <c r="S43" i="7" s="1"/>
  <c r="S80" i="7" s="1"/>
  <c r="K34" i="7"/>
  <c r="AC34" i="7"/>
  <c r="U34" i="7"/>
  <c r="M34" i="7"/>
  <c r="M42" i="7" s="1"/>
  <c r="M43" i="7" s="1"/>
  <c r="M80" i="7" s="1"/>
  <c r="E34" i="7"/>
  <c r="E42" i="7" s="1"/>
  <c r="E43" i="7" s="1"/>
  <c r="E80" i="7" s="1"/>
  <c r="W34" i="7"/>
  <c r="O34" i="7"/>
  <c r="G34" i="7"/>
  <c r="G42" i="7" s="1"/>
  <c r="G43" i="7" s="1"/>
  <c r="G80" i="7" s="1"/>
  <c r="Q40" i="7"/>
  <c r="AB40" i="7"/>
  <c r="T40" i="7"/>
  <c r="L40" i="7"/>
  <c r="AB34" i="7"/>
  <c r="AB42" i="7" s="1"/>
  <c r="AB43" i="7" s="1"/>
  <c r="AB80" i="7" s="1"/>
  <c r="T34" i="7"/>
  <c r="T42" i="7" s="1"/>
  <c r="T43" i="7" s="1"/>
  <c r="T80" i="7" s="1"/>
  <c r="L34" i="7"/>
  <c r="AD34" i="7"/>
  <c r="AD42" i="7" s="1"/>
  <c r="AD43" i="7" s="1"/>
  <c r="AD80" i="7" s="1"/>
  <c r="V34" i="7"/>
  <c r="N34" i="7"/>
  <c r="F34" i="7"/>
  <c r="F42" i="7" s="1"/>
  <c r="F43" i="7" s="1"/>
  <c r="F80" i="7" s="1"/>
  <c r="AA96" i="4"/>
  <c r="AD100" i="4"/>
  <c r="V100" i="4"/>
  <c r="N100" i="4"/>
  <c r="AJ95" i="4"/>
  <c r="AB95" i="4"/>
  <c r="T95" i="4"/>
  <c r="L95" i="4"/>
  <c r="AD94" i="4"/>
  <c r="V94" i="4"/>
  <c r="N94" i="4"/>
  <c r="AI95" i="4"/>
  <c r="AA95" i="4"/>
  <c r="S95" i="4"/>
  <c r="K95" i="4"/>
  <c r="T94" i="4"/>
  <c r="L94" i="4"/>
  <c r="AI100" i="4"/>
  <c r="S100" i="4"/>
  <c r="K100" i="4"/>
  <c r="AI94" i="4"/>
  <c r="AA94" i="4"/>
  <c r="S94" i="4"/>
  <c r="K94" i="4"/>
  <c r="AJ96" i="4"/>
  <c r="AB96" i="4"/>
  <c r="T96" i="4"/>
  <c r="L96" i="4"/>
  <c r="AD95" i="4"/>
  <c r="V95" i="4"/>
  <c r="N95" i="4"/>
  <c r="AI96" i="4"/>
  <c r="S96" i="4"/>
  <c r="K96" i="4"/>
  <c r="AE94" i="4"/>
  <c r="W94" i="4"/>
  <c r="O94" i="4"/>
  <c r="N74" i="7"/>
  <c r="N75" i="7" s="1"/>
  <c r="AB74" i="7"/>
  <c r="AB75" i="7" s="1"/>
  <c r="T74" i="7"/>
  <c r="T75" i="7" s="1"/>
  <c r="L74" i="7"/>
  <c r="L75" i="7" s="1"/>
  <c r="V74" i="7"/>
  <c r="V75" i="7" s="1"/>
  <c r="F74" i="7"/>
  <c r="F75" i="7" s="1"/>
  <c r="X74" i="7"/>
  <c r="X75" i="7" s="1"/>
  <c r="P74" i="7"/>
  <c r="P75" i="7" s="1"/>
  <c r="H74" i="7"/>
  <c r="H75" i="7" s="1"/>
  <c r="Z74" i="7"/>
  <c r="Z75" i="7" s="1"/>
  <c r="R74" i="7"/>
  <c r="R75" i="7" s="1"/>
  <c r="J74" i="7"/>
  <c r="J75" i="7" s="1"/>
  <c r="AA74" i="7"/>
  <c r="AA75" i="7" s="1"/>
  <c r="AD74" i="7"/>
  <c r="AD75" i="7" s="1"/>
  <c r="D74" i="7"/>
  <c r="D75" i="7" s="1"/>
  <c r="I74" i="7"/>
  <c r="I75" i="7" s="1"/>
  <c r="Q74" i="7"/>
  <c r="Q75" i="7" s="1"/>
  <c r="Y74" i="7"/>
  <c r="Y75" i="7" s="1"/>
  <c r="E74" i="7"/>
  <c r="E75" i="7" s="1"/>
  <c r="M74" i="7"/>
  <c r="M75" i="7" s="1"/>
  <c r="U74" i="7"/>
  <c r="U75" i="7" s="1"/>
  <c r="AC74" i="7"/>
  <c r="AC75" i="7" s="1"/>
  <c r="G74" i="7"/>
  <c r="G75" i="7" s="1"/>
  <c r="O74" i="7"/>
  <c r="O75" i="7" s="1"/>
  <c r="W74" i="7"/>
  <c r="W75" i="7" s="1"/>
  <c r="U100" i="4"/>
  <c r="M100" i="4"/>
  <c r="U99" i="4"/>
  <c r="M99" i="4"/>
  <c r="Q95" i="4"/>
  <c r="AG100" i="4"/>
  <c r="P95" i="4"/>
  <c r="AF100" i="4"/>
  <c r="X100" i="4"/>
  <c r="P100" i="4"/>
  <c r="U96" i="4"/>
  <c r="M96" i="4"/>
  <c r="Q94" i="4"/>
  <c r="W98" i="4"/>
  <c r="P94" i="4"/>
  <c r="AK118" i="4"/>
  <c r="U42" i="7"/>
  <c r="U43" i="7" s="1"/>
  <c r="U80" i="7" s="1"/>
  <c r="V42" i="7"/>
  <c r="V43" i="7" s="1"/>
  <c r="V80" i="7" s="1"/>
  <c r="N42" i="7"/>
  <c r="N43" i="7" s="1"/>
  <c r="N80" i="7" s="1"/>
  <c r="O42" i="7"/>
  <c r="O43" i="7" s="1"/>
  <c r="O80" i="7" s="1"/>
  <c r="J42" i="7"/>
  <c r="J43" i="7" s="1"/>
  <c r="J80" i="7" s="1"/>
  <c r="AB77" i="3"/>
  <c r="T77" i="3"/>
  <c r="L77" i="3"/>
  <c r="Z75" i="3"/>
  <c r="R75" i="3"/>
  <c r="J75" i="3"/>
  <c r="Z77" i="3"/>
  <c r="R77" i="3"/>
  <c r="J77" i="3"/>
  <c r="AB76" i="3"/>
  <c r="T76" i="3"/>
  <c r="L76" i="3"/>
  <c r="Z74" i="3"/>
  <c r="R74" i="3"/>
  <c r="J74" i="3"/>
  <c r="AB73" i="3"/>
  <c r="T73" i="3"/>
  <c r="L73" i="3"/>
  <c r="Z76" i="3"/>
  <c r="R76" i="3"/>
  <c r="J76" i="3"/>
  <c r="AB68" i="3"/>
  <c r="T68" i="3"/>
  <c r="L68" i="3"/>
  <c r="AB71" i="3"/>
  <c r="T71" i="3"/>
  <c r="L71" i="3"/>
  <c r="AB70" i="3"/>
  <c r="T70" i="3"/>
  <c r="L70" i="3"/>
  <c r="D71" i="3"/>
  <c r="D62" i="1"/>
  <c r="O100" i="4"/>
  <c r="AE96" i="4"/>
  <c r="AH100" i="4"/>
  <c r="Z98" i="4"/>
  <c r="AE99" i="4"/>
  <c r="R96" i="4"/>
  <c r="Z96" i="4"/>
  <c r="AH96" i="4"/>
  <c r="AF97" i="4"/>
  <c r="R99" i="4"/>
  <c r="Z99" i="4"/>
  <c r="AH99" i="4"/>
  <c r="W100" i="4"/>
  <c r="AE100" i="4"/>
  <c r="AY27" i="3"/>
  <c r="W52" i="4"/>
  <c r="W65" i="4" s="1"/>
  <c r="W93" i="4" s="1"/>
  <c r="O57" i="4"/>
  <c r="O70" i="4" s="1"/>
  <c r="O98" i="4" s="1"/>
  <c r="M57" i="4"/>
  <c r="M70" i="4" s="1"/>
  <c r="M98" i="4" s="1"/>
  <c r="U52" i="4"/>
  <c r="U65" i="4" s="1"/>
  <c r="U93" i="4" s="1"/>
  <c r="AC57" i="4"/>
  <c r="AC70" i="4" s="1"/>
  <c r="AC98" i="4" s="1"/>
  <c r="AB57" i="4"/>
  <c r="AB70" i="4" s="1"/>
  <c r="AB98" i="4" s="1"/>
  <c r="AA57" i="4"/>
  <c r="AA70" i="4" s="1"/>
  <c r="AA98" i="4" s="1"/>
  <c r="P57" i="4"/>
  <c r="P70" i="4" s="1"/>
  <c r="P98" i="4" s="1"/>
  <c r="Q52" i="4"/>
  <c r="Q65" i="4" s="1"/>
  <c r="Q93" i="4" s="1"/>
  <c r="X57" i="4"/>
  <c r="X70" i="4" s="1"/>
  <c r="X98" i="4" s="1"/>
  <c r="L57" i="4"/>
  <c r="L70" i="4" s="1"/>
  <c r="L98" i="4" s="1"/>
  <c r="O52" i="4"/>
  <c r="O65" i="4" s="1"/>
  <c r="O93" i="4" s="1"/>
  <c r="AJ57" i="4"/>
  <c r="AJ70" i="4" s="1"/>
  <c r="AJ98" i="4" s="1"/>
  <c r="W57" i="4"/>
  <c r="W70" i="4" s="1"/>
  <c r="K57" i="4"/>
  <c r="K70" i="4" s="1"/>
  <c r="K98" i="4" s="1"/>
  <c r="AG52" i="4"/>
  <c r="AG65" i="4" s="1"/>
  <c r="AG93" i="4" s="1"/>
  <c r="M52" i="4"/>
  <c r="M65" i="4" s="1"/>
  <c r="M93" i="4" s="1"/>
  <c r="J57" i="4"/>
  <c r="AI57" i="4"/>
  <c r="AI70" i="4" s="1"/>
  <c r="AI98" i="4" s="1"/>
  <c r="U57" i="4"/>
  <c r="U70" i="4" s="1"/>
  <c r="U98" i="4" s="1"/>
  <c r="Y56" i="4"/>
  <c r="Y69" i="4" s="1"/>
  <c r="Y97" i="4" s="1"/>
  <c r="AE52" i="4"/>
  <c r="AE65" i="4" s="1"/>
  <c r="AE93" i="4" s="1"/>
  <c r="AF57" i="4"/>
  <c r="AF70" i="4" s="1"/>
  <c r="AF98" i="4" s="1"/>
  <c r="T57" i="4"/>
  <c r="T70" i="4" s="1"/>
  <c r="T98" i="4" s="1"/>
  <c r="AC52" i="4"/>
  <c r="AC65" i="4" s="1"/>
  <c r="AC93" i="4" s="1"/>
  <c r="AE57" i="4"/>
  <c r="AE70" i="4" s="1"/>
  <c r="AE98" i="4" s="1"/>
  <c r="S57" i="4"/>
  <c r="S70" i="4" s="1"/>
  <c r="S98" i="4" s="1"/>
  <c r="Y52" i="4"/>
  <c r="Y65" i="4" s="1"/>
  <c r="Y93" i="4" s="1"/>
  <c r="Q56" i="4"/>
  <c r="Q69" i="4" s="1"/>
  <c r="Q97" i="4" s="1"/>
  <c r="AI51" i="4"/>
  <c r="AI64" i="4" s="1"/>
  <c r="AI92" i="4" s="1"/>
  <c r="AA51" i="4"/>
  <c r="AA64" i="4" s="1"/>
  <c r="AA92" i="4" s="1"/>
  <c r="S51" i="4"/>
  <c r="S64" i="4" s="1"/>
  <c r="S92" i="4" s="1"/>
  <c r="K51" i="4"/>
  <c r="K64" i="4" s="1"/>
  <c r="K92" i="4" s="1"/>
  <c r="AD57" i="4"/>
  <c r="AD70" i="4" s="1"/>
  <c r="AD98" i="4" s="1"/>
  <c r="V57" i="4"/>
  <c r="V70" i="4" s="1"/>
  <c r="V98" i="4" s="1"/>
  <c r="N57" i="4"/>
  <c r="N70" i="4" s="1"/>
  <c r="N98" i="4" s="1"/>
  <c r="AF56" i="4"/>
  <c r="AF69" i="4" s="1"/>
  <c r="X56" i="4"/>
  <c r="X69" i="4" s="1"/>
  <c r="X97" i="4" s="1"/>
  <c r="P56" i="4"/>
  <c r="P69" i="4" s="1"/>
  <c r="P97" i="4" s="1"/>
  <c r="AF52" i="4"/>
  <c r="AF65" i="4" s="1"/>
  <c r="AF93" i="4" s="1"/>
  <c r="X52" i="4"/>
  <c r="X65" i="4" s="1"/>
  <c r="X93" i="4" s="1"/>
  <c r="P52" i="4"/>
  <c r="P65" i="4" s="1"/>
  <c r="P93" i="4" s="1"/>
  <c r="AH51" i="4"/>
  <c r="AH64" i="4" s="1"/>
  <c r="AH92" i="4" s="1"/>
  <c r="Z51" i="4"/>
  <c r="Z64" i="4" s="1"/>
  <c r="Z92" i="4" s="1"/>
  <c r="R51" i="4"/>
  <c r="R64" i="4" s="1"/>
  <c r="R92" i="4" s="1"/>
  <c r="R118" i="4" s="1"/>
  <c r="R123" i="4" s="1"/>
  <c r="W56" i="4"/>
  <c r="W69" i="4" s="1"/>
  <c r="W97" i="4" s="1"/>
  <c r="J56" i="4"/>
  <c r="AD56" i="4"/>
  <c r="AD69" i="4" s="1"/>
  <c r="AD97" i="4" s="1"/>
  <c r="V56" i="4"/>
  <c r="V69" i="4" s="1"/>
  <c r="V97" i="4" s="1"/>
  <c r="N56" i="4"/>
  <c r="N69" i="4" s="1"/>
  <c r="N97" i="4" s="1"/>
  <c r="AD52" i="4"/>
  <c r="AD65" i="4" s="1"/>
  <c r="AD93" i="4" s="1"/>
  <c r="V52" i="4"/>
  <c r="V65" i="4" s="1"/>
  <c r="V93" i="4" s="1"/>
  <c r="N52" i="4"/>
  <c r="N65" i="4" s="1"/>
  <c r="N93" i="4" s="1"/>
  <c r="AF51" i="4"/>
  <c r="AF64" i="4" s="1"/>
  <c r="AF92" i="4" s="1"/>
  <c r="X51" i="4"/>
  <c r="X64" i="4" s="1"/>
  <c r="X92" i="4" s="1"/>
  <c r="P51" i="4"/>
  <c r="P64" i="4" s="1"/>
  <c r="P92" i="4" s="1"/>
  <c r="Q51" i="4"/>
  <c r="Q64" i="4" s="1"/>
  <c r="Q92" i="4" s="1"/>
  <c r="Q118" i="4" s="1"/>
  <c r="Q123" i="4" s="1"/>
  <c r="AC56" i="4"/>
  <c r="AC69" i="4" s="1"/>
  <c r="AC97" i="4" s="1"/>
  <c r="AC119" i="4" s="1"/>
  <c r="AC124" i="4" s="1"/>
  <c r="W51" i="4"/>
  <c r="W64" i="4" s="1"/>
  <c r="W92" i="4" s="1"/>
  <c r="J51" i="4"/>
  <c r="AH57" i="4"/>
  <c r="AH70" i="4" s="1"/>
  <c r="AH98" i="4" s="1"/>
  <c r="Z57" i="4"/>
  <c r="Z70" i="4" s="1"/>
  <c r="R57" i="4"/>
  <c r="R70" i="4" s="1"/>
  <c r="R98" i="4" s="1"/>
  <c r="AJ56" i="4"/>
  <c r="AJ69" i="4" s="1"/>
  <c r="AJ97" i="4" s="1"/>
  <c r="AB56" i="4"/>
  <c r="AB69" i="4" s="1"/>
  <c r="AB97" i="4" s="1"/>
  <c r="T56" i="4"/>
  <c r="T69" i="4" s="1"/>
  <c r="T97" i="4" s="1"/>
  <c r="L56" i="4"/>
  <c r="L69" i="4" s="1"/>
  <c r="L97" i="4" s="1"/>
  <c r="AJ52" i="4"/>
  <c r="AJ65" i="4" s="1"/>
  <c r="AJ93" i="4" s="1"/>
  <c r="AB52" i="4"/>
  <c r="AB65" i="4" s="1"/>
  <c r="AB93" i="4" s="1"/>
  <c r="T52" i="4"/>
  <c r="T65" i="4" s="1"/>
  <c r="T93" i="4" s="1"/>
  <c r="L52" i="4"/>
  <c r="L65" i="4" s="1"/>
  <c r="L93" i="4" s="1"/>
  <c r="AD51" i="4"/>
  <c r="AD64" i="4" s="1"/>
  <c r="AD92" i="4" s="1"/>
  <c r="V51" i="4"/>
  <c r="V64" i="4" s="1"/>
  <c r="V92" i="4" s="1"/>
  <c r="N51" i="4"/>
  <c r="N64" i="4" s="1"/>
  <c r="N92" i="4" s="1"/>
  <c r="AG51" i="4"/>
  <c r="AG64" i="4" s="1"/>
  <c r="AG92" i="4" s="1"/>
  <c r="U56" i="4"/>
  <c r="U69" i="4" s="1"/>
  <c r="U97" i="4" s="1"/>
  <c r="M56" i="4"/>
  <c r="M69" i="4" s="1"/>
  <c r="M97" i="4" s="1"/>
  <c r="AE51" i="4"/>
  <c r="AE64" i="4" s="1"/>
  <c r="AE92" i="4" s="1"/>
  <c r="O51" i="4"/>
  <c r="O64" i="4" s="1"/>
  <c r="O92" i="4" s="1"/>
  <c r="O118" i="4" s="1"/>
  <c r="O123" i="4" s="1"/>
  <c r="J52" i="4"/>
  <c r="AG57" i="4"/>
  <c r="AG70" i="4" s="1"/>
  <c r="AG98" i="4" s="1"/>
  <c r="AG119" i="4" s="1"/>
  <c r="AG124" i="4" s="1"/>
  <c r="Y57" i="4"/>
  <c r="Y70" i="4" s="1"/>
  <c r="Y98" i="4" s="1"/>
  <c r="Y119" i="4" s="1"/>
  <c r="Y124" i="4" s="1"/>
  <c r="Q57" i="4"/>
  <c r="Q70" i="4" s="1"/>
  <c r="Q98" i="4" s="1"/>
  <c r="AI56" i="4"/>
  <c r="AI69" i="4" s="1"/>
  <c r="AI97" i="4" s="1"/>
  <c r="AA56" i="4"/>
  <c r="AA69" i="4" s="1"/>
  <c r="AA97" i="4" s="1"/>
  <c r="AA119" i="4" s="1"/>
  <c r="AA124" i="4" s="1"/>
  <c r="S56" i="4"/>
  <c r="S69" i="4" s="1"/>
  <c r="S97" i="4" s="1"/>
  <c r="K56" i="4"/>
  <c r="K69" i="4" s="1"/>
  <c r="K97" i="4" s="1"/>
  <c r="AI52" i="4"/>
  <c r="AI65" i="4" s="1"/>
  <c r="AI93" i="4" s="1"/>
  <c r="AA52" i="4"/>
  <c r="AA65" i="4" s="1"/>
  <c r="AA93" i="4" s="1"/>
  <c r="S52" i="4"/>
  <c r="S65" i="4" s="1"/>
  <c r="S93" i="4" s="1"/>
  <c r="K52" i="4"/>
  <c r="K65" i="4" s="1"/>
  <c r="K93" i="4" s="1"/>
  <c r="AC51" i="4"/>
  <c r="AC64" i="4" s="1"/>
  <c r="AC92" i="4" s="1"/>
  <c r="U51" i="4"/>
  <c r="U64" i="4" s="1"/>
  <c r="U92" i="4" s="1"/>
  <c r="U118" i="4" s="1"/>
  <c r="U123" i="4" s="1"/>
  <c r="M51" i="4"/>
  <c r="M64" i="4" s="1"/>
  <c r="M92" i="4" s="1"/>
  <c r="AE56" i="4"/>
  <c r="AE69" i="4" s="1"/>
  <c r="AE97" i="4" s="1"/>
  <c r="O56" i="4"/>
  <c r="O69" i="4" s="1"/>
  <c r="O97" i="4" s="1"/>
  <c r="Y51" i="4"/>
  <c r="Y64" i="4" s="1"/>
  <c r="Y92" i="4" s="1"/>
  <c r="AH56" i="4"/>
  <c r="AH69" i="4" s="1"/>
  <c r="AH97" i="4" s="1"/>
  <c r="Z56" i="4"/>
  <c r="Z69" i="4" s="1"/>
  <c r="Z97" i="4" s="1"/>
  <c r="R56" i="4"/>
  <c r="R69" i="4" s="1"/>
  <c r="R97" i="4" s="1"/>
  <c r="AH52" i="4"/>
  <c r="AH65" i="4" s="1"/>
  <c r="AH93" i="4" s="1"/>
  <c r="Z52" i="4"/>
  <c r="Z65" i="4" s="1"/>
  <c r="Z93" i="4" s="1"/>
  <c r="AJ51" i="4"/>
  <c r="AJ64" i="4" s="1"/>
  <c r="AJ92" i="4" s="1"/>
  <c r="AB51" i="4"/>
  <c r="AB64" i="4" s="1"/>
  <c r="AB92" i="4" s="1"/>
  <c r="T51" i="4"/>
  <c r="T64" i="4" s="1"/>
  <c r="T92" i="4" s="1"/>
  <c r="L51" i="4"/>
  <c r="L64" i="4" s="1"/>
  <c r="L92" i="4" s="1"/>
  <c r="D91" i="6" l="1"/>
  <c r="D89" i="6"/>
  <c r="AF119" i="4"/>
  <c r="AF124" i="4" s="1"/>
  <c r="N119" i="4"/>
  <c r="N124" i="4" s="1"/>
  <c r="P119" i="4"/>
  <c r="P124" i="4" s="1"/>
  <c r="K119" i="4"/>
  <c r="K124" i="4" s="1"/>
  <c r="Q119" i="4"/>
  <c r="Q124" i="4" s="1"/>
  <c r="L119" i="4"/>
  <c r="L124" i="4" s="1"/>
  <c r="P118" i="4"/>
  <c r="P123" i="4" s="1"/>
  <c r="X118" i="4"/>
  <c r="X123" i="4" s="1"/>
  <c r="AF118" i="4"/>
  <c r="AF123" i="4" s="1"/>
  <c r="AC118" i="4"/>
  <c r="AC123" i="4" s="1"/>
  <c r="AG118" i="4"/>
  <c r="AG123" i="4" s="1"/>
  <c r="W118" i="4"/>
  <c r="W123" i="4" s="1"/>
  <c r="AD118" i="4"/>
  <c r="AD123" i="4" s="1"/>
  <c r="J123" i="4"/>
  <c r="Z95" i="3"/>
  <c r="J95" i="3"/>
  <c r="AB94" i="3"/>
  <c r="R95" i="3"/>
  <c r="L95" i="3"/>
  <c r="D94" i="3"/>
  <c r="K42" i="7"/>
  <c r="K43" i="7" s="1"/>
  <c r="K80" i="7" s="1"/>
  <c r="W42" i="7"/>
  <c r="W43" i="7" s="1"/>
  <c r="W80" i="7" s="1"/>
  <c r="H42" i="7"/>
  <c r="H43" i="7" s="1"/>
  <c r="H80" i="7" s="1"/>
  <c r="Q42" i="7"/>
  <c r="Q43" i="7" s="1"/>
  <c r="Q80" i="7" s="1"/>
  <c r="L42" i="7"/>
  <c r="L43" i="7" s="1"/>
  <c r="L80" i="7" s="1"/>
  <c r="T95" i="3"/>
  <c r="AB95" i="3"/>
  <c r="L94" i="3"/>
  <c r="T94" i="3"/>
  <c r="AI119" i="4"/>
  <c r="AI124" i="4" s="1"/>
  <c r="AB119" i="4"/>
  <c r="AB124" i="4" s="1"/>
  <c r="O119" i="4"/>
  <c r="O124" i="4" s="1"/>
  <c r="AJ119" i="4"/>
  <c r="AJ124" i="4" s="1"/>
  <c r="AH118" i="4"/>
  <c r="AH123" i="4" s="1"/>
  <c r="N118" i="4"/>
  <c r="N123" i="4" s="1"/>
  <c r="Y118" i="4"/>
  <c r="Y123" i="4" s="1"/>
  <c r="L118" i="4"/>
  <c r="L123" i="4" s="1"/>
  <c r="T118" i="4"/>
  <c r="T123" i="4" s="1"/>
  <c r="V118" i="4"/>
  <c r="V123" i="4" s="1"/>
  <c r="AB118" i="4"/>
  <c r="AB123" i="4" s="1"/>
  <c r="S118" i="4"/>
  <c r="S123" i="4" s="1"/>
  <c r="AA118" i="4"/>
  <c r="AA123" i="4" s="1"/>
  <c r="V119" i="4"/>
  <c r="V124" i="4" s="1"/>
  <c r="Z118" i="4"/>
  <c r="Z123" i="4" s="1"/>
  <c r="X119" i="4"/>
  <c r="X124" i="4" s="1"/>
  <c r="T119" i="4"/>
  <c r="T124" i="4" s="1"/>
  <c r="K118" i="4"/>
  <c r="AI118" i="4"/>
  <c r="AI123" i="4" s="1"/>
  <c r="AD119" i="4"/>
  <c r="AD124" i="4" s="1"/>
  <c r="AJ118" i="4"/>
  <c r="AJ123" i="4" s="1"/>
  <c r="J119" i="4"/>
  <c r="M118" i="4"/>
  <c r="M123" i="4" s="1"/>
  <c r="S119" i="4"/>
  <c r="S124" i="4" s="1"/>
  <c r="AE118" i="4"/>
  <c r="AE123" i="4" s="1"/>
  <c r="W119" i="4"/>
  <c r="W124" i="4" s="1"/>
  <c r="AE119" i="4"/>
  <c r="AE124" i="4" s="1"/>
  <c r="AK119" i="4"/>
  <c r="AH119" i="4"/>
  <c r="AH124" i="4" s="1"/>
  <c r="Z119" i="4"/>
  <c r="Z124" i="4" s="1"/>
  <c r="R119" i="4"/>
  <c r="R124" i="4" s="1"/>
  <c r="M119" i="4"/>
  <c r="M124" i="4" s="1"/>
  <c r="U119" i="4"/>
  <c r="U124" i="4" s="1"/>
  <c r="K123" i="4" l="1"/>
  <c r="AL118" i="4"/>
  <c r="J124" i="4"/>
  <c r="AL119" i="4"/>
  <c r="H124" i="4"/>
  <c r="H123" i="4"/>
  <c r="AI36" i="3"/>
  <c r="AI35" i="3"/>
  <c r="AI34" i="3"/>
  <c r="AI33" i="3"/>
  <c r="AI32" i="3"/>
  <c r="AI31" i="3"/>
  <c r="AI30" i="3"/>
  <c r="AI29" i="3"/>
  <c r="AI28" i="3"/>
  <c r="AJ27" i="3"/>
  <c r="J7" i="3"/>
  <c r="J5" i="3"/>
  <c r="AM34" i="2"/>
  <c r="AM33" i="2"/>
  <c r="AM32" i="2"/>
  <c r="AM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E32" i="2"/>
  <c r="F32" i="2"/>
  <c r="G32" i="2"/>
  <c r="H32" i="2"/>
  <c r="I32" i="2"/>
  <c r="J32" i="2"/>
  <c r="K32" i="2"/>
  <c r="L32" i="2"/>
  <c r="M32" i="2"/>
  <c r="N32" i="2"/>
  <c r="O32" i="2"/>
  <c r="AJ32" i="2" s="1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E36" i="2"/>
  <c r="F36" i="2"/>
  <c r="G36" i="2"/>
  <c r="H36" i="2"/>
  <c r="I36" i="2"/>
  <c r="J36" i="2"/>
  <c r="K36" i="2"/>
  <c r="L36" i="2"/>
  <c r="M36" i="2"/>
  <c r="N36" i="2"/>
  <c r="O36" i="2"/>
  <c r="AJ36" i="2" s="1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D40" i="2"/>
  <c r="D39" i="2"/>
  <c r="D38" i="2"/>
  <c r="D37" i="2"/>
  <c r="D36" i="2"/>
  <c r="D35" i="2"/>
  <c r="D34" i="2"/>
  <c r="D33" i="2"/>
  <c r="D32" i="2"/>
  <c r="J6" i="2"/>
  <c r="J4" i="2"/>
  <c r="E22" i="1"/>
  <c r="M22" i="1"/>
  <c r="U22" i="1"/>
  <c r="AC22" i="1"/>
  <c r="I12" i="1"/>
  <c r="Q12" i="1"/>
  <c r="Y12" i="1"/>
  <c r="F34" i="1"/>
  <c r="N34" i="1"/>
  <c r="V34" i="1"/>
  <c r="AD34" i="1"/>
  <c r="H37" i="1"/>
  <c r="P37" i="1"/>
  <c r="X37" i="1"/>
  <c r="E26" i="1"/>
  <c r="M26" i="1"/>
  <c r="U26" i="1"/>
  <c r="AC26" i="1"/>
  <c r="J27" i="1"/>
  <c r="R27" i="1"/>
  <c r="Z27" i="1"/>
  <c r="G28" i="1"/>
  <c r="O28" i="1"/>
  <c r="W28" i="1"/>
  <c r="AE28" i="1"/>
  <c r="L29" i="1"/>
  <c r="T29" i="1"/>
  <c r="AB29" i="1"/>
  <c r="D28" i="1"/>
  <c r="E19" i="1"/>
  <c r="E36" i="1" s="1"/>
  <c r="F19" i="1"/>
  <c r="F36" i="1" s="1"/>
  <c r="G19" i="1"/>
  <c r="G36" i="1" s="1"/>
  <c r="H19" i="1"/>
  <c r="H36" i="1" s="1"/>
  <c r="I19" i="1"/>
  <c r="I37" i="1" s="1"/>
  <c r="J19" i="1"/>
  <c r="J37" i="1" s="1"/>
  <c r="K19" i="1"/>
  <c r="K37" i="1" s="1"/>
  <c r="L19" i="1"/>
  <c r="L36" i="1" s="1"/>
  <c r="M19" i="1"/>
  <c r="M36" i="1" s="1"/>
  <c r="N19" i="1"/>
  <c r="N36" i="1" s="1"/>
  <c r="O19" i="1"/>
  <c r="O36" i="1" s="1"/>
  <c r="P19" i="1"/>
  <c r="P36" i="1" s="1"/>
  <c r="Q19" i="1"/>
  <c r="Q37" i="1" s="1"/>
  <c r="R19" i="1"/>
  <c r="R37" i="1" s="1"/>
  <c r="S19" i="1"/>
  <c r="S36" i="1" s="1"/>
  <c r="T19" i="1"/>
  <c r="T36" i="1" s="1"/>
  <c r="U19" i="1"/>
  <c r="U36" i="1" s="1"/>
  <c r="V19" i="1"/>
  <c r="V36" i="1" s="1"/>
  <c r="W19" i="1"/>
  <c r="W36" i="1" s="1"/>
  <c r="X19" i="1"/>
  <c r="X36" i="1" s="1"/>
  <c r="Y19" i="1"/>
  <c r="Y37" i="1" s="1"/>
  <c r="Z19" i="1"/>
  <c r="Z37" i="1" s="1"/>
  <c r="AA19" i="1"/>
  <c r="AA37" i="1" s="1"/>
  <c r="AB19" i="1"/>
  <c r="AB36" i="1" s="1"/>
  <c r="AC19" i="1"/>
  <c r="AC36" i="1" s="1"/>
  <c r="AD19" i="1"/>
  <c r="AD36" i="1" s="1"/>
  <c r="AE19" i="1"/>
  <c r="AE36" i="1" s="1"/>
  <c r="E16" i="1"/>
  <c r="E35" i="1" s="1"/>
  <c r="C35" i="1" s="1"/>
  <c r="F16" i="1"/>
  <c r="F35" i="1" s="1"/>
  <c r="G16" i="1"/>
  <c r="G35" i="1" s="1"/>
  <c r="H16" i="1"/>
  <c r="H35" i="1" s="1"/>
  <c r="I16" i="1"/>
  <c r="I35" i="1" s="1"/>
  <c r="J16" i="1"/>
  <c r="J35" i="1" s="1"/>
  <c r="K16" i="1"/>
  <c r="K35" i="1" s="1"/>
  <c r="L16" i="1"/>
  <c r="L35" i="1" s="1"/>
  <c r="M16" i="1"/>
  <c r="M35" i="1" s="1"/>
  <c r="N16" i="1"/>
  <c r="N35" i="1" s="1"/>
  <c r="O16" i="1"/>
  <c r="O35" i="1" s="1"/>
  <c r="P16" i="1"/>
  <c r="P35" i="1" s="1"/>
  <c r="Q16" i="1"/>
  <c r="Q35" i="1" s="1"/>
  <c r="R16" i="1"/>
  <c r="R35" i="1" s="1"/>
  <c r="S16" i="1"/>
  <c r="S35" i="1" s="1"/>
  <c r="T16" i="1"/>
  <c r="T35" i="1" s="1"/>
  <c r="U16" i="1"/>
  <c r="U35" i="1" s="1"/>
  <c r="V16" i="1"/>
  <c r="V35" i="1" s="1"/>
  <c r="W16" i="1"/>
  <c r="W35" i="1" s="1"/>
  <c r="X16" i="1"/>
  <c r="X35" i="1" s="1"/>
  <c r="Y16" i="1"/>
  <c r="Y35" i="1" s="1"/>
  <c r="Z16" i="1"/>
  <c r="Z35" i="1" s="1"/>
  <c r="AA16" i="1"/>
  <c r="AA35" i="1" s="1"/>
  <c r="AB16" i="1"/>
  <c r="AB35" i="1" s="1"/>
  <c r="AC16" i="1"/>
  <c r="AC35" i="1" s="1"/>
  <c r="AD16" i="1"/>
  <c r="AD35" i="1" s="1"/>
  <c r="AE16" i="1"/>
  <c r="AE35" i="1" s="1"/>
  <c r="D19" i="1"/>
  <c r="D37" i="1" s="1"/>
  <c r="D16" i="1"/>
  <c r="D35" i="1" s="1"/>
  <c r="E9" i="1"/>
  <c r="E29" i="1" s="1"/>
  <c r="F9" i="1"/>
  <c r="F29" i="1" s="1"/>
  <c r="G9" i="1"/>
  <c r="G29" i="1" s="1"/>
  <c r="H9" i="1"/>
  <c r="H28" i="1" s="1"/>
  <c r="I9" i="1"/>
  <c r="I28" i="1" s="1"/>
  <c r="J9" i="1"/>
  <c r="J28" i="1" s="1"/>
  <c r="K9" i="1"/>
  <c r="K28" i="1" s="1"/>
  <c r="L9" i="1"/>
  <c r="L28" i="1" s="1"/>
  <c r="M9" i="1"/>
  <c r="M29" i="1" s="1"/>
  <c r="N9" i="1"/>
  <c r="N29" i="1" s="1"/>
  <c r="O9" i="1"/>
  <c r="O29" i="1" s="1"/>
  <c r="P9" i="1"/>
  <c r="P28" i="1" s="1"/>
  <c r="Q9" i="1"/>
  <c r="Q28" i="1" s="1"/>
  <c r="R9" i="1"/>
  <c r="R28" i="1" s="1"/>
  <c r="S9" i="1"/>
  <c r="S28" i="1" s="1"/>
  <c r="T9" i="1"/>
  <c r="T28" i="1" s="1"/>
  <c r="U9" i="1"/>
  <c r="U29" i="1" s="1"/>
  <c r="V9" i="1"/>
  <c r="V29" i="1" s="1"/>
  <c r="W9" i="1"/>
  <c r="W29" i="1" s="1"/>
  <c r="X9" i="1"/>
  <c r="X28" i="1" s="1"/>
  <c r="Y9" i="1"/>
  <c r="Y28" i="1" s="1"/>
  <c r="Z9" i="1"/>
  <c r="Z28" i="1" s="1"/>
  <c r="AA9" i="1"/>
  <c r="AA28" i="1" s="1"/>
  <c r="AB9" i="1"/>
  <c r="AB28" i="1" s="1"/>
  <c r="AC9" i="1"/>
  <c r="AC29" i="1" s="1"/>
  <c r="AD9" i="1"/>
  <c r="AD29" i="1" s="1"/>
  <c r="AE9" i="1"/>
  <c r="AE29" i="1" s="1"/>
  <c r="D9" i="1"/>
  <c r="D29" i="1" s="1"/>
  <c r="E6" i="1"/>
  <c r="E27" i="1" s="1"/>
  <c r="F6" i="1"/>
  <c r="F26" i="1" s="1"/>
  <c r="G6" i="1"/>
  <c r="G26" i="1" s="1"/>
  <c r="H6" i="1"/>
  <c r="H26" i="1" s="1"/>
  <c r="I6" i="1"/>
  <c r="I26" i="1" s="1"/>
  <c r="J6" i="1"/>
  <c r="J12" i="1" s="1"/>
  <c r="K6" i="1"/>
  <c r="K27" i="1" s="1"/>
  <c r="L6" i="1"/>
  <c r="L27" i="1" s="1"/>
  <c r="M6" i="1"/>
  <c r="M27" i="1" s="1"/>
  <c r="N6" i="1"/>
  <c r="N26" i="1" s="1"/>
  <c r="O6" i="1"/>
  <c r="O26" i="1" s="1"/>
  <c r="P6" i="1"/>
  <c r="P26" i="1" s="1"/>
  <c r="Q6" i="1"/>
  <c r="Q26" i="1" s="1"/>
  <c r="R6" i="1"/>
  <c r="R12" i="1" s="1"/>
  <c r="S6" i="1"/>
  <c r="S27" i="1" s="1"/>
  <c r="T6" i="1"/>
  <c r="T27" i="1" s="1"/>
  <c r="U6" i="1"/>
  <c r="U27" i="1" s="1"/>
  <c r="V6" i="1"/>
  <c r="V26" i="1" s="1"/>
  <c r="W6" i="1"/>
  <c r="W26" i="1" s="1"/>
  <c r="X6" i="1"/>
  <c r="X26" i="1" s="1"/>
  <c r="Y6" i="1"/>
  <c r="Y26" i="1" s="1"/>
  <c r="Z6" i="1"/>
  <c r="Z12" i="1" s="1"/>
  <c r="AA6" i="1"/>
  <c r="AA27" i="1" s="1"/>
  <c r="AB6" i="1"/>
  <c r="AB27" i="1" s="1"/>
  <c r="AC6" i="1"/>
  <c r="AC27" i="1" s="1"/>
  <c r="AD6" i="1"/>
  <c r="AD26" i="1" s="1"/>
  <c r="AE6" i="1"/>
  <c r="AE26" i="1" s="1"/>
  <c r="D6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J35" i="2" l="1"/>
  <c r="AJ40" i="2"/>
  <c r="AJ39" i="2"/>
  <c r="AJ38" i="2"/>
  <c r="AJ34" i="2"/>
  <c r="AJ37" i="2"/>
  <c r="AK32" i="2" s="1"/>
  <c r="AJ33" i="2"/>
  <c r="AK31" i="2"/>
  <c r="AA29" i="1"/>
  <c r="S29" i="1"/>
  <c r="K29" i="1"/>
  <c r="AD28" i="1"/>
  <c r="V28" i="1"/>
  <c r="N28" i="1"/>
  <c r="F28" i="1"/>
  <c r="Y27" i="1"/>
  <c r="Q27" i="1"/>
  <c r="I27" i="1"/>
  <c r="AB26" i="1"/>
  <c r="T26" i="1"/>
  <c r="L26" i="1"/>
  <c r="AE37" i="1"/>
  <c r="W37" i="1"/>
  <c r="O37" i="1"/>
  <c r="G37" i="1"/>
  <c r="Z36" i="1"/>
  <c r="R36" i="1"/>
  <c r="J36" i="1"/>
  <c r="AC34" i="1"/>
  <c r="U34" i="1"/>
  <c r="M34" i="1"/>
  <c r="E34" i="1"/>
  <c r="X12" i="1"/>
  <c r="P12" i="1"/>
  <c r="H12" i="1"/>
  <c r="AB22" i="1"/>
  <c r="T22" i="1"/>
  <c r="L22" i="1"/>
  <c r="AA36" i="1"/>
  <c r="D34" i="1"/>
  <c r="Z29" i="1"/>
  <c r="R29" i="1"/>
  <c r="J29" i="1"/>
  <c r="AC28" i="1"/>
  <c r="U28" i="1"/>
  <c r="M28" i="1"/>
  <c r="E28" i="1"/>
  <c r="X27" i="1"/>
  <c r="P27" i="1"/>
  <c r="H27" i="1"/>
  <c r="AA26" i="1"/>
  <c r="S26" i="1"/>
  <c r="K26" i="1"/>
  <c r="AD37" i="1"/>
  <c r="V37" i="1"/>
  <c r="N37" i="1"/>
  <c r="F37" i="1"/>
  <c r="Y36" i="1"/>
  <c r="Q36" i="1"/>
  <c r="I36" i="1"/>
  <c r="C36" i="1" s="1"/>
  <c r="AB34" i="1"/>
  <c r="T34" i="1"/>
  <c r="L34" i="1"/>
  <c r="AE12" i="1"/>
  <c r="W12" i="1"/>
  <c r="O12" i="1"/>
  <c r="G12" i="1"/>
  <c r="AA22" i="1"/>
  <c r="S22" i="1"/>
  <c r="K22" i="1"/>
  <c r="K36" i="1"/>
  <c r="D36" i="1"/>
  <c r="Y29" i="1"/>
  <c r="Q29" i="1"/>
  <c r="I29" i="1"/>
  <c r="AE27" i="1"/>
  <c r="W27" i="1"/>
  <c r="O27" i="1"/>
  <c r="G27" i="1"/>
  <c r="Z26" i="1"/>
  <c r="R26" i="1"/>
  <c r="J26" i="1"/>
  <c r="C26" i="1" s="1"/>
  <c r="AC37" i="1"/>
  <c r="U37" i="1"/>
  <c r="M37" i="1"/>
  <c r="E37" i="1"/>
  <c r="AA34" i="1"/>
  <c r="S34" i="1"/>
  <c r="K34" i="1"/>
  <c r="AD12" i="1"/>
  <c r="V12" i="1"/>
  <c r="N12" i="1"/>
  <c r="F12" i="1"/>
  <c r="Z22" i="1"/>
  <c r="R22" i="1"/>
  <c r="J22" i="1"/>
  <c r="X29" i="1"/>
  <c r="P29" i="1"/>
  <c r="H29" i="1"/>
  <c r="C29" i="1" s="1"/>
  <c r="AD27" i="1"/>
  <c r="V27" i="1"/>
  <c r="N27" i="1"/>
  <c r="F27" i="1"/>
  <c r="C27" i="1" s="1"/>
  <c r="AB37" i="1"/>
  <c r="T37" i="1"/>
  <c r="L37" i="1"/>
  <c r="Z34" i="1"/>
  <c r="R34" i="1"/>
  <c r="J34" i="1"/>
  <c r="AC12" i="1"/>
  <c r="U12" i="1"/>
  <c r="M12" i="1"/>
  <c r="E12" i="1"/>
  <c r="Y22" i="1"/>
  <c r="Q22" i="1"/>
  <c r="I22" i="1"/>
  <c r="S37" i="1"/>
  <c r="Y34" i="1"/>
  <c r="Q34" i="1"/>
  <c r="I34" i="1"/>
  <c r="AB12" i="1"/>
  <c r="T12" i="1"/>
  <c r="L12" i="1"/>
  <c r="D22" i="1"/>
  <c r="X22" i="1"/>
  <c r="P22" i="1"/>
  <c r="H22" i="1"/>
  <c r="X34" i="1"/>
  <c r="P34" i="1"/>
  <c r="H34" i="1"/>
  <c r="AA12" i="1"/>
  <c r="S12" i="1"/>
  <c r="K12" i="1"/>
  <c r="AE22" i="1"/>
  <c r="W22" i="1"/>
  <c r="O22" i="1"/>
  <c r="G22" i="1"/>
  <c r="D12" i="1"/>
  <c r="D27" i="1"/>
  <c r="D26" i="1"/>
  <c r="AE34" i="1"/>
  <c r="W34" i="1"/>
  <c r="O34" i="1"/>
  <c r="G34" i="1"/>
  <c r="AD22" i="1"/>
  <c r="V22" i="1"/>
  <c r="N22" i="1"/>
  <c r="F22" i="1"/>
  <c r="AJ28" i="3"/>
  <c r="AJ29" i="3"/>
  <c r="AJ30" i="3"/>
  <c r="AJ31" i="3"/>
  <c r="AK33" i="2" l="1"/>
  <c r="AK34" i="2"/>
  <c r="AK35" i="2"/>
  <c r="AK32" i="3"/>
  <c r="C34" i="1"/>
  <c r="C28" i="1"/>
  <c r="C37" i="1"/>
</calcChain>
</file>

<file path=xl/sharedStrings.xml><?xml version="1.0" encoding="utf-8"?>
<sst xmlns="http://schemas.openxmlformats.org/spreadsheetml/2006/main" count="565" uniqueCount="204">
  <si>
    <t>Pinta-alat, ha</t>
  </si>
  <si>
    <t>Etelä-Suomi</t>
  </si>
  <si>
    <t>Rhtkg</t>
  </si>
  <si>
    <t>Mtkg1</t>
  </si>
  <si>
    <t>Mtkg2</t>
  </si>
  <si>
    <t>Ptkg1</t>
  </si>
  <si>
    <t>Ptkg2</t>
  </si>
  <si>
    <t>Vatkg</t>
  </si>
  <si>
    <t>Jätkg</t>
  </si>
  <si>
    <t>summa</t>
  </si>
  <si>
    <t>Pohjois-Suomi</t>
  </si>
  <si>
    <t>keskiarvo yli vuosien</t>
  </si>
  <si>
    <t>Mtkg</t>
  </si>
  <si>
    <t>Ptkg</t>
  </si>
  <si>
    <t>Ojanen ym. 2014 julkaisun lineaarinen regressiomalli turpeen ja karikkeen hajoamiselle Table A.5.</t>
  </si>
  <si>
    <t>t C/ha</t>
  </si>
  <si>
    <t>&lt;-</t>
  </si>
  <si>
    <t>(14.74*ppa+242.8*temperature)-1383/3.67*0.01</t>
  </si>
  <si>
    <t>Mtkgi</t>
  </si>
  <si>
    <t>(14.74*ppa+242.8*temperature)-1410/3.67*0.01</t>
  </si>
  <si>
    <t>Mtkgii</t>
  </si>
  <si>
    <t>(14.74*ppa+242.8*temperature)-1487/3.67*0.01</t>
  </si>
  <si>
    <t>Ptkgi</t>
  </si>
  <si>
    <t>(14.74*ppa+242.8*temperature)-1654/3.67*0.01</t>
  </si>
  <si>
    <t>Ptkgii</t>
  </si>
  <si>
    <t>(14.74*ppa+242.8*temperature)-1674/3.67*0.01</t>
  </si>
  <si>
    <t>(14.74*ppa+242.8*temperature)-1771/3.67*0.01</t>
  </si>
  <si>
    <t>Jatkg</t>
  </si>
  <si>
    <t>(14.74*ppa+242.8*temperature)-1814/3.67*0.01</t>
  </si>
  <si>
    <t>Mallit kun turvekangastyypit I ja II yhdistetty ja kerroin laskettu pinta-alaosuudella painotettuna keskiarvona</t>
  </si>
  <si>
    <t>painotettu kerroin</t>
  </si>
  <si>
    <t>PA osuus, %</t>
  </si>
  <si>
    <t>(14.74*ppa+242.8*temperature)-1440/3.67*0.01</t>
  </si>
  <si>
    <t>(14.74*ppa+242.8*temperature)-1662/3.67*0.01</t>
  </si>
  <si>
    <t>Puuston pohjapinta-ala turvekangastyypeittäin</t>
  </si>
  <si>
    <t>alue</t>
  </si>
  <si>
    <t>maalk</t>
  </si>
  <si>
    <t>tkg</t>
  </si>
  <si>
    <t>m2/ha</t>
  </si>
  <si>
    <t>Turpeen ja karikkeenhajoaminen Ojasen ym. 2014 mallilla (ei sisällä hakkuutähteen ja kuolleen puun hajoamista)</t>
  </si>
  <si>
    <t>g/m2/year</t>
  </si>
  <si>
    <t>of</t>
  </si>
  <si>
    <t>CO2</t>
  </si>
  <si>
    <t>to</t>
  </si>
  <si>
    <t>ton</t>
  </si>
  <si>
    <t>C</t>
  </si>
  <si>
    <t>/ha</t>
  </si>
  <si>
    <t>(note</t>
  </si>
  <si>
    <t>CARBON)</t>
  </si>
  <si>
    <t>2001-2010</t>
  </si>
  <si>
    <t>I ja II tyypit yhdistämistä varten, pinta-ala osuudet painotettua keskiarvoa varten</t>
  </si>
  <si>
    <t>Ojanen ym. 2014 julkaisun lineaarinen regressiomalli pintakasvillisuuden (varvut, ruohot ja sammalet) kariketuotokselle Table A.4.</t>
  </si>
  <si>
    <t>(-4.52*ppa)+227/3.67*0.01</t>
  </si>
  <si>
    <t>(-4.52*ppa)+206/3.67*0.01</t>
  </si>
  <si>
    <t>(-4.52*ppa)+271/3.67*0.01</t>
  </si>
  <si>
    <t>(-4,52*ppa)+261/3.67*0.01</t>
  </si>
  <si>
    <t>(-4.52*ppa)+233/3.67*0.01</t>
  </si>
  <si>
    <t>(-4.52*ppa)+298/3.67*0.01</t>
  </si>
  <si>
    <t>(-4.52*ppa)+187/3.67*0.01</t>
  </si>
  <si>
    <t>(-4.52*ppa)+256/3.67*0.01</t>
  </si>
  <si>
    <t>Pintakasvillisuuden karikesyöte</t>
  </si>
  <si>
    <t>Maanpäällinen kasvillisuuden karike</t>
  </si>
  <si>
    <t>Varvut</t>
  </si>
  <si>
    <t>Sarat ja ruohot</t>
  </si>
  <si>
    <t>Muut ruohot</t>
  </si>
  <si>
    <t>Sammalet</t>
  </si>
  <si>
    <t>yhteensä</t>
  </si>
  <si>
    <t>CO2 g/m2/v</t>
  </si>
  <si>
    <t>C t/ha2/v</t>
  </si>
  <si>
    <t>keskiarvo</t>
  </si>
  <si>
    <t>2001-2010, t C/ha/v</t>
  </si>
  <si>
    <t>Ojanen ym. 2014 julkaisun lineaarinen regressiomalli hienojuurten biomassalle puuston pohjapinta-alan ja varpujen peittävyysprosentin perusteella. Table A.2.</t>
  </si>
  <si>
    <t>MtkgI</t>
  </si>
  <si>
    <t>MtkgII</t>
  </si>
  <si>
    <t>PtkgI</t>
  </si>
  <si>
    <t>PtkgII</t>
  </si>
  <si>
    <t>Ojanen ym. 2014, Table A.3.Varpujen peittävyysprosentit (%)</t>
  </si>
  <si>
    <t>Painotettu peittävyys</t>
  </si>
  <si>
    <t>(tiedosto G:Luke/GHG/ghgi/development/turvemaat/turvemaiden uudet CO2 kertoimet/Uudet_ppaat_VMI9-9--11-12_04032021.xls</t>
  </si>
  <si>
    <t>puulaji</t>
  </si>
  <si>
    <t>ppa9</t>
  </si>
  <si>
    <t>ppa10</t>
  </si>
  <si>
    <t>ppa11</t>
  </si>
  <si>
    <t>ppa12</t>
  </si>
  <si>
    <t>1=es, 2=ps</t>
  </si>
  <si>
    <t>1=metsä</t>
  </si>
  <si>
    <t>turvekangas</t>
  </si>
  <si>
    <t>1=mä, 2=ku, 3=le</t>
  </si>
  <si>
    <t>(tiedosto G:Luke/GHG/ghgi/development/turvemaat/turvemaiden uudet CO2 kertoimet/tkg_ppa_ep_VMI9-12.xls</t>
  </si>
  <si>
    <t>laskettu välilehdellä PPA (tiedosto G:Luke/GHG/ghgi/development/turvemaat/turvemaiden uudet CO2 kertoimet/tkg_ppa_ep_VMI9-12.xls</t>
  </si>
  <si>
    <t>Mutkg</t>
  </si>
  <si>
    <t>Minkkinen et al. 2020 juurten kiertonopeus (1/longevity)</t>
  </si>
  <si>
    <t>HIENOJUURTEN (puusto+varvut) KARIKETUOTOS, t C/ha (laskettu biomassasta kiertonopeuden perusteella ja KORJATTUNA 4,3 % lisäyksellä kattamaan yli 20 cyvyyden juuret)</t>
  </si>
  <si>
    <t>biomassa*kiertonopeus*50% hiiltä</t>
  </si>
  <si>
    <t>Ojanen ym 2013</t>
  </si>
  <si>
    <t>g CO2/m2</t>
  </si>
  <si>
    <t>fwl,sf,19902017,org,bel</t>
  </si>
  <si>
    <t>log,fwl,SF,org,bel</t>
  </si>
  <si>
    <t>nat,nwl,SF,org,bel</t>
  </si>
  <si>
    <t>nat,fwl,SF,org,bel</t>
  </si>
  <si>
    <t>Luonnonpoistuman hienojuuret</t>
  </si>
  <si>
    <t>Luonnonpoistuman paksujuuret</t>
  </si>
  <si>
    <t>Hakkuupoistuman hienojuuret</t>
  </si>
  <si>
    <t>Hakkuupoistuman paksujuuret</t>
  </si>
  <si>
    <t>DOM</t>
  </si>
  <si>
    <t>Kuollut puu</t>
  </si>
  <si>
    <t>NÄMÄ KHKI:STA</t>
  </si>
  <si>
    <t>Puuston Paksut juuret</t>
  </si>
  <si>
    <t>MAANALAINEN KARIKETUOTOS, t C/HA</t>
  </si>
  <si>
    <t>und,org,abv</t>
  </si>
  <si>
    <t>NWL.org.SF.abv</t>
  </si>
  <si>
    <t>FWL.org.SFabv</t>
  </si>
  <si>
    <t>LOG.nwl.SF.org.abv</t>
  </si>
  <si>
    <t>LOG.fwl.SF.org.abv</t>
  </si>
  <si>
    <t>LOG.cwl.SF.org.abv</t>
  </si>
  <si>
    <t>NAT.nwl.SF.org.abv</t>
  </si>
  <si>
    <t>NAT.fwl.SF.org.abv</t>
  </si>
  <si>
    <t>NAT.cwl.SF.org.abv</t>
  </si>
  <si>
    <t>NWL.org.NFabv</t>
  </si>
  <si>
    <t>FWL.org.NFabv</t>
  </si>
  <si>
    <t>LOG.nwl.NF.org.abv</t>
  </si>
  <si>
    <t>LOG.fwl.NF.org.abv</t>
  </si>
  <si>
    <t>LOG.cwl.NF.org.abv</t>
  </si>
  <si>
    <t>NAT.nwl.NF.org.abv</t>
  </si>
  <si>
    <t>NAT.fwl.NF.org.abv</t>
  </si>
  <si>
    <t>NAT.cwl.NF.org.abv</t>
  </si>
  <si>
    <t>DOM, SF</t>
  </si>
  <si>
    <t>Puuston Neulaset</t>
  </si>
  <si>
    <t>PuustonOksat</t>
  </si>
  <si>
    <t>Luonnonpoistuma</t>
  </si>
  <si>
    <t>Hakkuupoistuman neulaset</t>
  </si>
  <si>
    <t>fwl,nf,19902017,org,bel</t>
  </si>
  <si>
    <t>log,fwl,NF,org,bel</t>
  </si>
  <si>
    <t>nat,nwl,NF,org,bel</t>
  </si>
  <si>
    <t>nat,fwl,NF,org,bel</t>
  </si>
  <si>
    <t>MAANPÄÄLINEN KARIKETUOTOS, t C/ha (ILMAN HAKKUUTÄHDETTÄ)</t>
  </si>
  <si>
    <t>PINTA-ALAT, HA</t>
  </si>
  <si>
    <t>PÄÄSTÖKERRROIN, t C/ha/v= MAANPÄÄLLINEN KARIKE+MAANALAINEN KARIKE-TURPEEN HAJOAMINEN</t>
  </si>
  <si>
    <t>Suomi</t>
  </si>
  <si>
    <t>kt C</t>
  </si>
  <si>
    <t>Päästölaskenta, t C=pinta-ala *päästökerroin</t>
  </si>
  <si>
    <t>TURVEKANGASTYYPPIEN PINTA-ALAOSUUDET</t>
  </si>
  <si>
    <t>HUOM ALLA SUMMA LASKETTU ILMAN PINTAKASVILLISUUDEN KARIKETTA KOSKA SE ON LASKETTU EDELLÄ</t>
  </si>
  <si>
    <t xml:space="preserve"> CO2g/m2</t>
  </si>
  <si>
    <t>C, t/ha</t>
  </si>
  <si>
    <t>Ojanen ym 2013 Table 4</t>
  </si>
  <si>
    <t>Laskettu vähentämällä turvekangastyypeittäisistä hajoamisluvuista aluekohtainen karike</t>
  </si>
  <si>
    <t>Laskettu vähentämällä turvekangastyypeittäisistä hajoamisluvuista turvekangastyyppikohtainen karike</t>
  </si>
  <si>
    <t>2. PÄÄSTÖKERRROIN, t C/ha/v= MAANPÄÄLLINEN KARIKE+MAANALAINEN KARIKE-TURPEEN HAJOAMINEN</t>
  </si>
  <si>
    <t>2 Päästölaskenta, t C=pinta-ala *päästökerroin</t>
  </si>
  <si>
    <t>MAANALAINEN KARIKETUOTOS, t C/HA (painotettu turvekangastyyppein pinta-aloilla)</t>
  </si>
  <si>
    <t>t C/ha/v</t>
  </si>
  <si>
    <t>HIENOJUURTEN (puusto+varvut) BIOMASSA, t /ha</t>
  </si>
  <si>
    <t>(8.80*PinePPA)+(6.61 SprucePPA)+(17.3*DecPPA)+(4.81*PC)+120*0.01</t>
  </si>
  <si>
    <t>(8.80*PinePPA)+(6.61 SprucePPA)+(17.3*DecPPA)+(4.81*PC)-53.2*0.01</t>
  </si>
  <si>
    <t>hakkuutähde+luonnonpoistuma</t>
  </si>
  <si>
    <t>drymass g/m2 to t C/ha</t>
  </si>
  <si>
    <t>Ojanen et al. 2013, Table 2</t>
  </si>
  <si>
    <t>erotus</t>
  </si>
  <si>
    <t>ka</t>
  </si>
  <si>
    <t xml:space="preserve">MAANPÄÄLLINEN KARIKETUOTOS, t C/ha </t>
  </si>
  <si>
    <t>MAANALAINEN KARIKETUOTOS, t C/ha</t>
  </si>
  <si>
    <t>log,nwl,SF,org,bel</t>
  </si>
  <si>
    <t>log,nwl,NF,org,bel</t>
  </si>
  <si>
    <t>MAANPÄÄLINEN KARIKETUOTOS, t C/ha</t>
  </si>
  <si>
    <t>Pintakasvillisuuden kariketuotos Ojasen ym. 2014 mallilla, g/m2/year</t>
  </si>
  <si>
    <t>South-Finland</t>
  </si>
  <si>
    <t>North-Finland</t>
  </si>
  <si>
    <t>South-Finland, GHGI</t>
  </si>
  <si>
    <t>North-Finland, GHGI</t>
  </si>
  <si>
    <t>Hakkuutähteen ja luonnonpoistuman hajoaminen laskettuna Yasson kautta, t C/ha</t>
  </si>
  <si>
    <t>Ojanen et al. 2013, Table 4, t C/ha</t>
  </si>
  <si>
    <t>aboveground litter</t>
  </si>
  <si>
    <t>Ojanen 2013, table 4, t C/ha</t>
  </si>
  <si>
    <t>Turpeen ja karikkeenhajoaminen+ Hakkuutähteen ja luonnonpoistuman hajoaminen , t C/ha</t>
  </si>
  <si>
    <t>Turpeen ja karikkeen hajoaminen Ojasen ym. 2014 mallilla +hakkuutähteen ja luonnonpoistuman hajoaminen, t C/ha</t>
  </si>
  <si>
    <t>GHGI 2018</t>
  </si>
  <si>
    <t>NEW METHOD</t>
  </si>
  <si>
    <t>Belowground litter</t>
  </si>
  <si>
    <t>Rhtkg SF</t>
  </si>
  <si>
    <t>Mtkg SF</t>
  </si>
  <si>
    <t>Ptkg SF</t>
  </si>
  <si>
    <t>Vatkg SF</t>
  </si>
  <si>
    <t>Jatkg SF</t>
  </si>
  <si>
    <t>Rhtkg NF</t>
  </si>
  <si>
    <t>Mtkg NF</t>
  </si>
  <si>
    <t>Ptkg NF</t>
  </si>
  <si>
    <t>Vatkg NF</t>
  </si>
  <si>
    <t>Jatkg NF</t>
  </si>
  <si>
    <t>GHGI</t>
  </si>
  <si>
    <t>New method</t>
  </si>
  <si>
    <t>Mutkg NF</t>
  </si>
  <si>
    <t>Jätkg NF</t>
  </si>
  <si>
    <t>Mutkg SF</t>
  </si>
  <si>
    <t>Jätkg SF</t>
  </si>
  <si>
    <t>SF</t>
  </si>
  <si>
    <t>NF</t>
  </si>
  <si>
    <t>Mean</t>
  </si>
  <si>
    <t>Touko-marraskuun keskilömpötila 30 vuoden liukuvana keskiarvona, Celcius</t>
  </si>
  <si>
    <t>South Finland</t>
  </si>
  <si>
    <t>North Finland</t>
  </si>
  <si>
    <t>total_litter</t>
  </si>
  <si>
    <t>area</t>
  </si>
  <si>
    <t>below_ground_litter_production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</si>
</sst>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.00000"/>
    <numFmt numFmtId="166" formatCode="0.0000"/>
    <numFmt numFmtId="168" formatCode="0.000000"/>
    <numFmt numFmtId="169" formatCode="0.0000000"/>
    <numFmt numFmtId="170" formatCode="0.00000000"/>
    <numFmt numFmtId="171" formatCode="0.000000000"/>
    <numFmt numFmtId="172" formatCode="0.0000000000"/>
    <numFmt numFmtId="174" formatCode="0.000000000000"/>
    <numFmt numFmtId="183" formatCode="0.0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2" fontId="0" fillId="0" borderId="0" xfId="0" applyNumberFormat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2" fontId="0" fillId="11" borderId="0" xfId="0" applyNumberFormat="1" applyFill="1"/>
    <xf numFmtId="164" fontId="0" fillId="0" borderId="0" xfId="0" applyNumberFormat="1"/>
    <xf numFmtId="0" fontId="0" fillId="12" borderId="0" xfId="0" applyFill="1"/>
    <xf numFmtId="2" fontId="0" fillId="12" borderId="0" xfId="0" applyNumberFormat="1" applyFill="1"/>
    <xf numFmtId="2" fontId="0" fillId="5" borderId="0" xfId="0" applyNumberFormat="1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2" fontId="0" fillId="14" borderId="0" xfId="0" applyNumberFormat="1" applyFill="1"/>
    <xf numFmtId="166" fontId="0" fillId="0" borderId="0" xfId="0" applyNumberFormat="1"/>
    <xf numFmtId="1" fontId="0" fillId="0" borderId="0" xfId="0" applyNumberFormat="1"/>
    <xf numFmtId="165" fontId="0" fillId="15" borderId="0" xfId="0" applyNumberFormat="1" applyFill="1"/>
    <xf numFmtId="166" fontId="0" fillId="15" borderId="0" xfId="0" applyNumberFormat="1" applyFill="1"/>
    <xf numFmtId="164" fontId="0" fillId="13" borderId="0" xfId="0" applyNumberFormat="1" applyFill="1"/>
    <xf numFmtId="2" fontId="0" fillId="3" borderId="0" xfId="0" applyNumberFormat="1" applyFill="1"/>
    <xf numFmtId="0" fontId="0" fillId="16" borderId="0" xfId="0" applyFill="1"/>
    <xf numFmtId="2" fontId="0" fillId="0" borderId="0" xfId="0" applyNumberFormat="1" applyFill="1"/>
    <xf numFmtId="0" fontId="0" fillId="11" borderId="0" xfId="0" applyFill="1"/>
    <xf numFmtId="0" fontId="0" fillId="17" borderId="0" xfId="0" applyFill="1"/>
    <xf numFmtId="2" fontId="0" fillId="17" borderId="0" xfId="0" applyNumberFormat="1" applyFill="1"/>
    <xf numFmtId="0" fontId="2" fillId="0" borderId="1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165" fontId="0" fillId="12" borderId="0" xfId="0" applyNumberFormat="1" applyFill="1"/>
    <xf numFmtId="168" fontId="0" fillId="12" borderId="0" xfId="0" applyNumberFormat="1" applyFill="1"/>
    <xf numFmtId="164" fontId="0" fillId="6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168" fontId="0" fillId="14" borderId="0" xfId="0" applyNumberFormat="1" applyFill="1"/>
    <xf numFmtId="169" fontId="0" fillId="13" borderId="0" xfId="0" applyNumberFormat="1" applyFill="1"/>
    <xf numFmtId="169" fontId="0" fillId="14" borderId="0" xfId="0" applyNumberFormat="1" applyFill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183" fontId="0" fillId="0" borderId="0" xfId="0" applyNumberFormat="1"/>
    <xf numFmtId="1" fontId="0" fillId="2" borderId="0" xfId="0" applyNumberFormat="1" applyFill="1"/>
    <xf numFmtId="168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'Pinta-alat'!$C$43</c:f>
              <c:strCache>
                <c:ptCount val="1"/>
                <c:pt idx="0">
                  <c:v>Rhtkg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'Pinta-alat'!$D$42:$AE$42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'Pinta-alat'!$D$43:$AE$43</c:f>
              <c:numCache>
                <c:formatCode>General</c:formatCode>
                <c:ptCount val="28"/>
                <c:pt idx="0">
                  <c:v>357963</c:v>
                </c:pt>
                <c:pt idx="1">
                  <c:v>354694</c:v>
                </c:pt>
                <c:pt idx="2">
                  <c:v>351733</c:v>
                </c:pt>
                <c:pt idx="3">
                  <c:v>349102</c:v>
                </c:pt>
                <c:pt idx="4">
                  <c:v>346571</c:v>
                </c:pt>
                <c:pt idx="5">
                  <c:v>344000</c:v>
                </c:pt>
                <c:pt idx="6">
                  <c:v>341377</c:v>
                </c:pt>
                <c:pt idx="7">
                  <c:v>338815</c:v>
                </c:pt>
                <c:pt idx="8">
                  <c:v>336078</c:v>
                </c:pt>
                <c:pt idx="9">
                  <c:v>335217</c:v>
                </c:pt>
                <c:pt idx="10">
                  <c:v>334417</c:v>
                </c:pt>
                <c:pt idx="11">
                  <c:v>333833</c:v>
                </c:pt>
                <c:pt idx="12">
                  <c:v>333333</c:v>
                </c:pt>
                <c:pt idx="13">
                  <c:v>333081</c:v>
                </c:pt>
                <c:pt idx="14">
                  <c:v>332667</c:v>
                </c:pt>
                <c:pt idx="15">
                  <c:v>332274</c:v>
                </c:pt>
                <c:pt idx="16">
                  <c:v>331980</c:v>
                </c:pt>
                <c:pt idx="17">
                  <c:v>331598</c:v>
                </c:pt>
                <c:pt idx="18">
                  <c:v>345083</c:v>
                </c:pt>
                <c:pt idx="19">
                  <c:v>358600</c:v>
                </c:pt>
                <c:pt idx="20">
                  <c:v>373329</c:v>
                </c:pt>
                <c:pt idx="21">
                  <c:v>388198</c:v>
                </c:pt>
                <c:pt idx="22">
                  <c:v>389553</c:v>
                </c:pt>
                <c:pt idx="23">
                  <c:v>390387</c:v>
                </c:pt>
                <c:pt idx="24">
                  <c:v>391282</c:v>
                </c:pt>
                <c:pt idx="25">
                  <c:v>392180</c:v>
                </c:pt>
                <c:pt idx="26">
                  <c:v>392943</c:v>
                </c:pt>
                <c:pt idx="27">
                  <c:v>393588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F-416E-8E5B-7345D32C3F07}"/>
            </c:ext>
          </c:extLst>
        </c:ser>
        <c:ser>
          <c:idx val="1"/>
          <c:order val="1"/>
          <c:tx>
            <c:strRef>
              <c:f>'Pinta-alat'!$C$44</c:f>
              <c:strCache>
                <c:ptCount val="1"/>
                <c:pt idx="0">
                  <c:v>Mtkg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'Pinta-alat'!$D$42:$AE$42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'Pinta-alat'!$D$44:$AE$44</c:f>
              <c:numCache>
                <c:formatCode>General</c:formatCode>
                <c:ptCount val="28"/>
                <c:pt idx="0">
                  <c:v>649760</c:v>
                </c:pt>
                <c:pt idx="1">
                  <c:v>654227</c:v>
                </c:pt>
                <c:pt idx="2">
                  <c:v>658528</c:v>
                </c:pt>
                <c:pt idx="3">
                  <c:v>662670</c:v>
                </c:pt>
                <c:pt idx="4">
                  <c:v>666837</c:v>
                </c:pt>
                <c:pt idx="5">
                  <c:v>671051</c:v>
                </c:pt>
                <c:pt idx="6">
                  <c:v>675337</c:v>
                </c:pt>
                <c:pt idx="7">
                  <c:v>679572</c:v>
                </c:pt>
                <c:pt idx="8">
                  <c:v>683729</c:v>
                </c:pt>
                <c:pt idx="9">
                  <c:v>684378</c:v>
                </c:pt>
                <c:pt idx="10">
                  <c:v>684937</c:v>
                </c:pt>
                <c:pt idx="11">
                  <c:v>685436</c:v>
                </c:pt>
                <c:pt idx="12">
                  <c:v>685888</c:v>
                </c:pt>
                <c:pt idx="13">
                  <c:v>686197</c:v>
                </c:pt>
                <c:pt idx="14">
                  <c:v>686635</c:v>
                </c:pt>
                <c:pt idx="15">
                  <c:v>686993</c:v>
                </c:pt>
                <c:pt idx="16">
                  <c:v>687242</c:v>
                </c:pt>
                <c:pt idx="17">
                  <c:v>687474</c:v>
                </c:pt>
                <c:pt idx="18">
                  <c:v>681190</c:v>
                </c:pt>
                <c:pt idx="19">
                  <c:v>674570</c:v>
                </c:pt>
                <c:pt idx="20">
                  <c:v>668086</c:v>
                </c:pt>
                <c:pt idx="21">
                  <c:v>661728</c:v>
                </c:pt>
                <c:pt idx="22">
                  <c:v>661571</c:v>
                </c:pt>
                <c:pt idx="23">
                  <c:v>661390</c:v>
                </c:pt>
                <c:pt idx="24">
                  <c:v>661412</c:v>
                </c:pt>
                <c:pt idx="25">
                  <c:v>661350</c:v>
                </c:pt>
                <c:pt idx="26">
                  <c:v>661158</c:v>
                </c:pt>
                <c:pt idx="27">
                  <c:v>660876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F-416E-8E5B-7345D32C3F07}"/>
            </c:ext>
          </c:extLst>
        </c:ser>
        <c:ser>
          <c:idx val="2"/>
          <c:order val="2"/>
          <c:tx>
            <c:strRef>
              <c:f>'Pinta-alat'!$C$45</c:f>
              <c:strCache>
                <c:ptCount val="1"/>
                <c:pt idx="0">
                  <c:v>Ptkg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'Pinta-alat'!$D$42:$AE$42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'Pinta-alat'!$D$45:$AE$45</c:f>
              <c:numCache>
                <c:formatCode>General</c:formatCode>
                <c:ptCount val="28"/>
                <c:pt idx="0">
                  <c:v>733303</c:v>
                </c:pt>
                <c:pt idx="1">
                  <c:v>734969</c:v>
                </c:pt>
                <c:pt idx="2">
                  <c:v>736374</c:v>
                </c:pt>
                <c:pt idx="3">
                  <c:v>737566</c:v>
                </c:pt>
                <c:pt idx="4">
                  <c:v>738537</c:v>
                </c:pt>
                <c:pt idx="5">
                  <c:v>739364</c:v>
                </c:pt>
                <c:pt idx="6">
                  <c:v>740021</c:v>
                </c:pt>
                <c:pt idx="7">
                  <c:v>740659</c:v>
                </c:pt>
                <c:pt idx="8">
                  <c:v>741196</c:v>
                </c:pt>
                <c:pt idx="9">
                  <c:v>736762</c:v>
                </c:pt>
                <c:pt idx="10">
                  <c:v>732147</c:v>
                </c:pt>
                <c:pt idx="11">
                  <c:v>727603</c:v>
                </c:pt>
                <c:pt idx="12">
                  <c:v>722998</c:v>
                </c:pt>
                <c:pt idx="13">
                  <c:v>718255</c:v>
                </c:pt>
                <c:pt idx="14">
                  <c:v>713576</c:v>
                </c:pt>
                <c:pt idx="15">
                  <c:v>708929</c:v>
                </c:pt>
                <c:pt idx="16">
                  <c:v>704278</c:v>
                </c:pt>
                <c:pt idx="17">
                  <c:v>699586</c:v>
                </c:pt>
                <c:pt idx="18">
                  <c:v>704418</c:v>
                </c:pt>
                <c:pt idx="19">
                  <c:v>708978</c:v>
                </c:pt>
                <c:pt idx="20">
                  <c:v>713378</c:v>
                </c:pt>
                <c:pt idx="21">
                  <c:v>717821</c:v>
                </c:pt>
                <c:pt idx="22">
                  <c:v>717267</c:v>
                </c:pt>
                <c:pt idx="23">
                  <c:v>716716</c:v>
                </c:pt>
                <c:pt idx="24">
                  <c:v>716797</c:v>
                </c:pt>
                <c:pt idx="25">
                  <c:v>717057</c:v>
                </c:pt>
                <c:pt idx="26">
                  <c:v>717431</c:v>
                </c:pt>
                <c:pt idx="27">
                  <c:v>717833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2F-416E-8E5B-7345D32C3F07}"/>
            </c:ext>
          </c:extLst>
        </c:ser>
        <c:ser>
          <c:idx val="3"/>
          <c:order val="3"/>
          <c:tx>
            <c:strRef>
              <c:f>'Pinta-alat'!$C$46</c:f>
              <c:strCache>
                <c:ptCount val="1"/>
                <c:pt idx="0">
                  <c:v>Vatkg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'Pinta-alat'!$D$42:$AE$42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'Pinta-alat'!$D$46:$AE$46</c:f>
              <c:numCache>
                <c:formatCode>General</c:formatCode>
                <c:ptCount val="28"/>
                <c:pt idx="0">
                  <c:v>477312</c:v>
                </c:pt>
                <c:pt idx="1">
                  <c:v>476478</c:v>
                </c:pt>
                <c:pt idx="2">
                  <c:v>475589</c:v>
                </c:pt>
                <c:pt idx="3">
                  <c:v>474562</c:v>
                </c:pt>
                <c:pt idx="4">
                  <c:v>473541</c:v>
                </c:pt>
                <c:pt idx="5">
                  <c:v>472508</c:v>
                </c:pt>
                <c:pt idx="6">
                  <c:v>471467</c:v>
                </c:pt>
                <c:pt idx="7">
                  <c:v>470307</c:v>
                </c:pt>
                <c:pt idx="8">
                  <c:v>469170</c:v>
                </c:pt>
                <c:pt idx="9">
                  <c:v>470256</c:v>
                </c:pt>
                <c:pt idx="10">
                  <c:v>471194</c:v>
                </c:pt>
                <c:pt idx="11">
                  <c:v>472012</c:v>
                </c:pt>
                <c:pt idx="12">
                  <c:v>472857</c:v>
                </c:pt>
                <c:pt idx="13">
                  <c:v>473607</c:v>
                </c:pt>
                <c:pt idx="14">
                  <c:v>474256</c:v>
                </c:pt>
                <c:pt idx="15">
                  <c:v>474979</c:v>
                </c:pt>
                <c:pt idx="16">
                  <c:v>475799</c:v>
                </c:pt>
                <c:pt idx="17">
                  <c:v>476669</c:v>
                </c:pt>
                <c:pt idx="18">
                  <c:v>467552</c:v>
                </c:pt>
                <c:pt idx="19">
                  <c:v>458407</c:v>
                </c:pt>
                <c:pt idx="20">
                  <c:v>449178</c:v>
                </c:pt>
                <c:pt idx="21">
                  <c:v>440003</c:v>
                </c:pt>
                <c:pt idx="22">
                  <c:v>439817</c:v>
                </c:pt>
                <c:pt idx="23">
                  <c:v>439635</c:v>
                </c:pt>
                <c:pt idx="24">
                  <c:v>439695</c:v>
                </c:pt>
                <c:pt idx="25">
                  <c:v>439786</c:v>
                </c:pt>
                <c:pt idx="26">
                  <c:v>439846</c:v>
                </c:pt>
                <c:pt idx="27">
                  <c:v>440027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2F-416E-8E5B-7345D32C3F07}"/>
            </c:ext>
          </c:extLst>
        </c:ser>
        <c:ser>
          <c:idx val="4"/>
          <c:order val="4"/>
          <c:tx>
            <c:strRef>
              <c:f>'Pinta-alat'!$C$47</c:f>
              <c:strCache>
                <c:ptCount val="1"/>
                <c:pt idx="0">
                  <c:v>Jätkg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'Pinta-alat'!$D$42:$AE$42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'Pinta-alat'!$D$47:$AE$47</c:f>
              <c:numCache>
                <c:formatCode>General</c:formatCode>
                <c:ptCount val="28"/>
                <c:pt idx="0">
                  <c:v>5996</c:v>
                </c:pt>
                <c:pt idx="1">
                  <c:v>8131</c:v>
                </c:pt>
                <c:pt idx="2">
                  <c:v>10333</c:v>
                </c:pt>
                <c:pt idx="3">
                  <c:v>12602</c:v>
                </c:pt>
                <c:pt idx="4">
                  <c:v>14805</c:v>
                </c:pt>
                <c:pt idx="5">
                  <c:v>17007</c:v>
                </c:pt>
                <c:pt idx="6">
                  <c:v>19209</c:v>
                </c:pt>
                <c:pt idx="7">
                  <c:v>21407</c:v>
                </c:pt>
                <c:pt idx="8">
                  <c:v>23605</c:v>
                </c:pt>
                <c:pt idx="9">
                  <c:v>24757</c:v>
                </c:pt>
                <c:pt idx="10">
                  <c:v>25905</c:v>
                </c:pt>
                <c:pt idx="11">
                  <c:v>27050</c:v>
                </c:pt>
                <c:pt idx="12">
                  <c:v>28191</c:v>
                </c:pt>
                <c:pt idx="13">
                  <c:v>29324</c:v>
                </c:pt>
                <c:pt idx="14">
                  <c:v>30458</c:v>
                </c:pt>
                <c:pt idx="15">
                  <c:v>31592</c:v>
                </c:pt>
                <c:pt idx="16">
                  <c:v>32731</c:v>
                </c:pt>
                <c:pt idx="17">
                  <c:v>33803</c:v>
                </c:pt>
                <c:pt idx="18">
                  <c:v>32535</c:v>
                </c:pt>
                <c:pt idx="19">
                  <c:v>31263</c:v>
                </c:pt>
                <c:pt idx="20">
                  <c:v>30096</c:v>
                </c:pt>
                <c:pt idx="21">
                  <c:v>28934</c:v>
                </c:pt>
                <c:pt idx="22">
                  <c:v>28976</c:v>
                </c:pt>
                <c:pt idx="23">
                  <c:v>28950</c:v>
                </c:pt>
                <c:pt idx="24">
                  <c:v>29009</c:v>
                </c:pt>
                <c:pt idx="25">
                  <c:v>29075</c:v>
                </c:pt>
                <c:pt idx="26">
                  <c:v>29139</c:v>
                </c:pt>
                <c:pt idx="27">
                  <c:v>29208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2F-416E-8E5B-7345D32C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20520"/>
        <c:axId val="768719864"/>
      </c:scatterChart>
      <c:valAx>
        <c:axId val="76872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68719864"/>
        <c:crosses val="autoZero"/>
        <c:crossBetween val="midCat"/>
      </c:valAx>
      <c:valAx>
        <c:axId val="7687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687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May-October</a:t>
            </a:r>
            <a:r>
              <a:rPr lang="fi-FI" baseline="0"/>
              <a:t> mean temperature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'Turpeen hajoaminen'!$C$13</c:f>
              <c:strCache>
                <c:ptCount val="1"/>
                <c:pt idx="0">
                  <c:v>South Finland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hajoaminen'!$D$12:$AH$12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'Turpeen hajoaminen'!$D$13:$AH$13</c:f>
              <c:numCache>
                <c:formatCode>General</c:formatCode>
                <c:ptCount val="31"/>
                <c:pt idx="0">
                  <c:v>10.957086433333336</c:v>
                </c:pt>
                <c:pt idx="1">
                  <c:v>10.923912200000002</c:v>
                </c:pt>
                <c:pt idx="2">
                  <c:v>10.950830766666668</c:v>
                </c:pt>
                <c:pt idx="3">
                  <c:v>10.871008166666668</c:v>
                </c:pt>
                <c:pt idx="4">
                  <c:v>10.868300766666668</c:v>
                </c:pt>
                <c:pt idx="5">
                  <c:v>10.910162200000002</c:v>
                </c:pt>
                <c:pt idx="6">
                  <c:v>10.904246499999999</c:v>
                </c:pt>
                <c:pt idx="7">
                  <c:v>10.896254099999998</c:v>
                </c:pt>
                <c:pt idx="8">
                  <c:v>10.922496499999999</c:v>
                </c:pt>
                <c:pt idx="9">
                  <c:v>10.949124033333332</c:v>
                </c:pt>
                <c:pt idx="10">
                  <c:v>10.960043866666664</c:v>
                </c:pt>
                <c:pt idx="11">
                  <c:v>11.010658766666666</c:v>
                </c:pt>
                <c:pt idx="12">
                  <c:v>11.000213033333333</c:v>
                </c:pt>
                <c:pt idx="13">
                  <c:v>11.025306466666667</c:v>
                </c:pt>
                <c:pt idx="14">
                  <c:v>11.036053633333331</c:v>
                </c:pt>
                <c:pt idx="15">
                  <c:v>11.057493333333332</c:v>
                </c:pt>
                <c:pt idx="16">
                  <c:v>11.170789733333331</c:v>
                </c:pt>
                <c:pt idx="17">
                  <c:v>11.229200399999996</c:v>
                </c:pt>
                <c:pt idx="18">
                  <c:v>11.250706099999995</c:v>
                </c:pt>
                <c:pt idx="19">
                  <c:v>11.258737366666661</c:v>
                </c:pt>
                <c:pt idx="20">
                  <c:v>11.301774633333329</c:v>
                </c:pt>
                <c:pt idx="21">
                  <c:v>11.362491199999997</c:v>
                </c:pt>
                <c:pt idx="22">
                  <c:v>11.397279399999999</c:v>
                </c:pt>
                <c:pt idx="23">
                  <c:v>11.436194499999999</c:v>
                </c:pt>
                <c:pt idx="24">
                  <c:v>11.451280033333335</c:v>
                </c:pt>
                <c:pt idx="25">
                  <c:v>11.460914500000001</c:v>
                </c:pt>
                <c:pt idx="26">
                  <c:v>11.498631033333337</c:v>
                </c:pt>
                <c:pt idx="27">
                  <c:v>11.515462166666671</c:v>
                </c:pt>
                <c:pt idx="28">
                  <c:v>11.558013933333337</c:v>
                </c:pt>
                <c:pt idx="29">
                  <c:v>11.548578333333333</c:v>
                </c:pt>
                <c:pt idx="30">
                  <c:v>11.502147933333331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B-434D-97DA-E97C2ECA0E65}"/>
            </c:ext>
          </c:extLst>
        </c:ser>
        <c:ser>
          <c:idx val="1"/>
          <c:order val="1"/>
          <c:tx>
            <c:strRef>
              <c:f>'Turpeen hajoaminen'!$C$14</c:f>
              <c:strCache>
                <c:ptCount val="1"/>
                <c:pt idx="0">
                  <c:v>North Finland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hajoaminen'!$D$12:$AH$12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'Turpeen hajoaminen'!$D$14:$AH$14</c:f>
              <c:numCache>
                <c:formatCode>General</c:formatCode>
                <c:ptCount val="31"/>
                <c:pt idx="0">
                  <c:v>8.1612224666666666</c:v>
                </c:pt>
                <c:pt idx="1">
                  <c:v>8.1022323666666676</c:v>
                </c:pt>
                <c:pt idx="2">
                  <c:v>8.1105080666666662</c:v>
                </c:pt>
                <c:pt idx="3">
                  <c:v>8.0217825666666673</c:v>
                </c:pt>
                <c:pt idx="4">
                  <c:v>8.0074196333333347</c:v>
                </c:pt>
                <c:pt idx="5">
                  <c:v>8.0354838000000015</c:v>
                </c:pt>
                <c:pt idx="6">
                  <c:v>8.0492286333333336</c:v>
                </c:pt>
                <c:pt idx="7">
                  <c:v>8.0471058666666675</c:v>
                </c:pt>
                <c:pt idx="8">
                  <c:v>8.1140350333333338</c:v>
                </c:pt>
                <c:pt idx="9">
                  <c:v>8.138981600000001</c:v>
                </c:pt>
                <c:pt idx="10">
                  <c:v>8.1508506666666669</c:v>
                </c:pt>
                <c:pt idx="11">
                  <c:v>8.2052578666666669</c:v>
                </c:pt>
                <c:pt idx="12">
                  <c:v>8.194724466666667</c:v>
                </c:pt>
                <c:pt idx="13">
                  <c:v>8.239998533333333</c:v>
                </c:pt>
                <c:pt idx="14">
                  <c:v>8.2350372000000007</c:v>
                </c:pt>
                <c:pt idx="15">
                  <c:v>8.291167633333334</c:v>
                </c:pt>
                <c:pt idx="16">
                  <c:v>8.3710924333333345</c:v>
                </c:pt>
                <c:pt idx="17">
                  <c:v>8.4413141666666682</c:v>
                </c:pt>
                <c:pt idx="18">
                  <c:v>8.4469589666666671</c:v>
                </c:pt>
                <c:pt idx="19">
                  <c:v>8.4618943333333334</c:v>
                </c:pt>
                <c:pt idx="20">
                  <c:v>8.4875876333333355</c:v>
                </c:pt>
                <c:pt idx="21">
                  <c:v>8.5625556666666682</c:v>
                </c:pt>
                <c:pt idx="22">
                  <c:v>8.5968124666666679</c:v>
                </c:pt>
                <c:pt idx="23">
                  <c:v>8.6560415000000024</c:v>
                </c:pt>
                <c:pt idx="24">
                  <c:v>8.6745182000000014</c:v>
                </c:pt>
                <c:pt idx="25">
                  <c:v>8.6905499000000024</c:v>
                </c:pt>
                <c:pt idx="26">
                  <c:v>8.7442480000000007</c:v>
                </c:pt>
                <c:pt idx="27">
                  <c:v>8.7387163333333344</c:v>
                </c:pt>
                <c:pt idx="28">
                  <c:v>8.773701933333335</c:v>
                </c:pt>
                <c:pt idx="29">
                  <c:v>8.7504329000000016</c:v>
                </c:pt>
                <c:pt idx="30">
                  <c:v>8.7734897586206912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B-434D-97DA-E97C2ECA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34320"/>
        <c:axId val="820129400"/>
      </c:scatterChart>
      <c:valAx>
        <c:axId val="8201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20129400"/>
        <c:crosses val="autoZero"/>
        <c:crossBetween val="midCat"/>
      </c:valAx>
      <c:valAx>
        <c:axId val="8201294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201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South</a:t>
            </a:r>
            <a:r>
              <a:rPr lang="fi-FI" baseline="0"/>
              <a:t> Finland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Päästökerroin!$C$66</c:f>
              <c:strCache>
                <c:ptCount val="1"/>
                <c:pt idx="0">
                  <c:v>Rhtkg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Päästökerroin!$D$66:$AD$66</c:f>
              <c:numCache>
                <c:formatCode>0.00</c:formatCode>
                <c:ptCount val="27"/>
                <c:pt idx="0">
                  <c:v>-1.1591288887014302</c:v>
                </c:pt>
                <c:pt idx="1">
                  <c:v>-1.2244896761598412</c:v>
                </c:pt>
                <c:pt idx="2">
                  <c:v>-1.1904691955409277</c:v>
                </c:pt>
                <c:pt idx="3">
                  <c:v>-1.1107370202063267</c:v>
                </c:pt>
                <c:pt idx="4">
                  <c:v>-1.051453019329176</c:v>
                </c:pt>
                <c:pt idx="5">
                  <c:v>-1.0693709492939329</c:v>
                </c:pt>
                <c:pt idx="6">
                  <c:v>-1.1173491047011987</c:v>
                </c:pt>
                <c:pt idx="7">
                  <c:v>-1.0534605363750709</c:v>
                </c:pt>
                <c:pt idx="8">
                  <c:v>-1.0441993916370218</c:v>
                </c:pt>
                <c:pt idx="9">
                  <c:v>-1.0896500387865498</c:v>
                </c:pt>
                <c:pt idx="10">
                  <c:v>-1.1334466701427601</c:v>
                </c:pt>
                <c:pt idx="11">
                  <c:v>-1.2135598788326152</c:v>
                </c:pt>
                <c:pt idx="12">
                  <c:v>-1.2222184787241841</c:v>
                </c:pt>
                <c:pt idx="13">
                  <c:v>-1.2563543734455282</c:v>
                </c:pt>
                <c:pt idx="14">
                  <c:v>-1.2648003189769508</c:v>
                </c:pt>
                <c:pt idx="15">
                  <c:v>-1.3161753969941694</c:v>
                </c:pt>
                <c:pt idx="16">
                  <c:v>-1.4285994983628987</c:v>
                </c:pt>
                <c:pt idx="17">
                  <c:v>-1.3888061789193626</c:v>
                </c:pt>
                <c:pt idx="18">
                  <c:v>-1.359703865200792</c:v>
                </c:pt>
                <c:pt idx="19">
                  <c:v>-1.4300792457084253</c:v>
                </c:pt>
                <c:pt idx="20">
                  <c:v>-1.3504102005843888</c:v>
                </c:pt>
                <c:pt idx="21">
                  <c:v>-1.3787069336348177</c:v>
                </c:pt>
                <c:pt idx="22">
                  <c:v>-1.4490753335638038</c:v>
                </c:pt>
                <c:pt idx="23">
                  <c:v>-1.4372250274859644</c:v>
                </c:pt>
                <c:pt idx="24">
                  <c:v>-1.4679822708657464</c:v>
                </c:pt>
                <c:pt idx="25">
                  <c:v>-1.4620356754591279</c:v>
                </c:pt>
                <c:pt idx="26">
                  <c:v>-1.4725344522823276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C-4A35-A013-40304C5E8109}"/>
            </c:ext>
          </c:extLst>
        </c:ser>
        <c:ser>
          <c:idx val="1"/>
          <c:order val="1"/>
          <c:tx>
            <c:strRef>
              <c:f>Päästökerroin!$C$67</c:f>
              <c:strCache>
                <c:ptCount val="1"/>
                <c:pt idx="0">
                  <c:v>Mutkg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Päästökerroin!$D$67:$AD$67</c:f>
              <c:numCache>
                <c:formatCode>0.00</c:formatCode>
                <c:ptCount val="27"/>
                <c:pt idx="0">
                  <c:v>-1.0680771175842634</c:v>
                </c:pt>
                <c:pt idx="1">
                  <c:v>-1.1334379050426744</c:v>
                </c:pt>
                <c:pt idx="2">
                  <c:v>-1.0954010756499191</c:v>
                </c:pt>
                <c:pt idx="3">
                  <c:v>-1.0196852490891599</c:v>
                </c:pt>
                <c:pt idx="4">
                  <c:v>-0.9563848994381674</c:v>
                </c:pt>
                <c:pt idx="5">
                  <c:v>-0.97430282940292345</c:v>
                </c:pt>
                <c:pt idx="6">
                  <c:v>-1.0182646360363483</c:v>
                </c:pt>
                <c:pt idx="7">
                  <c:v>-0.95839241648406137</c:v>
                </c:pt>
                <c:pt idx="8">
                  <c:v>-0.94511492297217137</c:v>
                </c:pt>
                <c:pt idx="9">
                  <c:v>-0.9865492213478575</c:v>
                </c:pt>
                <c:pt idx="10">
                  <c:v>-1.0303458527040688</c:v>
                </c:pt>
                <c:pt idx="11">
                  <c:v>-1.1104590613939238</c:v>
                </c:pt>
                <c:pt idx="12">
                  <c:v>-1.1191176612854918</c:v>
                </c:pt>
                <c:pt idx="13">
                  <c:v>-1.1492372072329942</c:v>
                </c:pt>
                <c:pt idx="14">
                  <c:v>-1.1576831527644167</c:v>
                </c:pt>
                <c:pt idx="15">
                  <c:v>-1.2090582307816353</c:v>
                </c:pt>
                <c:pt idx="16">
                  <c:v>-1.3214823321503655</c:v>
                </c:pt>
                <c:pt idx="17">
                  <c:v>-1.2776726639329876</c:v>
                </c:pt>
                <c:pt idx="18">
                  <c:v>-1.2485703502144161</c:v>
                </c:pt>
                <c:pt idx="19">
                  <c:v>-1.3189457307220485</c:v>
                </c:pt>
                <c:pt idx="20">
                  <c:v>-1.2392766855980129</c:v>
                </c:pt>
                <c:pt idx="21">
                  <c:v>-1.2635570698745999</c:v>
                </c:pt>
                <c:pt idx="22">
                  <c:v>-1.3258927722559024</c:v>
                </c:pt>
                <c:pt idx="23">
                  <c:v>-1.3060097686303793</c:v>
                </c:pt>
                <c:pt idx="24">
                  <c:v>-1.3287343144624759</c:v>
                </c:pt>
                <c:pt idx="25">
                  <c:v>-1.3147550215081738</c:v>
                </c:pt>
                <c:pt idx="26">
                  <c:v>-1.3172211007836907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C-4A35-A013-40304C5E8109}"/>
            </c:ext>
          </c:extLst>
        </c:ser>
        <c:ser>
          <c:idx val="2"/>
          <c:order val="2"/>
          <c:tx>
            <c:strRef>
              <c:f>Päästökerroin!$C$68</c:f>
              <c:strCache>
                <c:ptCount val="1"/>
                <c:pt idx="0">
                  <c:v>Ptkg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Päästökerroin!$D$68:$AD$68</c:f>
              <c:numCache>
                <c:formatCode>0.00</c:formatCode>
                <c:ptCount val="27"/>
                <c:pt idx="0">
                  <c:v>-0.24227330287036741</c:v>
                </c:pt>
                <c:pt idx="1">
                  <c:v>-0.30763409032877842</c:v>
                </c:pt>
                <c:pt idx="2">
                  <c:v>-0.27361360970986492</c:v>
                </c:pt>
                <c:pt idx="3">
                  <c:v>-0.19789778314910533</c:v>
                </c:pt>
                <c:pt idx="4">
                  <c:v>-0.13861378227195598</c:v>
                </c:pt>
                <c:pt idx="5">
                  <c:v>-0.15653171223671114</c:v>
                </c:pt>
                <c:pt idx="6">
                  <c:v>-0.20450986764397783</c:v>
                </c:pt>
                <c:pt idx="7">
                  <c:v>-0.14463764809169177</c:v>
                </c:pt>
                <c:pt idx="8">
                  <c:v>-0.13537650335364271</c:v>
                </c:pt>
                <c:pt idx="9">
                  <c:v>-0.18484349927701205</c:v>
                </c:pt>
                <c:pt idx="10">
                  <c:v>-0.2366728281809074</c:v>
                </c:pt>
                <c:pt idx="11">
                  <c:v>-0.32481873441844522</c:v>
                </c:pt>
                <c:pt idx="12">
                  <c:v>-0.34151003185769868</c:v>
                </c:pt>
                <c:pt idx="13">
                  <c:v>-0.37966227535288644</c:v>
                </c:pt>
                <c:pt idx="14">
                  <c:v>-0.39614091843199173</c:v>
                </c:pt>
                <c:pt idx="15">
                  <c:v>-0.45554869399689402</c:v>
                </c:pt>
                <c:pt idx="16">
                  <c:v>-0.57600549291330783</c:v>
                </c:pt>
                <c:pt idx="17">
                  <c:v>-0.54022852224361273</c:v>
                </c:pt>
                <c:pt idx="18">
                  <c:v>-0.51915890607272663</c:v>
                </c:pt>
                <c:pt idx="19">
                  <c:v>-0.59756698412804354</c:v>
                </c:pt>
                <c:pt idx="20">
                  <c:v>-0.5259306365516907</c:v>
                </c:pt>
                <c:pt idx="21">
                  <c:v>-0.5582437183759632</c:v>
                </c:pt>
                <c:pt idx="22">
                  <c:v>-0.6205794207572648</c:v>
                </c:pt>
                <c:pt idx="23">
                  <c:v>-0.596680068357899</c:v>
                </c:pt>
                <c:pt idx="24">
                  <c:v>-0.62342096296383831</c:v>
                </c:pt>
                <c:pt idx="25">
                  <c:v>-0.60542532123569437</c:v>
                </c:pt>
                <c:pt idx="26">
                  <c:v>-0.60789140051121038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C-4A35-A013-40304C5E8109}"/>
            </c:ext>
          </c:extLst>
        </c:ser>
        <c:ser>
          <c:idx val="3"/>
          <c:order val="3"/>
          <c:tx>
            <c:strRef>
              <c:f>Päästökerroin!$C$69</c:f>
              <c:strCache>
                <c:ptCount val="1"/>
                <c:pt idx="0">
                  <c:v>Vatkg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Päästökerroin!$D$69:$AD$69</c:f>
              <c:numCache>
                <c:formatCode>0.00</c:formatCode>
                <c:ptCount val="27"/>
                <c:pt idx="0">
                  <c:v>0.27161225571273739</c:v>
                </c:pt>
                <c:pt idx="1">
                  <c:v>0.20223511948048634</c:v>
                </c:pt>
                <c:pt idx="2">
                  <c:v>0.232239251325558</c:v>
                </c:pt>
                <c:pt idx="3">
                  <c:v>0.30393872911247488</c:v>
                </c:pt>
                <c:pt idx="4">
                  <c:v>0.35519003244194103</c:v>
                </c:pt>
                <c:pt idx="5">
                  <c:v>0.33325575370334315</c:v>
                </c:pt>
                <c:pt idx="6">
                  <c:v>0.28126124952223375</c:v>
                </c:pt>
                <c:pt idx="7">
                  <c:v>0.33711712030067886</c:v>
                </c:pt>
                <c:pt idx="8">
                  <c:v>0.3423619162648861</c:v>
                </c:pt>
                <c:pt idx="9">
                  <c:v>0.29289492034151632</c:v>
                </c:pt>
                <c:pt idx="10">
                  <c:v>0.24508194021146368</c:v>
                </c:pt>
                <c:pt idx="11">
                  <c:v>0.15693603397392453</c:v>
                </c:pt>
                <c:pt idx="12">
                  <c:v>0.1482774340823565</c:v>
                </c:pt>
                <c:pt idx="13">
                  <c:v>0.11012519058716785</c:v>
                </c:pt>
                <c:pt idx="14">
                  <c:v>9.7662896281904388E-2</c:v>
                </c:pt>
                <c:pt idx="15">
                  <c:v>3.8255120717002988E-2</c:v>
                </c:pt>
                <c:pt idx="16">
                  <c:v>-7.8185329425569883E-2</c:v>
                </c:pt>
                <c:pt idx="17">
                  <c:v>-4.2408358755874787E-2</c:v>
                </c:pt>
                <c:pt idx="18">
                  <c:v>-1.3306045037304148E-2</c:v>
                </c:pt>
                <c:pt idx="19">
                  <c:v>-9.1714123092621946E-2</c:v>
                </c:pt>
                <c:pt idx="20">
                  <c:v>-1.6061426742426388E-2</c:v>
                </c:pt>
                <c:pt idx="21">
                  <c:v>-4.8374508566698005E-2</c:v>
                </c:pt>
                <c:pt idx="22">
                  <c:v>-0.11472655972184231</c:v>
                </c:pt>
                <c:pt idx="23">
                  <c:v>-9.8859904870161941E-2</c:v>
                </c:pt>
                <c:pt idx="24">
                  <c:v>-0.12961714824994131</c:v>
                </c:pt>
                <c:pt idx="25">
                  <c:v>-0.11965420406948279</c:v>
                </c:pt>
                <c:pt idx="26">
                  <c:v>-0.12613663211884152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7C-4A35-A013-40304C5E8109}"/>
            </c:ext>
          </c:extLst>
        </c:ser>
        <c:ser>
          <c:idx val="4"/>
          <c:order val="4"/>
          <c:tx>
            <c:strRef>
              <c:f>Päästökerroin!$C$70</c:f>
              <c:strCache>
                <c:ptCount val="1"/>
                <c:pt idx="0">
                  <c:v>Jätkg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Päästökerroin!$D$70:$AD$70</c:f>
              <c:numCache>
                <c:formatCode>0.00</c:formatCode>
                <c:ptCount val="27"/>
                <c:pt idx="0">
                  <c:v>0.51730162900974053</c:v>
                </c:pt>
                <c:pt idx="1">
                  <c:v>0.45997353909901406</c:v>
                </c:pt>
                <c:pt idx="2">
                  <c:v>0.50202671726561121</c:v>
                </c:pt>
                <c:pt idx="3">
                  <c:v>0.58979159014789717</c:v>
                </c:pt>
                <c:pt idx="4">
                  <c:v>0.65710828857273151</c:v>
                </c:pt>
                <c:pt idx="5">
                  <c:v>0.64722305615565956</c:v>
                </c:pt>
                <c:pt idx="6">
                  <c:v>0.60727759829607653</c:v>
                </c:pt>
                <c:pt idx="7">
                  <c:v>0.67919886416988806</c:v>
                </c:pt>
                <c:pt idx="8">
                  <c:v>0.69649270645562167</c:v>
                </c:pt>
                <c:pt idx="9">
                  <c:v>0.64702571053225144</c:v>
                </c:pt>
                <c:pt idx="10">
                  <c:v>0.5992127304021988</c:v>
                </c:pt>
                <c:pt idx="11">
                  <c:v>0.51106682416466098</c:v>
                </c:pt>
                <c:pt idx="12">
                  <c:v>0.49839187549924935</c:v>
                </c:pt>
                <c:pt idx="13">
                  <c:v>0.46023963200406248</c:v>
                </c:pt>
                <c:pt idx="14">
                  <c:v>0.44777733769879902</c:v>
                </c:pt>
                <c:pt idx="15">
                  <c:v>0.38435321336005535</c:v>
                </c:pt>
                <c:pt idx="16">
                  <c:v>0.26791276321748159</c:v>
                </c:pt>
                <c:pt idx="17">
                  <c:v>0.30368973388717713</c:v>
                </c:pt>
                <c:pt idx="18">
                  <c:v>0.32877569883190505</c:v>
                </c:pt>
                <c:pt idx="19">
                  <c:v>0.25036762077658903</c:v>
                </c:pt>
                <c:pt idx="20">
                  <c:v>0.32602031712678281</c:v>
                </c:pt>
                <c:pt idx="21">
                  <c:v>0.29370723530251208</c:v>
                </c:pt>
                <c:pt idx="22">
                  <c:v>0.2313715329212096</c:v>
                </c:pt>
                <c:pt idx="23">
                  <c:v>0.25125453654673224</c:v>
                </c:pt>
                <c:pt idx="24">
                  <c:v>0.22451364194079382</c:v>
                </c:pt>
                <c:pt idx="25">
                  <c:v>0.23849293489509549</c:v>
                </c:pt>
                <c:pt idx="26">
                  <c:v>0.23602685561957859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7C-4A35-A013-40304C5E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90744"/>
        <c:axId val="808980576"/>
      </c:scatterChart>
      <c:valAx>
        <c:axId val="80899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8980576"/>
        <c:crosses val="autoZero"/>
        <c:crossBetween val="midCat"/>
      </c:valAx>
      <c:valAx>
        <c:axId val="8089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899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North</a:t>
            </a:r>
            <a:r>
              <a:rPr lang="fi-FI" baseline="0"/>
              <a:t> Finland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Päästökerroin!$C$71</c:f>
              <c:strCache>
                <c:ptCount val="1"/>
                <c:pt idx="0">
                  <c:v>Rhtkg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Päästökerroin!$D$71:$AD$71</c:f>
              <c:numCache>
                <c:formatCode>0.00</c:formatCode>
                <c:ptCount val="27"/>
                <c:pt idx="0">
                  <c:v>-1.7499968038018121E-2</c:v>
                </c:pt>
                <c:pt idx="1">
                  <c:v>-1.389758831155552E-2</c:v>
                </c:pt>
                <c:pt idx="2">
                  <c:v>2.38541416054594E-2</c:v>
                </c:pt>
                <c:pt idx="3">
                  <c:v>0.10242419126183977</c:v>
                </c:pt>
                <c:pt idx="4">
                  <c:v>0.14263209417279832</c:v>
                </c:pt>
                <c:pt idx="5">
                  <c:v>0.13346081668892129</c:v>
                </c:pt>
                <c:pt idx="6">
                  <c:v>0.11115376117365283</c:v>
                </c:pt>
                <c:pt idx="7">
                  <c:v>0.13590476507917071</c:v>
                </c:pt>
                <c:pt idx="8">
                  <c:v>0.12366643896503104</c:v>
                </c:pt>
                <c:pt idx="9">
                  <c:v>0.1172311302126694</c:v>
                </c:pt>
                <c:pt idx="10">
                  <c:v>0.11838754276359653</c:v>
                </c:pt>
                <c:pt idx="11">
                  <c:v>9.5557040394954385E-2</c:v>
                </c:pt>
                <c:pt idx="12">
                  <c:v>0.1014123203995756</c:v>
                </c:pt>
                <c:pt idx="13">
                  <c:v>5.8256144323996395E-2</c:v>
                </c:pt>
                <c:pt idx="14">
                  <c:v>6.3293178849731735E-2</c:v>
                </c:pt>
                <c:pt idx="15">
                  <c:v>1.4570360459011944E-3</c:v>
                </c:pt>
                <c:pt idx="16">
                  <c:v>-9.7691673170331228E-2</c:v>
                </c:pt>
                <c:pt idx="17">
                  <c:v>-0.13157987791464665</c:v>
                </c:pt>
                <c:pt idx="18">
                  <c:v>-5.3697650909021899E-2</c:v>
                </c:pt>
                <c:pt idx="19">
                  <c:v>-0.11178181631735562</c:v>
                </c:pt>
                <c:pt idx="20">
                  <c:v>-5.3691111042945217E-2</c:v>
                </c:pt>
                <c:pt idx="21">
                  <c:v>-3.4617867589185281E-2</c:v>
                </c:pt>
                <c:pt idx="22">
                  <c:v>-5.7134875229158055E-2</c:v>
                </c:pt>
                <c:pt idx="23">
                  <c:v>-7.9867733963046472E-2</c:v>
                </c:pt>
                <c:pt idx="24">
                  <c:v>-9.3915166303736974E-2</c:v>
                </c:pt>
                <c:pt idx="25">
                  <c:v>-0.11520454681491366</c:v>
                </c:pt>
                <c:pt idx="26">
                  <c:v>-0.16049766687332978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2-417E-87BC-9D3B73531E53}"/>
            </c:ext>
          </c:extLst>
        </c:ser>
        <c:ser>
          <c:idx val="1"/>
          <c:order val="1"/>
          <c:tx>
            <c:strRef>
              <c:f>Päästökerroin!$C$72</c:f>
              <c:strCache>
                <c:ptCount val="1"/>
                <c:pt idx="0">
                  <c:v>Mutkg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Päästökerroin!$D$72:$AD$72</c:f>
              <c:numCache>
                <c:formatCode>0.00</c:formatCode>
                <c:ptCount val="27"/>
                <c:pt idx="0">
                  <c:v>0.16994417365135517</c:v>
                </c:pt>
                <c:pt idx="1">
                  <c:v>0.16149750705629273</c:v>
                </c:pt>
                <c:pt idx="2">
                  <c:v>0.19523288819946538</c:v>
                </c:pt>
                <c:pt idx="3">
                  <c:v>0.26175389153431938</c:v>
                </c:pt>
                <c:pt idx="4">
                  <c:v>0.28991274812375156</c:v>
                </c:pt>
                <c:pt idx="5">
                  <c:v>0.27270877309219088</c:v>
                </c:pt>
                <c:pt idx="6">
                  <c:v>0.24236902002923832</c:v>
                </c:pt>
                <c:pt idx="7">
                  <c:v>0.25908732638707122</c:v>
                </c:pt>
                <c:pt idx="8">
                  <c:v>0.23479995395140696</c:v>
                </c:pt>
                <c:pt idx="9">
                  <c:v>0.21631559887751983</c:v>
                </c:pt>
                <c:pt idx="10">
                  <c:v>0.21345566265460558</c:v>
                </c:pt>
                <c:pt idx="11">
                  <c:v>0.17857611396443618</c:v>
                </c:pt>
                <c:pt idx="12">
                  <c:v>0.19246409151674237</c:v>
                </c:pt>
                <c:pt idx="13">
                  <c:v>0.15332426421500411</c:v>
                </c:pt>
                <c:pt idx="14">
                  <c:v>0.17041034506226538</c:v>
                </c:pt>
                <c:pt idx="15">
                  <c:v>0.11259055103227755</c:v>
                </c:pt>
                <c:pt idx="16">
                  <c:v>2.147453936372834E-2</c:v>
                </c:pt>
                <c:pt idx="17">
                  <c:v>-4.3809678329025381E-3</c:v>
                </c:pt>
                <c:pt idx="18">
                  <c:v>7.7517607946564038E-2</c:v>
                </c:pt>
                <c:pt idx="19">
                  <c:v>3.1482488859756241E-2</c:v>
                </c:pt>
                <c:pt idx="20">
                  <c:v>9.3589542908008916E-2</c:v>
                </c:pt>
                <c:pt idx="21">
                  <c:v>0.12069548390945206</c:v>
                </c:pt>
                <c:pt idx="22">
                  <c:v>8.2113081174112423E-2</c:v>
                </c:pt>
                <c:pt idx="23">
                  <c:v>3.9298478571013096E-2</c:v>
                </c:pt>
                <c:pt idx="24">
                  <c:v>5.1693023611139033E-3</c:v>
                </c:pt>
                <c:pt idx="25">
                  <c:v>-3.6201822019273688E-2</c:v>
                </c:pt>
                <c:pt idx="26">
                  <c:v>-9.7560337173056233E-2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2-417E-87BC-9D3B73531E53}"/>
            </c:ext>
          </c:extLst>
        </c:ser>
        <c:ser>
          <c:idx val="2"/>
          <c:order val="2"/>
          <c:tx>
            <c:strRef>
              <c:f>Päästökerroin!$C$73</c:f>
              <c:strCache>
                <c:ptCount val="1"/>
                <c:pt idx="0">
                  <c:v>Ptkg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Päästökerroin!$D$73:$AD$73</c:f>
              <c:numCache>
                <c:formatCode>0.00</c:formatCode>
                <c:ptCount val="27"/>
                <c:pt idx="0">
                  <c:v>0.93148640798377969</c:v>
                </c:pt>
                <c:pt idx="1">
                  <c:v>0.9310724389364009</c:v>
                </c:pt>
                <c:pt idx="2">
                  <c:v>0.97284051762725876</c:v>
                </c:pt>
                <c:pt idx="3">
                  <c:v>1.0473942185097962</c:v>
                </c:pt>
                <c:pt idx="4">
                  <c:v>1.0876021214207552</c:v>
                </c:pt>
                <c:pt idx="5">
                  <c:v>1.0784308439368766</c:v>
                </c:pt>
                <c:pt idx="6">
                  <c:v>1.0561237884216095</c:v>
                </c:pt>
                <c:pt idx="7">
                  <c:v>1.0808747923271262</c:v>
                </c:pt>
                <c:pt idx="8">
                  <c:v>1.0686364662129875</c:v>
                </c:pt>
                <c:pt idx="9">
                  <c:v>1.0581848086867836</c:v>
                </c:pt>
                <c:pt idx="10">
                  <c:v>1.0633575700115532</c:v>
                </c:pt>
                <c:pt idx="11">
                  <c:v>1.0365107188690685</c:v>
                </c:pt>
                <c:pt idx="12">
                  <c:v>1.0383496500998475</c:v>
                </c:pt>
                <c:pt idx="13">
                  <c:v>0.98716077647658462</c:v>
                </c:pt>
                <c:pt idx="14">
                  <c:v>0.99219781100232041</c:v>
                </c:pt>
                <c:pt idx="15">
                  <c:v>0.92634531942464848</c:v>
                </c:pt>
                <c:pt idx="16">
                  <c:v>0.81916391266073108</c:v>
                </c:pt>
                <c:pt idx="17">
                  <c:v>0.78125935914257427</c:v>
                </c:pt>
                <c:pt idx="18">
                  <c:v>0.85512523737435697</c:v>
                </c:pt>
                <c:pt idx="19">
                  <c:v>0.79704107196602325</c:v>
                </c:pt>
                <c:pt idx="20">
                  <c:v>0.84709907969275</c:v>
                </c:pt>
                <c:pt idx="21">
                  <c:v>0.86215597437266744</c:v>
                </c:pt>
                <c:pt idx="22">
                  <c:v>0.82357357163732736</c:v>
                </c:pt>
                <c:pt idx="23">
                  <c:v>0.78477531780807075</c:v>
                </c:pt>
                <c:pt idx="24">
                  <c:v>0.7546624903720125</c:v>
                </c:pt>
                <c:pt idx="25">
                  <c:v>0.71730771476546762</c:v>
                </c:pt>
                <c:pt idx="26">
                  <c:v>0.65594919961168552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2-417E-87BC-9D3B73531E53}"/>
            </c:ext>
          </c:extLst>
        </c:ser>
        <c:ser>
          <c:idx val="3"/>
          <c:order val="3"/>
          <c:tx>
            <c:strRef>
              <c:f>Päästökerroin!$C$74</c:f>
              <c:strCache>
                <c:ptCount val="1"/>
                <c:pt idx="0">
                  <c:v>Vatkg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Päästökerroin!$D$74:$AD$74</c:f>
              <c:numCache>
                <c:formatCode>0.00</c:formatCode>
                <c:ptCount val="27"/>
                <c:pt idx="0">
                  <c:v>1.3409468984469961</c:v>
                </c:pt>
                <c:pt idx="1">
                  <c:v>1.3445492781734585</c:v>
                </c:pt>
                <c:pt idx="2">
                  <c:v>1.3863173568643148</c:v>
                </c:pt>
                <c:pt idx="3">
                  <c:v>1.4608710577468531</c:v>
                </c:pt>
                <c:pt idx="4">
                  <c:v>1.5010789606578119</c:v>
                </c:pt>
                <c:pt idx="5">
                  <c:v>1.4959240319477767</c:v>
                </c:pt>
                <c:pt idx="6">
                  <c:v>1.473616976432508</c:v>
                </c:pt>
                <c:pt idx="7">
                  <c:v>1.5023843291118673</c:v>
                </c:pt>
                <c:pt idx="8">
                  <c:v>1.4901460029977285</c:v>
                </c:pt>
                <c:pt idx="9">
                  <c:v>1.4796943454715248</c:v>
                </c:pt>
                <c:pt idx="10">
                  <c:v>1.4848671067962942</c:v>
                </c:pt>
                <c:pt idx="11">
                  <c:v>1.4620366044276523</c:v>
                </c:pt>
                <c:pt idx="12">
                  <c:v>1.4678918844322733</c:v>
                </c:pt>
                <c:pt idx="13">
                  <c:v>1.420719359582852</c:v>
                </c:pt>
                <c:pt idx="14">
                  <c:v>1.4297727428824296</c:v>
                </c:pt>
                <c:pt idx="15">
                  <c:v>1.3679366000785991</c:v>
                </c:pt>
                <c:pt idx="16">
                  <c:v>1.2647715420885239</c:v>
                </c:pt>
                <c:pt idx="17">
                  <c:v>1.2308833373442094</c:v>
                </c:pt>
                <c:pt idx="18">
                  <c:v>1.3087655643498333</c:v>
                </c:pt>
                <c:pt idx="19">
                  <c:v>1.2546977477153423</c:v>
                </c:pt>
                <c:pt idx="20">
                  <c:v>1.3087721042159099</c:v>
                </c:pt>
                <c:pt idx="21">
                  <c:v>1.3278453476696701</c:v>
                </c:pt>
                <c:pt idx="22">
                  <c:v>1.2932792937081712</c:v>
                </c:pt>
                <c:pt idx="23">
                  <c:v>1.2625137374265993</c:v>
                </c:pt>
                <c:pt idx="24">
                  <c:v>1.2324009099905417</c:v>
                </c:pt>
                <c:pt idx="25">
                  <c:v>1.2030788319316807</c:v>
                </c:pt>
                <c:pt idx="26">
                  <c:v>1.1457366655517398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2-417E-87BC-9D3B73531E53}"/>
            </c:ext>
          </c:extLst>
        </c:ser>
        <c:ser>
          <c:idx val="4"/>
          <c:order val="4"/>
          <c:tx>
            <c:strRef>
              <c:f>Päästökerroin!$C$75</c:f>
              <c:strCache>
                <c:ptCount val="1"/>
                <c:pt idx="0">
                  <c:v>Jätkg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Päästökerroin!$D$65:$AD$65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Päästökerroin!$D$75:$AD$75</c:f>
              <c:numCache>
                <c:formatCode>0.00</c:formatCode>
                <c:ptCount val="27"/>
                <c:pt idx="0">
                  <c:v>1.4862275523979491</c:v>
                </c:pt>
                <c:pt idx="1">
                  <c:v>1.5018789784459381</c:v>
                </c:pt>
                <c:pt idx="2">
                  <c:v>1.5597124522321628</c:v>
                </c:pt>
                <c:pt idx="3">
                  <c:v>1.650331548210068</c:v>
                </c:pt>
                <c:pt idx="4">
                  <c:v>1.7066048462163947</c:v>
                </c:pt>
                <c:pt idx="5">
                  <c:v>1.7134989638278855</c:v>
                </c:pt>
                <c:pt idx="6">
                  <c:v>1.7072573034079852</c:v>
                </c:pt>
                <c:pt idx="7">
                  <c:v>1.7480737024088704</c:v>
                </c:pt>
                <c:pt idx="8">
                  <c:v>1.7519007713900994</c:v>
                </c:pt>
                <c:pt idx="9">
                  <c:v>1.7575145089592639</c:v>
                </c:pt>
                <c:pt idx="10">
                  <c:v>1.778752665379401</c:v>
                </c:pt>
                <c:pt idx="11">
                  <c:v>1.7679712093322837</c:v>
                </c:pt>
                <c:pt idx="12">
                  <c:v>1.7698101405630631</c:v>
                </c:pt>
                <c:pt idx="13">
                  <c:v>1.7186212669397998</c:v>
                </c:pt>
                <c:pt idx="14">
                  <c:v>1.7236583014655353</c:v>
                </c:pt>
                <c:pt idx="15">
                  <c:v>1.6578058098878634</c:v>
                </c:pt>
                <c:pt idx="16">
                  <c:v>1.550624403123946</c:v>
                </c:pt>
                <c:pt idx="17">
                  <c:v>1.5127198496057894</c:v>
                </c:pt>
                <c:pt idx="18">
                  <c:v>1.5865857278375721</c:v>
                </c:pt>
                <c:pt idx="19">
                  <c:v>1.5285015624292384</c:v>
                </c:pt>
                <c:pt idx="20">
                  <c:v>1.5785595701559649</c:v>
                </c:pt>
                <c:pt idx="21">
                  <c:v>1.5936164648358826</c:v>
                </c:pt>
                <c:pt idx="22">
                  <c:v>1.5710994571959098</c:v>
                </c:pt>
                <c:pt idx="23">
                  <c:v>1.5443502496881789</c:v>
                </c:pt>
                <c:pt idx="24">
                  <c:v>1.5262864685736477</c:v>
                </c:pt>
                <c:pt idx="25">
                  <c:v>1.5009807392886287</c:v>
                </c:pt>
                <c:pt idx="26">
                  <c:v>1.4556876192302139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32-417E-87BC-9D3B7353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5664"/>
        <c:axId val="503016648"/>
      </c:scatterChart>
      <c:valAx>
        <c:axId val="5030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3016648"/>
        <c:crosses val="autoZero"/>
        <c:crossBetween val="midCat"/>
      </c:valAx>
      <c:valAx>
        <c:axId val="5030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301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Päästökerroin!$C$94</c:f>
              <c:strCache>
                <c:ptCount val="1"/>
                <c:pt idx="0">
                  <c:v>Rhtkg SF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Päästökerroin!$D$94:$AG$94</c:f>
              <c:numCache>
                <c:formatCode>0.00</c:formatCode>
                <c:ptCount val="30"/>
                <c:pt idx="0">
                  <c:v>-2.0003315649542799</c:v>
                </c:pt>
                <c:pt idx="1">
                  <c:v>-2.0170451385049102</c:v>
                </c:pt>
                <c:pt idx="2">
                  <c:v>-1.9741276932565499</c:v>
                </c:pt>
                <c:pt idx="3">
                  <c:v>-1.94185501525671</c:v>
                </c:pt>
                <c:pt idx="4">
                  <c:v>-1.8927386260810699</c:v>
                </c:pt>
                <c:pt idx="5">
                  <c:v>-1.86159214674727</c:v>
                </c:pt>
                <c:pt idx="6">
                  <c:v>-1.86075467167263</c:v>
                </c:pt>
                <c:pt idx="7">
                  <c:v>-1.81120652091267</c:v>
                </c:pt>
                <c:pt idx="8">
                  <c:v>-1.77027440333112</c:v>
                </c:pt>
                <c:pt idx="9">
                  <c:v>-1.75524235623324</c:v>
                </c:pt>
                <c:pt idx="10">
                  <c:v>-1.74682199833521</c:v>
                </c:pt>
                <c:pt idx="11">
                  <c:v>-1.7544766865043699</c:v>
                </c:pt>
                <c:pt idx="12">
                  <c:v>-1.7495464778063401</c:v>
                </c:pt>
                <c:pt idx="13">
                  <c:v>-1.7474459708683401</c:v>
                </c:pt>
                <c:pt idx="14">
                  <c:v>-1.7486738314244099</c:v>
                </c:pt>
                <c:pt idx="15">
                  <c:v>-1.7562414502688799</c:v>
                </c:pt>
                <c:pt idx="16">
                  <c:v>-1.75988604143299</c:v>
                </c:pt>
                <c:pt idx="17">
                  <c:v>-1.7344099648926301</c:v>
                </c:pt>
                <c:pt idx="18">
                  <c:v>-1.7566294979139701</c:v>
                </c:pt>
                <c:pt idx="19">
                  <c:v>-1.7825102281613801</c:v>
                </c:pt>
                <c:pt idx="20">
                  <c:v>-1.7381123220044801</c:v>
                </c:pt>
                <c:pt idx="21">
                  <c:v>-1.74067135234268</c:v>
                </c:pt>
                <c:pt idx="22">
                  <c:v>-1.73893065237202</c:v>
                </c:pt>
                <c:pt idx="23">
                  <c:v>-1.6993298760836999</c:v>
                </c:pt>
                <c:pt idx="24">
                  <c:v>-1.68644697950871</c:v>
                </c:pt>
                <c:pt idx="25">
                  <c:v>-1.6558062642906199</c:v>
                </c:pt>
                <c:pt idx="26">
                  <c:v>-1.63313043214246</c:v>
                </c:pt>
                <c:pt idx="27">
                  <c:v>-1.6009446044051601</c:v>
                </c:pt>
                <c:pt idx="28">
                  <c:v>-1.55132704710253</c:v>
                </c:pt>
                <c:pt idx="29">
                  <c:v>-1.5559381290732599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E-4BF4-BFCD-526CCB74C9DD}"/>
            </c:ext>
          </c:extLst>
        </c:ser>
        <c:ser>
          <c:idx val="1"/>
          <c:order val="1"/>
          <c:tx>
            <c:strRef>
              <c:f>Päästökerroin!$C$95</c:f>
              <c:strCache>
                <c:ptCount val="1"/>
                <c:pt idx="0">
                  <c:v>Mtkg SF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Päästökerroin!$D$95:$AG$95</c:f>
              <c:numCache>
                <c:formatCode>0.00</c:formatCode>
                <c:ptCount val="30"/>
                <c:pt idx="0">
                  <c:v>-0.86433156495427799</c:v>
                </c:pt>
                <c:pt idx="1">
                  <c:v>-0.88104513850490795</c:v>
                </c:pt>
                <c:pt idx="2">
                  <c:v>-0.83812769325654601</c:v>
                </c:pt>
                <c:pt idx="3">
                  <c:v>-0.80585501525671099</c:v>
                </c:pt>
                <c:pt idx="4">
                  <c:v>-0.75673862608107001</c:v>
                </c:pt>
                <c:pt idx="5">
                  <c:v>-0.72559214674726902</c:v>
                </c:pt>
                <c:pt idx="6">
                  <c:v>-0.72475467167263496</c:v>
                </c:pt>
                <c:pt idx="7">
                  <c:v>-0.67520652091266797</c:v>
                </c:pt>
                <c:pt idx="8">
                  <c:v>-0.63427440333111995</c:v>
                </c:pt>
                <c:pt idx="9">
                  <c:v>-0.61924235623324198</c:v>
                </c:pt>
                <c:pt idx="10">
                  <c:v>-0.61082199833520701</c:v>
                </c:pt>
                <c:pt idx="11">
                  <c:v>-0.61847668650437004</c:v>
                </c:pt>
                <c:pt idx="12">
                  <c:v>-0.61354647780634397</c:v>
                </c:pt>
                <c:pt idx="13">
                  <c:v>-0.61144597086834396</c:v>
                </c:pt>
                <c:pt idx="14">
                  <c:v>-0.61267383142440801</c:v>
                </c:pt>
                <c:pt idx="15">
                  <c:v>-0.620241450268876</c:v>
                </c:pt>
                <c:pt idx="16">
                  <c:v>-0.62388604143298898</c:v>
                </c:pt>
                <c:pt idx="17">
                  <c:v>-0.59840996489262899</c:v>
                </c:pt>
                <c:pt idx="18">
                  <c:v>-0.62062949791397604</c:v>
                </c:pt>
                <c:pt idx="19">
                  <c:v>-0.64651022816137804</c:v>
                </c:pt>
                <c:pt idx="20">
                  <c:v>-0.60211232200447995</c:v>
                </c:pt>
                <c:pt idx="21">
                  <c:v>-0.60467135234268199</c:v>
                </c:pt>
                <c:pt idx="22">
                  <c:v>-0.60293065237201904</c:v>
                </c:pt>
                <c:pt idx="23">
                  <c:v>-0.5633298760837</c:v>
                </c:pt>
                <c:pt idx="24">
                  <c:v>-0.55044697950870902</c:v>
                </c:pt>
                <c:pt idx="25">
                  <c:v>-0.51980626429062404</c:v>
                </c:pt>
                <c:pt idx="26">
                  <c:v>-0.497130432142456</c:v>
                </c:pt>
                <c:pt idx="27">
                  <c:v>-0.464944604405158</c:v>
                </c:pt>
                <c:pt idx="28">
                  <c:v>-0.41532704710253299</c:v>
                </c:pt>
                <c:pt idx="29">
                  <c:v>-0.419938129073258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E-4BF4-BFCD-526CCB74C9DD}"/>
            </c:ext>
          </c:extLst>
        </c:ser>
        <c:ser>
          <c:idx val="2"/>
          <c:order val="2"/>
          <c:tx>
            <c:strRef>
              <c:f>Päästökerroin!$C$96</c:f>
              <c:strCache>
                <c:ptCount val="1"/>
                <c:pt idx="0">
                  <c:v>Ptkg SF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Päästökerroin!$D$96:$AG$96</c:f>
              <c:numCache>
                <c:formatCode>0.00</c:formatCode>
                <c:ptCount val="30"/>
                <c:pt idx="0">
                  <c:v>-0.16633156495427801</c:v>
                </c:pt>
                <c:pt idx="1">
                  <c:v>-0.183045138504908</c:v>
                </c:pt>
                <c:pt idx="2">
                  <c:v>-0.140127693256546</c:v>
                </c:pt>
                <c:pt idx="3">
                  <c:v>-0.107855015256711</c:v>
                </c:pt>
                <c:pt idx="4">
                  <c:v>-5.8738626081069202E-2</c:v>
                </c:pt>
                <c:pt idx="5">
                  <c:v>-2.7592146747268401E-2</c:v>
                </c:pt>
                <c:pt idx="6">
                  <c:v>-2.67546716726343E-2</c:v>
                </c:pt>
                <c:pt idx="7">
                  <c:v>2.2793479087332098E-2</c:v>
                </c:pt>
                <c:pt idx="8">
                  <c:v>6.3725596668880599E-2</c:v>
                </c:pt>
                <c:pt idx="9">
                  <c:v>7.8757643766758395E-2</c:v>
                </c:pt>
                <c:pt idx="10">
                  <c:v>8.7178001664793198E-2</c:v>
                </c:pt>
                <c:pt idx="11">
                  <c:v>7.9523313495630202E-2</c:v>
                </c:pt>
                <c:pt idx="12">
                  <c:v>8.4453522193655997E-2</c:v>
                </c:pt>
                <c:pt idx="13">
                  <c:v>8.6554029131656898E-2</c:v>
                </c:pt>
                <c:pt idx="14">
                  <c:v>8.5326168575592706E-2</c:v>
                </c:pt>
                <c:pt idx="15">
                  <c:v>7.7758549731124199E-2</c:v>
                </c:pt>
                <c:pt idx="16">
                  <c:v>7.4113958567011001E-2</c:v>
                </c:pt>
                <c:pt idx="17">
                  <c:v>9.9590035107371605E-2</c:v>
                </c:pt>
                <c:pt idx="18">
                  <c:v>7.7370502086024695E-2</c:v>
                </c:pt>
                <c:pt idx="19">
                  <c:v>5.14897718386223E-2</c:v>
                </c:pt>
                <c:pt idx="20">
                  <c:v>9.5887677995520296E-2</c:v>
                </c:pt>
                <c:pt idx="21">
                  <c:v>9.3328647657318797E-2</c:v>
                </c:pt>
                <c:pt idx="22">
                  <c:v>9.5069347627980999E-2</c:v>
                </c:pt>
                <c:pt idx="23">
                  <c:v>0.13467012391630001</c:v>
                </c:pt>
                <c:pt idx="24">
                  <c:v>0.14755302049129099</c:v>
                </c:pt>
                <c:pt idx="25">
                  <c:v>0.17819373570937699</c:v>
                </c:pt>
                <c:pt idx="26">
                  <c:v>0.20086956785754401</c:v>
                </c:pt>
                <c:pt idx="27">
                  <c:v>0.23305539559484201</c:v>
                </c:pt>
                <c:pt idx="28">
                  <c:v>0.28267295289746802</c:v>
                </c:pt>
                <c:pt idx="29">
                  <c:v>0.27806187092674201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E-4BF4-BFCD-526CCB74C9DD}"/>
            </c:ext>
          </c:extLst>
        </c:ser>
        <c:ser>
          <c:idx val="3"/>
          <c:order val="3"/>
          <c:tx>
            <c:strRef>
              <c:f>Päästökerroin!$C$97</c:f>
              <c:strCache>
                <c:ptCount val="1"/>
                <c:pt idx="0">
                  <c:v>Vatkg SF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Päästökerroin!$D$97:$AG$97</c:f>
              <c:numCache>
                <c:formatCode>0.00</c:formatCode>
                <c:ptCount val="30"/>
                <c:pt idx="0">
                  <c:v>6.7668435045722397E-2</c:v>
                </c:pt>
                <c:pt idx="1">
                  <c:v>5.0954861495092103E-2</c:v>
                </c:pt>
                <c:pt idx="2">
                  <c:v>9.3872306743454398E-2</c:v>
                </c:pt>
                <c:pt idx="3">
                  <c:v>0.126144984743289</c:v>
                </c:pt>
                <c:pt idx="4">
                  <c:v>0.17526137391893101</c:v>
                </c:pt>
                <c:pt idx="5">
                  <c:v>0.206407853252732</c:v>
                </c:pt>
                <c:pt idx="6">
                  <c:v>0.207245328327366</c:v>
                </c:pt>
                <c:pt idx="7">
                  <c:v>0.25679347908733202</c:v>
                </c:pt>
                <c:pt idx="8">
                  <c:v>0.29772559666888099</c:v>
                </c:pt>
                <c:pt idx="9">
                  <c:v>0.31275764376675802</c:v>
                </c:pt>
                <c:pt idx="10">
                  <c:v>0.32117800166479299</c:v>
                </c:pt>
                <c:pt idx="11">
                  <c:v>0.31352331349563001</c:v>
                </c:pt>
                <c:pt idx="12">
                  <c:v>0.31845352219365602</c:v>
                </c:pt>
                <c:pt idx="13">
                  <c:v>0.32055402913165698</c:v>
                </c:pt>
                <c:pt idx="14">
                  <c:v>0.31932616857559298</c:v>
                </c:pt>
                <c:pt idx="15">
                  <c:v>0.31175854973112399</c:v>
                </c:pt>
                <c:pt idx="16">
                  <c:v>0.30811395856701101</c:v>
                </c:pt>
                <c:pt idx="17">
                  <c:v>0.33359003510737201</c:v>
                </c:pt>
                <c:pt idx="18">
                  <c:v>0.31137050208602501</c:v>
                </c:pt>
                <c:pt idx="19">
                  <c:v>0.28548977183862201</c:v>
                </c:pt>
                <c:pt idx="20">
                  <c:v>0.32988767799551999</c:v>
                </c:pt>
                <c:pt idx="21">
                  <c:v>0.32732864765731901</c:v>
                </c:pt>
                <c:pt idx="22">
                  <c:v>0.32906934762798101</c:v>
                </c:pt>
                <c:pt idx="23">
                  <c:v>0.3686701239163</c:v>
                </c:pt>
                <c:pt idx="24">
                  <c:v>0.38155302049129097</c:v>
                </c:pt>
                <c:pt idx="25">
                  <c:v>0.41219373570937701</c:v>
                </c:pt>
                <c:pt idx="26">
                  <c:v>0.43486956785754399</c:v>
                </c:pt>
                <c:pt idx="27">
                  <c:v>0.46705539559484199</c:v>
                </c:pt>
                <c:pt idx="28">
                  <c:v>0.51667295289746795</c:v>
                </c:pt>
                <c:pt idx="29">
                  <c:v>0.51206187092674205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E-4BF4-BFCD-526CCB74C9DD}"/>
            </c:ext>
          </c:extLst>
        </c:ser>
        <c:ser>
          <c:idx val="4"/>
          <c:order val="4"/>
          <c:tx>
            <c:strRef>
              <c:f>Päästökerroin!$C$98</c:f>
              <c:strCache>
                <c:ptCount val="1"/>
                <c:pt idx="0">
                  <c:v>Jatkg SF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Päästökerroin!$D$98:$AG$98</c:f>
              <c:numCache>
                <c:formatCode>0.00</c:formatCode>
                <c:ptCount val="30"/>
                <c:pt idx="0">
                  <c:v>0.40466843504572297</c:v>
                </c:pt>
                <c:pt idx="1">
                  <c:v>0.38795486149509201</c:v>
                </c:pt>
                <c:pt idx="2">
                  <c:v>0.430872306743455</c:v>
                </c:pt>
                <c:pt idx="3">
                  <c:v>0.46314498474328902</c:v>
                </c:pt>
                <c:pt idx="4">
                  <c:v>0.51226137391893101</c:v>
                </c:pt>
                <c:pt idx="5">
                  <c:v>0.543407853252732</c:v>
                </c:pt>
                <c:pt idx="6">
                  <c:v>0.54424532832736605</c:v>
                </c:pt>
                <c:pt idx="7">
                  <c:v>0.59379347908733204</c:v>
                </c:pt>
                <c:pt idx="8">
                  <c:v>0.63472559666888095</c:v>
                </c:pt>
                <c:pt idx="9">
                  <c:v>0.64975764376675804</c:v>
                </c:pt>
                <c:pt idx="10">
                  <c:v>0.65817800166479301</c:v>
                </c:pt>
                <c:pt idx="11">
                  <c:v>0.65052331349562997</c:v>
                </c:pt>
                <c:pt idx="12">
                  <c:v>0.65545352219365605</c:v>
                </c:pt>
                <c:pt idx="13">
                  <c:v>0.65755402913165695</c:v>
                </c:pt>
                <c:pt idx="14">
                  <c:v>0.65632616857559301</c:v>
                </c:pt>
                <c:pt idx="15">
                  <c:v>0.64875854973112401</c:v>
                </c:pt>
                <c:pt idx="16">
                  <c:v>0.64511395856701104</c:v>
                </c:pt>
                <c:pt idx="17">
                  <c:v>0.67059003510737203</c:v>
                </c:pt>
                <c:pt idx="18">
                  <c:v>0.64837050208602498</c:v>
                </c:pt>
                <c:pt idx="19">
                  <c:v>0.62248977183862197</c:v>
                </c:pt>
                <c:pt idx="20">
                  <c:v>0.66688767799551996</c:v>
                </c:pt>
                <c:pt idx="21">
                  <c:v>0.66432864765731903</c:v>
                </c:pt>
                <c:pt idx="22">
                  <c:v>0.66606934762798098</c:v>
                </c:pt>
                <c:pt idx="23">
                  <c:v>0.70567012391630102</c:v>
                </c:pt>
                <c:pt idx="24">
                  <c:v>0.71855302049129199</c:v>
                </c:pt>
                <c:pt idx="25">
                  <c:v>0.74919373570937697</c:v>
                </c:pt>
                <c:pt idx="26">
                  <c:v>0.77186956785754401</c:v>
                </c:pt>
                <c:pt idx="27">
                  <c:v>0.80405539559484196</c:v>
                </c:pt>
                <c:pt idx="28">
                  <c:v>0.85367295289746803</c:v>
                </c:pt>
                <c:pt idx="29">
                  <c:v>0.84906187092674201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9E-4BF4-BFCD-526CCB74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28688"/>
        <c:axId val="682527376"/>
      </c:scatterChart>
      <c:valAx>
        <c:axId val="6825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2527376"/>
        <c:crosses val="autoZero"/>
        <c:crossBetween val="midCat"/>
      </c:valAx>
      <c:valAx>
        <c:axId val="6825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252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Päästökerroin!$C$99</c:f>
              <c:strCache>
                <c:ptCount val="1"/>
                <c:pt idx="0">
                  <c:v>Rhtkg 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Päästökerroin!$D$99:$AG$99</c:f>
              <c:numCache>
                <c:formatCode>0.00</c:formatCode>
                <c:ptCount val="30"/>
                <c:pt idx="0">
                  <c:v>-2.3649743055013901</c:v>
                </c:pt>
                <c:pt idx="1">
                  <c:v>-2.3657524625505699</c:v>
                </c:pt>
                <c:pt idx="2">
                  <c:v>-2.3301229625336202</c:v>
                </c:pt>
                <c:pt idx="3">
                  <c:v>-2.3049902231472399</c:v>
                </c:pt>
                <c:pt idx="4">
                  <c:v>-2.2753072614399001</c:v>
                </c:pt>
                <c:pt idx="5">
                  <c:v>-2.2519108362650502</c:v>
                </c:pt>
                <c:pt idx="6">
                  <c:v>-2.2410542434246401</c:v>
                </c:pt>
                <c:pt idx="7">
                  <c:v>-2.2107304436156201</c:v>
                </c:pt>
                <c:pt idx="8">
                  <c:v>-2.1809430362486402</c:v>
                </c:pt>
                <c:pt idx="9">
                  <c:v>-2.1559652861310199</c:v>
                </c:pt>
                <c:pt idx="10">
                  <c:v>-2.13034607833157</c:v>
                </c:pt>
                <c:pt idx="11">
                  <c:v>-2.1046562231161898</c:v>
                </c:pt>
                <c:pt idx="12">
                  <c:v>-2.0788398936764501</c:v>
                </c:pt>
                <c:pt idx="13">
                  <c:v>-2.0690831279103201</c:v>
                </c:pt>
                <c:pt idx="14">
                  <c:v>-2.0660773852802699</c:v>
                </c:pt>
                <c:pt idx="15">
                  <c:v>-2.06525170837079</c:v>
                </c:pt>
                <c:pt idx="16">
                  <c:v>-2.0732860755455298</c:v>
                </c:pt>
                <c:pt idx="17">
                  <c:v>-2.0577665546878299</c:v>
                </c:pt>
                <c:pt idx="18">
                  <c:v>-2.0287985115092799</c:v>
                </c:pt>
                <c:pt idx="19">
                  <c:v>-2.0305138378223799</c:v>
                </c:pt>
                <c:pt idx="20">
                  <c:v>-1.9835267893822399</c:v>
                </c:pt>
                <c:pt idx="21">
                  <c:v>-1.95625334012886</c:v>
                </c:pt>
                <c:pt idx="22">
                  <c:v>-1.95220082656292</c:v>
                </c:pt>
                <c:pt idx="23">
                  <c:v>-1.9447502970741299</c:v>
                </c:pt>
                <c:pt idx="24">
                  <c:v>-1.94740353688143</c:v>
                </c:pt>
                <c:pt idx="25">
                  <c:v>-1.9512679814990499</c:v>
                </c:pt>
                <c:pt idx="26">
                  <c:v>-1.95640154398472</c:v>
                </c:pt>
                <c:pt idx="27">
                  <c:v>-1.9547473719309501</c:v>
                </c:pt>
                <c:pt idx="28">
                  <c:v>-1.94170629075032</c:v>
                </c:pt>
                <c:pt idx="29">
                  <c:v>-1.9446239573778099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7-4EFB-A1E5-9C74019EE520}"/>
            </c:ext>
          </c:extLst>
        </c:ser>
        <c:ser>
          <c:idx val="1"/>
          <c:order val="1"/>
          <c:tx>
            <c:strRef>
              <c:f>Päästökerroin!$C$100</c:f>
              <c:strCache>
                <c:ptCount val="1"/>
                <c:pt idx="0">
                  <c:v>Mtkg 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Päästökerroin!$D$100:$AG$100</c:f>
              <c:numCache>
                <c:formatCode>0.00</c:formatCode>
                <c:ptCount val="30"/>
                <c:pt idx="0">
                  <c:v>-1.22897430550139</c:v>
                </c:pt>
                <c:pt idx="1">
                  <c:v>-1.22975246255057</c:v>
                </c:pt>
                <c:pt idx="2">
                  <c:v>-1.19412296253362</c:v>
                </c:pt>
                <c:pt idx="3">
                  <c:v>-1.16899022314724</c:v>
                </c:pt>
                <c:pt idx="4">
                  <c:v>-1.1393072614399</c:v>
                </c:pt>
                <c:pt idx="5">
                  <c:v>-1.1159108362650501</c:v>
                </c:pt>
                <c:pt idx="6">
                  <c:v>-1.10505424342464</c:v>
                </c:pt>
                <c:pt idx="7">
                  <c:v>-1.07473044361562</c:v>
                </c:pt>
                <c:pt idx="8">
                  <c:v>-1.04494303624864</c:v>
                </c:pt>
                <c:pt idx="9">
                  <c:v>-1.01996528613102</c:v>
                </c:pt>
                <c:pt idx="10">
                  <c:v>-0.99434607833157296</c:v>
                </c:pt>
                <c:pt idx="11">
                  <c:v>-0.96865622311619204</c:v>
                </c:pt>
                <c:pt idx="12">
                  <c:v>-0.94283989367645205</c:v>
                </c:pt>
                <c:pt idx="13">
                  <c:v>-0.93308312791032</c:v>
                </c:pt>
                <c:pt idx="14">
                  <c:v>-0.93007738528026795</c:v>
                </c:pt>
                <c:pt idx="15">
                  <c:v>-0.92925170837079596</c:v>
                </c:pt>
                <c:pt idx="16">
                  <c:v>-0.937286075545533</c:v>
                </c:pt>
                <c:pt idx="17">
                  <c:v>-0.92176655468783097</c:v>
                </c:pt>
                <c:pt idx="18">
                  <c:v>-0.89279851150928302</c:v>
                </c:pt>
                <c:pt idx="19">
                  <c:v>-0.89451383782237603</c:v>
                </c:pt>
                <c:pt idx="20">
                  <c:v>-0.84752678938224102</c:v>
                </c:pt>
                <c:pt idx="21">
                  <c:v>-0.82025334012886197</c:v>
                </c:pt>
                <c:pt idx="22">
                  <c:v>-0.81620082656292103</c:v>
                </c:pt>
                <c:pt idx="23">
                  <c:v>-0.80875029707413204</c:v>
                </c:pt>
                <c:pt idx="24">
                  <c:v>-0.81140353688143596</c:v>
                </c:pt>
                <c:pt idx="25">
                  <c:v>-0.815267981499054</c:v>
                </c:pt>
                <c:pt idx="26">
                  <c:v>-0.82040154398472498</c:v>
                </c:pt>
                <c:pt idx="27">
                  <c:v>-0.81874737193095404</c:v>
                </c:pt>
                <c:pt idx="28">
                  <c:v>-0.80570629075032196</c:v>
                </c:pt>
                <c:pt idx="29">
                  <c:v>-0.80862395737780901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7-4EFB-A1E5-9C74019EE520}"/>
            </c:ext>
          </c:extLst>
        </c:ser>
        <c:ser>
          <c:idx val="2"/>
          <c:order val="2"/>
          <c:tx>
            <c:strRef>
              <c:f>Päästökerroin!$C$101</c:f>
              <c:strCache>
                <c:ptCount val="1"/>
                <c:pt idx="0">
                  <c:v>Ptkg NF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Päästökerroin!$D$101:$AG$101</c:f>
              <c:numCache>
                <c:formatCode>0.00</c:formatCode>
                <c:ptCount val="30"/>
                <c:pt idx="0">
                  <c:v>-0.53097430550138702</c:v>
                </c:pt>
                <c:pt idx="1">
                  <c:v>-0.53175246255056896</c:v>
                </c:pt>
                <c:pt idx="2">
                  <c:v>-0.49612296253362098</c:v>
                </c:pt>
                <c:pt idx="3">
                  <c:v>-0.47099022314723898</c:v>
                </c:pt>
                <c:pt idx="4">
                  <c:v>-0.44130726143990201</c:v>
                </c:pt>
                <c:pt idx="5">
                  <c:v>-0.41791083626505499</c:v>
                </c:pt>
                <c:pt idx="6">
                  <c:v>-0.40705424342463897</c:v>
                </c:pt>
                <c:pt idx="7">
                  <c:v>-0.37673044361562302</c:v>
                </c:pt>
                <c:pt idx="8">
                  <c:v>-0.34694303624863598</c:v>
                </c:pt>
                <c:pt idx="9">
                  <c:v>-0.32196528613102299</c:v>
                </c:pt>
                <c:pt idx="10">
                  <c:v>-0.296346078331573</c:v>
                </c:pt>
                <c:pt idx="11">
                  <c:v>-0.27065622311619197</c:v>
                </c:pt>
                <c:pt idx="12">
                  <c:v>-0.24483989367645201</c:v>
                </c:pt>
                <c:pt idx="13">
                  <c:v>-0.23508312791031999</c:v>
                </c:pt>
                <c:pt idx="14">
                  <c:v>-0.232077385280268</c:v>
                </c:pt>
                <c:pt idx="15">
                  <c:v>-0.23125170837079501</c:v>
                </c:pt>
                <c:pt idx="16">
                  <c:v>-0.239286075545532</c:v>
                </c:pt>
                <c:pt idx="17">
                  <c:v>-0.22376655468783099</c:v>
                </c:pt>
                <c:pt idx="18">
                  <c:v>-0.19479851150928201</c:v>
                </c:pt>
                <c:pt idx="19">
                  <c:v>-0.196513837822375</c:v>
                </c:pt>
                <c:pt idx="20">
                  <c:v>-0.14952678938224101</c:v>
                </c:pt>
                <c:pt idx="21">
                  <c:v>-0.12225334012886201</c:v>
                </c:pt>
                <c:pt idx="22">
                  <c:v>-0.118200826562921</c:v>
                </c:pt>
                <c:pt idx="23">
                  <c:v>-0.110750297074131</c:v>
                </c:pt>
                <c:pt idx="24">
                  <c:v>-0.11340353688143499</c:v>
                </c:pt>
                <c:pt idx="25">
                  <c:v>-0.117267981499054</c:v>
                </c:pt>
                <c:pt idx="26">
                  <c:v>-0.122401543984724</c:v>
                </c:pt>
                <c:pt idx="27">
                  <c:v>-0.120747371930954</c:v>
                </c:pt>
                <c:pt idx="28">
                  <c:v>-0.107706290750321</c:v>
                </c:pt>
                <c:pt idx="29">
                  <c:v>-0.110623957377808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7-4EFB-A1E5-9C74019EE520}"/>
            </c:ext>
          </c:extLst>
        </c:ser>
        <c:ser>
          <c:idx val="3"/>
          <c:order val="3"/>
          <c:tx>
            <c:strRef>
              <c:f>Päästökerroin!$C$102</c:f>
              <c:strCache>
                <c:ptCount val="1"/>
                <c:pt idx="0">
                  <c:v>Vatkg NF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Päästökerroin!$D$102:$AG$102</c:f>
              <c:numCache>
                <c:formatCode>0.00</c:formatCode>
                <c:ptCount val="30"/>
                <c:pt idx="0">
                  <c:v>-0.29697430550138698</c:v>
                </c:pt>
                <c:pt idx="1">
                  <c:v>-0.29775246255056897</c:v>
                </c:pt>
                <c:pt idx="2">
                  <c:v>-0.262122962533621</c:v>
                </c:pt>
                <c:pt idx="3">
                  <c:v>-0.236990223147239</c:v>
                </c:pt>
                <c:pt idx="4">
                  <c:v>-0.207307261439902</c:v>
                </c:pt>
                <c:pt idx="5">
                  <c:v>-0.183910836265055</c:v>
                </c:pt>
                <c:pt idx="6">
                  <c:v>-0.17305424342463899</c:v>
                </c:pt>
                <c:pt idx="7">
                  <c:v>-0.14273044361562301</c:v>
                </c:pt>
                <c:pt idx="8">
                  <c:v>-0.112943036248636</c:v>
                </c:pt>
                <c:pt idx="9">
                  <c:v>-8.7965286131023404E-2</c:v>
                </c:pt>
                <c:pt idx="10">
                  <c:v>-6.2346078331572602E-2</c:v>
                </c:pt>
                <c:pt idx="11">
                  <c:v>-3.6656223116191503E-2</c:v>
                </c:pt>
                <c:pt idx="12">
                  <c:v>-1.08398936764517E-2</c:v>
                </c:pt>
                <c:pt idx="13">
                  <c:v>-1.0831279103195499E-3</c:v>
                </c:pt>
                <c:pt idx="14">
                  <c:v>1.92261471973249E-3</c:v>
                </c:pt>
                <c:pt idx="15">
                  <c:v>2.7482916292048201E-3</c:v>
                </c:pt>
                <c:pt idx="16">
                  <c:v>-5.2860755455323297E-3</c:v>
                </c:pt>
                <c:pt idx="17">
                  <c:v>1.0233445312168901E-2</c:v>
                </c:pt>
                <c:pt idx="18">
                  <c:v>3.9201488490717501E-2</c:v>
                </c:pt>
                <c:pt idx="19">
                  <c:v>3.7486162177624599E-2</c:v>
                </c:pt>
                <c:pt idx="20">
                  <c:v>8.4473210617759295E-2</c:v>
                </c:pt>
                <c:pt idx="21">
                  <c:v>0.11174665987113799</c:v>
                </c:pt>
                <c:pt idx="22">
                  <c:v>0.115799173437079</c:v>
                </c:pt>
                <c:pt idx="23">
                  <c:v>0.123249702925869</c:v>
                </c:pt>
                <c:pt idx="24">
                  <c:v>0.12059646311856501</c:v>
                </c:pt>
                <c:pt idx="25">
                  <c:v>0.116732018500946</c:v>
                </c:pt>
                <c:pt idx="26">
                  <c:v>0.111598456015276</c:v>
                </c:pt>
                <c:pt idx="27">
                  <c:v>0.113252628069046</c:v>
                </c:pt>
                <c:pt idx="28">
                  <c:v>0.126293709249679</c:v>
                </c:pt>
                <c:pt idx="29">
                  <c:v>0.123376042622192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57-4EFB-A1E5-9C74019EE520}"/>
            </c:ext>
          </c:extLst>
        </c:ser>
        <c:ser>
          <c:idx val="4"/>
          <c:order val="4"/>
          <c:tx>
            <c:strRef>
              <c:f>Päästökerroin!$C$103</c:f>
              <c:strCache>
                <c:ptCount val="1"/>
                <c:pt idx="0">
                  <c:v>Jatkg NF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Päästökerroin!$D$93:$AG$93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Päästökerroin!$D$103:$AG$103</c:f>
              <c:numCache>
                <c:formatCode>0.00</c:formatCode>
                <c:ptCount val="30"/>
                <c:pt idx="0">
                  <c:v>4.0025694498613498E-2</c:v>
                </c:pt>
                <c:pt idx="1">
                  <c:v>3.92475374494312E-2</c:v>
                </c:pt>
                <c:pt idx="2">
                  <c:v>7.4877037466378693E-2</c:v>
                </c:pt>
                <c:pt idx="3">
                  <c:v>0.100009776852761</c:v>
                </c:pt>
                <c:pt idx="4">
                  <c:v>0.129692738560098</c:v>
                </c:pt>
                <c:pt idx="5">
                  <c:v>0.15308916373494599</c:v>
                </c:pt>
                <c:pt idx="6">
                  <c:v>0.16394575657536101</c:v>
                </c:pt>
                <c:pt idx="7">
                  <c:v>0.19426955638437701</c:v>
                </c:pt>
                <c:pt idx="8">
                  <c:v>0.224056963751365</c:v>
                </c:pt>
                <c:pt idx="9">
                  <c:v>0.24903471386897699</c:v>
                </c:pt>
                <c:pt idx="10">
                  <c:v>0.274653921668428</c:v>
                </c:pt>
                <c:pt idx="11">
                  <c:v>0.30034377688380898</c:v>
                </c:pt>
                <c:pt idx="12">
                  <c:v>0.32616010632354803</c:v>
                </c:pt>
                <c:pt idx="13">
                  <c:v>0.33591687208968102</c:v>
                </c:pt>
                <c:pt idx="14">
                  <c:v>0.33892261471973301</c:v>
                </c:pt>
                <c:pt idx="15">
                  <c:v>0.339748291629205</c:v>
                </c:pt>
                <c:pt idx="16">
                  <c:v>0.33171392445446801</c:v>
                </c:pt>
                <c:pt idx="17">
                  <c:v>0.34723344531216899</c:v>
                </c:pt>
                <c:pt idx="18">
                  <c:v>0.37620148849071799</c:v>
                </c:pt>
                <c:pt idx="19">
                  <c:v>0.37448616217762498</c:v>
                </c:pt>
                <c:pt idx="20">
                  <c:v>0.421473210617759</c:v>
                </c:pt>
                <c:pt idx="21">
                  <c:v>0.44874665987113899</c:v>
                </c:pt>
                <c:pt idx="22">
                  <c:v>0.45279917343707898</c:v>
                </c:pt>
                <c:pt idx="23">
                  <c:v>0.46024970292586898</c:v>
                </c:pt>
                <c:pt idx="24">
                  <c:v>0.457596463118565</c:v>
                </c:pt>
                <c:pt idx="25">
                  <c:v>0.45373201850094702</c:v>
                </c:pt>
                <c:pt idx="26">
                  <c:v>0.44859845601527598</c:v>
                </c:pt>
                <c:pt idx="27">
                  <c:v>0.45025262806904598</c:v>
                </c:pt>
                <c:pt idx="28">
                  <c:v>0.463293709249679</c:v>
                </c:pt>
                <c:pt idx="29">
                  <c:v>0.46037604262219201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57-4EFB-A1E5-9C74019E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28688"/>
        <c:axId val="682527376"/>
      </c:scatterChart>
      <c:valAx>
        <c:axId val="6825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2527376"/>
        <c:crosses val="autoZero"/>
        <c:crossBetween val="midCat"/>
      </c:valAx>
      <c:valAx>
        <c:axId val="6825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252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Emission</a:t>
            </a:r>
            <a:r>
              <a:rPr lang="fi-FI" baseline="0"/>
              <a:t> factors</a:t>
            </a:r>
          </a:p>
          <a:p>
            <a:pPr>
              <a:defRPr/>
            </a:pPr>
            <a:r>
              <a:rPr lang="fi-FI" baseline="0"/>
              <a:t>South Finland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Päästökerroin!$D$77</c:f>
              <c:strCache>
                <c:ptCount val="1"/>
                <c:pt idx="0">
                  <c:v>New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Päästökerroin!$C$78:$C$82</c:f>
              <c:strCache>
                <c:ptCount val="5"/>
                <c:pt idx="0">
                  <c:v>Rhtkg SF</c:v>
                </c:pt>
                <c:pt idx="1">
                  <c:v>Mutkg SF</c:v>
                </c:pt>
                <c:pt idx="2">
                  <c:v>Ptkg SF</c:v>
                </c:pt>
                <c:pt idx="3">
                  <c:v>Vatkg SF</c:v>
                </c:pt>
                <c:pt idx="4">
                  <c:v>Jätkg SF</c:v>
                </c:pt>
              </c:strCache>
            </c:strRef>
          </c:cat>
          <c:val>
            <c:numRef>
              <c:f>Päästökerroin!$D$78:$D$82</c:f>
              <c:numCache>
                <c:formatCode>0.00</c:formatCode>
                <c:ptCount val="5"/>
                <c:pt idx="0">
                  <c:v>-1.2645193192561237</c:v>
                </c:pt>
                <c:pt idx="1">
                  <c:v>-1.1553196018275234</c:v>
                </c:pt>
                <c:pt idx="2">
                  <c:v>-0.38857098945493262</c:v>
                </c:pt>
                <c:pt idx="3">
                  <c:v>0.10627410086699669</c:v>
                </c:pt>
                <c:pt idx="4">
                  <c:v>0.43913311792219906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3-487A-9B40-3E33DCFFE63A}"/>
            </c:ext>
          </c:extLst>
        </c:ser>
        <c:ser>
          <c:idx val="1"/>
          <c:order val="1"/>
          <c:tx>
            <c:strRef>
              <c:f>Päästökerroin!$E$77</c:f>
              <c:strCache>
                <c:ptCount val="1"/>
                <c:pt idx="0">
                  <c:v>GHGI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Päästökerroin!$C$78:$C$82</c:f>
              <c:strCache>
                <c:ptCount val="5"/>
                <c:pt idx="0">
                  <c:v>Rhtkg SF</c:v>
                </c:pt>
                <c:pt idx="1">
                  <c:v>Mutkg SF</c:v>
                </c:pt>
                <c:pt idx="2">
                  <c:v>Ptkg SF</c:v>
                </c:pt>
                <c:pt idx="3">
                  <c:v>Vatkg SF</c:v>
                </c:pt>
                <c:pt idx="4">
                  <c:v>Jätkg SF</c:v>
                </c:pt>
              </c:strCache>
            </c:strRef>
          </c:cat>
          <c:val>
            <c:numRef>
              <c:f>Päästökerroin!$E$78:$E$82</c:f>
              <c:numCache>
                <c:formatCode>0.00</c:formatCode>
                <c:ptCount val="5"/>
                <c:pt idx="0">
                  <c:v>-1.7894162282705051</c:v>
                </c:pt>
                <c:pt idx="1">
                  <c:v>-0.65341622827050516</c:v>
                </c:pt>
                <c:pt idx="2">
                  <c:v>4.4583771729495222E-2</c:v>
                </c:pt>
                <c:pt idx="3">
                  <c:v>0.27858377172949533</c:v>
                </c:pt>
                <c:pt idx="4">
                  <c:v>0.6155837717294953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3-487A-9B40-3E33DCFF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86528"/>
        <c:axId val="679387184"/>
      </c:barChart>
      <c:catAx>
        <c:axId val="6793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79387184"/>
        <c:crosses val="autoZero"/>
        <c:auto val="1"/>
        <c:lblAlgn val="ctr"/>
        <c:lblOffset val="100"/>
        <c:noMultiLvlLbl val="0"/>
      </c:catAx>
      <c:valAx>
        <c:axId val="6793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793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Emission</a:t>
            </a:r>
            <a:r>
              <a:rPr lang="fi-FI" baseline="0"/>
              <a:t> factors</a:t>
            </a:r>
          </a:p>
          <a:p>
            <a:pPr>
              <a:defRPr/>
            </a:pPr>
            <a:r>
              <a:rPr lang="fi-FI" baseline="0"/>
              <a:t>North Finland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Päästökerroin!$D$77</c:f>
              <c:strCache>
                <c:ptCount val="1"/>
                <c:pt idx="0">
                  <c:v>New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Päästökerroin!$C$78:$C$82</c:f>
              <c:strCache>
                <c:ptCount val="5"/>
                <c:pt idx="0">
                  <c:v>Rhtkg SF</c:v>
                </c:pt>
                <c:pt idx="1">
                  <c:v>Mutkg SF</c:v>
                </c:pt>
                <c:pt idx="2">
                  <c:v>Ptkg SF</c:v>
                </c:pt>
                <c:pt idx="3">
                  <c:v>Vatkg SF</c:v>
                </c:pt>
                <c:pt idx="4">
                  <c:v>Jätkg SF</c:v>
                </c:pt>
              </c:strCache>
            </c:strRef>
          </c:cat>
          <c:val>
            <c:numRef>
              <c:f>Päästökerroin!$D$83:$D$87</c:f>
              <c:numCache>
                <c:formatCode>0.00</c:formatCode>
                <c:ptCount val="5"/>
                <c:pt idx="0">
                  <c:v>1.13930762762983E-2</c:v>
                </c:pt>
                <c:pt idx="1">
                  <c:v>0.13546815953394292</c:v>
                </c:pt>
                <c:pt idx="2">
                  <c:v>0.92795115479078005</c:v>
                </c:pt>
                <c:pt idx="3">
                  <c:v>1.3682036525201176</c:v>
                </c:pt>
                <c:pt idx="4">
                  <c:v>1.6277271160381308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601-AC1F-D72DFDD0FB96}"/>
            </c:ext>
          </c:extLst>
        </c:ser>
        <c:ser>
          <c:idx val="1"/>
          <c:order val="1"/>
          <c:tx>
            <c:strRef>
              <c:f>Päästökerroin!$E$77</c:f>
              <c:strCache>
                <c:ptCount val="1"/>
                <c:pt idx="0">
                  <c:v>GHGI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Päästökerroin!$C$78:$C$82</c:f>
              <c:strCache>
                <c:ptCount val="5"/>
                <c:pt idx="0">
                  <c:v>Rhtkg SF</c:v>
                </c:pt>
                <c:pt idx="1">
                  <c:v>Mutkg SF</c:v>
                </c:pt>
                <c:pt idx="2">
                  <c:v>Ptkg SF</c:v>
                </c:pt>
                <c:pt idx="3">
                  <c:v>Vatkg SF</c:v>
                </c:pt>
                <c:pt idx="4">
                  <c:v>Jätkg SF</c:v>
                </c:pt>
              </c:strCache>
            </c:strRef>
          </c:cat>
          <c:val>
            <c:numRef>
              <c:f>Päästökerroin!$E$83:$E$87</c:f>
              <c:numCache>
                <c:formatCode>0.00</c:formatCode>
                <c:ptCount val="5"/>
                <c:pt idx="0">
                  <c:v>-2.1140064730600616</c:v>
                </c:pt>
                <c:pt idx="1">
                  <c:v>-0.97800647306006228</c:v>
                </c:pt>
                <c:pt idx="2">
                  <c:v>-0.28000647306006232</c:v>
                </c:pt>
                <c:pt idx="3">
                  <c:v>-4.6006473060062281E-2</c:v>
                </c:pt>
                <c:pt idx="4">
                  <c:v>0.29099352693993802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9-4601-AC1F-D72DFDD0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86528"/>
        <c:axId val="679387184"/>
      </c:barChart>
      <c:catAx>
        <c:axId val="6793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79387184"/>
        <c:crosses val="autoZero"/>
        <c:auto val="1"/>
        <c:lblAlgn val="ctr"/>
        <c:lblOffset val="100"/>
        <c:noMultiLvlLbl val="0"/>
      </c:catAx>
      <c:valAx>
        <c:axId val="6793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793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Emission</a:t>
            </a:r>
            <a:r>
              <a:rPr lang="fi-FI" baseline="0"/>
              <a:t> factors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Päästökerroin!$D$77</c:f>
              <c:strCache>
                <c:ptCount val="1"/>
                <c:pt idx="0">
                  <c:v>New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Päästökerroin!$C$78:$C$87</c:f>
              <c:strCache>
                <c:ptCount val="10"/>
                <c:pt idx="0">
                  <c:v>Rhtkg SF</c:v>
                </c:pt>
                <c:pt idx="1">
                  <c:v>Mutkg SF</c:v>
                </c:pt>
                <c:pt idx="2">
                  <c:v>Ptkg SF</c:v>
                </c:pt>
                <c:pt idx="3">
                  <c:v>Vatkg SF</c:v>
                </c:pt>
                <c:pt idx="4">
                  <c:v>Jätkg SF</c:v>
                </c:pt>
                <c:pt idx="5">
                  <c:v>Rhtkg NF</c:v>
                </c:pt>
                <c:pt idx="6">
                  <c:v>Mutkg NF</c:v>
                </c:pt>
                <c:pt idx="7">
                  <c:v>Ptkg NF</c:v>
                </c:pt>
                <c:pt idx="8">
                  <c:v>Vatkg NF</c:v>
                </c:pt>
                <c:pt idx="9">
                  <c:v>Jätkg NF</c:v>
                </c:pt>
              </c:strCache>
            </c:strRef>
          </c:cat>
          <c:val>
            <c:numRef>
              <c:f>Päästökerroin!$D$78:$D$87</c:f>
              <c:numCache>
                <c:formatCode>0.00</c:formatCode>
                <c:ptCount val="10"/>
                <c:pt idx="0">
                  <c:v>-1.2645193192561237</c:v>
                </c:pt>
                <c:pt idx="1">
                  <c:v>-1.1553196018275234</c:v>
                </c:pt>
                <c:pt idx="2">
                  <c:v>-0.38857098945493262</c:v>
                </c:pt>
                <c:pt idx="3">
                  <c:v>0.10627410086699669</c:v>
                </c:pt>
                <c:pt idx="4">
                  <c:v>0.43913311792219906</c:v>
                </c:pt>
                <c:pt idx="5">
                  <c:v>1.13930762762983E-2</c:v>
                </c:pt>
                <c:pt idx="6">
                  <c:v>0.13546815953394292</c:v>
                </c:pt>
                <c:pt idx="7">
                  <c:v>0.92795115479078005</c:v>
                </c:pt>
                <c:pt idx="8">
                  <c:v>1.3682036525201176</c:v>
                </c:pt>
                <c:pt idx="9">
                  <c:v>1.6277271160381308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A-4358-8073-32DA165C5C07}"/>
            </c:ext>
          </c:extLst>
        </c:ser>
        <c:ser>
          <c:idx val="1"/>
          <c:order val="1"/>
          <c:tx>
            <c:strRef>
              <c:f>Päästökerroin!$E$77</c:f>
              <c:strCache>
                <c:ptCount val="1"/>
                <c:pt idx="0">
                  <c:v>GHGI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Päästökerroin!$C$78:$C$87</c:f>
              <c:strCache>
                <c:ptCount val="10"/>
                <c:pt idx="0">
                  <c:v>Rhtkg SF</c:v>
                </c:pt>
                <c:pt idx="1">
                  <c:v>Mutkg SF</c:v>
                </c:pt>
                <c:pt idx="2">
                  <c:v>Ptkg SF</c:v>
                </c:pt>
                <c:pt idx="3">
                  <c:v>Vatkg SF</c:v>
                </c:pt>
                <c:pt idx="4">
                  <c:v>Jätkg SF</c:v>
                </c:pt>
                <c:pt idx="5">
                  <c:v>Rhtkg NF</c:v>
                </c:pt>
                <c:pt idx="6">
                  <c:v>Mutkg NF</c:v>
                </c:pt>
                <c:pt idx="7">
                  <c:v>Ptkg NF</c:v>
                </c:pt>
                <c:pt idx="8">
                  <c:v>Vatkg NF</c:v>
                </c:pt>
                <c:pt idx="9">
                  <c:v>Jätkg NF</c:v>
                </c:pt>
              </c:strCache>
            </c:strRef>
          </c:cat>
          <c:val>
            <c:numRef>
              <c:f>Päästökerroin!$E$78:$E$87</c:f>
              <c:numCache>
                <c:formatCode>0.00</c:formatCode>
                <c:ptCount val="10"/>
                <c:pt idx="0">
                  <c:v>-1.7894162282705051</c:v>
                </c:pt>
                <c:pt idx="1">
                  <c:v>-0.65341622827050516</c:v>
                </c:pt>
                <c:pt idx="2">
                  <c:v>4.4583771729495222E-2</c:v>
                </c:pt>
                <c:pt idx="3">
                  <c:v>0.27858377172949533</c:v>
                </c:pt>
                <c:pt idx="4">
                  <c:v>0.6155837717294953</c:v>
                </c:pt>
                <c:pt idx="5">
                  <c:v>-2.1140064730600616</c:v>
                </c:pt>
                <c:pt idx="6">
                  <c:v>-0.97800647306006228</c:v>
                </c:pt>
                <c:pt idx="7">
                  <c:v>-0.28000647306006232</c:v>
                </c:pt>
                <c:pt idx="8">
                  <c:v>-4.6006473060062281E-2</c:v>
                </c:pt>
                <c:pt idx="9">
                  <c:v>0.29099352693993802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A-4358-8073-32DA165C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058088"/>
        <c:axId val="746057104"/>
      </c:barChart>
      <c:catAx>
        <c:axId val="74605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46057104"/>
        <c:crosses val="autoZero"/>
        <c:auto val="1"/>
        <c:lblAlgn val="ctr"/>
        <c:lblOffset val="100"/>
        <c:noMultiLvlLbl val="0"/>
      </c:catAx>
      <c:valAx>
        <c:axId val="7460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-</a:t>
                </a:r>
                <a:r>
                  <a:rPr lang="fi-FI" baseline="0"/>
                  <a:t> </a:t>
                </a:r>
                <a:r>
                  <a:rPr lang="fi-FI"/>
                  <a:t>emissions     t</a:t>
                </a:r>
                <a:r>
                  <a:rPr lang="fi-FI" baseline="0"/>
                  <a:t> C/ha    +   removals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4605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Aboveground</a:t>
            </a:r>
            <a:r>
              <a:rPr lang="fi-FI" baseline="0"/>
              <a:t> litter production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'maanpäällinen Karike'!$B$94:$C$94</c:f>
              <c:strCache>
                <c:ptCount val="2"/>
                <c:pt idx="0">
                  <c:v>South-Finland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'maanpäällinen Karike'!$D$93:$AD$93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'maanpäällinen Karike'!$D$94:$AD$94</c:f>
              <c:numCache>
                <c:formatCode>General</c:formatCode>
                <c:ptCount val="27"/>
                <c:pt idx="0">
                  <c:v>1.9636262386637404</c:v>
                </c:pt>
                <c:pt idx="1">
                  <c:v>1.9222996257811731</c:v>
                </c:pt>
                <c:pt idx="2">
                  <c:v>1.9579588643188</c:v>
                </c:pt>
                <c:pt idx="3">
                  <c:v>1.9797173662445513</c:v>
                </c:pt>
                <c:pt idx="4">
                  <c:v>2.0244446612287539</c:v>
                </c:pt>
                <c:pt idx="5">
                  <c:v>2.0434367247224254</c:v>
                </c:pt>
                <c:pt idx="6">
                  <c:v>2.0272940060795266</c:v>
                </c:pt>
                <c:pt idx="7">
                  <c:v>2.0692641810538959</c:v>
                </c:pt>
                <c:pt idx="8">
                  <c:v>2.1021178139833414</c:v>
                </c:pt>
                <c:pt idx="9">
                  <c:v>2.1064776104174601</c:v>
                </c:pt>
                <c:pt idx="10">
                  <c:v>2.1013397913164584</c:v>
                </c:pt>
                <c:pt idx="11">
                  <c:v>2.0879707440883615</c:v>
                </c:pt>
                <c:pt idx="12">
                  <c:v>2.0911861027861374</c:v>
                </c:pt>
                <c:pt idx="13">
                  <c:v>2.0945285708174657</c:v>
                </c:pt>
                <c:pt idx="14">
                  <c:v>2.1160087702864629</c:v>
                </c:pt>
                <c:pt idx="15">
                  <c:v>2.1059454022524684</c:v>
                </c:pt>
                <c:pt idx="16">
                  <c:v>2.0956579527495141</c:v>
                </c:pt>
                <c:pt idx="17">
                  <c:v>2.1318621134655147</c:v>
                </c:pt>
                <c:pt idx="18">
                  <c:v>2.1448072570564749</c:v>
                </c:pt>
                <c:pt idx="19">
                  <c:v>2.0806737881957509</c:v>
                </c:pt>
                <c:pt idx="20">
                  <c:v>2.1141942214776726</c:v>
                </c:pt>
                <c:pt idx="21">
                  <c:v>2.1006250406595766</c:v>
                </c:pt>
                <c:pt idx="22">
                  <c:v>2.0773267017818036</c:v>
                </c:pt>
                <c:pt idx="23">
                  <c:v>2.1061865311876571</c:v>
                </c:pt>
                <c:pt idx="24">
                  <c:v>2.1027717042438283</c:v>
                </c:pt>
                <c:pt idx="25">
                  <c:v>2.1248623235918425</c:v>
                </c:pt>
                <c:pt idx="26">
                  <c:v>2.1496098178500995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E-4932-A806-B9BAB8CB0860}"/>
            </c:ext>
          </c:extLst>
        </c:ser>
        <c:ser>
          <c:idx val="1"/>
          <c:order val="1"/>
          <c:tx>
            <c:strRef>
              <c:f>'maanpäällinen Karike'!$B$95:$C$95</c:f>
              <c:strCache>
                <c:ptCount val="2"/>
                <c:pt idx="0">
                  <c:v>North-Finland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'maanpäällinen Karike'!$D$93:$AD$93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'maanpäällinen Karike'!$D$95:$AD$95</c:f>
              <c:numCache>
                <c:formatCode>General</c:formatCode>
                <c:ptCount val="27"/>
                <c:pt idx="0">
                  <c:v>1.6976554099243442</c:v>
                </c:pt>
                <c:pt idx="1">
                  <c:v>1.6788224884111711</c:v>
                </c:pt>
                <c:pt idx="2">
                  <c:v>1.7065082899700084</c:v>
                </c:pt>
                <c:pt idx="3">
                  <c:v>1.7198339542868308</c:v>
                </c:pt>
                <c:pt idx="4">
                  <c:v>1.7409548044897327</c:v>
                </c:pt>
                <c:pt idx="5">
                  <c:v>1.7521431544410102</c:v>
                </c:pt>
                <c:pt idx="6">
                  <c:v>1.7483416226186324</c:v>
                </c:pt>
                <c:pt idx="7">
                  <c:v>1.7668866086556245</c:v>
                </c:pt>
                <c:pt idx="8">
                  <c:v>1.7931840131991135</c:v>
                </c:pt>
                <c:pt idx="9">
                  <c:v>1.8044664762932709</c:v>
                </c:pt>
                <c:pt idx="10">
                  <c:v>1.8171962616177773</c:v>
                </c:pt>
                <c:pt idx="11">
                  <c:v>1.8301058300806574</c:v>
                </c:pt>
                <c:pt idx="12">
                  <c:v>1.8400392130021985</c:v>
                </c:pt>
                <c:pt idx="13">
                  <c:v>1.8485750748518635</c:v>
                </c:pt>
                <c:pt idx="14">
                  <c:v>1.8758209049257411</c:v>
                </c:pt>
                <c:pt idx="15">
                  <c:v>1.8782907259373025</c:v>
                </c:pt>
                <c:pt idx="16">
                  <c:v>1.8663302091793805</c:v>
                </c:pt>
                <c:pt idx="17">
                  <c:v>1.8897258237808348</c:v>
                </c:pt>
                <c:pt idx="18">
                  <c:v>1.9407509204646758</c:v>
                </c:pt>
                <c:pt idx="19">
                  <c:v>1.9048455741053796</c:v>
                </c:pt>
                <c:pt idx="20">
                  <c:v>1.941924472698815</c:v>
                </c:pt>
                <c:pt idx="21">
                  <c:v>1.9550426712889721</c:v>
                </c:pt>
                <c:pt idx="22">
                  <c:v>1.9502306225538477</c:v>
                </c:pt>
                <c:pt idx="23">
                  <c:v>1.9528808276203964</c:v>
                </c:pt>
                <c:pt idx="24">
                  <c:v>1.9428470081967606</c:v>
                </c:pt>
                <c:pt idx="25">
                  <c:v>1.9291570038369625</c:v>
                </c:pt>
                <c:pt idx="26">
                  <c:v>1.9178867932480126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E-4932-A806-B9BAB8CB0860}"/>
            </c:ext>
          </c:extLst>
        </c:ser>
        <c:ser>
          <c:idx val="2"/>
          <c:order val="2"/>
          <c:tx>
            <c:strRef>
              <c:f>'maanpäällinen Karike'!$B$96:$C$96</c:f>
              <c:strCache>
                <c:ptCount val="2"/>
                <c:pt idx="0">
                  <c:v>South-Finland, GHGI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'maanpäällinen Karike'!$D$93:$AD$93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'maanpäällinen Karike'!$D$96:$AD$96</c:f>
              <c:numCache>
                <c:formatCode>General</c:formatCode>
                <c:ptCount val="27"/>
                <c:pt idx="0">
                  <c:v>2.2202867418345771</c:v>
                </c:pt>
                <c:pt idx="1">
                  <c:v>2.1843285076877841</c:v>
                </c:pt>
                <c:pt idx="2">
                  <c:v>2.2247027157770156</c:v>
                </c:pt>
                <c:pt idx="3">
                  <c:v>2.2515023241117915</c:v>
                </c:pt>
                <c:pt idx="4">
                  <c:v>2.3014398015475779</c:v>
                </c:pt>
                <c:pt idx="5">
                  <c:v>2.3258245451981088</c:v>
                </c:pt>
                <c:pt idx="6">
                  <c:v>2.3143893608855679</c:v>
                </c:pt>
                <c:pt idx="7">
                  <c:v>2.3613872257054802</c:v>
                </c:pt>
                <c:pt idx="8">
                  <c:v>2.3989091386568453</c:v>
                </c:pt>
                <c:pt idx="9">
                  <c:v>2.4060246748093643</c:v>
                </c:pt>
                <c:pt idx="10">
                  <c:v>2.4050859216553353</c:v>
                </c:pt>
                <c:pt idx="11">
                  <c:v>2.3941776354930058</c:v>
                </c:pt>
                <c:pt idx="12">
                  <c:v>2.4011269753082223</c:v>
                </c:pt>
                <c:pt idx="13">
                  <c:v>2.4072751413314313</c:v>
                </c:pt>
                <c:pt idx="14">
                  <c:v>2.4329841452431133</c:v>
                </c:pt>
                <c:pt idx="15">
                  <c:v>2.4254058793312874</c:v>
                </c:pt>
                <c:pt idx="16">
                  <c:v>2.419295628130222</c:v>
                </c:pt>
                <c:pt idx="17">
                  <c:v>2.4582430091602481</c:v>
                </c:pt>
                <c:pt idx="18">
                  <c:v>2.4767068031341215</c:v>
                </c:pt>
                <c:pt idx="19">
                  <c:v>2.4167864417006513</c:v>
                </c:pt>
                <c:pt idx="20">
                  <c:v>2.4563806257529257</c:v>
                </c:pt>
                <c:pt idx="21">
                  <c:v>2.4474906669617278</c:v>
                </c:pt>
                <c:pt idx="22">
                  <c:v>2.4255411174400598</c:v>
                </c:pt>
                <c:pt idx="23">
                  <c:v>2.4549887235653927</c:v>
                </c:pt>
                <c:pt idx="24">
                  <c:v>2.4518015725082103</c:v>
                </c:pt>
                <c:pt idx="25">
                  <c:v>2.4744478528026113</c:v>
                </c:pt>
                <c:pt idx="26">
                  <c:v>2.5004602382575327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E-4932-A806-B9BAB8CB0860}"/>
            </c:ext>
          </c:extLst>
        </c:ser>
        <c:ser>
          <c:idx val="3"/>
          <c:order val="3"/>
          <c:tx>
            <c:strRef>
              <c:f>'maanpäällinen Karike'!$B$97:$C$97</c:f>
              <c:strCache>
                <c:ptCount val="2"/>
                <c:pt idx="0">
                  <c:v>North-Finland, GHGI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'maanpäällinen Karike'!$D$93:$AD$93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'maanpäällinen Karike'!$D$97:$AD$97</c:f>
              <c:numCache>
                <c:formatCode>General</c:formatCode>
                <c:ptCount val="27"/>
                <c:pt idx="0">
                  <c:v>1.8596470208580027</c:v>
                </c:pt>
                <c:pt idx="1">
                  <c:v>1.8460295193471521</c:v>
                </c:pt>
                <c:pt idx="2">
                  <c:v>1.877860055856249</c:v>
                </c:pt>
                <c:pt idx="3">
                  <c:v>1.89678258424847</c:v>
                </c:pt>
                <c:pt idx="4">
                  <c:v>1.9221371974415491</c:v>
                </c:pt>
                <c:pt idx="5">
                  <c:v>1.9388510983182545</c:v>
                </c:pt>
                <c:pt idx="6">
                  <c:v>1.9387159917909793</c:v>
                </c:pt>
                <c:pt idx="7">
                  <c:v>1.9627897664594711</c:v>
                </c:pt>
                <c:pt idx="8">
                  <c:v>1.9933055540206059</c:v>
                </c:pt>
                <c:pt idx="9">
                  <c:v>2.0101467179984858</c:v>
                </c:pt>
                <c:pt idx="10">
                  <c:v>2.0268542504969607</c:v>
                </c:pt>
                <c:pt idx="11">
                  <c:v>2.0449080074616122</c:v>
                </c:pt>
                <c:pt idx="12">
                  <c:v>2.0563078735620652</c:v>
                </c:pt>
                <c:pt idx="13">
                  <c:v>2.0683140250454302</c:v>
                </c:pt>
                <c:pt idx="14">
                  <c:v>2.0975551210019221</c:v>
                </c:pt>
                <c:pt idx="15">
                  <c:v>2.1022747430326967</c:v>
                </c:pt>
                <c:pt idx="16">
                  <c:v>2.0935795743079124</c:v>
                </c:pt>
                <c:pt idx="17">
                  <c:v>2.1189065582723821</c:v>
                </c:pt>
                <c:pt idx="18">
                  <c:v>2.1722031950750154</c:v>
                </c:pt>
                <c:pt idx="19">
                  <c:v>2.1383392834874426</c:v>
                </c:pt>
                <c:pt idx="20">
                  <c:v>2.1789713612668549</c:v>
                </c:pt>
                <c:pt idx="21">
                  <c:v>2.1936994740174898</c:v>
                </c:pt>
                <c:pt idx="22">
                  <c:v>2.1941797170028496</c:v>
                </c:pt>
                <c:pt idx="23">
                  <c:v>2.2022034922091978</c:v>
                </c:pt>
                <c:pt idx="24">
                  <c:v>2.1962287134113043</c:v>
                </c:pt>
                <c:pt idx="25">
                  <c:v>2.187912643054251</c:v>
                </c:pt>
                <c:pt idx="26">
                  <c:v>2.1819069723153337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E-4932-A806-B9BAB8CB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32024"/>
        <c:axId val="743633008"/>
      </c:scatterChart>
      <c:valAx>
        <c:axId val="74363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43633008"/>
        <c:crosses val="autoZero"/>
        <c:crossBetween val="midCat"/>
      </c:valAx>
      <c:valAx>
        <c:axId val="743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</a:t>
                </a:r>
                <a:r>
                  <a:rPr lang="fi-FI" baseline="0"/>
                  <a:t> C/ha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4363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Belowground</a:t>
            </a:r>
            <a:r>
              <a:rPr lang="fi-FI" baseline="0"/>
              <a:t> litter production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'Maanalainen karike'!$I$118</c:f>
              <c:strCache>
                <c:ptCount val="1"/>
                <c:pt idx="0">
                  <c:v>South-Finland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'Maanalainen karike'!$J$117:$AJ$117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'Maanalainen karike'!$J$118:$AJ$118</c:f>
              <c:numCache>
                <c:formatCode>General</c:formatCode>
                <c:ptCount val="27"/>
                <c:pt idx="0">
                  <c:v>1.4992888422995037</c:v>
                </c:pt>
                <c:pt idx="1">
                  <c:v>1.4606706995441057</c:v>
                </c:pt>
                <c:pt idx="2">
                  <c:v>1.4840241839073476</c:v>
                </c:pt>
                <c:pt idx="3">
                  <c:v>1.4965673206151846</c:v>
                </c:pt>
                <c:pt idx="4">
                  <c:v>1.5260662189990051</c:v>
                </c:pt>
                <c:pt idx="5">
                  <c:v>1.5374676551589437</c:v>
                </c:pt>
                <c:pt idx="6">
                  <c:v>1.5186352816055437</c:v>
                </c:pt>
                <c:pt idx="7">
                  <c:v>1.5466133579133703</c:v>
                </c:pt>
                <c:pt idx="8">
                  <c:v>1.5615952628866652</c:v>
                </c:pt>
                <c:pt idx="9">
                  <c:v>1.5475020656083118</c:v>
                </c:pt>
                <c:pt idx="10">
                  <c:v>1.5345384536491955</c:v>
                </c:pt>
                <c:pt idx="11">
                  <c:v>1.5115830273506992</c:v>
                </c:pt>
                <c:pt idx="12">
                  <c:v>1.5028896456632226</c:v>
                </c:pt>
                <c:pt idx="13">
                  <c:v>1.4930312531846741</c:v>
                </c:pt>
                <c:pt idx="14">
                  <c:v>1.4784337638265126</c:v>
                </c:pt>
                <c:pt idx="15">
                  <c:v>1.4569605466584887</c:v>
                </c:pt>
                <c:pt idx="16">
                  <c:v>1.439987622498289</c:v>
                </c:pt>
                <c:pt idx="17">
                  <c:v>1.4929121752860655</c:v>
                </c:pt>
                <c:pt idx="18">
                  <c:v>1.5372763708479555</c:v>
                </c:pt>
                <c:pt idx="19">
                  <c:v>1.541147202732807</c:v>
                </c:pt>
                <c:pt idx="20">
                  <c:v>1.6244583710433456</c:v>
                </c:pt>
                <c:pt idx="21">
                  <c:v>1.6643631044899236</c:v>
                </c:pt>
                <c:pt idx="22">
                  <c:v>1.6586321614756649</c:v>
                </c:pt>
                <c:pt idx="23">
                  <c:v>1.6864244124781509</c:v>
                </c:pt>
                <c:pt idx="24">
                  <c:v>1.6867836155091462</c:v>
                </c:pt>
                <c:pt idx="25">
                  <c:v>1.7056089300258461</c:v>
                </c:pt>
                <c:pt idx="26">
                  <c:v>1.7217196171899685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F-4F3A-A2A1-8F883F46FE8C}"/>
            </c:ext>
          </c:extLst>
        </c:ser>
        <c:ser>
          <c:idx val="1"/>
          <c:order val="1"/>
          <c:tx>
            <c:strRef>
              <c:f>'Maanalainen karike'!$I$119</c:f>
              <c:strCache>
                <c:ptCount val="1"/>
                <c:pt idx="0">
                  <c:v>North-Finland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'Maanalainen karike'!$J$117:$AJ$117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'Maanalainen karike'!$J$119:$AJ$119</c:f>
              <c:numCache>
                <c:formatCode>General</c:formatCode>
                <c:ptCount val="27"/>
                <c:pt idx="0">
                  <c:v>0.76838177175412614</c:v>
                </c:pt>
                <c:pt idx="1">
                  <c:v>0.74782617049893552</c:v>
                </c:pt>
                <c:pt idx="2">
                  <c:v>0.76364247769152627</c:v>
                </c:pt>
                <c:pt idx="3">
                  <c:v>0.76898763747096355</c:v>
                </c:pt>
                <c:pt idx="4">
                  <c:v>0.77917257258305594</c:v>
                </c:pt>
                <c:pt idx="5">
                  <c:v>0.78315043216332136</c:v>
                </c:pt>
                <c:pt idx="6">
                  <c:v>0.77439527781180584</c:v>
                </c:pt>
                <c:pt idx="7">
                  <c:v>0.78375854370781173</c:v>
                </c:pt>
                <c:pt idx="8">
                  <c:v>0.79229339265722765</c:v>
                </c:pt>
                <c:pt idx="9">
                  <c:v>0.79637533055699583</c:v>
                </c:pt>
                <c:pt idx="10">
                  <c:v>0.80105235026681898</c:v>
                </c:pt>
                <c:pt idx="11">
                  <c:v>0.80597603811167706</c:v>
                </c:pt>
                <c:pt idx="12">
                  <c:v>0.80494694583684501</c:v>
                </c:pt>
                <c:pt idx="13">
                  <c:v>0.79344342414919489</c:v>
                </c:pt>
                <c:pt idx="14">
                  <c:v>0.7814032169759132</c:v>
                </c:pt>
                <c:pt idx="15">
                  <c:v>0.76702176103943798</c:v>
                </c:pt>
                <c:pt idx="16">
                  <c:v>0.74419089114850911</c:v>
                </c:pt>
                <c:pt idx="17">
                  <c:v>0.74539011889819839</c:v>
                </c:pt>
                <c:pt idx="18">
                  <c:v>0.79023983687524746</c:v>
                </c:pt>
                <c:pt idx="19">
                  <c:v>0.79595816194357527</c:v>
                </c:pt>
                <c:pt idx="20">
                  <c:v>0.84643232882009389</c:v>
                </c:pt>
                <c:pt idx="21">
                  <c:v>0.91437227679877442</c:v>
                </c:pt>
                <c:pt idx="22">
                  <c:v>0.92065644198338226</c:v>
                </c:pt>
                <c:pt idx="23">
                  <c:v>0.93762008227760962</c:v>
                </c:pt>
                <c:pt idx="24">
                  <c:v>0.94478287782262127</c:v>
                </c:pt>
                <c:pt idx="25">
                  <c:v>0.95068631454217511</c:v>
                </c:pt>
                <c:pt idx="26">
                  <c:v>0.95206329379856025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F-4F3A-A2A1-8F883F46FE8C}"/>
            </c:ext>
          </c:extLst>
        </c:ser>
        <c:ser>
          <c:idx val="2"/>
          <c:order val="2"/>
          <c:tx>
            <c:strRef>
              <c:f>'Maanalainen karike'!$I$120</c:f>
              <c:strCache>
                <c:ptCount val="1"/>
                <c:pt idx="0">
                  <c:v>South-Finland, GHGI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'Maanalainen karike'!$J$117:$AJ$117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'Maanalainen karike'!$J$120:$AJ$120</c:f>
              <c:numCache>
                <c:formatCode>General</c:formatCode>
                <c:ptCount val="27"/>
                <c:pt idx="0">
                  <c:v>2.2473368306714709</c:v>
                </c:pt>
                <c:pt idx="1">
                  <c:v>2.228070715566794</c:v>
                </c:pt>
                <c:pt idx="2">
                  <c:v>2.2709710812653312</c:v>
                </c:pt>
                <c:pt idx="3">
                  <c:v>2.3032519969411931</c:v>
                </c:pt>
                <c:pt idx="4">
                  <c:v>2.3523745546604871</c:v>
                </c:pt>
                <c:pt idx="5">
                  <c:v>2.3835390640707046</c:v>
                </c:pt>
                <c:pt idx="6">
                  <c:v>2.3844904092611778</c:v>
                </c:pt>
                <c:pt idx="7">
                  <c:v>2.4322524501999849</c:v>
                </c:pt>
                <c:pt idx="8">
                  <c:v>2.4672887699364514</c:v>
                </c:pt>
                <c:pt idx="9">
                  <c:v>2.4751775802110867</c:v>
                </c:pt>
                <c:pt idx="10">
                  <c:v>2.4754452127022977</c:v>
                </c:pt>
                <c:pt idx="11">
                  <c:v>2.465975487190617</c:v>
                </c:pt>
                <c:pt idx="12">
                  <c:v>2.4708922381288843</c:v>
                </c:pt>
                <c:pt idx="13">
                  <c:v>2.4748517367451899</c:v>
                </c:pt>
                <c:pt idx="14">
                  <c:v>2.473887635798345</c:v>
                </c:pt>
                <c:pt idx="15">
                  <c:v>2.4661028143452417</c:v>
                </c:pt>
                <c:pt idx="16">
                  <c:v>2.4628727132424024</c:v>
                </c:pt>
                <c:pt idx="17">
                  <c:v>2.4872309868092217</c:v>
                </c:pt>
                <c:pt idx="18">
                  <c:v>2.4912955459632169</c:v>
                </c:pt>
                <c:pt idx="19">
                  <c:v>2.4477997243686369</c:v>
                </c:pt>
                <c:pt idx="20">
                  <c:v>2.4875203934523418</c:v>
                </c:pt>
                <c:pt idx="21">
                  <c:v>2.4851056766982258</c:v>
                </c:pt>
                <c:pt idx="22">
                  <c:v>2.4888488825908546</c:v>
                </c:pt>
                <c:pt idx="23">
                  <c:v>2.5407744688062439</c:v>
                </c:pt>
                <c:pt idx="24">
                  <c:v>2.5648346156547444</c:v>
                </c:pt>
                <c:pt idx="25">
                  <c:v>2.606798686047425</c:v>
                </c:pt>
                <c:pt idx="26">
                  <c:v>2.6423431512365703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F-4F3A-A2A1-8F883F46FE8C}"/>
            </c:ext>
          </c:extLst>
        </c:ser>
        <c:ser>
          <c:idx val="3"/>
          <c:order val="3"/>
          <c:tx>
            <c:strRef>
              <c:f>'Maanalainen karike'!$I$121</c:f>
              <c:strCache>
                <c:ptCount val="1"/>
                <c:pt idx="0">
                  <c:v>North-Finland, GHGI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'Maanalainen karike'!$J$117:$AJ$117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'Maanalainen karike'!$J$121:$AJ$121</c:f>
              <c:numCache>
                <c:formatCode>General</c:formatCode>
                <c:ptCount val="27"/>
                <c:pt idx="0">
                  <c:v>1.8943852268036463</c:v>
                </c:pt>
                <c:pt idx="1">
                  <c:v>1.8942360543902435</c:v>
                </c:pt>
                <c:pt idx="2">
                  <c:v>1.9298432000543191</c:v>
                </c:pt>
                <c:pt idx="3">
                  <c:v>1.9549071931028519</c:v>
                </c:pt>
                <c:pt idx="4">
                  <c:v>1.9846227035393897</c:v>
                </c:pt>
                <c:pt idx="5">
                  <c:v>2.0080166125213972</c:v>
                </c:pt>
                <c:pt idx="6">
                  <c:v>2.0184456164613174</c:v>
                </c:pt>
                <c:pt idx="7">
                  <c:v>2.0471957001073595</c:v>
                </c:pt>
                <c:pt idx="8">
                  <c:v>2.0739827206512373</c:v>
                </c:pt>
                <c:pt idx="9">
                  <c:v>2.0973305427441127</c:v>
                </c:pt>
                <c:pt idx="10">
                  <c:v>2.1212482764583815</c:v>
                </c:pt>
                <c:pt idx="11">
                  <c:v>2.1453932837966452</c:v>
                </c:pt>
                <c:pt idx="12">
                  <c:v>2.1638880976136683</c:v>
                </c:pt>
                <c:pt idx="13">
                  <c:v>2.1726299737942556</c:v>
                </c:pt>
                <c:pt idx="14">
                  <c:v>2.1757720860826693</c:v>
                </c:pt>
                <c:pt idx="15">
                  <c:v>2.1764058394570398</c:v>
                </c:pt>
                <c:pt idx="16">
                  <c:v>2.1683137314032241</c:v>
                </c:pt>
                <c:pt idx="17">
                  <c:v>2.183870619649666</c:v>
                </c:pt>
                <c:pt idx="18">
                  <c:v>2.2216995131916</c:v>
                </c:pt>
                <c:pt idx="19">
                  <c:v>2.2179838058290975</c:v>
                </c:pt>
                <c:pt idx="20">
                  <c:v>2.2635711866509745</c:v>
                </c:pt>
                <c:pt idx="21">
                  <c:v>2.2910487129480241</c:v>
                </c:pt>
                <c:pt idx="22">
                  <c:v>2.3095358411878273</c:v>
                </c:pt>
                <c:pt idx="23">
                  <c:v>2.3444016876379243</c:v>
                </c:pt>
                <c:pt idx="24">
                  <c:v>2.3700722634981393</c:v>
                </c:pt>
                <c:pt idx="25">
                  <c:v>2.3944991551834049</c:v>
                </c:pt>
                <c:pt idx="26">
                  <c:v>2.4115847513511777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F-4F3A-A2A1-8F883F46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479656"/>
        <c:axId val="768478344"/>
      </c:scatterChart>
      <c:valAx>
        <c:axId val="76847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68478344"/>
        <c:crosses val="autoZero"/>
        <c:crossBetween val="midCat"/>
      </c:valAx>
      <c:valAx>
        <c:axId val="7684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</a:t>
                </a:r>
                <a:r>
                  <a:rPr lang="fi-FI" baseline="0"/>
                  <a:t> C/ha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6847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Soil</a:t>
            </a:r>
            <a:r>
              <a:rPr lang="fi-FI" baseline="0"/>
              <a:t> C balance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Päästölaskenta!$C$79</c:f>
              <c:strCache>
                <c:ptCount val="1"/>
                <c:pt idx="0">
                  <c:v>GHGI 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Päästölaskenta!$D$78:$AD$78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Päästölaskenta!$D$79:$AD$79</c:f>
              <c:numCache>
                <c:formatCode>General</c:formatCode>
                <c:ptCount val="27"/>
                <c:pt idx="0">
                  <c:v>-3312.6179999999999</c:v>
                </c:pt>
                <c:pt idx="1">
                  <c:v>-3352.7420000000002</c:v>
                </c:pt>
                <c:pt idx="2">
                  <c:v>-3183.3870000000002</c:v>
                </c:pt>
                <c:pt idx="3">
                  <c:v>-3058.1489999999999</c:v>
                </c:pt>
                <c:pt idx="4">
                  <c:v>-2885.442</c:v>
                </c:pt>
                <c:pt idx="5">
                  <c:v>-2765.1610000000001</c:v>
                </c:pt>
                <c:pt idx="6">
                  <c:v>-2738.547</c:v>
                </c:pt>
                <c:pt idx="7">
                  <c:v>-2569.424</c:v>
                </c:pt>
                <c:pt idx="8">
                  <c:v>-2415.3510000000001</c:v>
                </c:pt>
                <c:pt idx="9">
                  <c:v>-2347.3850000000002</c:v>
                </c:pt>
                <c:pt idx="10">
                  <c:v>-2295.1260000000002</c:v>
                </c:pt>
                <c:pt idx="11">
                  <c:v>-2263.835</c:v>
                </c:pt>
                <c:pt idx="12">
                  <c:v>-2200.6950000000002</c:v>
                </c:pt>
                <c:pt idx="13">
                  <c:v>-2174.8530000000001</c:v>
                </c:pt>
                <c:pt idx="14">
                  <c:v>-2171.4070000000002</c:v>
                </c:pt>
                <c:pt idx="15">
                  <c:v>-2188.4650000000001</c:v>
                </c:pt>
                <c:pt idx="16">
                  <c:v>-2215.377</c:v>
                </c:pt>
                <c:pt idx="17">
                  <c:v>-2130.5070000000001</c:v>
                </c:pt>
                <c:pt idx="18">
                  <c:v>-2010.9449999999999</c:v>
                </c:pt>
                <c:pt idx="19">
                  <c:v>-2085.7379999999998</c:v>
                </c:pt>
                <c:pt idx="20">
                  <c:v>-1874.614</c:v>
                </c:pt>
                <c:pt idx="21">
                  <c:v>-1797.847</c:v>
                </c:pt>
                <c:pt idx="22">
                  <c:v>-1738.0170000000001</c:v>
                </c:pt>
                <c:pt idx="23">
                  <c:v>-1586.874</c:v>
                </c:pt>
                <c:pt idx="24">
                  <c:v>-1518.0150000000001</c:v>
                </c:pt>
                <c:pt idx="25">
                  <c:v>-1412.395</c:v>
                </c:pt>
                <c:pt idx="26">
                  <c:v>-1317.0930000000001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6-4C28-BD1D-3FCAB573CA90}"/>
            </c:ext>
          </c:extLst>
        </c:ser>
        <c:ser>
          <c:idx val="1"/>
          <c:order val="1"/>
          <c:tx>
            <c:strRef>
              <c:f>Päästölaskenta!$C$80</c:f>
              <c:strCache>
                <c:ptCount val="1"/>
                <c:pt idx="0">
                  <c:v>NEW METHOD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Päästölaskenta!$D$78:$AD$78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Päästölaskenta!$D$80:$AD$80</c:f>
              <c:numCache>
                <c:formatCode>General</c:formatCode>
                <c:ptCount val="27"/>
                <c:pt idx="0">
                  <c:v>136.99854057018064</c:v>
                </c:pt>
                <c:pt idx="1">
                  <c:v>-5.8891962522913239</c:v>
                </c:pt>
                <c:pt idx="2">
                  <c:v>155.42788724760433</c:v>
                </c:pt>
                <c:pt idx="3">
                  <c:v>477.78894671928975</c:v>
                </c:pt>
                <c:pt idx="4">
                  <c:v>692.11945276162896</c:v>
                </c:pt>
                <c:pt idx="5">
                  <c:v>637.57690700682087</c:v>
                </c:pt>
                <c:pt idx="6">
                  <c:v>489.98280784270821</c:v>
                </c:pt>
                <c:pt idx="7">
                  <c:v>679.78002317852793</c:v>
                </c:pt>
                <c:pt idx="8">
                  <c:v>680.71104257011575</c:v>
                </c:pt>
                <c:pt idx="9">
                  <c:v>563.02587912396302</c:v>
                </c:pt>
                <c:pt idx="10">
                  <c:v>473.17064482931374</c:v>
                </c:pt>
                <c:pt idx="11">
                  <c:v>237.55069782072377</c:v>
                </c:pt>
                <c:pt idx="12">
                  <c:v>249.33359489553072</c:v>
                </c:pt>
                <c:pt idx="13">
                  <c:v>98.842331088946196</c:v>
                </c:pt>
                <c:pt idx="14">
                  <c:v>114.11270769317449</c:v>
                </c:pt>
                <c:pt idx="15">
                  <c:v>-118.68867315064813</c:v>
                </c:pt>
                <c:pt idx="16">
                  <c:v>-569.76795167765931</c:v>
                </c:pt>
                <c:pt idx="17">
                  <c:v>-532.99984852492435</c:v>
                </c:pt>
                <c:pt idx="18">
                  <c:v>-310.77069214959067</c:v>
                </c:pt>
                <c:pt idx="19">
                  <c:v>-568.95502298960253</c:v>
                </c:pt>
                <c:pt idx="20">
                  <c:v>-278.16141119261295</c:v>
                </c:pt>
                <c:pt idx="21">
                  <c:v>-305.42801814860269</c:v>
                </c:pt>
                <c:pt idx="22">
                  <c:v>-525.29449044822434</c:v>
                </c:pt>
                <c:pt idx="23">
                  <c:v>-556.03557302000468</c:v>
                </c:pt>
                <c:pt idx="24">
                  <c:v>-677.95211776747908</c:v>
                </c:pt>
                <c:pt idx="25">
                  <c:v>-721.1039885406459</c:v>
                </c:pt>
                <c:pt idx="26">
                  <c:v>-852.13738952793153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6-4C28-BD1D-3FCAB573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10424"/>
        <c:axId val="809009440"/>
      </c:scatterChart>
      <c:valAx>
        <c:axId val="809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9009440"/>
        <c:crosses val="autoZero"/>
        <c:crossBetween val="midCat"/>
      </c:valAx>
      <c:valAx>
        <c:axId val="809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-emissions   kt</a:t>
                </a:r>
                <a:r>
                  <a:rPr lang="fi-FI" baseline="0"/>
                  <a:t> C    +removals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9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Soil</a:t>
            </a:r>
            <a:r>
              <a:rPr lang="fi-FI" baseline="0"/>
              <a:t> CO</a:t>
            </a:r>
            <a:r>
              <a:rPr lang="fi-FI" baseline="-25000"/>
              <a:t>2</a:t>
            </a:r>
            <a:r>
              <a:rPr lang="fi-FI" baseline="0"/>
              <a:t> balance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Päästölaskenta!$C$84</c:f>
              <c:strCache>
                <c:ptCount val="1"/>
                <c:pt idx="0">
                  <c:v>South Finland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Päästölaskenta!$D$28:$AD$28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Päästölaskenta!$D$84:$AD$84</c:f>
              <c:numCache>
                <c:formatCode>General</c:formatCode>
                <c:ptCount val="27"/>
                <c:pt idx="0">
                  <c:v>4.2304212086004584</c:v>
                </c:pt>
                <c:pt idx="1">
                  <c:v>4.7731308584267964</c:v>
                </c:pt>
                <c:pt idx="2">
                  <c:v>4.4944824108159915</c:v>
                </c:pt>
                <c:pt idx="3">
                  <c:v>3.8773422282097485</c:v>
                </c:pt>
                <c:pt idx="4">
                  <c:v>3.395968250819025</c:v>
                </c:pt>
                <c:pt idx="5">
                  <c:v>3.5513295740318953</c:v>
                </c:pt>
                <c:pt idx="6">
                  <c:v>3.9449882283316562</c:v>
                </c:pt>
                <c:pt idx="7">
                  <c:v>3.4530965304531791</c:v>
                </c:pt>
                <c:pt idx="8">
                  <c:v>3.3741787930277902</c:v>
                </c:pt>
                <c:pt idx="9">
                  <c:v>3.7480107808275038</c:v>
                </c:pt>
                <c:pt idx="10">
                  <c:v>4.127692555797192</c:v>
                </c:pt>
                <c:pt idx="11">
                  <c:v>4.8160304058316337</c:v>
                </c:pt>
                <c:pt idx="12">
                  <c:v>4.9005467945331365</c:v>
                </c:pt>
                <c:pt idx="13">
                  <c:v>5.1814726813253467</c:v>
                </c:pt>
                <c:pt idx="14">
                  <c:v>5.270657764834481</c:v>
                </c:pt>
                <c:pt idx="15">
                  <c:v>5.7190701334227887</c:v>
                </c:pt>
                <c:pt idx="16">
                  <c:v>6.6585293963774772</c:v>
                </c:pt>
                <c:pt idx="17">
                  <c:v>6.3288953438480613</c:v>
                </c:pt>
                <c:pt idx="18">
                  <c:v>6.1685241670792088</c:v>
                </c:pt>
                <c:pt idx="19">
                  <c:v>6.7765048723034935</c:v>
                </c:pt>
                <c:pt idx="20">
                  <c:v>6.1903089630783912</c:v>
                </c:pt>
                <c:pt idx="21">
                  <c:v>6.4843804955019984</c:v>
                </c:pt>
                <c:pt idx="22">
                  <c:v>7.0178693339307392</c:v>
                </c:pt>
                <c:pt idx="23">
                  <c:v>6.8604464425139788</c:v>
                </c:pt>
                <c:pt idx="24">
                  <c:v>7.0853123896579921</c:v>
                </c:pt>
                <c:pt idx="25">
                  <c:v>6.9784499796382482</c:v>
                </c:pt>
                <c:pt idx="26">
                  <c:v>7.0206919981500207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A-48A3-B640-03B63766BD4D}"/>
            </c:ext>
          </c:extLst>
        </c:ser>
        <c:ser>
          <c:idx val="1"/>
          <c:order val="1"/>
          <c:tx>
            <c:strRef>
              <c:f>Päästölaskenta!$C$85</c:f>
              <c:strCache>
                <c:ptCount val="1"/>
                <c:pt idx="0">
                  <c:v>North Finland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Päästölaskenta!$D$28:$AD$28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Päästölaskenta!$D$85:$AD$85</c:f>
              <c:numCache>
                <c:formatCode>General</c:formatCode>
                <c:ptCount val="27"/>
                <c:pt idx="0">
                  <c:v>-4.7332058524930209</c:v>
                </c:pt>
                <c:pt idx="1">
                  <c:v>-4.7515175081808874</c:v>
                </c:pt>
                <c:pt idx="2">
                  <c:v>-5.0649027570146989</c:v>
                </c:pt>
                <c:pt idx="3">
                  <c:v>-5.6308276626695424</c:v>
                </c:pt>
                <c:pt idx="4">
                  <c:v>-5.9360466424542029</c:v>
                </c:pt>
                <c:pt idx="5">
                  <c:v>-5.8912368227469285</c:v>
                </c:pt>
                <c:pt idx="6">
                  <c:v>-5.7432251331143958</c:v>
                </c:pt>
                <c:pt idx="7">
                  <c:v>-5.9478892155183765</c:v>
                </c:pt>
                <c:pt idx="8">
                  <c:v>-5.8723883192601152</c:v>
                </c:pt>
                <c:pt idx="9">
                  <c:v>-5.814315757212448</c:v>
                </c:pt>
                <c:pt idx="10">
                  <c:v>-5.8642288223207739</c:v>
                </c:pt>
                <c:pt idx="11">
                  <c:v>-5.6878414668336905</c:v>
                </c:pt>
                <c:pt idx="12">
                  <c:v>-5.8156010877997337</c:v>
                </c:pt>
                <c:pt idx="13">
                  <c:v>-5.5442240364217792</c:v>
                </c:pt>
                <c:pt idx="14">
                  <c:v>-5.689451402068431</c:v>
                </c:pt>
                <c:pt idx="15">
                  <c:v>-5.2834827029599101</c:v>
                </c:pt>
                <c:pt idx="16">
                  <c:v>-4.5674810137204673</c:v>
                </c:pt>
                <c:pt idx="17">
                  <c:v>-4.3727858997615892</c:v>
                </c:pt>
                <c:pt idx="18">
                  <c:v>-5.0279957268902109</c:v>
                </c:pt>
                <c:pt idx="19">
                  <c:v>-4.6884399379316521</c:v>
                </c:pt>
                <c:pt idx="20">
                  <c:v>-5.1694565840015017</c:v>
                </c:pt>
                <c:pt idx="21">
                  <c:v>-5.3634596688966267</c:v>
                </c:pt>
                <c:pt idx="22">
                  <c:v>-5.0900385539857558</c:v>
                </c:pt>
                <c:pt idx="23">
                  <c:v>-4.8197958895305621</c:v>
                </c:pt>
                <c:pt idx="24">
                  <c:v>-4.597228117451345</c:v>
                </c:pt>
                <c:pt idx="25">
                  <c:v>-4.3319983416940779</c:v>
                </c:pt>
                <c:pt idx="26">
                  <c:v>-3.8933477785825121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A-48A3-B640-03B63766B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19032"/>
        <c:axId val="778419688"/>
      </c:scatterChart>
      <c:valAx>
        <c:axId val="77841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78419688"/>
        <c:crosses val="autoZero"/>
        <c:crossBetween val="midCat"/>
      </c:valAx>
      <c:valAx>
        <c:axId val="7784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-</a:t>
                </a:r>
                <a:r>
                  <a:rPr lang="fi-FI" baseline="0"/>
                  <a:t> removals    Mt CO2    +emissions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7841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Soil</a:t>
            </a:r>
            <a:r>
              <a:rPr lang="fi-FI" baseline="0"/>
              <a:t> CO</a:t>
            </a:r>
            <a:r>
              <a:rPr lang="fi-FI" baseline="-25000"/>
              <a:t>2</a:t>
            </a:r>
            <a:r>
              <a:rPr lang="fi-FI" baseline="0"/>
              <a:t> balance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Päästölaskenta!$C$79</c:f>
              <c:strCache>
                <c:ptCount val="1"/>
                <c:pt idx="0">
                  <c:v>GHGI 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Päästölaskenta!$D$78:$AD$78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Päästölaskenta!$D$81:$AD$81</c:f>
              <c:numCache>
                <c:formatCode>General</c:formatCode>
                <c:ptCount val="27"/>
                <c:pt idx="0">
                  <c:v>12.15730806</c:v>
                </c:pt>
                <c:pt idx="1">
                  <c:v>12.304563140000001</c:v>
                </c:pt>
                <c:pt idx="2">
                  <c:v>11.683030290000001</c:v>
                </c:pt>
                <c:pt idx="3">
                  <c:v>11.22340683</c:v>
                </c:pt>
                <c:pt idx="4">
                  <c:v>10.58957214</c:v>
                </c:pt>
                <c:pt idx="5">
                  <c:v>10.148140869999999</c:v>
                </c:pt>
                <c:pt idx="6">
                  <c:v>10.050467489999999</c:v>
                </c:pt>
                <c:pt idx="7">
                  <c:v>9.4297860799999995</c:v>
                </c:pt>
                <c:pt idx="8">
                  <c:v>8.8643381700000017</c:v>
                </c:pt>
                <c:pt idx="9">
                  <c:v>8.6149029500000012</c:v>
                </c:pt>
                <c:pt idx="10">
                  <c:v>8.4231124200000007</c:v>
                </c:pt>
                <c:pt idx="11">
                  <c:v>8.3082744500000008</c:v>
                </c:pt>
                <c:pt idx="12">
                  <c:v>8.0765506499999997</c:v>
                </c:pt>
                <c:pt idx="13">
                  <c:v>7.9817105100000001</c:v>
                </c:pt>
                <c:pt idx="14">
                  <c:v>7.9690636900000005</c:v>
                </c:pt>
                <c:pt idx="15">
                  <c:v>8.0316665500000006</c:v>
                </c:pt>
                <c:pt idx="16">
                  <c:v>8.1304335899999991</c:v>
                </c:pt>
                <c:pt idx="17">
                  <c:v>7.8189606899999999</c:v>
                </c:pt>
                <c:pt idx="18">
                  <c:v>7.3801681499999994</c:v>
                </c:pt>
                <c:pt idx="19">
                  <c:v>7.6546584599999994</c:v>
                </c:pt>
                <c:pt idx="20">
                  <c:v>6.87983338</c:v>
                </c:pt>
                <c:pt idx="21">
                  <c:v>6.598098489999999</c:v>
                </c:pt>
                <c:pt idx="22">
                  <c:v>6.3785223899999997</c:v>
                </c:pt>
                <c:pt idx="23">
                  <c:v>5.8238275800000006</c:v>
                </c:pt>
                <c:pt idx="24">
                  <c:v>5.5711150500000004</c:v>
                </c:pt>
                <c:pt idx="25">
                  <c:v>5.1834896499999994</c:v>
                </c:pt>
                <c:pt idx="26">
                  <c:v>4.8337313100000001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8-47BC-9E57-AA79412E4BF2}"/>
            </c:ext>
          </c:extLst>
        </c:ser>
        <c:ser>
          <c:idx val="1"/>
          <c:order val="1"/>
          <c:tx>
            <c:strRef>
              <c:f>Päästölaskenta!$C$80</c:f>
              <c:strCache>
                <c:ptCount val="1"/>
                <c:pt idx="0">
                  <c:v>NEW METHOD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Päästölaskenta!$D$78:$AD$78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Päästölaskenta!$D$82:$AD$82</c:f>
              <c:numCache>
                <c:formatCode>General</c:formatCode>
                <c:ptCount val="27"/>
                <c:pt idx="0">
                  <c:v>-0.50278464389256294</c:v>
                </c:pt>
                <c:pt idx="1">
                  <c:v>2.1613350245909158E-2</c:v>
                </c:pt>
                <c:pt idx="2">
                  <c:v>-0.57042034619870785</c:v>
                </c:pt>
                <c:pt idx="3">
                  <c:v>-1.7534854344597934</c:v>
                </c:pt>
                <c:pt idx="4">
                  <c:v>-2.5400783916351783</c:v>
                </c:pt>
                <c:pt idx="5">
                  <c:v>-2.3399072487150323</c:v>
                </c:pt>
                <c:pt idx="6">
                  <c:v>-1.7982369047827391</c:v>
                </c:pt>
                <c:pt idx="7">
                  <c:v>-2.4947926850651974</c:v>
                </c:pt>
                <c:pt idx="8">
                  <c:v>-2.4982095262323245</c:v>
                </c:pt>
                <c:pt idx="9">
                  <c:v>-2.0663049763849446</c:v>
                </c:pt>
                <c:pt idx="10">
                  <c:v>-1.7365362665235813</c:v>
                </c:pt>
                <c:pt idx="11">
                  <c:v>-0.8718110610020563</c:v>
                </c:pt>
                <c:pt idx="12">
                  <c:v>-0.91505429326659771</c:v>
                </c:pt>
                <c:pt idx="13">
                  <c:v>-0.36275135509643253</c:v>
                </c:pt>
                <c:pt idx="14">
                  <c:v>-0.41879363723395036</c:v>
                </c:pt>
                <c:pt idx="15">
                  <c:v>0.43558743046287862</c:v>
                </c:pt>
                <c:pt idx="16">
                  <c:v>2.0910483826570099</c:v>
                </c:pt>
                <c:pt idx="17">
                  <c:v>1.9561094440864724</c:v>
                </c:pt>
                <c:pt idx="18">
                  <c:v>1.1405284401889979</c:v>
                </c:pt>
                <c:pt idx="19">
                  <c:v>2.0880649343718414</c:v>
                </c:pt>
                <c:pt idx="20">
                  <c:v>1.0208523790768895</c:v>
                </c:pt>
                <c:pt idx="21">
                  <c:v>1.1209208266053718</c:v>
                </c:pt>
                <c:pt idx="22">
                  <c:v>1.9278307799449832</c:v>
                </c:pt>
                <c:pt idx="23">
                  <c:v>2.0406505529834171</c:v>
                </c:pt>
                <c:pt idx="24">
                  <c:v>2.4880842722066481</c:v>
                </c:pt>
                <c:pt idx="25">
                  <c:v>2.6464516379441703</c:v>
                </c:pt>
                <c:pt idx="26">
                  <c:v>3.127344219567509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8-47BC-9E57-AA79412E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10424"/>
        <c:axId val="809009440"/>
      </c:scatterChart>
      <c:valAx>
        <c:axId val="809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9009440"/>
        <c:crosses val="autoZero"/>
        <c:crossBetween val="midCat"/>
      </c:valAx>
      <c:valAx>
        <c:axId val="809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- removals</a:t>
                </a:r>
                <a:r>
                  <a:rPr lang="fi-FI" baseline="0"/>
                  <a:t>    </a:t>
                </a:r>
                <a:r>
                  <a:rPr lang="fi-FI"/>
                  <a:t>Mt</a:t>
                </a:r>
                <a:r>
                  <a:rPr lang="fi-FI" baseline="0"/>
                  <a:t> CO2    +emissions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9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Decomposition</a:t>
            </a:r>
          </a:p>
          <a:p>
            <a:pPr>
              <a:defRPr/>
            </a:pPr>
            <a:r>
              <a:rPr lang="fi-FI"/>
              <a:t>South</a:t>
            </a:r>
            <a:r>
              <a:rPr lang="fi-FI" baseline="0"/>
              <a:t> </a:t>
            </a:r>
            <a:r>
              <a:rPr lang="fi-FI"/>
              <a:t>Finland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Rhtkg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hajoaminen'!$D$31:$AD$31</c:f>
              <c:numCache>
                <c:formatCode>0.00</c:formatCode>
                <c:ptCount val="27"/>
                <c:pt idx="0" formatCode="0.000000">
                  <c:v>4.1673966921344245</c:v>
                </c:pt>
                <c:pt idx="1">
                  <c:v>4.1534819677384212</c:v>
                </c:pt>
                <c:pt idx="2">
                  <c:v>4.1793234608901013</c:v>
                </c:pt>
                <c:pt idx="3">
                  <c:v>4.1305307435059051</c:v>
                </c:pt>
                <c:pt idx="4">
                  <c:v>4.1367722783287926</c:v>
                </c:pt>
                <c:pt idx="5">
                  <c:v>4.1724996789100848</c:v>
                </c:pt>
                <c:pt idx="6">
                  <c:v>4.176618665395095</c:v>
                </c:pt>
                <c:pt idx="7">
                  <c:v>4.1753473991280661</c:v>
                </c:pt>
                <c:pt idx="8">
                  <c:v>4.2007415536784745</c:v>
                </c:pt>
                <c:pt idx="9">
                  <c:v>4.2223741561126253</c:v>
                </c:pt>
                <c:pt idx="10">
                  <c:v>4.2336148523887367</c:v>
                </c:pt>
                <c:pt idx="11">
                  <c:v>4.2671006772388731</c:v>
                </c:pt>
                <c:pt idx="12">
                  <c:v>4.2642063337693008</c:v>
                </c:pt>
                <c:pt idx="13">
                  <c:v>4.2848240057402363</c:v>
                </c:pt>
                <c:pt idx="14">
                  <c:v>4.2959504691371482</c:v>
                </c:pt>
                <c:pt idx="15">
                  <c:v>4.3101345540417793</c:v>
                </c:pt>
                <c:pt idx="16">
                  <c:v>4.3891055783469559</c:v>
                </c:pt>
                <c:pt idx="17">
                  <c:v>4.4317652782561288</c:v>
                </c:pt>
                <c:pt idx="18">
                  <c:v>4.4500093762397794</c:v>
                </c:pt>
                <c:pt idx="19">
                  <c:v>4.4553227047048107</c:v>
                </c:pt>
                <c:pt idx="20">
                  <c:v>4.4878116647774728</c:v>
                </c:pt>
                <c:pt idx="21">
                  <c:v>4.5319969028882818</c:v>
                </c:pt>
                <c:pt idx="22">
                  <c:v>4.5630447910626701</c:v>
                </c:pt>
                <c:pt idx="23">
                  <c:v>4.5968229553133515</c:v>
                </c:pt>
                <c:pt idx="24">
                  <c:v>4.6108195969845616</c:v>
                </c:pt>
                <c:pt idx="25">
                  <c:v>4.6252262686648518</c:v>
                </c:pt>
                <c:pt idx="26">
                  <c:v>4.6582114847229823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6-4C6A-B660-5F4BCF03C28A}"/>
            </c:ext>
          </c:extLst>
        </c:ser>
        <c:ser>
          <c:idx val="1"/>
          <c:order val="1"/>
          <c:tx>
            <c:v>Mtkg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hajoaminen'!$D$32:$AD$32</c:f>
              <c:numCache>
                <c:formatCode>0.00</c:formatCode>
                <c:ptCount val="27"/>
                <c:pt idx="0">
                  <c:v>4.0763449210172578</c:v>
                </c:pt>
                <c:pt idx="1">
                  <c:v>4.0624301966212544</c:v>
                </c:pt>
                <c:pt idx="2">
                  <c:v>4.0842553409990927</c:v>
                </c:pt>
                <c:pt idx="3">
                  <c:v>4.0394789723887383</c:v>
                </c:pt>
                <c:pt idx="4">
                  <c:v>4.041704158437784</c:v>
                </c:pt>
                <c:pt idx="5">
                  <c:v>4.0774315590190753</c:v>
                </c:pt>
                <c:pt idx="6">
                  <c:v>4.0775341967302445</c:v>
                </c:pt>
                <c:pt idx="7">
                  <c:v>4.0802792792370566</c:v>
                </c:pt>
                <c:pt idx="8">
                  <c:v>4.101657085013624</c:v>
                </c:pt>
                <c:pt idx="9">
                  <c:v>4.1192733386739331</c:v>
                </c:pt>
                <c:pt idx="10">
                  <c:v>4.1305140349500453</c:v>
                </c:pt>
                <c:pt idx="11">
                  <c:v>4.1639998598001817</c:v>
                </c:pt>
                <c:pt idx="12">
                  <c:v>4.1611055163306085</c:v>
                </c:pt>
                <c:pt idx="13">
                  <c:v>4.1777068395277022</c:v>
                </c:pt>
                <c:pt idx="14">
                  <c:v>4.1888333029246141</c:v>
                </c:pt>
                <c:pt idx="15">
                  <c:v>4.2030173878292452</c:v>
                </c:pt>
                <c:pt idx="16">
                  <c:v>4.2819884121344227</c:v>
                </c:pt>
                <c:pt idx="17">
                  <c:v>4.3206317632697537</c:v>
                </c:pt>
                <c:pt idx="18">
                  <c:v>4.3388758612534035</c:v>
                </c:pt>
                <c:pt idx="19">
                  <c:v>4.3441891897184339</c:v>
                </c:pt>
                <c:pt idx="20">
                  <c:v>4.3766781497910969</c:v>
                </c:pt>
                <c:pt idx="21">
                  <c:v>4.4168470391280641</c:v>
                </c:pt>
                <c:pt idx="22">
                  <c:v>4.4398622297547687</c:v>
                </c:pt>
                <c:pt idx="23">
                  <c:v>4.4656076964577656</c:v>
                </c:pt>
                <c:pt idx="24">
                  <c:v>4.4715716405812911</c:v>
                </c:pt>
                <c:pt idx="25">
                  <c:v>4.4779456147138976</c:v>
                </c:pt>
                <c:pt idx="26">
                  <c:v>4.5028981332243454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6-4C6A-B660-5F4BCF03C28A}"/>
            </c:ext>
          </c:extLst>
        </c:ser>
        <c:ser>
          <c:idx val="2"/>
          <c:order val="2"/>
          <c:tx>
            <c:v>Ptkg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hajoaminen'!$D$33:$AD$33</c:f>
              <c:numCache>
                <c:formatCode>0.00</c:formatCode>
                <c:ptCount val="27"/>
                <c:pt idx="0">
                  <c:v>3.2505411063033613</c:v>
                </c:pt>
                <c:pt idx="1">
                  <c:v>3.2366263819073589</c:v>
                </c:pt>
                <c:pt idx="2">
                  <c:v>3.2624678750590381</c:v>
                </c:pt>
                <c:pt idx="3">
                  <c:v>3.2176915064486837</c:v>
                </c:pt>
                <c:pt idx="4">
                  <c:v>3.2239330412715725</c:v>
                </c:pt>
                <c:pt idx="5">
                  <c:v>3.259660441852863</c:v>
                </c:pt>
                <c:pt idx="6">
                  <c:v>3.2637794283378736</c:v>
                </c:pt>
                <c:pt idx="7">
                  <c:v>3.266524510844687</c:v>
                </c:pt>
                <c:pt idx="8">
                  <c:v>3.2919186653950954</c:v>
                </c:pt>
                <c:pt idx="9">
                  <c:v>3.3175676166030876</c:v>
                </c:pt>
                <c:pt idx="10">
                  <c:v>3.336841010426884</c:v>
                </c:pt>
                <c:pt idx="11">
                  <c:v>3.3783595328247036</c:v>
                </c:pt>
                <c:pt idx="12">
                  <c:v>3.3834978869028154</c:v>
                </c:pt>
                <c:pt idx="13">
                  <c:v>3.4081319076475944</c:v>
                </c:pt>
                <c:pt idx="14">
                  <c:v>3.4272910685921891</c:v>
                </c:pt>
                <c:pt idx="15">
                  <c:v>3.4495078510445043</c:v>
                </c:pt>
                <c:pt idx="16">
                  <c:v>3.5365115728973651</c:v>
                </c:pt>
                <c:pt idx="17">
                  <c:v>3.5831876215803793</c:v>
                </c:pt>
                <c:pt idx="18">
                  <c:v>3.6094644171117141</c:v>
                </c:pt>
                <c:pt idx="19">
                  <c:v>3.622810443124429</c:v>
                </c:pt>
                <c:pt idx="20">
                  <c:v>3.6633321007447748</c:v>
                </c:pt>
                <c:pt idx="21">
                  <c:v>3.7115336876294269</c:v>
                </c:pt>
                <c:pt idx="22">
                  <c:v>3.7345488782561307</c:v>
                </c:pt>
                <c:pt idx="23">
                  <c:v>3.7562779961852861</c:v>
                </c:pt>
                <c:pt idx="24">
                  <c:v>3.7662582890826535</c:v>
                </c:pt>
                <c:pt idx="25">
                  <c:v>3.7686159144414177</c:v>
                </c:pt>
                <c:pt idx="26">
                  <c:v>3.7935684329518651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6-4C6A-B660-5F4BCF03C28A}"/>
            </c:ext>
          </c:extLst>
        </c:ser>
        <c:ser>
          <c:idx val="3"/>
          <c:order val="3"/>
          <c:tx>
            <c:v>Vatkg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hajoaminen'!$D$34:$AD$34</c:f>
              <c:numCache>
                <c:formatCode>0.00</c:formatCode>
                <c:ptCount val="27"/>
                <c:pt idx="0">
                  <c:v>2.7366555477202565</c:v>
                </c:pt>
                <c:pt idx="1">
                  <c:v>2.7267571720980941</c:v>
                </c:pt>
                <c:pt idx="2">
                  <c:v>2.7566150140236152</c:v>
                </c:pt>
                <c:pt idx="3">
                  <c:v>2.7158549941871035</c:v>
                </c:pt>
                <c:pt idx="4">
                  <c:v>2.7301292265576755</c:v>
                </c:pt>
                <c:pt idx="5">
                  <c:v>2.7698729759128087</c:v>
                </c:pt>
                <c:pt idx="6">
                  <c:v>2.778008311171662</c:v>
                </c:pt>
                <c:pt idx="7">
                  <c:v>2.7847697424523159</c:v>
                </c:pt>
                <c:pt idx="8">
                  <c:v>2.814180245776567</c:v>
                </c:pt>
                <c:pt idx="9">
                  <c:v>2.8398291969845593</c:v>
                </c:pt>
                <c:pt idx="10">
                  <c:v>2.8550862420345129</c:v>
                </c:pt>
                <c:pt idx="11">
                  <c:v>2.8966047644323338</c:v>
                </c:pt>
                <c:pt idx="12">
                  <c:v>2.8937104209627602</c:v>
                </c:pt>
                <c:pt idx="13">
                  <c:v>2.9183444417075401</c:v>
                </c:pt>
                <c:pt idx="14">
                  <c:v>2.9334872538782926</c:v>
                </c:pt>
                <c:pt idx="15">
                  <c:v>2.9557040363306073</c:v>
                </c:pt>
                <c:pt idx="16">
                  <c:v>3.0386914094096267</c:v>
                </c:pt>
                <c:pt idx="17">
                  <c:v>3.0853674580926413</c:v>
                </c:pt>
                <c:pt idx="18">
                  <c:v>3.1036115560762916</c:v>
                </c:pt>
                <c:pt idx="19">
                  <c:v>3.1169575820890074</c:v>
                </c:pt>
                <c:pt idx="20">
                  <c:v>3.1534628909355105</c:v>
                </c:pt>
                <c:pt idx="21">
                  <c:v>3.2016644778201617</c:v>
                </c:pt>
                <c:pt idx="22">
                  <c:v>3.2286960172207082</c:v>
                </c:pt>
                <c:pt idx="23">
                  <c:v>3.2584578326975486</c:v>
                </c:pt>
                <c:pt idx="24">
                  <c:v>3.2724544743687569</c:v>
                </c:pt>
                <c:pt idx="25">
                  <c:v>3.2828447972752062</c:v>
                </c:pt>
                <c:pt idx="26">
                  <c:v>3.3118136645594958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6-4C6A-B660-5F4BCF03C28A}"/>
            </c:ext>
          </c:extLst>
        </c:ser>
        <c:ser>
          <c:idx val="4"/>
          <c:order val="4"/>
          <c:tx>
            <c:v>Jätkg</c:v>
          </c:tx>
          <c:spPr>
            <a:ln w="19050" cap="rnd">
              <a:solidFill>
                <a:schemeClr val="accent2">
                  <a:alpha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hajoaminen'!$D$35:$AD$35</c:f>
              <c:numCache>
                <c:formatCode>0.00</c:formatCode>
                <c:ptCount val="27"/>
                <c:pt idx="0">
                  <c:v>2.4909661744232534</c:v>
                </c:pt>
                <c:pt idx="1">
                  <c:v>2.4690187524795664</c:v>
                </c:pt>
                <c:pt idx="2">
                  <c:v>2.486827548083562</c:v>
                </c:pt>
                <c:pt idx="3">
                  <c:v>2.4300021331516812</c:v>
                </c:pt>
                <c:pt idx="4">
                  <c:v>2.4282109704268851</c:v>
                </c:pt>
                <c:pt idx="5">
                  <c:v>2.4559056734604927</c:v>
                </c:pt>
                <c:pt idx="6">
                  <c:v>2.4519919623978192</c:v>
                </c:pt>
                <c:pt idx="7">
                  <c:v>2.4426879985831067</c:v>
                </c:pt>
                <c:pt idx="8">
                  <c:v>2.4600494555858314</c:v>
                </c:pt>
                <c:pt idx="9">
                  <c:v>2.4856984067938241</c:v>
                </c:pt>
                <c:pt idx="10">
                  <c:v>2.5009554518437778</c:v>
                </c:pt>
                <c:pt idx="11">
                  <c:v>2.5424739742415974</c:v>
                </c:pt>
                <c:pt idx="12">
                  <c:v>2.5435959795458674</c:v>
                </c:pt>
                <c:pt idx="13">
                  <c:v>2.568230000290646</c:v>
                </c:pt>
                <c:pt idx="14">
                  <c:v>2.5833728124613979</c:v>
                </c:pt>
                <c:pt idx="15">
                  <c:v>2.6096059436875549</c:v>
                </c:pt>
                <c:pt idx="16">
                  <c:v>2.6925933167665752</c:v>
                </c:pt>
                <c:pt idx="17">
                  <c:v>2.7392693654495894</c:v>
                </c:pt>
                <c:pt idx="18">
                  <c:v>2.7615298122070819</c:v>
                </c:pt>
                <c:pt idx="19">
                  <c:v>2.7748758382197964</c:v>
                </c:pt>
                <c:pt idx="20">
                  <c:v>2.8113811470663013</c:v>
                </c:pt>
                <c:pt idx="21">
                  <c:v>2.8595827339509521</c:v>
                </c:pt>
                <c:pt idx="22">
                  <c:v>2.8825979245776563</c:v>
                </c:pt>
                <c:pt idx="23">
                  <c:v>2.9083433912806544</c:v>
                </c:pt>
                <c:pt idx="24">
                  <c:v>2.9183236841780218</c:v>
                </c:pt>
                <c:pt idx="25">
                  <c:v>2.9246976583106279</c:v>
                </c:pt>
                <c:pt idx="26">
                  <c:v>2.9496501768210757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D6-4C6A-B660-5F4BCF03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51872"/>
        <c:axId val="818145968"/>
      </c:scatterChart>
      <c:valAx>
        <c:axId val="8181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8145968"/>
        <c:crosses val="autoZero"/>
        <c:crossBetween val="midCat"/>
      </c:valAx>
      <c:valAx>
        <c:axId val="818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</a:t>
                </a:r>
                <a:r>
                  <a:rPr lang="fi-FI" baseline="0"/>
                  <a:t> C/ha/v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81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Decomposition</a:t>
            </a:r>
          </a:p>
          <a:p>
            <a:pPr>
              <a:defRPr/>
            </a:pPr>
            <a:r>
              <a:rPr lang="fi-FI"/>
              <a:t>North</a:t>
            </a:r>
            <a:r>
              <a:rPr lang="fi-FI" baseline="0"/>
              <a:t> Finland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Rhtkg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hajoaminen'!$D$36:$AD$36</c:f>
              <c:numCache>
                <c:formatCode>0.00</c:formatCode>
                <c:ptCount val="27"/>
                <c:pt idx="0">
                  <c:v>2.1731193866666669</c:v>
                </c:pt>
                <c:pt idx="1">
                  <c:v>2.1381090425794747</c:v>
                </c:pt>
                <c:pt idx="2">
                  <c:v>2.1516167808900999</c:v>
                </c:pt>
                <c:pt idx="3">
                  <c:v>2.0969340795277027</c:v>
                </c:pt>
                <c:pt idx="4">
                  <c:v>2.0914481933878299</c:v>
                </c:pt>
                <c:pt idx="5">
                  <c:v>2.1180475930245244</c:v>
                </c:pt>
                <c:pt idx="6">
                  <c:v>2.1311572538782926</c:v>
                </c:pt>
                <c:pt idx="7">
                  <c:v>2.1377855706448687</c:v>
                </c:pt>
                <c:pt idx="8">
                  <c:v>2.1860809430336068</c:v>
                </c:pt>
                <c:pt idx="9">
                  <c:v>2.2066014508991838</c:v>
                </c:pt>
                <c:pt idx="10">
                  <c:v>2.22248649009991</c:v>
                </c:pt>
                <c:pt idx="11">
                  <c:v>2.2624975750045415</c:v>
                </c:pt>
                <c:pt idx="12">
                  <c:v>2.2635615817620351</c:v>
                </c:pt>
                <c:pt idx="13">
                  <c:v>2.3015467136058128</c:v>
                </c:pt>
                <c:pt idx="14">
                  <c:v>2.3103134391280662</c:v>
                </c:pt>
                <c:pt idx="15">
                  <c:v>2.3554809301725714</c:v>
                </c:pt>
                <c:pt idx="16">
                  <c:v>2.4163903073932791</c:v>
                </c:pt>
                <c:pt idx="17">
                  <c:v>2.4708803260672134</c:v>
                </c:pt>
                <c:pt idx="18">
                  <c:v>2.482647512552226</c:v>
                </c:pt>
                <c:pt idx="19">
                  <c:v>2.5045775044505008</c:v>
                </c:pt>
                <c:pt idx="20">
                  <c:v>2.5296083852134443</c:v>
                </c:pt>
                <c:pt idx="21">
                  <c:v>2.5872384628519534</c:v>
                </c:pt>
                <c:pt idx="22">
                  <c:v>2.6058857408901015</c:v>
                </c:pt>
                <c:pt idx="23">
                  <c:v>2.6410541585831084</c:v>
                </c:pt>
                <c:pt idx="24">
                  <c:v>2.6452452832697562</c:v>
                </c:pt>
                <c:pt idx="25">
                  <c:v>2.6518351926975501</c:v>
                </c:pt>
                <c:pt idx="26">
                  <c:v>2.6833444534059967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28E-9D59-C24B2A948E7D}"/>
            </c:ext>
          </c:extLst>
        </c:ser>
        <c:ser>
          <c:idx val="1"/>
          <c:order val="1"/>
          <c:tx>
            <c:v>Mtkg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hajoaminen'!$D$37:$AD$37</c:f>
              <c:numCache>
                <c:formatCode>0.00</c:formatCode>
                <c:ptCount val="27"/>
                <c:pt idx="0">
                  <c:v>1.9856752449772939</c:v>
                </c:pt>
                <c:pt idx="1">
                  <c:v>1.9627139472116264</c:v>
                </c:pt>
                <c:pt idx="2">
                  <c:v>1.9802380342960939</c:v>
                </c:pt>
                <c:pt idx="3">
                  <c:v>1.9376043792552231</c:v>
                </c:pt>
                <c:pt idx="4">
                  <c:v>1.9441675394368769</c:v>
                </c:pt>
                <c:pt idx="5">
                  <c:v>1.9787996366212548</c:v>
                </c:pt>
                <c:pt idx="6">
                  <c:v>1.9999419950227069</c:v>
                </c:pt>
                <c:pt idx="7">
                  <c:v>2.0146030093369682</c:v>
                </c:pt>
                <c:pt idx="8">
                  <c:v>2.0749474280472309</c:v>
                </c:pt>
                <c:pt idx="9">
                  <c:v>2.1075169822343334</c:v>
                </c:pt>
                <c:pt idx="10">
                  <c:v>2.1274183702089009</c:v>
                </c:pt>
                <c:pt idx="11">
                  <c:v>2.1794785014350597</c:v>
                </c:pt>
                <c:pt idx="12">
                  <c:v>2.1725098106448684</c:v>
                </c:pt>
                <c:pt idx="13">
                  <c:v>2.206478593714805</c:v>
                </c:pt>
                <c:pt idx="14">
                  <c:v>2.2031962729155325</c:v>
                </c:pt>
                <c:pt idx="15">
                  <c:v>2.2443474151861951</c:v>
                </c:pt>
                <c:pt idx="16">
                  <c:v>2.2972240948592195</c:v>
                </c:pt>
                <c:pt idx="17">
                  <c:v>2.3436814159854693</c:v>
                </c:pt>
                <c:pt idx="18">
                  <c:v>2.3514322536966401</c:v>
                </c:pt>
                <c:pt idx="19">
                  <c:v>2.3613131992733889</c:v>
                </c:pt>
                <c:pt idx="20">
                  <c:v>2.3823277312624902</c:v>
                </c:pt>
                <c:pt idx="21">
                  <c:v>2.431925111353316</c:v>
                </c:pt>
                <c:pt idx="22">
                  <c:v>2.466637784486831</c:v>
                </c:pt>
                <c:pt idx="23">
                  <c:v>2.5218879460490489</c:v>
                </c:pt>
                <c:pt idx="24">
                  <c:v>2.5461608146049053</c:v>
                </c:pt>
                <c:pt idx="25">
                  <c:v>2.5728324679019101</c:v>
                </c:pt>
                <c:pt idx="26">
                  <c:v>2.6204071237057232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A-428E-9D59-C24B2A948E7D}"/>
            </c:ext>
          </c:extLst>
        </c:ser>
        <c:ser>
          <c:idx val="2"/>
          <c:order val="2"/>
          <c:tx>
            <c:v>Ptkg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hajoaminen'!$D$38:$AD$38</c:f>
              <c:numCache>
                <c:formatCode>0.00</c:formatCode>
                <c:ptCount val="27"/>
                <c:pt idx="0">
                  <c:v>1.2241330106448691</c:v>
                </c:pt>
                <c:pt idx="1">
                  <c:v>1.193139015331518</c:v>
                </c:pt>
                <c:pt idx="2">
                  <c:v>1.2026304048683008</c:v>
                </c:pt>
                <c:pt idx="3">
                  <c:v>1.1519640522797463</c:v>
                </c:pt>
                <c:pt idx="4">
                  <c:v>1.1464781661398733</c:v>
                </c:pt>
                <c:pt idx="5">
                  <c:v>1.1730775657765689</c:v>
                </c:pt>
                <c:pt idx="6">
                  <c:v>1.1861872266303359</c:v>
                </c:pt>
                <c:pt idx="7">
                  <c:v>1.1928155433969134</c:v>
                </c:pt>
                <c:pt idx="8">
                  <c:v>1.2411109157856501</c:v>
                </c:pt>
                <c:pt idx="9">
                  <c:v>1.2656477724250697</c:v>
                </c:pt>
                <c:pt idx="10">
                  <c:v>1.2775164628519533</c:v>
                </c:pt>
                <c:pt idx="11">
                  <c:v>1.3215438965304274</c:v>
                </c:pt>
                <c:pt idx="12">
                  <c:v>1.3266242520617633</c:v>
                </c:pt>
                <c:pt idx="13">
                  <c:v>1.3726420814532245</c:v>
                </c:pt>
                <c:pt idx="14">
                  <c:v>1.3814088069754777</c:v>
                </c:pt>
                <c:pt idx="15">
                  <c:v>1.4305926467938244</c:v>
                </c:pt>
                <c:pt idx="16">
                  <c:v>1.499534721562217</c:v>
                </c:pt>
                <c:pt idx="17">
                  <c:v>1.5580410890099925</c:v>
                </c:pt>
                <c:pt idx="18">
                  <c:v>1.573824624268847</c:v>
                </c:pt>
                <c:pt idx="19">
                  <c:v>1.5957546161671219</c:v>
                </c:pt>
                <c:pt idx="20">
                  <c:v>1.6288181944777489</c:v>
                </c:pt>
                <c:pt idx="21">
                  <c:v>1.6904646208901006</c:v>
                </c:pt>
                <c:pt idx="22">
                  <c:v>1.7251772940236161</c:v>
                </c:pt>
                <c:pt idx="23">
                  <c:v>1.7764111068119912</c:v>
                </c:pt>
                <c:pt idx="24">
                  <c:v>1.7966676265940067</c:v>
                </c:pt>
                <c:pt idx="25">
                  <c:v>1.8193229311171688</c:v>
                </c:pt>
                <c:pt idx="26">
                  <c:v>1.8668975869209816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A-428E-9D59-C24B2A948E7D}"/>
            </c:ext>
          </c:extLst>
        </c:ser>
        <c:ser>
          <c:idx val="3"/>
          <c:order val="3"/>
          <c:tx>
            <c:v>Vatkg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hajoaminen'!$D$39:$AD$39</c:f>
              <c:numCache>
                <c:formatCode>0.00</c:formatCode>
                <c:ptCount val="27"/>
                <c:pt idx="0">
                  <c:v>0.8146725201816527</c:v>
                </c:pt>
                <c:pt idx="1">
                  <c:v>0.77966217609446054</c:v>
                </c:pt>
                <c:pt idx="2">
                  <c:v>0.78915356563124461</c:v>
                </c:pt>
                <c:pt idx="3">
                  <c:v>0.73848721304268938</c:v>
                </c:pt>
                <c:pt idx="4">
                  <c:v>0.7330013269028165</c:v>
                </c:pt>
                <c:pt idx="5">
                  <c:v>0.75558437776566878</c:v>
                </c:pt>
                <c:pt idx="6">
                  <c:v>0.7686940386194373</c:v>
                </c:pt>
                <c:pt idx="7">
                  <c:v>0.77130600661217241</c:v>
                </c:pt>
                <c:pt idx="8">
                  <c:v>0.81960137900090912</c:v>
                </c:pt>
                <c:pt idx="9">
                  <c:v>0.84413823564032853</c:v>
                </c:pt>
                <c:pt idx="10">
                  <c:v>0.8560069260672124</c:v>
                </c:pt>
                <c:pt idx="11">
                  <c:v>0.89601801097184364</c:v>
                </c:pt>
                <c:pt idx="12">
                  <c:v>0.89708201772933738</c:v>
                </c:pt>
                <c:pt idx="13">
                  <c:v>0.93908349834695726</c:v>
                </c:pt>
                <c:pt idx="14">
                  <c:v>0.94383387509536842</c:v>
                </c:pt>
                <c:pt idx="15">
                  <c:v>0.98900136613987377</c:v>
                </c:pt>
                <c:pt idx="16">
                  <c:v>1.0539270921344239</c:v>
                </c:pt>
                <c:pt idx="17">
                  <c:v>1.1084171108083571</c:v>
                </c:pt>
                <c:pt idx="18">
                  <c:v>1.1201842972933707</c:v>
                </c:pt>
                <c:pt idx="19">
                  <c:v>1.1380979404178029</c:v>
                </c:pt>
                <c:pt idx="20">
                  <c:v>1.1671451699545889</c:v>
                </c:pt>
                <c:pt idx="21">
                  <c:v>1.224775247593098</c:v>
                </c:pt>
                <c:pt idx="22">
                  <c:v>1.2554715719527723</c:v>
                </c:pt>
                <c:pt idx="23">
                  <c:v>1.2986726871934626</c:v>
                </c:pt>
                <c:pt idx="24">
                  <c:v>1.3189292069754772</c:v>
                </c:pt>
                <c:pt idx="25">
                  <c:v>1.3335518139509557</c:v>
                </c:pt>
                <c:pt idx="26">
                  <c:v>1.3771101209809273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A-428E-9D59-C24B2A948E7D}"/>
            </c:ext>
          </c:extLst>
        </c:ser>
        <c:ser>
          <c:idx val="4"/>
          <c:order val="4"/>
          <c:tx>
            <c:v>Jätkg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hajoaminen'!$D$30:$AD$30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hajoaminen'!$D$40:$AD$40</c:f>
              <c:numCache>
                <c:formatCode>0.00</c:formatCode>
                <c:ptCount val="27"/>
                <c:pt idx="0">
                  <c:v>0.66939186623069968</c:v>
                </c:pt>
                <c:pt idx="1">
                  <c:v>0.62233247582198092</c:v>
                </c:pt>
                <c:pt idx="2">
                  <c:v>0.61575847026339658</c:v>
                </c:pt>
                <c:pt idx="3">
                  <c:v>0.54902672257947427</c:v>
                </c:pt>
                <c:pt idx="4">
                  <c:v>0.52747544134423363</c:v>
                </c:pt>
                <c:pt idx="5">
                  <c:v>0.5380094458855601</c:v>
                </c:pt>
                <c:pt idx="6">
                  <c:v>0.53505371164396021</c:v>
                </c:pt>
                <c:pt idx="7">
                  <c:v>0.52561663331516928</c:v>
                </c:pt>
                <c:pt idx="8">
                  <c:v>0.55784661060853835</c:v>
                </c:pt>
                <c:pt idx="9">
                  <c:v>0.56631807215258945</c:v>
                </c:pt>
                <c:pt idx="10">
                  <c:v>0.56212136748410557</c:v>
                </c:pt>
                <c:pt idx="11">
                  <c:v>0.5900834060672121</c:v>
                </c:pt>
                <c:pt idx="12">
                  <c:v>0.59516376159854756</c:v>
                </c:pt>
                <c:pt idx="13">
                  <c:v>0.64118159099000926</c:v>
                </c:pt>
                <c:pt idx="14">
                  <c:v>0.64994831651226281</c:v>
                </c:pt>
                <c:pt idx="15">
                  <c:v>0.69913215633060932</c:v>
                </c:pt>
                <c:pt idx="16">
                  <c:v>0.76807423109900197</c:v>
                </c:pt>
                <c:pt idx="17">
                  <c:v>0.82658059854677735</c:v>
                </c:pt>
                <c:pt idx="18">
                  <c:v>0.84236413380563191</c:v>
                </c:pt>
                <c:pt idx="19">
                  <c:v>0.86429412570390685</c:v>
                </c:pt>
                <c:pt idx="20">
                  <c:v>0.89735770401453396</c:v>
                </c:pt>
                <c:pt idx="21">
                  <c:v>0.95900413042688548</c:v>
                </c:pt>
                <c:pt idx="22">
                  <c:v>0.97765140846503373</c:v>
                </c:pt>
                <c:pt idx="23">
                  <c:v>1.0168361749318831</c:v>
                </c:pt>
                <c:pt idx="24">
                  <c:v>1.0250436483923715</c:v>
                </c:pt>
                <c:pt idx="25">
                  <c:v>1.0356499065940077</c:v>
                </c:pt>
                <c:pt idx="26">
                  <c:v>1.0671591673024532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1A-428E-9D59-C24B2A94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76240"/>
        <c:axId val="734977552"/>
      </c:scatterChart>
      <c:valAx>
        <c:axId val="7349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4977552"/>
        <c:crosses val="autoZero"/>
        <c:crossBetween val="midCat"/>
      </c:valAx>
      <c:valAx>
        <c:axId val="7349775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</a:t>
                </a:r>
                <a:r>
                  <a:rPr lang="fi-FI" baseline="0"/>
                  <a:t> C/ha/v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497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'Turpeen hajoaminen'!$B$60</c:f>
              <c:strCache>
                <c:ptCount val="1"/>
                <c:pt idx="0">
                  <c:v>New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'Turpeen hajoaminen'!$A$61:$A$70</c:f>
              <c:strCache>
                <c:ptCount val="10"/>
                <c:pt idx="0">
                  <c:v>Rhtkg SF</c:v>
                </c:pt>
                <c:pt idx="1">
                  <c:v>Mutkg SF</c:v>
                </c:pt>
                <c:pt idx="2">
                  <c:v>Ptkg SF</c:v>
                </c:pt>
                <c:pt idx="3">
                  <c:v>Vatkg SF</c:v>
                </c:pt>
                <c:pt idx="4">
                  <c:v>Jätkg SF</c:v>
                </c:pt>
                <c:pt idx="5">
                  <c:v>Rhtkg NF</c:v>
                </c:pt>
                <c:pt idx="6">
                  <c:v>Mutkg NF</c:v>
                </c:pt>
                <c:pt idx="7">
                  <c:v>Ptkg NF</c:v>
                </c:pt>
                <c:pt idx="8">
                  <c:v>Vatkg NF</c:v>
                </c:pt>
                <c:pt idx="9">
                  <c:v>Jätkg NF</c:v>
                </c:pt>
              </c:strCache>
            </c:strRef>
          </c:cat>
          <c:val>
            <c:numRef>
              <c:f>'Turpeen hajoaminen'!$B$61:$B$70</c:f>
              <c:numCache>
                <c:formatCode>0.00</c:formatCode>
                <c:ptCount val="10"/>
                <c:pt idx="0">
                  <c:v>4.8888272365616157</c:v>
                </c:pt>
                <c:pt idx="1">
                  <c:v>4.7796275191330144</c:v>
                </c:pt>
                <c:pt idx="2">
                  <c:v>4.0128789067604247</c:v>
                </c:pt>
                <c:pt idx="3">
                  <c:v>3.518033816438495</c:v>
                </c:pt>
                <c:pt idx="4">
                  <c:v>3.1851747993832928</c:v>
                </c:pt>
                <c:pt idx="5">
                  <c:v>2.6447377368117637</c:v>
                </c:pt>
                <c:pt idx="6">
                  <c:v>2.5206626535541194</c:v>
                </c:pt>
                <c:pt idx="7">
                  <c:v>1.7281796582972822</c:v>
                </c:pt>
                <c:pt idx="8">
                  <c:v>1.2879271605679452</c:v>
                </c:pt>
                <c:pt idx="9">
                  <c:v>1.0284036970499313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46B-AFB2-6E6F3602B511}"/>
            </c:ext>
          </c:extLst>
        </c:ser>
        <c:ser>
          <c:idx val="1"/>
          <c:order val="1"/>
          <c:tx>
            <c:strRef>
              <c:f>'Turpeen hajoaminen'!$C$60</c:f>
              <c:strCache>
                <c:ptCount val="1"/>
                <c:pt idx="0">
                  <c:v>GHGI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'Turpeen hajoaminen'!$A$61:$A$70</c:f>
              <c:strCache>
                <c:ptCount val="10"/>
                <c:pt idx="0">
                  <c:v>Rhtkg SF</c:v>
                </c:pt>
                <c:pt idx="1">
                  <c:v>Mutkg SF</c:v>
                </c:pt>
                <c:pt idx="2">
                  <c:v>Ptkg SF</c:v>
                </c:pt>
                <c:pt idx="3">
                  <c:v>Vatkg SF</c:v>
                </c:pt>
                <c:pt idx="4">
                  <c:v>Jätkg SF</c:v>
                </c:pt>
                <c:pt idx="5">
                  <c:v>Rhtkg NF</c:v>
                </c:pt>
                <c:pt idx="6">
                  <c:v>Mutkg NF</c:v>
                </c:pt>
                <c:pt idx="7">
                  <c:v>Ptkg NF</c:v>
                </c:pt>
                <c:pt idx="8">
                  <c:v>Vatkg NF</c:v>
                </c:pt>
                <c:pt idx="9">
                  <c:v>Jätkg NF</c:v>
                </c:pt>
              </c:strCache>
            </c:strRef>
          </c:cat>
          <c:val>
            <c:numRef>
              <c:f>'Turpeen hajoaminen'!$C$61:$C$70</c:f>
              <c:numCache>
                <c:formatCode>0.00</c:formatCode>
                <c:ptCount val="10"/>
                <c:pt idx="0">
                  <c:v>4.25</c:v>
                </c:pt>
                <c:pt idx="1">
                  <c:v>3.12</c:v>
                </c:pt>
                <c:pt idx="2">
                  <c:v>2.42</c:v>
                </c:pt>
                <c:pt idx="3">
                  <c:v>2.19</c:v>
                </c:pt>
                <c:pt idx="4">
                  <c:v>1.85</c:v>
                </c:pt>
                <c:pt idx="5">
                  <c:v>4.25</c:v>
                </c:pt>
                <c:pt idx="6">
                  <c:v>3.12</c:v>
                </c:pt>
                <c:pt idx="7">
                  <c:v>2.42</c:v>
                </c:pt>
                <c:pt idx="8">
                  <c:v>2.19</c:v>
                </c:pt>
                <c:pt idx="9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B-446B-AFB2-6E6F3602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374208"/>
        <c:axId val="752374536"/>
      </c:barChart>
      <c:catAx>
        <c:axId val="7523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2374536"/>
        <c:crosses val="autoZero"/>
        <c:auto val="1"/>
        <c:lblAlgn val="ctr"/>
        <c:lblOffset val="100"/>
        <c:noMultiLvlLbl val="0"/>
      </c:catAx>
      <c:valAx>
        <c:axId val="7523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</a:t>
                </a:r>
                <a:r>
                  <a:rPr lang="fi-FI" baseline="0"/>
                  <a:t> C/ha/v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23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Basal</a:t>
            </a:r>
            <a:r>
              <a:rPr lang="fi-FI" baseline="0"/>
              <a:t> area of trees</a:t>
            </a:r>
          </a:p>
          <a:p>
            <a:pPr>
              <a:defRPr/>
            </a:pPr>
            <a:r>
              <a:rPr lang="fi-FI" baseline="0"/>
              <a:t>South Finland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'Turpeen hajoaminen'!$C$18</c:f>
              <c:strCache>
                <c:ptCount val="1"/>
                <c:pt idx="0">
                  <c:v>Rhtkg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hajoaminen'!$D$18:$AD$18</c:f>
              <c:numCache>
                <c:formatCode>General</c:formatCode>
                <c:ptCount val="27"/>
                <c:pt idx="0">
                  <c:v>17.100000000000001</c:v>
                </c:pt>
                <c:pt idx="1">
                  <c:v>17.3</c:v>
                </c:pt>
                <c:pt idx="2">
                  <c:v>17.5</c:v>
                </c:pt>
                <c:pt idx="3">
                  <c:v>17.600000000000001</c:v>
                </c:pt>
                <c:pt idx="4">
                  <c:v>17.8</c:v>
                </c:pt>
                <c:pt idx="5">
                  <c:v>18</c:v>
                </c:pt>
                <c:pt idx="6">
                  <c:v>18.2</c:v>
                </c:pt>
                <c:pt idx="7">
                  <c:v>18.3</c:v>
                </c:pt>
                <c:pt idx="8">
                  <c:v>18.5</c:v>
                </c:pt>
                <c:pt idx="9">
                  <c:v>18.600000000000001</c:v>
                </c:pt>
                <c:pt idx="10">
                  <c:v>18.7</c:v>
                </c:pt>
                <c:pt idx="11">
                  <c:v>18.7</c:v>
                </c:pt>
                <c:pt idx="12">
                  <c:v>18.8</c:v>
                </c:pt>
                <c:pt idx="13">
                  <c:v>18.899999999999999</c:v>
                </c:pt>
                <c:pt idx="14">
                  <c:v>19</c:v>
                </c:pt>
                <c:pt idx="15">
                  <c:v>19</c:v>
                </c:pt>
                <c:pt idx="16">
                  <c:v>19.100000000000001</c:v>
                </c:pt>
                <c:pt idx="17">
                  <c:v>19.2</c:v>
                </c:pt>
                <c:pt idx="18">
                  <c:v>19.3</c:v>
                </c:pt>
                <c:pt idx="19">
                  <c:v>19.3</c:v>
                </c:pt>
                <c:pt idx="20">
                  <c:v>19.399999999999999</c:v>
                </c:pt>
                <c:pt idx="21">
                  <c:v>19.5</c:v>
                </c:pt>
                <c:pt idx="22">
                  <c:v>19.7</c:v>
                </c:pt>
                <c:pt idx="23">
                  <c:v>19.899999999999999</c:v>
                </c:pt>
                <c:pt idx="24">
                  <c:v>20</c:v>
                </c:pt>
                <c:pt idx="25">
                  <c:v>20.2</c:v>
                </c:pt>
                <c:pt idx="26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0-4EEE-9A9B-84EAF2E7D510}"/>
            </c:ext>
          </c:extLst>
        </c:ser>
        <c:ser>
          <c:idx val="1"/>
          <c:order val="1"/>
          <c:tx>
            <c:strRef>
              <c:f>'Turpeen hajoaminen'!$C$19</c:f>
              <c:strCache>
                <c:ptCount val="1"/>
                <c:pt idx="0">
                  <c:v>Mutkg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hajoaminen'!$D$19:$AD$19</c:f>
              <c:numCache>
                <c:formatCode>General</c:formatCode>
                <c:ptCount val="27"/>
                <c:pt idx="0">
                  <c:v>18.7</c:v>
                </c:pt>
                <c:pt idx="1">
                  <c:v>18.899999999999999</c:v>
                </c:pt>
                <c:pt idx="2">
                  <c:v>19</c:v>
                </c:pt>
                <c:pt idx="3">
                  <c:v>19.2</c:v>
                </c:pt>
                <c:pt idx="4">
                  <c:v>19.3</c:v>
                </c:pt>
                <c:pt idx="5">
                  <c:v>19.5</c:v>
                </c:pt>
                <c:pt idx="6">
                  <c:v>19.600000000000001</c:v>
                </c:pt>
                <c:pt idx="7">
                  <c:v>19.8</c:v>
                </c:pt>
                <c:pt idx="8">
                  <c:v>19.899999999999999</c:v>
                </c:pt>
                <c:pt idx="9">
                  <c:v>19.899999999999999</c:v>
                </c:pt>
                <c:pt idx="10">
                  <c:v>20</c:v>
                </c:pt>
                <c:pt idx="11">
                  <c:v>20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20.2</c:v>
                </c:pt>
                <c:pt idx="15">
                  <c:v>20.2</c:v>
                </c:pt>
                <c:pt idx="16">
                  <c:v>20.3</c:v>
                </c:pt>
                <c:pt idx="17">
                  <c:v>20.3</c:v>
                </c:pt>
                <c:pt idx="18">
                  <c:v>20.399999999999999</c:v>
                </c:pt>
                <c:pt idx="19">
                  <c:v>20.399999999999999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20.399999999999999</c:v>
                </c:pt>
                <c:pt idx="25">
                  <c:v>20.399999999999999</c:v>
                </c:pt>
                <c:pt idx="26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0-4EEE-9A9B-84EAF2E7D510}"/>
            </c:ext>
          </c:extLst>
        </c:ser>
        <c:ser>
          <c:idx val="2"/>
          <c:order val="2"/>
          <c:tx>
            <c:strRef>
              <c:f>'Turpeen hajoaminen'!$C$20</c:f>
              <c:strCache>
                <c:ptCount val="1"/>
                <c:pt idx="0">
                  <c:v>Ptkg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hajoaminen'!$D$20:$AD$20</c:f>
              <c:numCache>
                <c:formatCode>General</c:formatCode>
                <c:ptCount val="27"/>
                <c:pt idx="0">
                  <c:v>13.2</c:v>
                </c:pt>
                <c:pt idx="1">
                  <c:v>13.4</c:v>
                </c:pt>
                <c:pt idx="2">
                  <c:v>13.6</c:v>
                </c:pt>
                <c:pt idx="3">
                  <c:v>13.8</c:v>
                </c:pt>
                <c:pt idx="4">
                  <c:v>14</c:v>
                </c:pt>
                <c:pt idx="5">
                  <c:v>14.2</c:v>
                </c:pt>
                <c:pt idx="6">
                  <c:v>14.4</c:v>
                </c:pt>
                <c:pt idx="7">
                  <c:v>14.6</c:v>
                </c:pt>
                <c:pt idx="8">
                  <c:v>14.8</c:v>
                </c:pt>
                <c:pt idx="9">
                  <c:v>15</c:v>
                </c:pt>
                <c:pt idx="10">
                  <c:v>15.3</c:v>
                </c:pt>
                <c:pt idx="11">
                  <c:v>15.5</c:v>
                </c:pt>
                <c:pt idx="12">
                  <c:v>15.8</c:v>
                </c:pt>
                <c:pt idx="13">
                  <c:v>16</c:v>
                </c:pt>
                <c:pt idx="14">
                  <c:v>16.3</c:v>
                </c:pt>
                <c:pt idx="15">
                  <c:v>16.5</c:v>
                </c:pt>
                <c:pt idx="16">
                  <c:v>16.8</c:v>
                </c:pt>
                <c:pt idx="17">
                  <c:v>17</c:v>
                </c:pt>
                <c:pt idx="18">
                  <c:v>17.3</c:v>
                </c:pt>
                <c:pt idx="19">
                  <c:v>17.5</c:v>
                </c:pt>
                <c:pt idx="20">
                  <c:v>17.8</c:v>
                </c:pt>
                <c:pt idx="21">
                  <c:v>18</c:v>
                </c:pt>
                <c:pt idx="22">
                  <c:v>18</c:v>
                </c:pt>
                <c:pt idx="23">
                  <c:v>17.899999999999999</c:v>
                </c:pt>
                <c:pt idx="24">
                  <c:v>17.899999999999999</c:v>
                </c:pt>
                <c:pt idx="25">
                  <c:v>17.8</c:v>
                </c:pt>
                <c:pt idx="26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0-4EEE-9A9B-84EAF2E7D510}"/>
            </c:ext>
          </c:extLst>
        </c:ser>
        <c:ser>
          <c:idx val="3"/>
          <c:order val="3"/>
          <c:tx>
            <c:strRef>
              <c:f>'Turpeen hajoaminen'!$C$21</c:f>
              <c:strCache>
                <c:ptCount val="1"/>
                <c:pt idx="0">
                  <c:v>Jatkg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hajoaminen'!$D$21:$AD$21</c:f>
              <c:numCache>
                <c:formatCode>General</c:formatCode>
                <c:ptCount val="27"/>
                <c:pt idx="0">
                  <c:v>7.8</c:v>
                </c:pt>
                <c:pt idx="1">
                  <c:v>8.1</c:v>
                </c:pt>
                <c:pt idx="2">
                  <c:v>8.4</c:v>
                </c:pt>
                <c:pt idx="3">
                  <c:v>8.6999999999999993</c:v>
                </c:pt>
                <c:pt idx="4">
                  <c:v>9.1</c:v>
                </c:pt>
                <c:pt idx="5">
                  <c:v>9.4</c:v>
                </c:pt>
                <c:pt idx="6">
                  <c:v>9.6999999999999993</c:v>
                </c:pt>
                <c:pt idx="7">
                  <c:v>10</c:v>
                </c:pt>
                <c:pt idx="8">
                  <c:v>10.3</c:v>
                </c:pt>
                <c:pt idx="9">
                  <c:v>10.5</c:v>
                </c:pt>
                <c:pt idx="10">
                  <c:v>10.7</c:v>
                </c:pt>
                <c:pt idx="11">
                  <c:v>10.9</c:v>
                </c:pt>
                <c:pt idx="12">
                  <c:v>11</c:v>
                </c:pt>
                <c:pt idx="13">
                  <c:v>11.2</c:v>
                </c:pt>
                <c:pt idx="14">
                  <c:v>11.4</c:v>
                </c:pt>
                <c:pt idx="15">
                  <c:v>11.6</c:v>
                </c:pt>
                <c:pt idx="16">
                  <c:v>11.8</c:v>
                </c:pt>
                <c:pt idx="17">
                  <c:v>12</c:v>
                </c:pt>
                <c:pt idx="18">
                  <c:v>12.1</c:v>
                </c:pt>
                <c:pt idx="19">
                  <c:v>12.3</c:v>
                </c:pt>
                <c:pt idx="20">
                  <c:v>12.5</c:v>
                </c:pt>
                <c:pt idx="21">
                  <c:v>12.7</c:v>
                </c:pt>
                <c:pt idx="22">
                  <c:v>12.8</c:v>
                </c:pt>
                <c:pt idx="23">
                  <c:v>12.9</c:v>
                </c:pt>
                <c:pt idx="24">
                  <c:v>13</c:v>
                </c:pt>
                <c:pt idx="25">
                  <c:v>13.1</c:v>
                </c:pt>
                <c:pt idx="26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0-4EEE-9A9B-84EAF2E7D510}"/>
            </c:ext>
          </c:extLst>
        </c:ser>
        <c:ser>
          <c:idx val="4"/>
          <c:order val="4"/>
          <c:tx>
            <c:strRef>
              <c:f>'Turpeen hajoaminen'!$C$22</c:f>
              <c:strCache>
                <c:ptCount val="1"/>
                <c:pt idx="0">
                  <c:v>Vatkg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hajoaminen'!$D$22:$AD$22</c:f>
              <c:numCache>
                <c:formatCode>General</c:formatCode>
                <c:ptCount val="27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4.5999999999999996</c:v>
                </c:pt>
                <c:pt idx="10">
                  <c:v>4.8</c:v>
                </c:pt>
                <c:pt idx="11">
                  <c:v>5</c:v>
                </c:pt>
                <c:pt idx="12">
                  <c:v>5.2</c:v>
                </c:pt>
                <c:pt idx="13">
                  <c:v>5.4</c:v>
                </c:pt>
                <c:pt idx="14">
                  <c:v>5.6</c:v>
                </c:pt>
                <c:pt idx="15">
                  <c:v>5.9</c:v>
                </c:pt>
                <c:pt idx="16">
                  <c:v>6.1</c:v>
                </c:pt>
                <c:pt idx="17">
                  <c:v>6.3</c:v>
                </c:pt>
                <c:pt idx="18">
                  <c:v>6.5</c:v>
                </c:pt>
                <c:pt idx="19">
                  <c:v>6.7</c:v>
                </c:pt>
                <c:pt idx="20">
                  <c:v>6.9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0-4EEE-9A9B-84EAF2E7D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52832"/>
        <c:axId val="819853160"/>
      </c:scatterChart>
      <c:valAx>
        <c:axId val="8198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9853160"/>
        <c:crosses val="autoZero"/>
        <c:crossBetween val="midCat"/>
      </c:valAx>
      <c:valAx>
        <c:axId val="8198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m2/ha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985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Basal</a:t>
            </a:r>
            <a:r>
              <a:rPr lang="fi-FI" baseline="0"/>
              <a:t> area of trees</a:t>
            </a:r>
          </a:p>
          <a:p>
            <a:pPr>
              <a:defRPr/>
            </a:pPr>
            <a:r>
              <a:rPr lang="fi-FI" baseline="0"/>
              <a:t>North Finland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'Turpeen hajoaminen'!$C$18</c:f>
              <c:strCache>
                <c:ptCount val="1"/>
                <c:pt idx="0">
                  <c:v>Rhtkg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hajoaminen'!$D$23:$AD$23</c:f>
              <c:numCache>
                <c:formatCode>General</c:formatCode>
                <c:ptCount val="27"/>
                <c:pt idx="0">
                  <c:v>13.5</c:v>
                </c:pt>
                <c:pt idx="1">
                  <c:v>13.6</c:v>
                </c:pt>
                <c:pt idx="2">
                  <c:v>13.8</c:v>
                </c:pt>
                <c:pt idx="3">
                  <c:v>13.9</c:v>
                </c:pt>
                <c:pt idx="4">
                  <c:v>14</c:v>
                </c:pt>
                <c:pt idx="5">
                  <c:v>14.2</c:v>
                </c:pt>
                <c:pt idx="6">
                  <c:v>14.3</c:v>
                </c:pt>
                <c:pt idx="7">
                  <c:v>14.5</c:v>
                </c:pt>
                <c:pt idx="8">
                  <c:v>14.6</c:v>
                </c:pt>
                <c:pt idx="9">
                  <c:v>14.7</c:v>
                </c:pt>
                <c:pt idx="10">
                  <c:v>14.9</c:v>
                </c:pt>
                <c:pt idx="11">
                  <c:v>15</c:v>
                </c:pt>
                <c:pt idx="12">
                  <c:v>15.2</c:v>
                </c:pt>
                <c:pt idx="13">
                  <c:v>15.4</c:v>
                </c:pt>
                <c:pt idx="14">
                  <c:v>15.7</c:v>
                </c:pt>
                <c:pt idx="15">
                  <c:v>15.9</c:v>
                </c:pt>
                <c:pt idx="16">
                  <c:v>16.100000000000001</c:v>
                </c:pt>
                <c:pt idx="17">
                  <c:v>16.3</c:v>
                </c:pt>
                <c:pt idx="18">
                  <c:v>16.5</c:v>
                </c:pt>
                <c:pt idx="19">
                  <c:v>16.8</c:v>
                </c:pt>
                <c:pt idx="20">
                  <c:v>17</c:v>
                </c:pt>
                <c:pt idx="21">
                  <c:v>17.2</c:v>
                </c:pt>
                <c:pt idx="22">
                  <c:v>17.100000000000001</c:v>
                </c:pt>
                <c:pt idx="23">
                  <c:v>17</c:v>
                </c:pt>
                <c:pt idx="24">
                  <c:v>16.8</c:v>
                </c:pt>
                <c:pt idx="25">
                  <c:v>16.7</c:v>
                </c:pt>
                <c:pt idx="26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B-4161-90EE-500A3085FC84}"/>
            </c:ext>
          </c:extLst>
        </c:ser>
        <c:ser>
          <c:idx val="1"/>
          <c:order val="1"/>
          <c:tx>
            <c:strRef>
              <c:f>'Turpeen hajoaminen'!$C$19</c:f>
              <c:strCache>
                <c:ptCount val="1"/>
                <c:pt idx="0">
                  <c:v>Mutkg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hajoaminen'!$D$24:$AD$24</c:f>
              <c:numCache>
                <c:formatCode>General</c:formatCode>
                <c:ptCount val="27"/>
                <c:pt idx="0">
                  <c:v>12.7</c:v>
                </c:pt>
                <c:pt idx="1">
                  <c:v>13.1</c:v>
                </c:pt>
                <c:pt idx="2">
                  <c:v>13.4</c:v>
                </c:pt>
                <c:pt idx="3">
                  <c:v>13.8</c:v>
                </c:pt>
                <c:pt idx="4">
                  <c:v>14.2</c:v>
                </c:pt>
                <c:pt idx="5">
                  <c:v>14.6</c:v>
                </c:pt>
                <c:pt idx="6">
                  <c:v>14.9</c:v>
                </c:pt>
                <c:pt idx="7">
                  <c:v>15.3</c:v>
                </c:pt>
                <c:pt idx="8">
                  <c:v>15.7</c:v>
                </c:pt>
                <c:pt idx="9">
                  <c:v>16.100000000000001</c:v>
                </c:pt>
                <c:pt idx="10">
                  <c:v>16.399999999999999</c:v>
                </c:pt>
                <c:pt idx="11">
                  <c:v>16.8</c:v>
                </c:pt>
                <c:pt idx="12">
                  <c:v>16.8</c:v>
                </c:pt>
                <c:pt idx="13">
                  <c:v>16.899999999999999</c:v>
                </c:pt>
                <c:pt idx="14">
                  <c:v>16.899999999999999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17.2</c:v>
                </c:pt>
                <c:pt idx="21">
                  <c:v>17.2</c:v>
                </c:pt>
                <c:pt idx="22">
                  <c:v>17.5</c:v>
                </c:pt>
                <c:pt idx="23">
                  <c:v>17.899999999999999</c:v>
                </c:pt>
                <c:pt idx="24">
                  <c:v>18.2</c:v>
                </c:pt>
                <c:pt idx="25">
                  <c:v>18.600000000000001</c:v>
                </c:pt>
                <c:pt idx="26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B-4161-90EE-500A3085FC84}"/>
            </c:ext>
          </c:extLst>
        </c:ser>
        <c:ser>
          <c:idx val="2"/>
          <c:order val="2"/>
          <c:tx>
            <c:strRef>
              <c:f>'Turpeen hajoaminen'!$C$20</c:f>
              <c:strCache>
                <c:ptCount val="1"/>
                <c:pt idx="0">
                  <c:v>Ptkg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hajoaminen'!$D$25:$AD$25</c:f>
              <c:numCache>
                <c:formatCode>General</c:formatCode>
                <c:ptCount val="27"/>
                <c:pt idx="0">
                  <c:v>8.8000000000000007</c:v>
                </c:pt>
                <c:pt idx="1">
                  <c:v>9</c:v>
                </c:pt>
                <c:pt idx="2">
                  <c:v>9.1</c:v>
                </c:pt>
                <c:pt idx="3">
                  <c:v>9.3000000000000007</c:v>
                </c:pt>
                <c:pt idx="4">
                  <c:v>9.4</c:v>
                </c:pt>
                <c:pt idx="5">
                  <c:v>9.6</c:v>
                </c:pt>
                <c:pt idx="6">
                  <c:v>9.6999999999999993</c:v>
                </c:pt>
                <c:pt idx="7">
                  <c:v>9.9</c:v>
                </c:pt>
                <c:pt idx="8">
                  <c:v>10</c:v>
                </c:pt>
                <c:pt idx="9">
                  <c:v>10.199999999999999</c:v>
                </c:pt>
                <c:pt idx="10">
                  <c:v>10.3</c:v>
                </c:pt>
                <c:pt idx="11">
                  <c:v>10.5</c:v>
                </c:pt>
                <c:pt idx="12">
                  <c:v>10.8</c:v>
                </c:pt>
                <c:pt idx="13">
                  <c:v>11.2</c:v>
                </c:pt>
                <c:pt idx="14">
                  <c:v>11.5</c:v>
                </c:pt>
                <c:pt idx="15">
                  <c:v>11.8</c:v>
                </c:pt>
                <c:pt idx="16">
                  <c:v>12.2</c:v>
                </c:pt>
                <c:pt idx="17">
                  <c:v>12.5</c:v>
                </c:pt>
                <c:pt idx="18">
                  <c:v>12.8</c:v>
                </c:pt>
                <c:pt idx="19">
                  <c:v>13.1</c:v>
                </c:pt>
                <c:pt idx="20">
                  <c:v>13.5</c:v>
                </c:pt>
                <c:pt idx="21">
                  <c:v>13.8</c:v>
                </c:pt>
                <c:pt idx="22">
                  <c:v>14.1</c:v>
                </c:pt>
                <c:pt idx="23">
                  <c:v>14.4</c:v>
                </c:pt>
                <c:pt idx="24">
                  <c:v>14.6</c:v>
                </c:pt>
                <c:pt idx="25">
                  <c:v>14.9</c:v>
                </c:pt>
                <c:pt idx="26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B-4161-90EE-500A3085FC84}"/>
            </c:ext>
          </c:extLst>
        </c:ser>
        <c:ser>
          <c:idx val="3"/>
          <c:order val="3"/>
          <c:tx>
            <c:strRef>
              <c:f>'Turpeen hajoaminen'!$C$21</c:f>
              <c:strCache>
                <c:ptCount val="1"/>
                <c:pt idx="0">
                  <c:v>Jatkg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hajoaminen'!$D$26:$AD$26</c:f>
              <c:numCache>
                <c:formatCode>General</c:formatCode>
                <c:ptCount val="2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7.1</c:v>
                </c:pt>
                <c:pt idx="10">
                  <c:v>7.2</c:v>
                </c:pt>
                <c:pt idx="11">
                  <c:v>7.3</c:v>
                </c:pt>
                <c:pt idx="12">
                  <c:v>7.5</c:v>
                </c:pt>
                <c:pt idx="13">
                  <c:v>7.8</c:v>
                </c:pt>
                <c:pt idx="14">
                  <c:v>8</c:v>
                </c:pt>
                <c:pt idx="15">
                  <c:v>8.1999999999999993</c:v>
                </c:pt>
                <c:pt idx="16">
                  <c:v>8.5</c:v>
                </c:pt>
                <c:pt idx="17">
                  <c:v>8.6999999999999993</c:v>
                </c:pt>
                <c:pt idx="18">
                  <c:v>8.9</c:v>
                </c:pt>
                <c:pt idx="19">
                  <c:v>9.1</c:v>
                </c:pt>
                <c:pt idx="20">
                  <c:v>9.4</c:v>
                </c:pt>
                <c:pt idx="21">
                  <c:v>9.6</c:v>
                </c:pt>
                <c:pt idx="22">
                  <c:v>9.8000000000000007</c:v>
                </c:pt>
                <c:pt idx="23">
                  <c:v>9.9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1B-4161-90EE-500A3085FC84}"/>
            </c:ext>
          </c:extLst>
        </c:ser>
        <c:ser>
          <c:idx val="4"/>
          <c:order val="4"/>
          <c:tx>
            <c:strRef>
              <c:f>'Turpeen hajoaminen'!$C$22</c:f>
              <c:strCache>
                <c:ptCount val="1"/>
                <c:pt idx="0">
                  <c:v>Vatkg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'Turpeen hajoaminen'!$D$17:$AD$17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'Turpeen hajoaminen'!$D$27:$AD$27</c:f>
              <c:numCache>
                <c:formatCode>General</c:formatCode>
                <c:ptCount val="27"/>
                <c:pt idx="0">
                  <c:v>5.3</c:v>
                </c:pt>
                <c:pt idx="1">
                  <c:v>5.0999999999999996</c:v>
                </c:pt>
                <c:pt idx="2">
                  <c:v>4.8</c:v>
                </c:pt>
                <c:pt idx="3">
                  <c:v>4.5999999999999996</c:v>
                </c:pt>
                <c:pt idx="4">
                  <c:v>4.3</c:v>
                </c:pt>
                <c:pt idx="5">
                  <c:v>4.0999999999999996</c:v>
                </c:pt>
                <c:pt idx="6">
                  <c:v>3.8</c:v>
                </c:pt>
                <c:pt idx="7">
                  <c:v>3.6</c:v>
                </c:pt>
                <c:pt idx="8">
                  <c:v>3.3</c:v>
                </c:pt>
                <c:pt idx="9">
                  <c:v>3.1</c:v>
                </c:pt>
                <c:pt idx="10">
                  <c:v>2.8</c:v>
                </c:pt>
                <c:pt idx="11">
                  <c:v>2.6</c:v>
                </c:pt>
                <c:pt idx="12">
                  <c:v>2.9</c:v>
                </c:pt>
                <c:pt idx="13">
                  <c:v>3.3</c:v>
                </c:pt>
                <c:pt idx="14">
                  <c:v>3.6</c:v>
                </c:pt>
                <c:pt idx="15">
                  <c:v>3.9</c:v>
                </c:pt>
                <c:pt idx="16">
                  <c:v>4.3</c:v>
                </c:pt>
                <c:pt idx="17">
                  <c:v>4.5999999999999996</c:v>
                </c:pt>
                <c:pt idx="18">
                  <c:v>4.9000000000000004</c:v>
                </c:pt>
                <c:pt idx="19">
                  <c:v>5.2</c:v>
                </c:pt>
                <c:pt idx="20">
                  <c:v>5.6</c:v>
                </c:pt>
                <c:pt idx="21">
                  <c:v>5.9</c:v>
                </c:pt>
                <c:pt idx="22">
                  <c:v>5.8</c:v>
                </c:pt>
                <c:pt idx="23">
                  <c:v>5.8</c:v>
                </c:pt>
                <c:pt idx="24">
                  <c:v>5.7</c:v>
                </c:pt>
                <c:pt idx="25">
                  <c:v>5.7</c:v>
                </c:pt>
                <c:pt idx="26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1B-4161-90EE-500A3085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52832"/>
        <c:axId val="819853160"/>
      </c:scatterChart>
      <c:valAx>
        <c:axId val="8198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9853160"/>
        <c:crosses val="autoZero"/>
        <c:crossBetween val="midCat"/>
      </c:valAx>
      <c:valAx>
        <c:axId val="8198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m2/ha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985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63</xdr:row>
      <xdr:rowOff>34925</xdr:rowOff>
    </xdr:from>
    <xdr:to>
      <xdr:col>8</xdr:col>
      <xdr:colOff>422275</xdr:colOff>
      <xdr:row>78</xdr:row>
      <xdr:rowOff>15875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F50E86C0-09C8-4612-BA55-29F757EF6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272337</xdr:colOff>
      <xdr:row>103</xdr:row>
      <xdr:rowOff>86372</xdr:rowOff>
    </xdr:from>
    <xdr:to>
      <xdr:col>20</xdr:col>
      <xdr:colOff>85011</xdr:colOff>
      <xdr:row>118</xdr:row>
      <xdr:rowOff>67323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2AAE23C-AF8C-4EFD-B173-FEFE9BC0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87</xdr:row>
      <xdr:rowOff>41275</xdr:rowOff>
    </xdr:from>
    <xdr:to>
      <xdr:col>18</xdr:col>
      <xdr:colOff>257175</xdr:colOff>
      <xdr:row>102</xdr:row>
      <xdr:rowOff>22225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29C74C3F-49E6-4267-BFDE-969CFD16E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51837</xdr:colOff>
      <xdr:row>87</xdr:row>
      <xdr:rowOff>6479</xdr:rowOff>
    </xdr:from>
    <xdr:to>
      <xdr:col>10</xdr:col>
      <xdr:colOff>474112</xdr:colOff>
      <xdr:row>101</xdr:row>
      <xdr:rowOff>171579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23105BE8-2B01-4B6C-903E-1B56BB5B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530225</xdr:colOff>
      <xdr:row>73</xdr:row>
      <xdr:rowOff>174625</xdr:rowOff>
    </xdr:from>
    <xdr:to>
      <xdr:col>8</xdr:col>
      <xdr:colOff>225425</xdr:colOff>
      <xdr:row>88</xdr:row>
      <xdr:rowOff>155575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2DAC0A78-EB30-4C9C-8BFC-89FACF3E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288925</xdr:colOff>
      <xdr:row>73</xdr:row>
      <xdr:rowOff>180975</xdr:rowOff>
    </xdr:from>
    <xdr:to>
      <xdr:col>15</xdr:col>
      <xdr:colOff>593725</xdr:colOff>
      <xdr:row>88</xdr:row>
      <xdr:rowOff>161925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558663A5-A6D4-49F1-9515-D51896A5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479424</xdr:colOff>
      <xdr:row>57</xdr:row>
      <xdr:rowOff>155575</xdr:rowOff>
    </xdr:from>
    <xdr:to>
      <xdr:col>12</xdr:col>
      <xdr:colOff>273049</xdr:colOff>
      <xdr:row>72</xdr:row>
      <xdr:rowOff>136525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B20EDE0-5B42-4DB6-8479-90400E855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466725</xdr:colOff>
      <xdr:row>57</xdr:row>
      <xdr:rowOff>117475</xdr:rowOff>
    </xdr:from>
    <xdr:to>
      <xdr:col>22</xdr:col>
      <xdr:colOff>161925</xdr:colOff>
      <xdr:row>72</xdr:row>
      <xdr:rowOff>98425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C854CFAE-7586-4BD5-960F-39024876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165100</xdr:colOff>
      <xdr:row>57</xdr:row>
      <xdr:rowOff>114300</xdr:rowOff>
    </xdr:from>
    <xdr:to>
      <xdr:col>29</xdr:col>
      <xdr:colOff>469900</xdr:colOff>
      <xdr:row>72</xdr:row>
      <xdr:rowOff>95250</xdr:rowOff>
    </xdr:to>
    <xdr:graphicFrame macro="">
      <xdr:nvGraphicFramePr>
        <xdr:cNvPr id="9" name="Kaavio 8">
          <a:extLst>
            <a:ext uri="{FF2B5EF4-FFF2-40B4-BE49-F238E27FC236}">
              <a16:creationId xmlns:a16="http://schemas.microsoft.com/office/drawing/2014/main" id="{EA2EADCF-C540-445D-8F4A-2ED68C88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57</xdr:row>
      <xdr:rowOff>136525</xdr:rowOff>
    </xdr:from>
    <xdr:to>
      <xdr:col>37</xdr:col>
      <xdr:colOff>314325</xdr:colOff>
      <xdr:row>72</xdr:row>
      <xdr:rowOff>117475</xdr:rowOff>
    </xdr:to>
    <xdr:graphicFrame macro="">
      <xdr:nvGraphicFramePr>
        <xdr:cNvPr id="11" name="Kaavio 10">
          <a:extLst>
            <a:ext uri="{FF2B5EF4-FFF2-40B4-BE49-F238E27FC236}">
              <a16:creationId xmlns:a16="http://schemas.microsoft.com/office/drawing/2014/main" id="{5352B6DA-94BB-4AC0-B40D-B99B104AD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95</xdr:row>
      <xdr:rowOff>180975</xdr:rowOff>
    </xdr:from>
    <xdr:to>
      <xdr:col>8</xdr:col>
      <xdr:colOff>85725</xdr:colOff>
      <xdr:row>110</xdr:row>
      <xdr:rowOff>161925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7254B71-26E0-4E2D-8AC1-1F585C2F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479425</xdr:colOff>
      <xdr:row>96</xdr:row>
      <xdr:rowOff>98425</xdr:rowOff>
    </xdr:from>
    <xdr:to>
      <xdr:col>16</xdr:col>
      <xdr:colOff>174625</xdr:colOff>
      <xdr:row>111</xdr:row>
      <xdr:rowOff>79375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E6208C11-5ABE-44D3-891C-EB2C2A911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104</xdr:row>
      <xdr:rowOff>79375</xdr:rowOff>
    </xdr:from>
    <xdr:to>
      <xdr:col>7</xdr:col>
      <xdr:colOff>561975</xdr:colOff>
      <xdr:row>119</xdr:row>
      <xdr:rowOff>60325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BB46C1A0-1504-4D2C-AE09-4CEDEE0DE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104</xdr:row>
      <xdr:rowOff>133350</xdr:rowOff>
    </xdr:from>
    <xdr:to>
      <xdr:col>15</xdr:col>
      <xdr:colOff>311150</xdr:colOff>
      <xdr:row>119</xdr:row>
      <xdr:rowOff>114300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A913EDDD-8576-4619-8714-D9E12311A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358775</xdr:colOff>
      <xdr:row>74</xdr:row>
      <xdr:rowOff>161925</xdr:rowOff>
    </xdr:from>
    <xdr:to>
      <xdr:col>15</xdr:col>
      <xdr:colOff>53975</xdr:colOff>
      <xdr:row>89</xdr:row>
      <xdr:rowOff>142875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A6E3E821-4D45-433C-AC6A-52BEFC370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75</xdr:row>
      <xdr:rowOff>0</xdr:rowOff>
    </xdr:from>
    <xdr:to>
      <xdr:col>22</xdr:col>
      <xdr:colOff>304800</xdr:colOff>
      <xdr:row>89</xdr:row>
      <xdr:rowOff>165100</xdr:rowOff>
    </xdr:to>
    <xdr:graphicFrame macro="">
      <xdr:nvGraphicFramePr>
        <xdr:cNvPr id="10" name="Kaavio 9">
          <a:extLst>
            <a:ext uri="{FF2B5EF4-FFF2-40B4-BE49-F238E27FC236}">
              <a16:creationId xmlns:a16="http://schemas.microsoft.com/office/drawing/2014/main" id="{67A42FD9-0346-4BE9-8F90-58D94B0AD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158750</xdr:colOff>
      <xdr:row>75</xdr:row>
      <xdr:rowOff>34924</xdr:rowOff>
    </xdr:from>
    <xdr:to>
      <xdr:col>14</xdr:col>
      <xdr:colOff>215900</xdr:colOff>
      <xdr:row>92</xdr:row>
      <xdr:rowOff>44449</xdr:rowOff>
    </xdr:to>
    <xdr:graphicFrame macro="">
      <xdr:nvGraphicFramePr>
        <xdr:cNvPr id="11" name="Kaavio 10">
          <a:extLst>
            <a:ext uri="{FF2B5EF4-FFF2-40B4-BE49-F238E27FC236}">
              <a16:creationId xmlns:a16="http://schemas.microsoft.com/office/drawing/2014/main" id="{13AFAAC3-92D7-45CA-85A5-B4CA6C1C5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104</xdr:row>
      <xdr:rowOff>92075</xdr:rowOff>
    </xdr:from>
    <xdr:to>
      <xdr:col>12</xdr:col>
      <xdr:colOff>498475</xdr:colOff>
      <xdr:row>119</xdr:row>
      <xdr:rowOff>73025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47FDF56D-728C-4B50-871A-BD1DB1A75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125</xdr:row>
      <xdr:rowOff>15875</xdr:rowOff>
    </xdr:from>
    <xdr:to>
      <xdr:col>18</xdr:col>
      <xdr:colOff>174625</xdr:colOff>
      <xdr:row>139</xdr:row>
      <xdr:rowOff>180975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7D1EB099-EE86-438D-8573-80FF8B503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D605-97D7-4BBC-86D9-D7ED6A306877}">
  <dimension ref="A2:AE68"/>
  <sheetViews>
    <sheetView topLeftCell="A56" workbookViewId="0">
      <selection activeCell="AE45" sqref="AE45"/>
    </sheetView>
  </sheetViews>
  <sheetFormatPr defaultRowHeight="15" x14ac:dyDescent="0.25"/>
  <cols>
    <col min="1" max="1" width="14.140625" customWidth="1"/>
  </cols>
  <sheetData>
    <row r="2" spans="1:31" x14ac:dyDescent="0.25">
      <c r="A2" s="1" t="s">
        <v>0</v>
      </c>
      <c r="D2">
        <v>1990</v>
      </c>
      <c r="E2">
        <f>(D2+1)</f>
        <v>1991</v>
      </c>
      <c r="F2">
        <f t="shared" ref="F2:AE2" si="0">(E2+1)</f>
        <v>1992</v>
      </c>
      <c r="G2">
        <f t="shared" si="0"/>
        <v>1993</v>
      </c>
      <c r="H2">
        <f t="shared" si="0"/>
        <v>1994</v>
      </c>
      <c r="I2">
        <f t="shared" si="0"/>
        <v>1995</v>
      </c>
      <c r="J2">
        <f t="shared" si="0"/>
        <v>1996</v>
      </c>
      <c r="K2">
        <f t="shared" si="0"/>
        <v>1997</v>
      </c>
      <c r="L2">
        <f t="shared" si="0"/>
        <v>1998</v>
      </c>
      <c r="M2">
        <f t="shared" si="0"/>
        <v>1999</v>
      </c>
      <c r="N2">
        <f t="shared" si="0"/>
        <v>2000</v>
      </c>
      <c r="O2">
        <f t="shared" si="0"/>
        <v>2001</v>
      </c>
      <c r="P2">
        <f t="shared" si="0"/>
        <v>2002</v>
      </c>
      <c r="Q2">
        <f t="shared" si="0"/>
        <v>2003</v>
      </c>
      <c r="R2">
        <f t="shared" si="0"/>
        <v>2004</v>
      </c>
      <c r="S2">
        <f t="shared" si="0"/>
        <v>2005</v>
      </c>
      <c r="T2">
        <f t="shared" si="0"/>
        <v>2006</v>
      </c>
      <c r="U2">
        <f t="shared" si="0"/>
        <v>2007</v>
      </c>
      <c r="V2">
        <f t="shared" si="0"/>
        <v>2008</v>
      </c>
      <c r="W2">
        <f t="shared" si="0"/>
        <v>2009</v>
      </c>
      <c r="X2">
        <f t="shared" si="0"/>
        <v>2010</v>
      </c>
      <c r="Y2">
        <f t="shared" si="0"/>
        <v>2011</v>
      </c>
      <c r="Z2">
        <f t="shared" si="0"/>
        <v>2012</v>
      </c>
      <c r="AA2">
        <f t="shared" si="0"/>
        <v>2013</v>
      </c>
      <c r="AB2">
        <f t="shared" si="0"/>
        <v>2014</v>
      </c>
      <c r="AC2">
        <f t="shared" si="0"/>
        <v>2015</v>
      </c>
      <c r="AD2">
        <f t="shared" si="0"/>
        <v>2016</v>
      </c>
      <c r="AE2">
        <f t="shared" si="0"/>
        <v>2017</v>
      </c>
    </row>
    <row r="3" spans="1:31" x14ac:dyDescent="0.25">
      <c r="A3" t="s">
        <v>1</v>
      </c>
      <c r="B3" t="s">
        <v>2</v>
      </c>
      <c r="D3">
        <v>357963</v>
      </c>
      <c r="E3">
        <v>354694</v>
      </c>
      <c r="F3">
        <v>351733</v>
      </c>
      <c r="G3">
        <v>349102</v>
      </c>
      <c r="H3">
        <v>346571</v>
      </c>
      <c r="I3">
        <v>344000</v>
      </c>
      <c r="J3">
        <v>341377</v>
      </c>
      <c r="K3">
        <v>338815</v>
      </c>
      <c r="L3">
        <v>336078</v>
      </c>
      <c r="M3">
        <v>335054</v>
      </c>
      <c r="N3">
        <v>334092</v>
      </c>
      <c r="O3">
        <v>333346</v>
      </c>
      <c r="P3">
        <v>332684</v>
      </c>
      <c r="Q3">
        <v>332270</v>
      </c>
      <c r="R3">
        <v>331695</v>
      </c>
      <c r="S3">
        <v>331141</v>
      </c>
      <c r="T3">
        <v>330687</v>
      </c>
      <c r="U3">
        <v>330144</v>
      </c>
      <c r="V3">
        <v>343654</v>
      </c>
      <c r="W3">
        <v>357195</v>
      </c>
      <c r="X3">
        <v>371949</v>
      </c>
      <c r="Y3">
        <v>386844</v>
      </c>
      <c r="Z3">
        <v>388200</v>
      </c>
      <c r="AA3">
        <v>389035</v>
      </c>
      <c r="AB3">
        <v>389930</v>
      </c>
      <c r="AC3">
        <v>390828</v>
      </c>
      <c r="AD3">
        <v>391591</v>
      </c>
      <c r="AE3">
        <v>392236</v>
      </c>
    </row>
    <row r="4" spans="1:31" x14ac:dyDescent="0.25">
      <c r="B4" t="s">
        <v>3</v>
      </c>
      <c r="D4">
        <v>405477</v>
      </c>
      <c r="E4">
        <v>408224</v>
      </c>
      <c r="F4">
        <v>410867</v>
      </c>
      <c r="G4">
        <v>413421</v>
      </c>
      <c r="H4">
        <v>416001</v>
      </c>
      <c r="I4">
        <v>418530</v>
      </c>
      <c r="J4">
        <v>421142</v>
      </c>
      <c r="K4">
        <v>423733</v>
      </c>
      <c r="L4">
        <v>426279</v>
      </c>
      <c r="M4">
        <v>425787</v>
      </c>
      <c r="N4">
        <v>425243</v>
      </c>
      <c r="O4">
        <v>424669</v>
      </c>
      <c r="P4">
        <v>424072</v>
      </c>
      <c r="Q4">
        <v>423387</v>
      </c>
      <c r="R4">
        <v>422812</v>
      </c>
      <c r="S4">
        <v>422188</v>
      </c>
      <c r="T4">
        <v>421474</v>
      </c>
      <c r="U4">
        <v>420752</v>
      </c>
      <c r="V4">
        <v>414736</v>
      </c>
      <c r="W4">
        <v>408521</v>
      </c>
      <c r="X4">
        <v>402482</v>
      </c>
      <c r="Y4">
        <v>396548</v>
      </c>
      <c r="Z4">
        <v>396552</v>
      </c>
      <c r="AA4">
        <v>396531</v>
      </c>
      <c r="AB4">
        <v>396712</v>
      </c>
      <c r="AC4">
        <v>396964</v>
      </c>
      <c r="AD4">
        <v>397098</v>
      </c>
      <c r="AE4">
        <v>397259</v>
      </c>
    </row>
    <row r="5" spans="1:31" x14ac:dyDescent="0.25">
      <c r="B5" t="s">
        <v>4</v>
      </c>
      <c r="D5">
        <v>244283</v>
      </c>
      <c r="E5">
        <v>246003</v>
      </c>
      <c r="F5">
        <v>247661</v>
      </c>
      <c r="G5">
        <v>249249</v>
      </c>
      <c r="H5">
        <v>250836</v>
      </c>
      <c r="I5">
        <v>252521</v>
      </c>
      <c r="J5">
        <v>254195</v>
      </c>
      <c r="K5">
        <v>255839</v>
      </c>
      <c r="L5">
        <v>257450</v>
      </c>
      <c r="M5">
        <v>258639</v>
      </c>
      <c r="N5">
        <v>259789</v>
      </c>
      <c r="O5">
        <v>260910</v>
      </c>
      <c r="P5">
        <v>262006</v>
      </c>
      <c r="Q5">
        <v>263048</v>
      </c>
      <c r="R5">
        <v>264108</v>
      </c>
      <c r="S5">
        <v>265137</v>
      </c>
      <c r="T5">
        <v>266146</v>
      </c>
      <c r="U5">
        <v>267148</v>
      </c>
      <c r="V5">
        <v>266779</v>
      </c>
      <c r="W5">
        <v>266273</v>
      </c>
      <c r="X5">
        <v>265728</v>
      </c>
      <c r="Y5">
        <v>265203</v>
      </c>
      <c r="Z5">
        <v>265042</v>
      </c>
      <c r="AA5">
        <v>264882</v>
      </c>
      <c r="AB5">
        <v>264723</v>
      </c>
      <c r="AC5">
        <v>264409</v>
      </c>
      <c r="AD5">
        <v>264083</v>
      </c>
      <c r="AE5">
        <v>263640</v>
      </c>
    </row>
    <row r="6" spans="1:31" x14ac:dyDescent="0.25">
      <c r="C6" t="s">
        <v>12</v>
      </c>
      <c r="D6" s="3">
        <f>SUM(D4:D5)</f>
        <v>649760</v>
      </c>
      <c r="E6" s="3">
        <f t="shared" ref="E6:AE6" si="1">SUM(E4:E5)</f>
        <v>654227</v>
      </c>
      <c r="F6" s="3">
        <f t="shared" si="1"/>
        <v>658528</v>
      </c>
      <c r="G6" s="3">
        <f t="shared" si="1"/>
        <v>662670</v>
      </c>
      <c r="H6" s="3">
        <f t="shared" si="1"/>
        <v>666837</v>
      </c>
      <c r="I6" s="3">
        <f t="shared" si="1"/>
        <v>671051</v>
      </c>
      <c r="J6" s="3">
        <f t="shared" si="1"/>
        <v>675337</v>
      </c>
      <c r="K6" s="3">
        <f t="shared" si="1"/>
        <v>679572</v>
      </c>
      <c r="L6" s="3">
        <f t="shared" si="1"/>
        <v>683729</v>
      </c>
      <c r="M6" s="3">
        <f t="shared" si="1"/>
        <v>684426</v>
      </c>
      <c r="N6" s="3">
        <f t="shared" si="1"/>
        <v>685032</v>
      </c>
      <c r="O6" s="3">
        <f t="shared" si="1"/>
        <v>685579</v>
      </c>
      <c r="P6" s="3">
        <f t="shared" si="1"/>
        <v>686078</v>
      </c>
      <c r="Q6" s="3">
        <f t="shared" si="1"/>
        <v>686435</v>
      </c>
      <c r="R6" s="3">
        <f t="shared" si="1"/>
        <v>686920</v>
      </c>
      <c r="S6" s="3">
        <f t="shared" si="1"/>
        <v>687325</v>
      </c>
      <c r="T6" s="3">
        <f t="shared" si="1"/>
        <v>687620</v>
      </c>
      <c r="U6" s="3">
        <f t="shared" si="1"/>
        <v>687900</v>
      </c>
      <c r="V6" s="3">
        <f t="shared" si="1"/>
        <v>681515</v>
      </c>
      <c r="W6" s="3">
        <f t="shared" si="1"/>
        <v>674794</v>
      </c>
      <c r="X6" s="3">
        <f t="shared" si="1"/>
        <v>668210</v>
      </c>
      <c r="Y6" s="3">
        <f t="shared" si="1"/>
        <v>661751</v>
      </c>
      <c r="Z6" s="3">
        <f t="shared" si="1"/>
        <v>661594</v>
      </c>
      <c r="AA6" s="3">
        <f t="shared" si="1"/>
        <v>661413</v>
      </c>
      <c r="AB6" s="3">
        <f t="shared" si="1"/>
        <v>661435</v>
      </c>
      <c r="AC6" s="3">
        <f t="shared" si="1"/>
        <v>661373</v>
      </c>
      <c r="AD6" s="3">
        <f t="shared" si="1"/>
        <v>661181</v>
      </c>
      <c r="AE6" s="3">
        <f t="shared" si="1"/>
        <v>660899</v>
      </c>
    </row>
    <row r="7" spans="1:31" x14ac:dyDescent="0.25">
      <c r="B7" t="s">
        <v>5</v>
      </c>
      <c r="D7">
        <v>439171</v>
      </c>
      <c r="E7">
        <v>440169</v>
      </c>
      <c r="F7">
        <v>441055</v>
      </c>
      <c r="G7">
        <v>441812</v>
      </c>
      <c r="H7">
        <v>442423</v>
      </c>
      <c r="I7">
        <v>442947</v>
      </c>
      <c r="J7">
        <v>443457</v>
      </c>
      <c r="K7">
        <v>443913</v>
      </c>
      <c r="L7">
        <v>444306</v>
      </c>
      <c r="M7">
        <v>441088</v>
      </c>
      <c r="N7">
        <v>437807</v>
      </c>
      <c r="O7">
        <v>434480</v>
      </c>
      <c r="P7">
        <v>431119</v>
      </c>
      <c r="Q7">
        <v>427675</v>
      </c>
      <c r="R7">
        <v>424340</v>
      </c>
      <c r="S7">
        <v>420979</v>
      </c>
      <c r="T7">
        <v>417620</v>
      </c>
      <c r="U7">
        <v>414276</v>
      </c>
      <c r="V7">
        <v>415218</v>
      </c>
      <c r="W7">
        <v>415962</v>
      </c>
      <c r="X7">
        <v>416614</v>
      </c>
      <c r="Y7">
        <v>417297</v>
      </c>
      <c r="Z7">
        <v>416934</v>
      </c>
      <c r="AA7">
        <v>416571</v>
      </c>
      <c r="AB7">
        <v>416594</v>
      </c>
      <c r="AC7">
        <v>416720</v>
      </c>
      <c r="AD7">
        <v>416830</v>
      </c>
      <c r="AE7">
        <v>416999</v>
      </c>
    </row>
    <row r="8" spans="1:31" x14ac:dyDescent="0.25">
      <c r="B8" t="s">
        <v>6</v>
      </c>
      <c r="D8">
        <v>294132</v>
      </c>
      <c r="E8">
        <v>294800</v>
      </c>
      <c r="F8">
        <v>295319</v>
      </c>
      <c r="G8">
        <v>295754</v>
      </c>
      <c r="H8">
        <v>296114</v>
      </c>
      <c r="I8">
        <v>296417</v>
      </c>
      <c r="J8">
        <v>296564</v>
      </c>
      <c r="K8">
        <v>296746</v>
      </c>
      <c r="L8">
        <v>296890</v>
      </c>
      <c r="M8">
        <v>293899</v>
      </c>
      <c r="N8">
        <v>290793</v>
      </c>
      <c r="O8">
        <v>287804</v>
      </c>
      <c r="P8">
        <v>284794</v>
      </c>
      <c r="Q8">
        <v>281730</v>
      </c>
      <c r="R8">
        <v>278625</v>
      </c>
      <c r="S8">
        <v>275581</v>
      </c>
      <c r="T8">
        <v>272536</v>
      </c>
      <c r="U8">
        <v>269436</v>
      </c>
      <c r="V8">
        <v>271984</v>
      </c>
      <c r="W8">
        <v>274471</v>
      </c>
      <c r="X8">
        <v>276888</v>
      </c>
      <c r="Y8">
        <v>279320</v>
      </c>
      <c r="Z8">
        <v>279148</v>
      </c>
      <c r="AA8">
        <v>278977</v>
      </c>
      <c r="AB8">
        <v>279042</v>
      </c>
      <c r="AC8">
        <v>279177</v>
      </c>
      <c r="AD8">
        <v>279443</v>
      </c>
      <c r="AE8">
        <v>279675</v>
      </c>
    </row>
    <row r="9" spans="1:31" x14ac:dyDescent="0.25">
      <c r="C9" t="s">
        <v>13</v>
      </c>
      <c r="D9" s="3">
        <f>SUM(D7:D8)</f>
        <v>733303</v>
      </c>
      <c r="E9" s="3">
        <f t="shared" ref="E9:AE9" si="2">SUM(E7:E8)</f>
        <v>734969</v>
      </c>
      <c r="F9" s="3">
        <f t="shared" si="2"/>
        <v>736374</v>
      </c>
      <c r="G9" s="3">
        <f t="shared" si="2"/>
        <v>737566</v>
      </c>
      <c r="H9" s="3">
        <f t="shared" si="2"/>
        <v>738537</v>
      </c>
      <c r="I9" s="3">
        <f t="shared" si="2"/>
        <v>739364</v>
      </c>
      <c r="J9" s="3">
        <f t="shared" si="2"/>
        <v>740021</v>
      </c>
      <c r="K9" s="3">
        <f t="shared" si="2"/>
        <v>740659</v>
      </c>
      <c r="L9" s="3">
        <f t="shared" si="2"/>
        <v>741196</v>
      </c>
      <c r="M9" s="3">
        <f t="shared" si="2"/>
        <v>734987</v>
      </c>
      <c r="N9" s="3">
        <f t="shared" si="2"/>
        <v>728600</v>
      </c>
      <c r="O9" s="3">
        <f t="shared" si="2"/>
        <v>722284</v>
      </c>
      <c r="P9" s="3">
        <f t="shared" si="2"/>
        <v>715913</v>
      </c>
      <c r="Q9" s="3">
        <f t="shared" si="2"/>
        <v>709405</v>
      </c>
      <c r="R9" s="3">
        <f t="shared" si="2"/>
        <v>702965</v>
      </c>
      <c r="S9" s="3">
        <f t="shared" si="2"/>
        <v>696560</v>
      </c>
      <c r="T9" s="3">
        <f t="shared" si="2"/>
        <v>690156</v>
      </c>
      <c r="U9" s="3">
        <f t="shared" si="2"/>
        <v>683712</v>
      </c>
      <c r="V9" s="3">
        <f t="shared" si="2"/>
        <v>687202</v>
      </c>
      <c r="W9" s="3">
        <f t="shared" si="2"/>
        <v>690433</v>
      </c>
      <c r="X9" s="3">
        <f t="shared" si="2"/>
        <v>693502</v>
      </c>
      <c r="Y9" s="3">
        <f t="shared" si="2"/>
        <v>696617</v>
      </c>
      <c r="Z9" s="3">
        <f t="shared" si="2"/>
        <v>696082</v>
      </c>
      <c r="AA9" s="3">
        <f t="shared" si="2"/>
        <v>695548</v>
      </c>
      <c r="AB9" s="3">
        <f t="shared" si="2"/>
        <v>695636</v>
      </c>
      <c r="AC9" s="3">
        <f t="shared" si="2"/>
        <v>695897</v>
      </c>
      <c r="AD9" s="3">
        <f t="shared" si="2"/>
        <v>696273</v>
      </c>
      <c r="AE9" s="3">
        <f t="shared" si="2"/>
        <v>696674</v>
      </c>
    </row>
    <row r="10" spans="1:31" x14ac:dyDescent="0.25">
      <c r="B10" t="s">
        <v>7</v>
      </c>
      <c r="D10">
        <v>477312</v>
      </c>
      <c r="E10">
        <v>476478</v>
      </c>
      <c r="F10">
        <v>475589</v>
      </c>
      <c r="G10">
        <v>474562</v>
      </c>
      <c r="H10">
        <v>473541</v>
      </c>
      <c r="I10">
        <v>472508</v>
      </c>
      <c r="J10">
        <v>471467</v>
      </c>
      <c r="K10">
        <v>470307</v>
      </c>
      <c r="L10">
        <v>469170</v>
      </c>
      <c r="M10">
        <v>471979</v>
      </c>
      <c r="N10">
        <v>474639</v>
      </c>
      <c r="O10">
        <v>477177</v>
      </c>
      <c r="P10">
        <v>479738</v>
      </c>
      <c r="Q10">
        <v>482201</v>
      </c>
      <c r="R10">
        <v>484561</v>
      </c>
      <c r="S10">
        <v>486991</v>
      </c>
      <c r="T10">
        <v>489516</v>
      </c>
      <c r="U10">
        <v>492085</v>
      </c>
      <c r="V10">
        <v>482472</v>
      </c>
      <c r="W10">
        <v>472825</v>
      </c>
      <c r="X10">
        <v>463097</v>
      </c>
      <c r="Y10">
        <v>453422</v>
      </c>
      <c r="Z10">
        <v>453225</v>
      </c>
      <c r="AA10">
        <v>453032</v>
      </c>
      <c r="AB10">
        <v>453088</v>
      </c>
      <c r="AC10">
        <v>453178</v>
      </c>
      <c r="AD10">
        <v>453238</v>
      </c>
      <c r="AE10">
        <v>453419</v>
      </c>
    </row>
    <row r="11" spans="1:31" x14ac:dyDescent="0.25">
      <c r="B11" t="s">
        <v>8</v>
      </c>
      <c r="D11">
        <v>5996</v>
      </c>
      <c r="E11">
        <v>8131</v>
      </c>
      <c r="F11">
        <v>10333</v>
      </c>
      <c r="G11">
        <v>12602</v>
      </c>
      <c r="H11">
        <v>14805</v>
      </c>
      <c r="I11">
        <v>17007</v>
      </c>
      <c r="J11">
        <v>19209</v>
      </c>
      <c r="K11">
        <v>21407</v>
      </c>
      <c r="L11">
        <v>23605</v>
      </c>
      <c r="M11">
        <v>24924</v>
      </c>
      <c r="N11">
        <v>26237</v>
      </c>
      <c r="O11">
        <v>27548</v>
      </c>
      <c r="P11">
        <v>28854</v>
      </c>
      <c r="Q11">
        <v>30153</v>
      </c>
      <c r="R11">
        <v>31451</v>
      </c>
      <c r="S11">
        <v>32750</v>
      </c>
      <c r="T11">
        <v>34051</v>
      </c>
      <c r="U11">
        <v>35289</v>
      </c>
      <c r="V11">
        <v>35935</v>
      </c>
      <c r="W11">
        <v>36571</v>
      </c>
      <c r="X11">
        <v>37309</v>
      </c>
      <c r="Y11">
        <v>38050</v>
      </c>
      <c r="Z11">
        <v>38083</v>
      </c>
      <c r="AA11">
        <v>38050</v>
      </c>
      <c r="AB11">
        <v>38106</v>
      </c>
      <c r="AC11">
        <v>38172</v>
      </c>
      <c r="AD11">
        <v>38234</v>
      </c>
      <c r="AE11">
        <v>38304</v>
      </c>
    </row>
    <row r="12" spans="1:31" x14ac:dyDescent="0.25">
      <c r="B12" t="s">
        <v>9</v>
      </c>
      <c r="D12">
        <f>SUM(D3,D6,D9,D10,D11)</f>
        <v>2224334</v>
      </c>
      <c r="E12">
        <f t="shared" ref="E12:AE12" si="3">SUM(E3,E6,E9,E10,E11)</f>
        <v>2228499</v>
      </c>
      <c r="F12">
        <f t="shared" si="3"/>
        <v>2232557</v>
      </c>
      <c r="G12">
        <f t="shared" si="3"/>
        <v>2236502</v>
      </c>
      <c r="H12">
        <f t="shared" si="3"/>
        <v>2240291</v>
      </c>
      <c r="I12">
        <f t="shared" si="3"/>
        <v>2243930</v>
      </c>
      <c r="J12">
        <f t="shared" si="3"/>
        <v>2247411</v>
      </c>
      <c r="K12">
        <f t="shared" si="3"/>
        <v>2250760</v>
      </c>
      <c r="L12">
        <f t="shared" si="3"/>
        <v>2253778</v>
      </c>
      <c r="M12">
        <f t="shared" si="3"/>
        <v>2251370</v>
      </c>
      <c r="N12">
        <f t="shared" si="3"/>
        <v>2248600</v>
      </c>
      <c r="O12">
        <f t="shared" si="3"/>
        <v>2245934</v>
      </c>
      <c r="P12">
        <f t="shared" si="3"/>
        <v>2243267</v>
      </c>
      <c r="Q12">
        <f t="shared" si="3"/>
        <v>2240464</v>
      </c>
      <c r="R12">
        <f t="shared" si="3"/>
        <v>2237592</v>
      </c>
      <c r="S12">
        <f t="shared" si="3"/>
        <v>2234767</v>
      </c>
      <c r="T12">
        <f t="shared" si="3"/>
        <v>2232030</v>
      </c>
      <c r="U12">
        <f t="shared" si="3"/>
        <v>2229130</v>
      </c>
      <c r="V12">
        <f t="shared" si="3"/>
        <v>2230778</v>
      </c>
      <c r="W12">
        <f t="shared" si="3"/>
        <v>2231818</v>
      </c>
      <c r="X12">
        <f t="shared" si="3"/>
        <v>2234067</v>
      </c>
      <c r="Y12">
        <f t="shared" si="3"/>
        <v>2236684</v>
      </c>
      <c r="Z12">
        <f t="shared" si="3"/>
        <v>2237184</v>
      </c>
      <c r="AA12">
        <f t="shared" si="3"/>
        <v>2237078</v>
      </c>
      <c r="AB12">
        <f t="shared" si="3"/>
        <v>2238195</v>
      </c>
      <c r="AC12">
        <f t="shared" si="3"/>
        <v>2239448</v>
      </c>
      <c r="AD12">
        <f t="shared" si="3"/>
        <v>2240517</v>
      </c>
      <c r="AE12">
        <f t="shared" si="3"/>
        <v>2241532</v>
      </c>
    </row>
    <row r="13" spans="1:31" x14ac:dyDescent="0.25">
      <c r="A13" t="s">
        <v>10</v>
      </c>
      <c r="B13" t="s">
        <v>2</v>
      </c>
      <c r="D13">
        <v>343652</v>
      </c>
      <c r="E13">
        <v>340875</v>
      </c>
      <c r="F13">
        <v>338044</v>
      </c>
      <c r="G13">
        <v>335130</v>
      </c>
      <c r="H13">
        <v>332158</v>
      </c>
      <c r="I13">
        <v>329333</v>
      </c>
      <c r="J13">
        <v>326560</v>
      </c>
      <c r="K13">
        <v>323817</v>
      </c>
      <c r="L13">
        <v>321225</v>
      </c>
      <c r="M13">
        <v>318708</v>
      </c>
      <c r="N13">
        <v>316189</v>
      </c>
      <c r="O13">
        <v>313511</v>
      </c>
      <c r="P13">
        <v>304329</v>
      </c>
      <c r="Q13">
        <v>296167</v>
      </c>
      <c r="R13">
        <v>287082</v>
      </c>
      <c r="S13">
        <v>277986</v>
      </c>
      <c r="T13">
        <v>269143</v>
      </c>
      <c r="U13">
        <v>260326</v>
      </c>
      <c r="V13">
        <v>246009</v>
      </c>
      <c r="W13">
        <v>231731</v>
      </c>
      <c r="X13">
        <v>217613</v>
      </c>
      <c r="Y13">
        <v>203634</v>
      </c>
      <c r="Z13">
        <v>204369</v>
      </c>
      <c r="AA13">
        <v>205120</v>
      </c>
      <c r="AB13">
        <v>205841</v>
      </c>
      <c r="AC13">
        <v>206458</v>
      </c>
      <c r="AD13">
        <v>206964</v>
      </c>
      <c r="AE13">
        <v>207365</v>
      </c>
    </row>
    <row r="14" spans="1:31" x14ac:dyDescent="0.25">
      <c r="B14" t="s">
        <v>3</v>
      </c>
      <c r="D14">
        <v>218222</v>
      </c>
      <c r="E14">
        <v>218576</v>
      </c>
      <c r="F14">
        <v>219018</v>
      </c>
      <c r="G14">
        <v>219519</v>
      </c>
      <c r="H14">
        <v>220008</v>
      </c>
      <c r="I14">
        <v>220474</v>
      </c>
      <c r="J14">
        <v>221025</v>
      </c>
      <c r="K14">
        <v>221524</v>
      </c>
      <c r="L14">
        <v>222057</v>
      </c>
      <c r="M14">
        <v>222578</v>
      </c>
      <c r="N14">
        <v>223083</v>
      </c>
      <c r="O14">
        <v>223562</v>
      </c>
      <c r="P14">
        <v>220626</v>
      </c>
      <c r="Q14">
        <v>217691</v>
      </c>
      <c r="R14">
        <v>214764</v>
      </c>
      <c r="S14">
        <v>211825</v>
      </c>
      <c r="T14">
        <v>208913</v>
      </c>
      <c r="U14">
        <v>205993</v>
      </c>
      <c r="V14">
        <v>206974</v>
      </c>
      <c r="W14">
        <v>207954</v>
      </c>
      <c r="X14">
        <v>208842</v>
      </c>
      <c r="Y14">
        <v>209861</v>
      </c>
      <c r="Z14">
        <v>209992</v>
      </c>
      <c r="AA14">
        <v>210024</v>
      </c>
      <c r="AB14">
        <v>210077</v>
      </c>
      <c r="AC14">
        <v>210135</v>
      </c>
      <c r="AD14">
        <v>210060</v>
      </c>
      <c r="AE14">
        <v>210003</v>
      </c>
    </row>
    <row r="15" spans="1:31" x14ac:dyDescent="0.25">
      <c r="B15" t="s">
        <v>4</v>
      </c>
      <c r="D15">
        <v>276406</v>
      </c>
      <c r="E15">
        <v>276692</v>
      </c>
      <c r="F15">
        <v>276927</v>
      </c>
      <c r="G15">
        <v>277043</v>
      </c>
      <c r="H15">
        <v>277259</v>
      </c>
      <c r="I15">
        <v>277491</v>
      </c>
      <c r="J15">
        <v>277784</v>
      </c>
      <c r="K15">
        <v>278127</v>
      </c>
      <c r="L15">
        <v>278598</v>
      </c>
      <c r="M15">
        <v>279071</v>
      </c>
      <c r="N15">
        <v>279538</v>
      </c>
      <c r="O15">
        <v>279911</v>
      </c>
      <c r="P15">
        <v>282237</v>
      </c>
      <c r="Q15">
        <v>285078</v>
      </c>
      <c r="R15">
        <v>287398</v>
      </c>
      <c r="S15">
        <v>289836</v>
      </c>
      <c r="T15">
        <v>292366</v>
      </c>
      <c r="U15">
        <v>294997</v>
      </c>
      <c r="V15">
        <v>289546</v>
      </c>
      <c r="W15">
        <v>284103</v>
      </c>
      <c r="X15">
        <v>278588</v>
      </c>
      <c r="Y15">
        <v>273154</v>
      </c>
      <c r="Z15">
        <v>273426</v>
      </c>
      <c r="AA15">
        <v>273804</v>
      </c>
      <c r="AB15">
        <v>274284</v>
      </c>
      <c r="AC15">
        <v>274699</v>
      </c>
      <c r="AD15">
        <v>275035</v>
      </c>
      <c r="AE15">
        <v>275321</v>
      </c>
    </row>
    <row r="16" spans="1:31" x14ac:dyDescent="0.25">
      <c r="C16" t="s">
        <v>12</v>
      </c>
      <c r="D16" s="3">
        <f>SUM(D14:D15)</f>
        <v>494628</v>
      </c>
      <c r="E16" s="3">
        <f t="shared" ref="E16:AE16" si="4">SUM(E14:E15)</f>
        <v>495268</v>
      </c>
      <c r="F16" s="3">
        <f t="shared" si="4"/>
        <v>495945</v>
      </c>
      <c r="G16" s="3">
        <f t="shared" si="4"/>
        <v>496562</v>
      </c>
      <c r="H16" s="3">
        <f t="shared" si="4"/>
        <v>497267</v>
      </c>
      <c r="I16" s="3">
        <f t="shared" si="4"/>
        <v>497965</v>
      </c>
      <c r="J16" s="3">
        <f t="shared" si="4"/>
        <v>498809</v>
      </c>
      <c r="K16" s="3">
        <f t="shared" si="4"/>
        <v>499651</v>
      </c>
      <c r="L16" s="3">
        <f t="shared" si="4"/>
        <v>500655</v>
      </c>
      <c r="M16" s="3">
        <f t="shared" si="4"/>
        <v>501649</v>
      </c>
      <c r="N16" s="3">
        <f t="shared" si="4"/>
        <v>502621</v>
      </c>
      <c r="O16" s="3">
        <f t="shared" si="4"/>
        <v>503473</v>
      </c>
      <c r="P16" s="3">
        <f t="shared" si="4"/>
        <v>502863</v>
      </c>
      <c r="Q16" s="3">
        <f t="shared" si="4"/>
        <v>502769</v>
      </c>
      <c r="R16" s="3">
        <f t="shared" si="4"/>
        <v>502162</v>
      </c>
      <c r="S16" s="3">
        <f t="shared" si="4"/>
        <v>501661</v>
      </c>
      <c r="T16" s="3">
        <f t="shared" si="4"/>
        <v>501279</v>
      </c>
      <c r="U16" s="3">
        <f t="shared" si="4"/>
        <v>500990</v>
      </c>
      <c r="V16" s="3">
        <f t="shared" si="4"/>
        <v>496520</v>
      </c>
      <c r="W16" s="3">
        <f t="shared" si="4"/>
        <v>492057</v>
      </c>
      <c r="X16" s="3">
        <f t="shared" si="4"/>
        <v>487430</v>
      </c>
      <c r="Y16" s="3">
        <f t="shared" si="4"/>
        <v>483015</v>
      </c>
      <c r="Z16" s="3">
        <f t="shared" si="4"/>
        <v>483418</v>
      </c>
      <c r="AA16" s="3">
        <f t="shared" si="4"/>
        <v>483828</v>
      </c>
      <c r="AB16" s="3">
        <f t="shared" si="4"/>
        <v>484361</v>
      </c>
      <c r="AC16" s="3">
        <f t="shared" si="4"/>
        <v>484834</v>
      </c>
      <c r="AD16" s="3">
        <f t="shared" si="4"/>
        <v>485095</v>
      </c>
      <c r="AE16" s="3">
        <f t="shared" si="4"/>
        <v>485324</v>
      </c>
    </row>
    <row r="17" spans="1:31" x14ac:dyDescent="0.25">
      <c r="B17" t="s">
        <v>5</v>
      </c>
      <c r="D17">
        <v>495451</v>
      </c>
      <c r="E17">
        <v>504718</v>
      </c>
      <c r="F17">
        <v>513956</v>
      </c>
      <c r="G17">
        <v>523168</v>
      </c>
      <c r="H17">
        <v>532343</v>
      </c>
      <c r="I17">
        <v>541462</v>
      </c>
      <c r="J17">
        <v>550523</v>
      </c>
      <c r="K17">
        <v>559521</v>
      </c>
      <c r="L17">
        <v>568396</v>
      </c>
      <c r="M17">
        <v>577237</v>
      </c>
      <c r="N17">
        <v>586026</v>
      </c>
      <c r="O17">
        <v>594805</v>
      </c>
      <c r="P17">
        <v>596488</v>
      </c>
      <c r="Q17">
        <v>598646</v>
      </c>
      <c r="R17">
        <v>600412</v>
      </c>
      <c r="S17">
        <v>602092</v>
      </c>
      <c r="T17">
        <v>603771</v>
      </c>
      <c r="U17">
        <v>605621</v>
      </c>
      <c r="V17">
        <v>598327</v>
      </c>
      <c r="W17">
        <v>591100</v>
      </c>
      <c r="X17">
        <v>583868</v>
      </c>
      <c r="Y17">
        <v>576800</v>
      </c>
      <c r="Z17">
        <v>576824</v>
      </c>
      <c r="AA17">
        <v>576771</v>
      </c>
      <c r="AB17">
        <v>576797</v>
      </c>
      <c r="AC17">
        <v>576853</v>
      </c>
      <c r="AD17">
        <v>576833</v>
      </c>
      <c r="AE17">
        <v>576880</v>
      </c>
    </row>
    <row r="18" spans="1:31" x14ac:dyDescent="0.25">
      <c r="B18" t="s">
        <v>6</v>
      </c>
      <c r="D18">
        <v>261557</v>
      </c>
      <c r="E18">
        <v>266361</v>
      </c>
      <c r="F18">
        <v>271116</v>
      </c>
      <c r="G18">
        <v>275830</v>
      </c>
      <c r="H18">
        <v>280515</v>
      </c>
      <c r="I18">
        <v>285082</v>
      </c>
      <c r="J18">
        <v>289505</v>
      </c>
      <c r="K18">
        <v>293916</v>
      </c>
      <c r="L18">
        <v>298392</v>
      </c>
      <c r="M18">
        <v>302729</v>
      </c>
      <c r="N18">
        <v>307067</v>
      </c>
      <c r="O18">
        <v>311533</v>
      </c>
      <c r="P18">
        <v>316814</v>
      </c>
      <c r="Q18">
        <v>320613</v>
      </c>
      <c r="R18">
        <v>325996</v>
      </c>
      <c r="S18">
        <v>331396</v>
      </c>
      <c r="T18">
        <v>336787</v>
      </c>
      <c r="U18">
        <v>342266</v>
      </c>
      <c r="V18">
        <v>342109</v>
      </c>
      <c r="W18">
        <v>341981</v>
      </c>
      <c r="X18">
        <v>342240</v>
      </c>
      <c r="Y18">
        <v>342520</v>
      </c>
      <c r="Z18">
        <v>342912</v>
      </c>
      <c r="AA18">
        <v>343258</v>
      </c>
      <c r="AB18">
        <v>343555</v>
      </c>
      <c r="AC18">
        <v>343999</v>
      </c>
      <c r="AD18">
        <v>344479</v>
      </c>
      <c r="AE18">
        <v>344904</v>
      </c>
    </row>
    <row r="19" spans="1:31" x14ac:dyDescent="0.25">
      <c r="C19" t="s">
        <v>13</v>
      </c>
      <c r="D19" s="3">
        <f>SUM(D17:D18)</f>
        <v>757008</v>
      </c>
      <c r="E19" s="3">
        <f t="shared" ref="E19:AE19" si="5">SUM(E17:E18)</f>
        <v>771079</v>
      </c>
      <c r="F19" s="3">
        <f t="shared" si="5"/>
        <v>785072</v>
      </c>
      <c r="G19" s="3">
        <f t="shared" si="5"/>
        <v>798998</v>
      </c>
      <c r="H19" s="3">
        <f t="shared" si="5"/>
        <v>812858</v>
      </c>
      <c r="I19" s="3">
        <f t="shared" si="5"/>
        <v>826544</v>
      </c>
      <c r="J19" s="3">
        <f t="shared" si="5"/>
        <v>840028</v>
      </c>
      <c r="K19" s="3">
        <f t="shared" si="5"/>
        <v>853437</v>
      </c>
      <c r="L19" s="3">
        <f t="shared" si="5"/>
        <v>866788</v>
      </c>
      <c r="M19" s="3">
        <f t="shared" si="5"/>
        <v>879966</v>
      </c>
      <c r="N19" s="3">
        <f t="shared" si="5"/>
        <v>893093</v>
      </c>
      <c r="O19" s="3">
        <f t="shared" si="5"/>
        <v>906338</v>
      </c>
      <c r="P19" s="3">
        <f t="shared" si="5"/>
        <v>913302</v>
      </c>
      <c r="Q19" s="3">
        <f t="shared" si="5"/>
        <v>919259</v>
      </c>
      <c r="R19" s="3">
        <f t="shared" si="5"/>
        <v>926408</v>
      </c>
      <c r="S19" s="3">
        <f t="shared" si="5"/>
        <v>933488</v>
      </c>
      <c r="T19" s="3">
        <f t="shared" si="5"/>
        <v>940558</v>
      </c>
      <c r="U19" s="3">
        <f t="shared" si="5"/>
        <v>947887</v>
      </c>
      <c r="V19" s="3">
        <f t="shared" si="5"/>
        <v>940436</v>
      </c>
      <c r="W19" s="3">
        <f t="shared" si="5"/>
        <v>933081</v>
      </c>
      <c r="X19" s="3">
        <f t="shared" si="5"/>
        <v>926108</v>
      </c>
      <c r="Y19" s="3">
        <f t="shared" si="5"/>
        <v>919320</v>
      </c>
      <c r="Z19" s="3">
        <f t="shared" si="5"/>
        <v>919736</v>
      </c>
      <c r="AA19" s="3">
        <f t="shared" si="5"/>
        <v>920029</v>
      </c>
      <c r="AB19" s="3">
        <f t="shared" si="5"/>
        <v>920352</v>
      </c>
      <c r="AC19" s="3">
        <f t="shared" si="5"/>
        <v>920852</v>
      </c>
      <c r="AD19" s="3">
        <f t="shared" si="5"/>
        <v>921312</v>
      </c>
      <c r="AE19" s="3">
        <f t="shared" si="5"/>
        <v>921784</v>
      </c>
    </row>
    <row r="20" spans="1:31" x14ac:dyDescent="0.25">
      <c r="B20" t="s">
        <v>7</v>
      </c>
      <c r="D20">
        <v>377387</v>
      </c>
      <c r="E20">
        <v>372104</v>
      </c>
      <c r="F20">
        <v>366839</v>
      </c>
      <c r="G20">
        <v>361631</v>
      </c>
      <c r="H20">
        <v>356594</v>
      </c>
      <c r="I20">
        <v>351636</v>
      </c>
      <c r="J20">
        <v>346742</v>
      </c>
      <c r="K20">
        <v>341883</v>
      </c>
      <c r="L20">
        <v>337108</v>
      </c>
      <c r="M20">
        <v>332406</v>
      </c>
      <c r="N20">
        <v>327771</v>
      </c>
      <c r="O20">
        <v>323118</v>
      </c>
      <c r="P20">
        <v>339698</v>
      </c>
      <c r="Q20">
        <v>355895</v>
      </c>
      <c r="R20">
        <v>372430</v>
      </c>
      <c r="S20">
        <v>388897</v>
      </c>
      <c r="T20">
        <v>405354</v>
      </c>
      <c r="U20">
        <v>421917</v>
      </c>
      <c r="V20">
        <v>430887</v>
      </c>
      <c r="W20">
        <v>439914</v>
      </c>
      <c r="X20">
        <v>449679</v>
      </c>
      <c r="Y20">
        <v>459008</v>
      </c>
      <c r="Z20">
        <v>459449</v>
      </c>
      <c r="AA20">
        <v>459740</v>
      </c>
      <c r="AB20">
        <v>459881</v>
      </c>
      <c r="AC20">
        <v>460075</v>
      </c>
      <c r="AD20">
        <v>460429</v>
      </c>
      <c r="AE20">
        <v>460626</v>
      </c>
    </row>
    <row r="21" spans="1:31" x14ac:dyDescent="0.25">
      <c r="B21" t="s">
        <v>8</v>
      </c>
      <c r="D21">
        <v>1559</v>
      </c>
      <c r="E21">
        <v>2541</v>
      </c>
      <c r="F21">
        <v>3526</v>
      </c>
      <c r="G21">
        <v>4499</v>
      </c>
      <c r="H21">
        <v>5384</v>
      </c>
      <c r="I21">
        <v>6255</v>
      </c>
      <c r="J21">
        <v>7113</v>
      </c>
      <c r="K21">
        <v>7956</v>
      </c>
      <c r="L21">
        <v>8814</v>
      </c>
      <c r="M21">
        <v>9759</v>
      </c>
      <c r="N21">
        <v>10715</v>
      </c>
      <c r="O21">
        <v>11684</v>
      </c>
      <c r="P21">
        <v>10942</v>
      </c>
      <c r="Q21">
        <v>10199</v>
      </c>
      <c r="R21">
        <v>9456</v>
      </c>
      <c r="S21">
        <v>8712</v>
      </c>
      <c r="T21">
        <v>7970</v>
      </c>
      <c r="U21">
        <v>7230</v>
      </c>
      <c r="V21">
        <v>8894</v>
      </c>
      <c r="W21">
        <v>10568</v>
      </c>
      <c r="X21">
        <v>12232</v>
      </c>
      <c r="Y21">
        <v>13808</v>
      </c>
      <c r="Z21">
        <v>13717</v>
      </c>
      <c r="AA21">
        <v>13548</v>
      </c>
      <c r="AB21">
        <v>13467</v>
      </c>
      <c r="AC21">
        <v>13402</v>
      </c>
      <c r="AD21">
        <v>13348</v>
      </c>
      <c r="AE21">
        <v>13309</v>
      </c>
    </row>
    <row r="22" spans="1:31" x14ac:dyDescent="0.25">
      <c r="B22" t="s">
        <v>9</v>
      </c>
      <c r="D22">
        <f>SUM(D13,D16,D19,D20,D21)</f>
        <v>1974234</v>
      </c>
      <c r="E22">
        <f t="shared" ref="E22:AE22" si="6">SUM(E13,E16,E19,E20,E21)</f>
        <v>1981867</v>
      </c>
      <c r="F22">
        <f t="shared" si="6"/>
        <v>1989426</v>
      </c>
      <c r="G22">
        <f t="shared" si="6"/>
        <v>1996820</v>
      </c>
      <c r="H22">
        <f t="shared" si="6"/>
        <v>2004261</v>
      </c>
      <c r="I22">
        <f t="shared" si="6"/>
        <v>2011733</v>
      </c>
      <c r="J22">
        <f t="shared" si="6"/>
        <v>2019252</v>
      </c>
      <c r="K22">
        <f t="shared" si="6"/>
        <v>2026744</v>
      </c>
      <c r="L22">
        <f t="shared" si="6"/>
        <v>2034590</v>
      </c>
      <c r="M22">
        <f t="shared" si="6"/>
        <v>2042488</v>
      </c>
      <c r="N22">
        <f t="shared" si="6"/>
        <v>2050389</v>
      </c>
      <c r="O22">
        <f t="shared" si="6"/>
        <v>2058124</v>
      </c>
      <c r="P22">
        <f t="shared" si="6"/>
        <v>2071134</v>
      </c>
      <c r="Q22">
        <f t="shared" si="6"/>
        <v>2084289</v>
      </c>
      <c r="R22">
        <f t="shared" si="6"/>
        <v>2097538</v>
      </c>
      <c r="S22">
        <f t="shared" si="6"/>
        <v>2110744</v>
      </c>
      <c r="T22">
        <f t="shared" si="6"/>
        <v>2124304</v>
      </c>
      <c r="U22">
        <f t="shared" si="6"/>
        <v>2138350</v>
      </c>
      <c r="V22">
        <f t="shared" si="6"/>
        <v>2122746</v>
      </c>
      <c r="W22">
        <f t="shared" si="6"/>
        <v>2107351</v>
      </c>
      <c r="X22">
        <f t="shared" si="6"/>
        <v>2093062</v>
      </c>
      <c r="Y22">
        <f t="shared" si="6"/>
        <v>2078785</v>
      </c>
      <c r="Z22">
        <f t="shared" si="6"/>
        <v>2080689</v>
      </c>
      <c r="AA22">
        <f t="shared" si="6"/>
        <v>2082265</v>
      </c>
      <c r="AB22">
        <f t="shared" si="6"/>
        <v>2083902</v>
      </c>
      <c r="AC22">
        <f t="shared" si="6"/>
        <v>2085621</v>
      </c>
      <c r="AD22">
        <f t="shared" si="6"/>
        <v>2087148</v>
      </c>
      <c r="AE22">
        <f t="shared" si="6"/>
        <v>2088408</v>
      </c>
    </row>
    <row r="24" spans="1:31" x14ac:dyDescent="0.25">
      <c r="B24" s="2" t="s">
        <v>50</v>
      </c>
      <c r="C24" s="2"/>
      <c r="D24" s="2"/>
      <c r="E24" s="2"/>
      <c r="F24" s="2"/>
      <c r="G24" s="2"/>
    </row>
    <row r="25" spans="1:31" x14ac:dyDescent="0.25">
      <c r="A25" t="s">
        <v>1</v>
      </c>
      <c r="B25" t="s">
        <v>2</v>
      </c>
      <c r="C25" t="s">
        <v>11</v>
      </c>
    </row>
    <row r="26" spans="1:31" x14ac:dyDescent="0.25">
      <c r="B26" t="s">
        <v>3</v>
      </c>
      <c r="C26" s="3">
        <f>AVERAGE(E26:AE26)</f>
        <v>61.324281793092489</v>
      </c>
      <c r="D26">
        <f>(D4/D6*100)</f>
        <v>62.404118443733068</v>
      </c>
      <c r="E26">
        <f t="shared" ref="E26:AE26" si="7">(E4/E6*100)</f>
        <v>62.397913873930612</v>
      </c>
      <c r="F26">
        <f t="shared" si="7"/>
        <v>62.391728218086392</v>
      </c>
      <c r="G26">
        <f t="shared" si="7"/>
        <v>62.387161030377115</v>
      </c>
      <c r="H26">
        <f t="shared" si="7"/>
        <v>62.384210834131878</v>
      </c>
      <c r="I26">
        <f t="shared" si="7"/>
        <v>62.369328113660515</v>
      </c>
      <c r="J26">
        <f t="shared" si="7"/>
        <v>62.360273463470826</v>
      </c>
      <c r="K26">
        <f t="shared" si="7"/>
        <v>62.352922133342744</v>
      </c>
      <c r="L26">
        <f t="shared" si="7"/>
        <v>62.346192716705005</v>
      </c>
      <c r="M26">
        <f t="shared" si="7"/>
        <v>62.210816070692808</v>
      </c>
      <c r="N26">
        <f t="shared" si="7"/>
        <v>62.07637015497086</v>
      </c>
      <c r="O26">
        <f t="shared" si="7"/>
        <v>61.943116694064436</v>
      </c>
      <c r="P26">
        <f t="shared" si="7"/>
        <v>61.811047723436694</v>
      </c>
      <c r="Q26">
        <f t="shared" si="7"/>
        <v>61.679110185232403</v>
      </c>
      <c r="R26">
        <f t="shared" si="7"/>
        <v>61.551854655563965</v>
      </c>
      <c r="S26">
        <f t="shared" si="7"/>
        <v>61.42479903975557</v>
      </c>
      <c r="T26">
        <f t="shared" si="7"/>
        <v>61.294610395276464</v>
      </c>
      <c r="U26">
        <f t="shared" si="7"/>
        <v>61.164704172118043</v>
      </c>
      <c r="V26">
        <f t="shared" si="7"/>
        <v>60.855006859716951</v>
      </c>
      <c r="W26">
        <f t="shared" si="7"/>
        <v>60.540105572960044</v>
      </c>
      <c r="X26">
        <f t="shared" si="7"/>
        <v>60.232860926954103</v>
      </c>
      <c r="Y26">
        <f t="shared" si="7"/>
        <v>59.9240499825463</v>
      </c>
      <c r="Z26">
        <f t="shared" si="7"/>
        <v>59.938874899107311</v>
      </c>
      <c r="AA26">
        <f t="shared" si="7"/>
        <v>59.952102544098771</v>
      </c>
      <c r="AB26">
        <f t="shared" si="7"/>
        <v>59.977473221102606</v>
      </c>
      <c r="AC26">
        <f t="shared" si="7"/>
        <v>60.021198325302059</v>
      </c>
      <c r="AD26">
        <f t="shared" si="7"/>
        <v>60.058894614334044</v>
      </c>
      <c r="AE26">
        <f t="shared" si="7"/>
        <v>60.108881992558615</v>
      </c>
    </row>
    <row r="27" spans="1:31" x14ac:dyDescent="0.25">
      <c r="B27" t="s">
        <v>4</v>
      </c>
      <c r="C27" s="3">
        <f t="shared" ref="C27:C37" si="8">AVERAGE(E27:AE27)</f>
        <v>38.675718206907511</v>
      </c>
      <c r="D27">
        <f>(D5/D6*100)</f>
        <v>37.595881556266932</v>
      </c>
      <c r="E27">
        <f t="shared" ref="E27:AE27" si="9">(E5/E6*100)</f>
        <v>37.602086126069388</v>
      </c>
      <c r="F27">
        <f t="shared" si="9"/>
        <v>37.608271781913601</v>
      </c>
      <c r="G27">
        <f t="shared" si="9"/>
        <v>37.612838969622892</v>
      </c>
      <c r="H27">
        <f t="shared" si="9"/>
        <v>37.615789165868122</v>
      </c>
      <c r="I27">
        <f t="shared" si="9"/>
        <v>37.630671886339492</v>
      </c>
      <c r="J27">
        <f t="shared" si="9"/>
        <v>37.639726536529174</v>
      </c>
      <c r="K27">
        <f t="shared" si="9"/>
        <v>37.647077866657249</v>
      </c>
      <c r="L27">
        <f t="shared" si="9"/>
        <v>37.653807283294988</v>
      </c>
      <c r="M27">
        <f t="shared" si="9"/>
        <v>37.789183929307185</v>
      </c>
      <c r="N27">
        <f t="shared" si="9"/>
        <v>37.92362984502914</v>
      </c>
      <c r="O27">
        <f t="shared" si="9"/>
        <v>38.056883305935571</v>
      </c>
      <c r="P27">
        <f t="shared" si="9"/>
        <v>38.188952276563306</v>
      </c>
      <c r="Q27">
        <f t="shared" si="9"/>
        <v>38.320889814767604</v>
      </c>
      <c r="R27">
        <f t="shared" si="9"/>
        <v>38.448145344436035</v>
      </c>
      <c r="S27">
        <f t="shared" si="9"/>
        <v>38.57520096024443</v>
      </c>
      <c r="T27">
        <f t="shared" si="9"/>
        <v>38.705389604723536</v>
      </c>
      <c r="U27">
        <f t="shared" si="9"/>
        <v>38.835295827881957</v>
      </c>
      <c r="V27">
        <f t="shared" si="9"/>
        <v>39.144993140283049</v>
      </c>
      <c r="W27">
        <f t="shared" si="9"/>
        <v>39.459894427039956</v>
      </c>
      <c r="X27">
        <f t="shared" si="9"/>
        <v>39.767139073045897</v>
      </c>
      <c r="Y27">
        <f t="shared" si="9"/>
        <v>40.075950017453692</v>
      </c>
      <c r="Z27">
        <f t="shared" si="9"/>
        <v>40.061125100892689</v>
      </c>
      <c r="AA27">
        <f t="shared" si="9"/>
        <v>40.047897455901236</v>
      </c>
      <c r="AB27">
        <f t="shared" si="9"/>
        <v>40.022526778897401</v>
      </c>
      <c r="AC27">
        <f t="shared" si="9"/>
        <v>39.978801674697941</v>
      </c>
      <c r="AD27">
        <f t="shared" si="9"/>
        <v>39.941105385665956</v>
      </c>
      <c r="AE27">
        <f t="shared" si="9"/>
        <v>39.891118007441378</v>
      </c>
    </row>
    <row r="28" spans="1:31" x14ac:dyDescent="0.25">
      <c r="B28" t="s">
        <v>5</v>
      </c>
      <c r="C28" s="3">
        <f t="shared" si="8"/>
        <v>60.07019422401028</v>
      </c>
      <c r="D28">
        <f>(D7/D9*100)</f>
        <v>59.889431790133138</v>
      </c>
      <c r="E28">
        <f t="shared" ref="E28:AE28" si="10">(E7/E9*100)</f>
        <v>59.88946472572313</v>
      </c>
      <c r="F28">
        <f t="shared" si="10"/>
        <v>59.895515050775828</v>
      </c>
      <c r="G28">
        <f t="shared" si="10"/>
        <v>59.901351201112853</v>
      </c>
      <c r="H28">
        <f t="shared" si="10"/>
        <v>59.905326341131179</v>
      </c>
      <c r="I28">
        <f t="shared" si="10"/>
        <v>59.909192224668772</v>
      </c>
      <c r="J28">
        <f t="shared" si="10"/>
        <v>59.92492104953778</v>
      </c>
      <c r="K28">
        <f t="shared" si="10"/>
        <v>59.934868812773487</v>
      </c>
      <c r="L28">
        <f t="shared" si="10"/>
        <v>59.944468129887376</v>
      </c>
      <c r="M28">
        <f t="shared" si="10"/>
        <v>60.013034244143093</v>
      </c>
      <c r="N28">
        <f t="shared" si="10"/>
        <v>60.088800439198465</v>
      </c>
      <c r="O28">
        <f t="shared" si="10"/>
        <v>60.153623782334932</v>
      </c>
      <c r="P28">
        <f t="shared" si="10"/>
        <v>60.219468007984212</v>
      </c>
      <c r="Q28">
        <f t="shared" si="10"/>
        <v>60.28643722556226</v>
      </c>
      <c r="R28">
        <f t="shared" si="10"/>
        <v>60.364314012788689</v>
      </c>
      <c r="S28">
        <f t="shared" si="10"/>
        <v>60.436861146204201</v>
      </c>
      <c r="T28">
        <f t="shared" si="10"/>
        <v>60.510956943067939</v>
      </c>
      <c r="U28">
        <f t="shared" si="10"/>
        <v>60.592179163156409</v>
      </c>
      <c r="V28">
        <f t="shared" si="10"/>
        <v>60.421535443726881</v>
      </c>
      <c r="W28">
        <f t="shared" si="10"/>
        <v>60.24654093880217</v>
      </c>
      <c r="X28">
        <f t="shared" si="10"/>
        <v>60.073943550270947</v>
      </c>
      <c r="Y28">
        <f t="shared" si="10"/>
        <v>59.903361531515884</v>
      </c>
      <c r="Z28">
        <f t="shared" si="10"/>
        <v>59.897253484503267</v>
      </c>
      <c r="AA28">
        <f t="shared" si="10"/>
        <v>59.891049934727725</v>
      </c>
      <c r="AB28">
        <f t="shared" si="10"/>
        <v>59.886779867631923</v>
      </c>
      <c r="AC28">
        <f t="shared" si="10"/>
        <v>59.882425129006158</v>
      </c>
      <c r="AD28">
        <f t="shared" si="10"/>
        <v>59.865885938417826</v>
      </c>
      <c r="AE28">
        <f t="shared" si="10"/>
        <v>59.8556857296239</v>
      </c>
    </row>
    <row r="29" spans="1:31" x14ac:dyDescent="0.25">
      <c r="B29" t="s">
        <v>6</v>
      </c>
      <c r="C29" s="3">
        <f t="shared" si="8"/>
        <v>39.929805775989728</v>
      </c>
      <c r="D29">
        <f>(D8/D9*100)</f>
        <v>40.110568209866862</v>
      </c>
      <c r="E29">
        <f t="shared" ref="E29:AE29" si="11">(E8/E9*100)</f>
        <v>40.110535274276877</v>
      </c>
      <c r="F29">
        <f t="shared" si="11"/>
        <v>40.104484949224172</v>
      </c>
      <c r="G29">
        <f t="shared" si="11"/>
        <v>40.098648798887147</v>
      </c>
      <c r="H29">
        <f t="shared" si="11"/>
        <v>40.094673658868821</v>
      </c>
      <c r="I29">
        <f t="shared" si="11"/>
        <v>40.090807775331236</v>
      </c>
      <c r="J29">
        <f t="shared" si="11"/>
        <v>40.07507895046222</v>
      </c>
      <c r="K29">
        <f t="shared" si="11"/>
        <v>40.065131187226513</v>
      </c>
      <c r="L29">
        <f t="shared" si="11"/>
        <v>40.055531870112624</v>
      </c>
      <c r="M29">
        <f t="shared" si="11"/>
        <v>39.986965755856907</v>
      </c>
      <c r="N29">
        <f t="shared" si="11"/>
        <v>39.911199560801535</v>
      </c>
      <c r="O29">
        <f t="shared" si="11"/>
        <v>39.846376217665075</v>
      </c>
      <c r="P29">
        <f t="shared" si="11"/>
        <v>39.780531992015788</v>
      </c>
      <c r="Q29">
        <f t="shared" si="11"/>
        <v>39.713562774437733</v>
      </c>
      <c r="R29">
        <f t="shared" si="11"/>
        <v>39.635685987211311</v>
      </c>
      <c r="S29">
        <f t="shared" si="11"/>
        <v>39.563138853795799</v>
      </c>
      <c r="T29">
        <f t="shared" si="11"/>
        <v>39.489043056932054</v>
      </c>
      <c r="U29">
        <f t="shared" si="11"/>
        <v>39.407820836843584</v>
      </c>
      <c r="V29">
        <f t="shared" si="11"/>
        <v>39.578464556273119</v>
      </c>
      <c r="W29">
        <f t="shared" si="11"/>
        <v>39.75345906119783</v>
      </c>
      <c r="X29">
        <f t="shared" si="11"/>
        <v>39.92605644972906</v>
      </c>
      <c r="Y29">
        <f t="shared" si="11"/>
        <v>40.096638468484116</v>
      </c>
      <c r="Z29">
        <f t="shared" si="11"/>
        <v>40.10274651549674</v>
      </c>
      <c r="AA29">
        <f t="shared" si="11"/>
        <v>40.108950065272275</v>
      </c>
      <c r="AB29">
        <f t="shared" si="11"/>
        <v>40.113220132368077</v>
      </c>
      <c r="AC29">
        <f t="shared" si="11"/>
        <v>40.117574870993842</v>
      </c>
      <c r="AD29">
        <f t="shared" si="11"/>
        <v>40.134114061582167</v>
      </c>
      <c r="AE29">
        <f t="shared" si="11"/>
        <v>40.1443142703761</v>
      </c>
    </row>
    <row r="30" spans="1:31" x14ac:dyDescent="0.25">
      <c r="B30" t="s">
        <v>7</v>
      </c>
    </row>
    <row r="31" spans="1:31" x14ac:dyDescent="0.25">
      <c r="B31" t="s">
        <v>8</v>
      </c>
    </row>
    <row r="32" spans="1:31" x14ac:dyDescent="0.25">
      <c r="B32" t="s">
        <v>9</v>
      </c>
    </row>
    <row r="33" spans="1:31" x14ac:dyDescent="0.25">
      <c r="A33" t="s">
        <v>10</v>
      </c>
      <c r="B33" t="s">
        <v>2</v>
      </c>
    </row>
    <row r="34" spans="1:31" x14ac:dyDescent="0.25">
      <c r="B34" t="s">
        <v>3</v>
      </c>
      <c r="C34" s="11">
        <f t="shared" si="8"/>
        <v>43.42635342447138</v>
      </c>
      <c r="D34">
        <f>(D14/D16*100)</f>
        <v>44.118408177458619</v>
      </c>
      <c r="E34">
        <f t="shared" ref="E34:AE34" si="12">(E14/E16*100)</f>
        <v>44.132873514945445</v>
      </c>
      <c r="F34">
        <f t="shared" si="12"/>
        <v>44.161751807156037</v>
      </c>
      <c r="G34">
        <f t="shared" si="12"/>
        <v>44.207772644704988</v>
      </c>
      <c r="H34">
        <f t="shared" si="12"/>
        <v>44.243434613597927</v>
      </c>
      <c r="I34">
        <f t="shared" si="12"/>
        <v>44.274999246935025</v>
      </c>
      <c r="J34">
        <f t="shared" si="12"/>
        <v>44.310547724680191</v>
      </c>
      <c r="K34">
        <f t="shared" si="12"/>
        <v>44.335746350952967</v>
      </c>
      <c r="L34">
        <f t="shared" si="12"/>
        <v>44.353297180693289</v>
      </c>
      <c r="M34">
        <f t="shared" si="12"/>
        <v>44.369270147055012</v>
      </c>
      <c r="N34">
        <f t="shared" si="12"/>
        <v>44.383939389719089</v>
      </c>
      <c r="O34">
        <f t="shared" si="12"/>
        <v>44.403970024211823</v>
      </c>
      <c r="P34">
        <f t="shared" si="12"/>
        <v>43.873977604238135</v>
      </c>
      <c r="Q34">
        <f t="shared" si="12"/>
        <v>43.298413386664656</v>
      </c>
      <c r="R34">
        <f t="shared" si="12"/>
        <v>42.767871722671167</v>
      </c>
      <c r="S34">
        <f t="shared" si="12"/>
        <v>42.224729448771178</v>
      </c>
      <c r="T34">
        <f t="shared" si="12"/>
        <v>41.675992810391023</v>
      </c>
      <c r="U34">
        <f t="shared" si="12"/>
        <v>41.11718796782371</v>
      </c>
      <c r="V34">
        <f t="shared" si="12"/>
        <v>41.684927092564244</v>
      </c>
      <c r="W34">
        <f t="shared" si="12"/>
        <v>42.262176942915154</v>
      </c>
      <c r="X34">
        <f t="shared" si="12"/>
        <v>42.84553679502698</v>
      </c>
      <c r="Y34">
        <f t="shared" si="12"/>
        <v>43.448133080753188</v>
      </c>
      <c r="Z34">
        <f t="shared" si="12"/>
        <v>43.439011373180151</v>
      </c>
      <c r="AA34">
        <f t="shared" si="12"/>
        <v>43.408814702745602</v>
      </c>
      <c r="AB34">
        <f t="shared" si="12"/>
        <v>43.371989074264853</v>
      </c>
      <c r="AC34">
        <f t="shared" si="12"/>
        <v>43.341638581452621</v>
      </c>
      <c r="AD34">
        <f t="shared" si="12"/>
        <v>43.302858203032393</v>
      </c>
      <c r="AE34">
        <f t="shared" si="12"/>
        <v>43.270681029580238</v>
      </c>
    </row>
    <row r="35" spans="1:31" x14ac:dyDescent="0.25">
      <c r="B35" t="s">
        <v>4</v>
      </c>
      <c r="C35" s="11">
        <f t="shared" si="8"/>
        <v>56.573646575528635</v>
      </c>
      <c r="D35">
        <f>(D15/D16*100)</f>
        <v>55.881591822541388</v>
      </c>
      <c r="E35">
        <f t="shared" ref="E35:AE35" si="13">(E15/E16*100)</f>
        <v>55.867126485054555</v>
      </c>
      <c r="F35">
        <f t="shared" si="13"/>
        <v>55.838248192843963</v>
      </c>
      <c r="G35">
        <f t="shared" si="13"/>
        <v>55.792227355295012</v>
      </c>
      <c r="H35">
        <f t="shared" si="13"/>
        <v>55.756565386402066</v>
      </c>
      <c r="I35">
        <f t="shared" si="13"/>
        <v>55.725000753064982</v>
      </c>
      <c r="J35">
        <f t="shared" si="13"/>
        <v>55.689452275319816</v>
      </c>
      <c r="K35">
        <f t="shared" si="13"/>
        <v>55.664253649047033</v>
      </c>
      <c r="L35">
        <f t="shared" si="13"/>
        <v>55.646702819306704</v>
      </c>
      <c r="M35">
        <f t="shared" si="13"/>
        <v>55.630729852944981</v>
      </c>
      <c r="N35">
        <f t="shared" si="13"/>
        <v>55.616060610280904</v>
      </c>
      <c r="O35">
        <f t="shared" si="13"/>
        <v>55.596029975788177</v>
      </c>
      <c r="P35">
        <f t="shared" si="13"/>
        <v>56.126022395761865</v>
      </c>
      <c r="Q35">
        <f t="shared" si="13"/>
        <v>56.701586613335351</v>
      </c>
      <c r="R35">
        <f t="shared" si="13"/>
        <v>57.232128277328833</v>
      </c>
      <c r="S35">
        <f t="shared" si="13"/>
        <v>57.775270551228822</v>
      </c>
      <c r="T35">
        <f t="shared" si="13"/>
        <v>58.324007189608984</v>
      </c>
      <c r="U35">
        <f t="shared" si="13"/>
        <v>58.88281203217629</v>
      </c>
      <c r="V35">
        <f t="shared" si="13"/>
        <v>58.315072907435749</v>
      </c>
      <c r="W35">
        <f t="shared" si="13"/>
        <v>57.737823057084846</v>
      </c>
      <c r="X35">
        <f t="shared" si="13"/>
        <v>57.154463204973027</v>
      </c>
      <c r="Y35">
        <f t="shared" si="13"/>
        <v>56.55186691924682</v>
      </c>
      <c r="Z35">
        <f t="shared" si="13"/>
        <v>56.560988626819849</v>
      </c>
      <c r="AA35">
        <f t="shared" si="13"/>
        <v>56.591185297254398</v>
      </c>
      <c r="AB35">
        <f t="shared" si="13"/>
        <v>56.62801092573514</v>
      </c>
      <c r="AC35">
        <f t="shared" si="13"/>
        <v>56.658361418547379</v>
      </c>
      <c r="AD35">
        <f t="shared" si="13"/>
        <v>56.697141796967607</v>
      </c>
      <c r="AE35">
        <f t="shared" si="13"/>
        <v>56.729318970419762</v>
      </c>
    </row>
    <row r="36" spans="1:31" x14ac:dyDescent="0.25">
      <c r="B36" t="s">
        <v>5</v>
      </c>
      <c r="C36" s="11">
        <f t="shared" si="8"/>
        <v>64.348739201331114</v>
      </c>
      <c r="D36">
        <f>(D17/D19*100)</f>
        <v>65.448581785133058</v>
      </c>
      <c r="E36">
        <f t="shared" ref="E36:AE36" si="14">(E17/E19*100)</f>
        <v>65.456068703725549</v>
      </c>
      <c r="F36">
        <f t="shared" si="14"/>
        <v>65.46609737705586</v>
      </c>
      <c r="G36">
        <f t="shared" si="14"/>
        <v>65.478011209039323</v>
      </c>
      <c r="H36">
        <f t="shared" si="14"/>
        <v>65.490282435554548</v>
      </c>
      <c r="I36">
        <f t="shared" si="14"/>
        <v>65.509156197371226</v>
      </c>
      <c r="J36">
        <f t="shared" si="14"/>
        <v>65.536267838691089</v>
      </c>
      <c r="K36">
        <f t="shared" si="14"/>
        <v>65.560902562227795</v>
      </c>
      <c r="L36">
        <f t="shared" si="14"/>
        <v>65.574973349884857</v>
      </c>
      <c r="M36">
        <f t="shared" si="14"/>
        <v>65.597648090948965</v>
      </c>
      <c r="N36">
        <f t="shared" si="14"/>
        <v>65.617578460473879</v>
      </c>
      <c r="O36">
        <f t="shared" si="14"/>
        <v>65.627282536978484</v>
      </c>
      <c r="P36">
        <f t="shared" si="14"/>
        <v>65.311145710838261</v>
      </c>
      <c r="Q36">
        <f t="shared" si="14"/>
        <v>65.122669454419267</v>
      </c>
      <c r="R36">
        <f t="shared" si="14"/>
        <v>64.810752929594742</v>
      </c>
      <c r="S36">
        <f t="shared" si="14"/>
        <v>64.499168709185341</v>
      </c>
      <c r="T36">
        <f t="shared" si="14"/>
        <v>64.192851477527171</v>
      </c>
      <c r="U36">
        <f t="shared" si="14"/>
        <v>63.891687511275073</v>
      </c>
      <c r="V36">
        <f t="shared" si="14"/>
        <v>63.622298593418371</v>
      </c>
      <c r="W36">
        <f t="shared" si="14"/>
        <v>63.349269784723937</v>
      </c>
      <c r="X36">
        <f t="shared" si="14"/>
        <v>63.045346763012525</v>
      </c>
      <c r="Y36">
        <f t="shared" si="14"/>
        <v>62.742026715398339</v>
      </c>
      <c r="Z36">
        <f t="shared" si="14"/>
        <v>62.716257708733814</v>
      </c>
      <c r="AA36">
        <f t="shared" si="14"/>
        <v>62.69052388566012</v>
      </c>
      <c r="AB36">
        <f t="shared" si="14"/>
        <v>62.67134748444073</v>
      </c>
      <c r="AC36">
        <f t="shared" si="14"/>
        <v>62.643399808003899</v>
      </c>
      <c r="AD36">
        <f t="shared" si="14"/>
        <v>62.60995189468931</v>
      </c>
      <c r="AE36">
        <f t="shared" si="14"/>
        <v>62.582991243067788</v>
      </c>
    </row>
    <row r="37" spans="1:31" x14ac:dyDescent="0.25">
      <c r="B37" t="s">
        <v>6</v>
      </c>
      <c r="C37" s="11">
        <f t="shared" si="8"/>
        <v>35.651260798668879</v>
      </c>
      <c r="D37">
        <f>(D18/D19*100)</f>
        <v>34.551418214866949</v>
      </c>
      <c r="E37">
        <f t="shared" ref="E37:AE37" si="15">(E18/E19*100)</f>
        <v>34.543931296274444</v>
      </c>
      <c r="F37">
        <f t="shared" si="15"/>
        <v>34.53390262294414</v>
      </c>
      <c r="G37">
        <f t="shared" si="15"/>
        <v>34.521988790960677</v>
      </c>
      <c r="H37">
        <f t="shared" si="15"/>
        <v>34.509717564445452</v>
      </c>
      <c r="I37">
        <f t="shared" si="15"/>
        <v>34.490843802628781</v>
      </c>
      <c r="J37">
        <f t="shared" si="15"/>
        <v>34.463732161308904</v>
      </c>
      <c r="K37">
        <f t="shared" si="15"/>
        <v>34.439097437772212</v>
      </c>
      <c r="L37">
        <f t="shared" si="15"/>
        <v>34.425026650115136</v>
      </c>
      <c r="M37">
        <f t="shared" si="15"/>
        <v>34.402351909051035</v>
      </c>
      <c r="N37">
        <f t="shared" si="15"/>
        <v>34.382421539526121</v>
      </c>
      <c r="O37">
        <f t="shared" si="15"/>
        <v>34.372717463021523</v>
      </c>
      <c r="P37">
        <f t="shared" si="15"/>
        <v>34.688854289161746</v>
      </c>
      <c r="Q37">
        <f t="shared" si="15"/>
        <v>34.877330545580733</v>
      </c>
      <c r="R37">
        <f t="shared" si="15"/>
        <v>35.189247070405266</v>
      </c>
      <c r="S37">
        <f t="shared" si="15"/>
        <v>35.500831290814666</v>
      </c>
      <c r="T37">
        <f t="shared" si="15"/>
        <v>35.807148522472829</v>
      </c>
      <c r="U37">
        <f t="shared" si="15"/>
        <v>36.10831248872492</v>
      </c>
      <c r="V37">
        <f t="shared" si="15"/>
        <v>36.377701406581629</v>
      </c>
      <c r="W37">
        <f t="shared" si="15"/>
        <v>36.650730215276056</v>
      </c>
      <c r="X37">
        <f t="shared" si="15"/>
        <v>36.954653236987475</v>
      </c>
      <c r="Y37">
        <f t="shared" si="15"/>
        <v>37.257973284601661</v>
      </c>
      <c r="Z37">
        <f t="shared" si="15"/>
        <v>37.283742291266194</v>
      </c>
      <c r="AA37">
        <f t="shared" si="15"/>
        <v>37.309476114339873</v>
      </c>
      <c r="AB37">
        <f t="shared" si="15"/>
        <v>37.328652515559263</v>
      </c>
      <c r="AC37">
        <f t="shared" si="15"/>
        <v>37.356600191996108</v>
      </c>
      <c r="AD37">
        <f t="shared" si="15"/>
        <v>37.390048105310683</v>
      </c>
      <c r="AE37">
        <f t="shared" si="15"/>
        <v>37.417008756932205</v>
      </c>
    </row>
    <row r="38" spans="1:31" x14ac:dyDescent="0.25">
      <c r="B38" t="s">
        <v>7</v>
      </c>
    </row>
    <row r="39" spans="1:31" x14ac:dyDescent="0.25">
      <c r="B39" t="s">
        <v>8</v>
      </c>
    </row>
    <row r="40" spans="1:31" x14ac:dyDescent="0.25">
      <c r="B40" t="s">
        <v>9</v>
      </c>
    </row>
    <row r="41" spans="1:31" x14ac:dyDescent="0.25">
      <c r="A41" t="s">
        <v>136</v>
      </c>
    </row>
    <row r="42" spans="1:31" x14ac:dyDescent="0.25">
      <c r="D42">
        <v>1990</v>
      </c>
      <c r="E42">
        <f t="shared" ref="E42:AE42" si="16">(D42+1)</f>
        <v>1991</v>
      </c>
      <c r="F42">
        <f t="shared" si="16"/>
        <v>1992</v>
      </c>
      <c r="G42">
        <f t="shared" si="16"/>
        <v>1993</v>
      </c>
      <c r="H42">
        <f t="shared" si="16"/>
        <v>1994</v>
      </c>
      <c r="I42">
        <f t="shared" si="16"/>
        <v>1995</v>
      </c>
      <c r="J42">
        <f t="shared" si="16"/>
        <v>1996</v>
      </c>
      <c r="K42">
        <f t="shared" si="16"/>
        <v>1997</v>
      </c>
      <c r="L42">
        <f t="shared" si="16"/>
        <v>1998</v>
      </c>
      <c r="M42">
        <f t="shared" si="16"/>
        <v>1999</v>
      </c>
      <c r="N42">
        <f t="shared" si="16"/>
        <v>2000</v>
      </c>
      <c r="O42">
        <f t="shared" si="16"/>
        <v>2001</v>
      </c>
      <c r="P42">
        <f t="shared" si="16"/>
        <v>2002</v>
      </c>
      <c r="Q42">
        <f t="shared" si="16"/>
        <v>2003</v>
      </c>
      <c r="R42">
        <f t="shared" si="16"/>
        <v>2004</v>
      </c>
      <c r="S42">
        <f t="shared" si="16"/>
        <v>2005</v>
      </c>
      <c r="T42">
        <f t="shared" si="16"/>
        <v>2006</v>
      </c>
      <c r="U42">
        <f t="shared" si="16"/>
        <v>2007</v>
      </c>
      <c r="V42">
        <f t="shared" si="16"/>
        <v>2008</v>
      </c>
      <c r="W42">
        <f t="shared" si="16"/>
        <v>2009</v>
      </c>
      <c r="X42">
        <f t="shared" si="16"/>
        <v>2010</v>
      </c>
      <c r="Y42">
        <f t="shared" si="16"/>
        <v>2011</v>
      </c>
      <c r="Z42">
        <f t="shared" si="16"/>
        <v>2012</v>
      </c>
      <c r="AA42">
        <f t="shared" si="16"/>
        <v>2013</v>
      </c>
      <c r="AB42">
        <f t="shared" si="16"/>
        <v>2014</v>
      </c>
      <c r="AC42">
        <f t="shared" si="16"/>
        <v>2015</v>
      </c>
      <c r="AD42">
        <f t="shared" si="16"/>
        <v>2016</v>
      </c>
      <c r="AE42">
        <f t="shared" si="16"/>
        <v>2017</v>
      </c>
    </row>
    <row r="43" spans="1:31" x14ac:dyDescent="0.25">
      <c r="A43" t="s">
        <v>1</v>
      </c>
      <c r="B43" t="s">
        <v>2</v>
      </c>
      <c r="C43" t="s">
        <v>2</v>
      </c>
      <c r="D43">
        <v>357963</v>
      </c>
      <c r="E43">
        <v>354694</v>
      </c>
      <c r="F43">
        <v>351733</v>
      </c>
      <c r="G43">
        <v>349102</v>
      </c>
      <c r="H43">
        <v>346571</v>
      </c>
      <c r="I43">
        <v>344000</v>
      </c>
      <c r="J43">
        <v>341377</v>
      </c>
      <c r="K43">
        <v>338815</v>
      </c>
      <c r="L43">
        <v>336078</v>
      </c>
      <c r="M43">
        <v>335217</v>
      </c>
      <c r="N43">
        <v>334417</v>
      </c>
      <c r="O43">
        <v>333833</v>
      </c>
      <c r="P43">
        <v>333333</v>
      </c>
      <c r="Q43">
        <v>333081</v>
      </c>
      <c r="R43">
        <v>332667</v>
      </c>
      <c r="S43">
        <v>332274</v>
      </c>
      <c r="T43">
        <v>331980</v>
      </c>
      <c r="U43">
        <v>331598</v>
      </c>
      <c r="V43">
        <v>345083</v>
      </c>
      <c r="W43">
        <v>358600</v>
      </c>
      <c r="X43">
        <v>373329</v>
      </c>
      <c r="Y43">
        <v>388198</v>
      </c>
      <c r="Z43">
        <v>389553</v>
      </c>
      <c r="AA43">
        <v>390387</v>
      </c>
      <c r="AB43">
        <v>391282</v>
      </c>
      <c r="AC43">
        <v>392180</v>
      </c>
      <c r="AD43">
        <v>392943</v>
      </c>
      <c r="AE43">
        <v>393588</v>
      </c>
    </row>
    <row r="44" spans="1:31" x14ac:dyDescent="0.25">
      <c r="B44" t="s">
        <v>12</v>
      </c>
      <c r="C44" t="s">
        <v>12</v>
      </c>
      <c r="D44">
        <v>649760</v>
      </c>
      <c r="E44">
        <v>654227</v>
      </c>
      <c r="F44">
        <v>658528</v>
      </c>
      <c r="G44">
        <v>662670</v>
      </c>
      <c r="H44">
        <v>666837</v>
      </c>
      <c r="I44">
        <v>671051</v>
      </c>
      <c r="J44">
        <v>675337</v>
      </c>
      <c r="K44">
        <v>679572</v>
      </c>
      <c r="L44">
        <v>683729</v>
      </c>
      <c r="M44">
        <v>684378</v>
      </c>
      <c r="N44">
        <v>684937</v>
      </c>
      <c r="O44">
        <v>685436</v>
      </c>
      <c r="P44">
        <v>685888</v>
      </c>
      <c r="Q44">
        <v>686197</v>
      </c>
      <c r="R44">
        <v>686635</v>
      </c>
      <c r="S44">
        <v>686993</v>
      </c>
      <c r="T44">
        <v>687242</v>
      </c>
      <c r="U44">
        <v>687474</v>
      </c>
      <c r="V44">
        <v>681190</v>
      </c>
      <c r="W44">
        <v>674570</v>
      </c>
      <c r="X44">
        <v>668086</v>
      </c>
      <c r="Y44">
        <v>661728</v>
      </c>
      <c r="Z44">
        <v>661571</v>
      </c>
      <c r="AA44">
        <v>661390</v>
      </c>
      <c r="AB44">
        <v>661412</v>
      </c>
      <c r="AC44">
        <v>661350</v>
      </c>
      <c r="AD44">
        <v>661158</v>
      </c>
      <c r="AE44">
        <v>660876</v>
      </c>
    </row>
    <row r="45" spans="1:31" x14ac:dyDescent="0.25">
      <c r="B45" t="s">
        <v>13</v>
      </c>
      <c r="C45" t="s">
        <v>13</v>
      </c>
      <c r="D45">
        <v>733303</v>
      </c>
      <c r="E45">
        <v>734969</v>
      </c>
      <c r="F45">
        <v>736374</v>
      </c>
      <c r="G45">
        <v>737566</v>
      </c>
      <c r="H45">
        <v>738537</v>
      </c>
      <c r="I45">
        <v>739364</v>
      </c>
      <c r="J45">
        <v>740021</v>
      </c>
      <c r="K45">
        <v>740659</v>
      </c>
      <c r="L45">
        <v>741196</v>
      </c>
      <c r="M45">
        <v>736762</v>
      </c>
      <c r="N45">
        <v>732147</v>
      </c>
      <c r="O45">
        <v>727603</v>
      </c>
      <c r="P45">
        <v>722998</v>
      </c>
      <c r="Q45">
        <v>718255</v>
      </c>
      <c r="R45">
        <v>713576</v>
      </c>
      <c r="S45">
        <v>708929</v>
      </c>
      <c r="T45">
        <v>704278</v>
      </c>
      <c r="U45">
        <v>699586</v>
      </c>
      <c r="V45">
        <v>704418</v>
      </c>
      <c r="W45">
        <v>708978</v>
      </c>
      <c r="X45">
        <v>713378</v>
      </c>
      <c r="Y45">
        <v>717821</v>
      </c>
      <c r="Z45">
        <v>717267</v>
      </c>
      <c r="AA45">
        <v>716716</v>
      </c>
      <c r="AB45">
        <v>716797</v>
      </c>
      <c r="AC45">
        <v>717057</v>
      </c>
      <c r="AD45">
        <v>717431</v>
      </c>
      <c r="AE45">
        <v>717833</v>
      </c>
    </row>
    <row r="46" spans="1:31" x14ac:dyDescent="0.25">
      <c r="B46" t="s">
        <v>7</v>
      </c>
      <c r="C46" t="s">
        <v>7</v>
      </c>
      <c r="D46">
        <v>477312</v>
      </c>
      <c r="E46">
        <v>476478</v>
      </c>
      <c r="F46">
        <v>475589</v>
      </c>
      <c r="G46">
        <v>474562</v>
      </c>
      <c r="H46">
        <v>473541</v>
      </c>
      <c r="I46">
        <v>472508</v>
      </c>
      <c r="J46">
        <v>471467</v>
      </c>
      <c r="K46">
        <v>470307</v>
      </c>
      <c r="L46">
        <v>469170</v>
      </c>
      <c r="M46">
        <v>470256</v>
      </c>
      <c r="N46">
        <v>471194</v>
      </c>
      <c r="O46">
        <v>472012</v>
      </c>
      <c r="P46">
        <v>472857</v>
      </c>
      <c r="Q46">
        <v>473607</v>
      </c>
      <c r="R46">
        <v>474256</v>
      </c>
      <c r="S46">
        <v>474979</v>
      </c>
      <c r="T46">
        <v>475799</v>
      </c>
      <c r="U46">
        <v>476669</v>
      </c>
      <c r="V46">
        <v>467552</v>
      </c>
      <c r="W46">
        <v>458407</v>
      </c>
      <c r="X46">
        <v>449178</v>
      </c>
      <c r="Y46">
        <v>440003</v>
      </c>
      <c r="Z46">
        <v>439817</v>
      </c>
      <c r="AA46">
        <v>439635</v>
      </c>
      <c r="AB46">
        <v>439695</v>
      </c>
      <c r="AC46">
        <v>439786</v>
      </c>
      <c r="AD46">
        <v>439846</v>
      </c>
      <c r="AE46">
        <v>440027</v>
      </c>
    </row>
    <row r="47" spans="1:31" x14ac:dyDescent="0.25">
      <c r="B47" t="s">
        <v>8</v>
      </c>
      <c r="C47" t="s">
        <v>8</v>
      </c>
      <c r="D47">
        <v>5996</v>
      </c>
      <c r="E47">
        <v>8131</v>
      </c>
      <c r="F47">
        <v>10333</v>
      </c>
      <c r="G47">
        <v>12602</v>
      </c>
      <c r="H47">
        <v>14805</v>
      </c>
      <c r="I47">
        <v>17007</v>
      </c>
      <c r="J47">
        <v>19209</v>
      </c>
      <c r="K47">
        <v>21407</v>
      </c>
      <c r="L47">
        <v>23605</v>
      </c>
      <c r="M47">
        <v>24757</v>
      </c>
      <c r="N47">
        <v>25905</v>
      </c>
      <c r="O47">
        <v>27050</v>
      </c>
      <c r="P47">
        <v>28191</v>
      </c>
      <c r="Q47">
        <v>29324</v>
      </c>
      <c r="R47">
        <v>30458</v>
      </c>
      <c r="S47">
        <v>31592</v>
      </c>
      <c r="T47">
        <v>32731</v>
      </c>
      <c r="U47">
        <v>33803</v>
      </c>
      <c r="V47">
        <v>32535</v>
      </c>
      <c r="W47">
        <v>31263</v>
      </c>
      <c r="X47">
        <v>30096</v>
      </c>
      <c r="Y47">
        <v>28934</v>
      </c>
      <c r="Z47">
        <v>28976</v>
      </c>
      <c r="AA47">
        <v>28950</v>
      </c>
      <c r="AB47">
        <v>29009</v>
      </c>
      <c r="AC47">
        <v>29075</v>
      </c>
      <c r="AD47">
        <v>29139</v>
      </c>
      <c r="AE47">
        <v>29208</v>
      </c>
    </row>
    <row r="48" spans="1:31" x14ac:dyDescent="0.25">
      <c r="B48" t="s">
        <v>9</v>
      </c>
      <c r="D48">
        <f>SUM(D43:D47)</f>
        <v>2224334</v>
      </c>
      <c r="E48">
        <f t="shared" ref="E48:AE48" si="17">SUM(E43:E47)</f>
        <v>2228499</v>
      </c>
      <c r="F48">
        <f t="shared" si="17"/>
        <v>2232557</v>
      </c>
      <c r="G48">
        <f t="shared" si="17"/>
        <v>2236502</v>
      </c>
      <c r="H48">
        <f t="shared" si="17"/>
        <v>2240291</v>
      </c>
      <c r="I48">
        <f t="shared" si="17"/>
        <v>2243930</v>
      </c>
      <c r="J48">
        <f t="shared" si="17"/>
        <v>2247411</v>
      </c>
      <c r="K48">
        <f t="shared" si="17"/>
        <v>2250760</v>
      </c>
      <c r="L48">
        <f t="shared" si="17"/>
        <v>2253778</v>
      </c>
      <c r="M48">
        <f t="shared" si="17"/>
        <v>2251370</v>
      </c>
      <c r="N48">
        <f t="shared" si="17"/>
        <v>2248600</v>
      </c>
      <c r="O48">
        <f t="shared" si="17"/>
        <v>2245934</v>
      </c>
      <c r="P48">
        <f t="shared" si="17"/>
        <v>2243267</v>
      </c>
      <c r="Q48">
        <f t="shared" si="17"/>
        <v>2240464</v>
      </c>
      <c r="R48">
        <f t="shared" si="17"/>
        <v>2237592</v>
      </c>
      <c r="S48">
        <f t="shared" si="17"/>
        <v>2234767</v>
      </c>
      <c r="T48">
        <f t="shared" si="17"/>
        <v>2232030</v>
      </c>
      <c r="U48">
        <f t="shared" si="17"/>
        <v>2229130</v>
      </c>
      <c r="V48">
        <f t="shared" si="17"/>
        <v>2230778</v>
      </c>
      <c r="W48">
        <f t="shared" si="17"/>
        <v>2231818</v>
      </c>
      <c r="X48">
        <f t="shared" si="17"/>
        <v>2234067</v>
      </c>
      <c r="Y48">
        <f t="shared" si="17"/>
        <v>2236684</v>
      </c>
      <c r="Z48">
        <f t="shared" si="17"/>
        <v>2237184</v>
      </c>
      <c r="AA48">
        <f t="shared" si="17"/>
        <v>2237078</v>
      </c>
      <c r="AB48">
        <f t="shared" si="17"/>
        <v>2238195</v>
      </c>
      <c r="AC48">
        <f t="shared" si="17"/>
        <v>2239448</v>
      </c>
      <c r="AD48">
        <f t="shared" si="17"/>
        <v>2240517</v>
      </c>
      <c r="AE48">
        <f t="shared" si="17"/>
        <v>2241532</v>
      </c>
    </row>
    <row r="49" spans="1:31" x14ac:dyDescent="0.25">
      <c r="A49" t="s">
        <v>10</v>
      </c>
      <c r="B49" t="s">
        <v>2</v>
      </c>
      <c r="C49" t="s">
        <v>2</v>
      </c>
      <c r="D49">
        <v>343652</v>
      </c>
      <c r="E49">
        <v>340875</v>
      </c>
      <c r="F49">
        <v>338044</v>
      </c>
      <c r="G49">
        <v>335130</v>
      </c>
      <c r="H49">
        <v>332158</v>
      </c>
      <c r="I49">
        <v>329333</v>
      </c>
      <c r="J49">
        <v>326560</v>
      </c>
      <c r="K49">
        <v>323817</v>
      </c>
      <c r="L49">
        <v>321225</v>
      </c>
      <c r="M49">
        <v>318708</v>
      </c>
      <c r="N49">
        <v>316189</v>
      </c>
      <c r="O49">
        <v>313511</v>
      </c>
      <c r="P49">
        <v>317806</v>
      </c>
      <c r="Q49">
        <v>322097</v>
      </c>
      <c r="R49">
        <v>326382</v>
      </c>
      <c r="S49">
        <v>330701</v>
      </c>
      <c r="T49">
        <v>335249</v>
      </c>
      <c r="U49">
        <v>339821</v>
      </c>
      <c r="V49">
        <v>311968</v>
      </c>
      <c r="W49">
        <v>284172</v>
      </c>
      <c r="X49">
        <v>256559</v>
      </c>
      <c r="Y49">
        <v>229102</v>
      </c>
      <c r="Z49">
        <v>229835</v>
      </c>
      <c r="AA49">
        <v>230594</v>
      </c>
      <c r="AB49">
        <v>231414</v>
      </c>
      <c r="AC49">
        <v>232144</v>
      </c>
      <c r="AD49">
        <v>232771</v>
      </c>
      <c r="AE49">
        <v>233309</v>
      </c>
    </row>
    <row r="50" spans="1:31" x14ac:dyDescent="0.25">
      <c r="B50" t="s">
        <v>12</v>
      </c>
      <c r="C50" t="s">
        <v>12</v>
      </c>
      <c r="D50">
        <v>494628</v>
      </c>
      <c r="E50">
        <v>495268</v>
      </c>
      <c r="F50">
        <v>495945</v>
      </c>
      <c r="G50">
        <v>496562</v>
      </c>
      <c r="H50">
        <v>497267</v>
      </c>
      <c r="I50">
        <v>497965</v>
      </c>
      <c r="J50">
        <v>498809</v>
      </c>
      <c r="K50">
        <v>499651</v>
      </c>
      <c r="L50">
        <v>500655</v>
      </c>
      <c r="M50">
        <v>501649</v>
      </c>
      <c r="N50">
        <v>502621</v>
      </c>
      <c r="O50">
        <v>503473</v>
      </c>
      <c r="P50">
        <v>494658</v>
      </c>
      <c r="Q50">
        <v>485915</v>
      </c>
      <c r="R50">
        <v>477196</v>
      </c>
      <c r="S50">
        <v>468528</v>
      </c>
      <c r="T50">
        <v>459992</v>
      </c>
      <c r="U50">
        <v>451552</v>
      </c>
      <c r="V50">
        <v>455992</v>
      </c>
      <c r="W50">
        <v>460427</v>
      </c>
      <c r="X50">
        <v>464978</v>
      </c>
      <c r="Y50">
        <v>469656</v>
      </c>
      <c r="Z50">
        <v>470280</v>
      </c>
      <c r="AA50">
        <v>470870</v>
      </c>
      <c r="AB50">
        <v>471391</v>
      </c>
      <c r="AC50">
        <v>471881</v>
      </c>
      <c r="AD50">
        <v>472119</v>
      </c>
      <c r="AE50">
        <v>472280</v>
      </c>
    </row>
    <row r="51" spans="1:31" x14ac:dyDescent="0.25">
      <c r="B51" t="s">
        <v>13</v>
      </c>
      <c r="C51" t="s">
        <v>13</v>
      </c>
      <c r="D51">
        <v>757008</v>
      </c>
      <c r="E51">
        <v>771079</v>
      </c>
      <c r="F51">
        <v>785072</v>
      </c>
      <c r="G51">
        <v>798998</v>
      </c>
      <c r="H51">
        <v>812858</v>
      </c>
      <c r="I51">
        <v>826544</v>
      </c>
      <c r="J51">
        <v>840028</v>
      </c>
      <c r="K51">
        <v>853437</v>
      </c>
      <c r="L51">
        <v>866788</v>
      </c>
      <c r="M51">
        <v>879966</v>
      </c>
      <c r="N51">
        <v>893093</v>
      </c>
      <c r="O51">
        <v>906338</v>
      </c>
      <c r="P51">
        <v>910887</v>
      </c>
      <c r="Q51">
        <v>915533</v>
      </c>
      <c r="R51">
        <v>920274</v>
      </c>
      <c r="S51">
        <v>924950</v>
      </c>
      <c r="T51">
        <v>929621</v>
      </c>
      <c r="U51">
        <v>934550</v>
      </c>
      <c r="V51">
        <v>935464</v>
      </c>
      <c r="W51">
        <v>936463</v>
      </c>
      <c r="X51">
        <v>937544</v>
      </c>
      <c r="Y51">
        <v>938725</v>
      </c>
      <c r="Z51">
        <v>938832</v>
      </c>
      <c r="AA51">
        <v>938843</v>
      </c>
      <c r="AB51">
        <v>938988</v>
      </c>
      <c r="AC51">
        <v>939268</v>
      </c>
      <c r="AD51">
        <v>939691</v>
      </c>
      <c r="AE51">
        <v>940085</v>
      </c>
    </row>
    <row r="52" spans="1:31" x14ac:dyDescent="0.25">
      <c r="B52" t="s">
        <v>7</v>
      </c>
      <c r="C52" t="s">
        <v>7</v>
      </c>
      <c r="D52">
        <v>377387</v>
      </c>
      <c r="E52">
        <v>372104</v>
      </c>
      <c r="F52">
        <v>366839</v>
      </c>
      <c r="G52">
        <v>361631</v>
      </c>
      <c r="H52">
        <v>356594</v>
      </c>
      <c r="I52">
        <v>351636</v>
      </c>
      <c r="J52">
        <v>346742</v>
      </c>
      <c r="K52">
        <v>341883</v>
      </c>
      <c r="L52">
        <v>337108</v>
      </c>
      <c r="M52">
        <v>332406</v>
      </c>
      <c r="N52">
        <v>327771</v>
      </c>
      <c r="O52">
        <v>323118</v>
      </c>
      <c r="P52">
        <v>336533</v>
      </c>
      <c r="Q52">
        <v>349929</v>
      </c>
      <c r="R52">
        <v>363307</v>
      </c>
      <c r="S52">
        <v>376623</v>
      </c>
      <c r="T52">
        <v>389936</v>
      </c>
      <c r="U52">
        <v>403355</v>
      </c>
      <c r="V52">
        <v>408156</v>
      </c>
      <c r="W52">
        <v>413018</v>
      </c>
      <c r="X52">
        <v>418617</v>
      </c>
      <c r="Y52">
        <v>423931</v>
      </c>
      <c r="Z52">
        <v>424462</v>
      </c>
      <c r="AA52">
        <v>424847</v>
      </c>
      <c r="AB52">
        <v>425079</v>
      </c>
      <c r="AC52">
        <v>425363</v>
      </c>
      <c r="AD52">
        <v>425658</v>
      </c>
      <c r="AE52">
        <v>425865</v>
      </c>
    </row>
    <row r="53" spans="1:31" x14ac:dyDescent="0.25">
      <c r="B53" t="s">
        <v>8</v>
      </c>
      <c r="C53" t="s">
        <v>8</v>
      </c>
      <c r="D53">
        <v>1559</v>
      </c>
      <c r="E53">
        <v>2541</v>
      </c>
      <c r="F53">
        <v>3526</v>
      </c>
      <c r="G53">
        <v>4499</v>
      </c>
      <c r="H53">
        <v>5384</v>
      </c>
      <c r="I53">
        <v>6255</v>
      </c>
      <c r="J53">
        <v>7113</v>
      </c>
      <c r="K53">
        <v>7956</v>
      </c>
      <c r="L53">
        <v>8814</v>
      </c>
      <c r="M53">
        <v>9759</v>
      </c>
      <c r="N53">
        <v>10715</v>
      </c>
      <c r="O53">
        <v>11684</v>
      </c>
      <c r="P53">
        <v>11250</v>
      </c>
      <c r="Q53">
        <v>10815</v>
      </c>
      <c r="R53">
        <v>10379</v>
      </c>
      <c r="S53">
        <v>9942</v>
      </c>
      <c r="T53">
        <v>9506</v>
      </c>
      <c r="U53">
        <v>9072</v>
      </c>
      <c r="V53">
        <v>11166</v>
      </c>
      <c r="W53">
        <v>13271</v>
      </c>
      <c r="X53">
        <v>15364</v>
      </c>
      <c r="Y53">
        <v>17371</v>
      </c>
      <c r="Z53">
        <v>17280</v>
      </c>
      <c r="AA53">
        <v>17111</v>
      </c>
      <c r="AB53">
        <v>17030</v>
      </c>
      <c r="AC53">
        <v>16965</v>
      </c>
      <c r="AD53">
        <v>16909</v>
      </c>
      <c r="AE53">
        <v>16869</v>
      </c>
    </row>
    <row r="54" spans="1:31" x14ac:dyDescent="0.25">
      <c r="B54" t="s">
        <v>9</v>
      </c>
      <c r="D54">
        <f>SUM(D49:D53)</f>
        <v>1974234</v>
      </c>
      <c r="E54">
        <f t="shared" ref="E54:AE54" si="18">SUM(E49:E53)</f>
        <v>1981867</v>
      </c>
      <c r="F54">
        <f t="shared" si="18"/>
        <v>1989426</v>
      </c>
      <c r="G54">
        <f t="shared" si="18"/>
        <v>1996820</v>
      </c>
      <c r="H54">
        <f t="shared" si="18"/>
        <v>2004261</v>
      </c>
      <c r="I54">
        <f t="shared" si="18"/>
        <v>2011733</v>
      </c>
      <c r="J54">
        <f t="shared" si="18"/>
        <v>2019252</v>
      </c>
      <c r="K54">
        <f t="shared" si="18"/>
        <v>2026744</v>
      </c>
      <c r="L54">
        <f t="shared" si="18"/>
        <v>2034590</v>
      </c>
      <c r="M54">
        <f t="shared" si="18"/>
        <v>2042488</v>
      </c>
      <c r="N54">
        <f t="shared" si="18"/>
        <v>2050389</v>
      </c>
      <c r="O54">
        <f t="shared" si="18"/>
        <v>2058124</v>
      </c>
      <c r="P54">
        <f t="shared" si="18"/>
        <v>2071134</v>
      </c>
      <c r="Q54">
        <f t="shared" si="18"/>
        <v>2084289</v>
      </c>
      <c r="R54">
        <f t="shared" si="18"/>
        <v>2097538</v>
      </c>
      <c r="S54">
        <f t="shared" si="18"/>
        <v>2110744</v>
      </c>
      <c r="T54">
        <f t="shared" si="18"/>
        <v>2124304</v>
      </c>
      <c r="U54">
        <f t="shared" si="18"/>
        <v>2138350</v>
      </c>
      <c r="V54">
        <f t="shared" si="18"/>
        <v>2122746</v>
      </c>
      <c r="W54">
        <f t="shared" si="18"/>
        <v>2107351</v>
      </c>
      <c r="X54">
        <f t="shared" si="18"/>
        <v>2093062</v>
      </c>
      <c r="Y54">
        <f t="shared" si="18"/>
        <v>2078785</v>
      </c>
      <c r="Z54">
        <f t="shared" si="18"/>
        <v>2080689</v>
      </c>
      <c r="AA54">
        <f t="shared" si="18"/>
        <v>2082265</v>
      </c>
      <c r="AB54">
        <f t="shared" si="18"/>
        <v>2083902</v>
      </c>
      <c r="AC54">
        <f t="shared" si="18"/>
        <v>2085621</v>
      </c>
      <c r="AD54">
        <f t="shared" si="18"/>
        <v>2087148</v>
      </c>
      <c r="AE54">
        <f t="shared" si="18"/>
        <v>2088408</v>
      </c>
    </row>
    <row r="56" spans="1:31" x14ac:dyDescent="0.25">
      <c r="A56" t="s">
        <v>141</v>
      </c>
      <c r="D56">
        <v>1990</v>
      </c>
      <c r="E56">
        <f t="shared" ref="E56:AE56" si="19">(D56+1)</f>
        <v>1991</v>
      </c>
      <c r="F56">
        <f t="shared" si="19"/>
        <v>1992</v>
      </c>
      <c r="G56">
        <f t="shared" si="19"/>
        <v>1993</v>
      </c>
      <c r="H56">
        <f t="shared" si="19"/>
        <v>1994</v>
      </c>
      <c r="I56">
        <f t="shared" si="19"/>
        <v>1995</v>
      </c>
      <c r="J56">
        <f t="shared" si="19"/>
        <v>1996</v>
      </c>
      <c r="K56">
        <f t="shared" si="19"/>
        <v>1997</v>
      </c>
      <c r="L56">
        <f t="shared" si="19"/>
        <v>1998</v>
      </c>
      <c r="M56">
        <f t="shared" si="19"/>
        <v>1999</v>
      </c>
      <c r="N56">
        <f t="shared" si="19"/>
        <v>2000</v>
      </c>
      <c r="O56">
        <f t="shared" si="19"/>
        <v>2001</v>
      </c>
      <c r="P56">
        <f t="shared" si="19"/>
        <v>2002</v>
      </c>
      <c r="Q56">
        <f t="shared" si="19"/>
        <v>2003</v>
      </c>
      <c r="R56">
        <f t="shared" si="19"/>
        <v>2004</v>
      </c>
      <c r="S56">
        <f t="shared" si="19"/>
        <v>2005</v>
      </c>
      <c r="T56">
        <f t="shared" si="19"/>
        <v>2006</v>
      </c>
      <c r="U56">
        <f t="shared" si="19"/>
        <v>2007</v>
      </c>
      <c r="V56">
        <f t="shared" si="19"/>
        <v>2008</v>
      </c>
      <c r="W56">
        <f t="shared" si="19"/>
        <v>2009</v>
      </c>
      <c r="X56">
        <f t="shared" si="19"/>
        <v>2010</v>
      </c>
      <c r="Y56">
        <f t="shared" si="19"/>
        <v>2011</v>
      </c>
      <c r="Z56">
        <f t="shared" si="19"/>
        <v>2012</v>
      </c>
      <c r="AA56">
        <f t="shared" si="19"/>
        <v>2013</v>
      </c>
      <c r="AB56">
        <f t="shared" si="19"/>
        <v>2014</v>
      </c>
      <c r="AC56">
        <f t="shared" si="19"/>
        <v>2015</v>
      </c>
      <c r="AD56">
        <f t="shared" si="19"/>
        <v>2016</v>
      </c>
      <c r="AE56">
        <f t="shared" si="19"/>
        <v>2017</v>
      </c>
    </row>
    <row r="57" spans="1:31" x14ac:dyDescent="0.25">
      <c r="A57" t="s">
        <v>1</v>
      </c>
      <c r="B57" t="s">
        <v>2</v>
      </c>
      <c r="D57">
        <f>D43/D48</f>
        <v>0.16093041782394191</v>
      </c>
      <c r="E57">
        <f t="shared" ref="E57:AE57" si="20">E43/E48</f>
        <v>0.15916273689151308</v>
      </c>
      <c r="F57">
        <f t="shared" si="20"/>
        <v>0.15754715333135952</v>
      </c>
      <c r="G57">
        <f t="shared" si="20"/>
        <v>0.15609286287246782</v>
      </c>
      <c r="H57">
        <f t="shared" si="20"/>
        <v>0.15469909935807447</v>
      </c>
      <c r="I57">
        <f t="shared" si="20"/>
        <v>0.15330246487189886</v>
      </c>
      <c r="J57">
        <f t="shared" si="20"/>
        <v>0.15189789495557332</v>
      </c>
      <c r="K57">
        <f t="shared" si="20"/>
        <v>0.15053359754038637</v>
      </c>
      <c r="L57">
        <f t="shared" si="20"/>
        <v>0.14911761495586523</v>
      </c>
      <c r="M57">
        <f t="shared" si="20"/>
        <v>0.1488946730213159</v>
      </c>
      <c r="N57">
        <f t="shared" si="20"/>
        <v>0.1487223161078004</v>
      </c>
      <c r="O57">
        <f t="shared" si="20"/>
        <v>0.14863882910183468</v>
      </c>
      <c r="P57">
        <f t="shared" si="20"/>
        <v>0.1485926552657352</v>
      </c>
      <c r="Q57">
        <f t="shared" si="20"/>
        <v>0.14866607988345271</v>
      </c>
      <c r="R57">
        <f t="shared" si="20"/>
        <v>0.14867187583795438</v>
      </c>
      <c r="S57">
        <f t="shared" si="20"/>
        <v>0.14868395676148788</v>
      </c>
      <c r="T57">
        <f t="shared" si="20"/>
        <v>0.14873456001935459</v>
      </c>
      <c r="U57">
        <f t="shared" si="20"/>
        <v>0.1487566898296645</v>
      </c>
      <c r="V57">
        <f t="shared" si="20"/>
        <v>0.154691771211658</v>
      </c>
      <c r="W57">
        <f t="shared" si="20"/>
        <v>0.16067618416913923</v>
      </c>
      <c r="X57">
        <f t="shared" si="20"/>
        <v>0.16710734279679168</v>
      </c>
      <c r="Y57">
        <f t="shared" si="20"/>
        <v>0.17355960877799456</v>
      </c>
      <c r="Z57">
        <f t="shared" si="20"/>
        <v>0.17412649116031584</v>
      </c>
      <c r="AA57">
        <f t="shared" si="20"/>
        <v>0.17450754958030074</v>
      </c>
      <c r="AB57">
        <f t="shared" si="20"/>
        <v>0.17482033513612533</v>
      </c>
      <c r="AC57">
        <f t="shared" si="20"/>
        <v>0.17512351257988576</v>
      </c>
      <c r="AD57">
        <f t="shared" si="20"/>
        <v>0.17538050369624511</v>
      </c>
      <c r="AE57">
        <f t="shared" si="20"/>
        <v>0.17558883834805838</v>
      </c>
    </row>
    <row r="58" spans="1:31" x14ac:dyDescent="0.25">
      <c r="B58" t="s">
        <v>12</v>
      </c>
      <c r="D58">
        <f>D44/D48</f>
        <v>0.29211440368218083</v>
      </c>
      <c r="E58">
        <f t="shared" ref="E58:AE58" si="21">E44/E48</f>
        <v>0.29357293855640054</v>
      </c>
      <c r="F58">
        <f t="shared" si="21"/>
        <v>0.29496581722213588</v>
      </c>
      <c r="G58">
        <f t="shared" si="21"/>
        <v>0.29629752175495483</v>
      </c>
      <c r="H58">
        <f t="shared" si="21"/>
        <v>0.29765642052751184</v>
      </c>
      <c r="I58">
        <f t="shared" si="21"/>
        <v>0.29905166382195525</v>
      </c>
      <c r="J58">
        <f t="shared" si="21"/>
        <v>0.30049554798832967</v>
      </c>
      <c r="K58">
        <f t="shared" si="21"/>
        <v>0.30193001475057313</v>
      </c>
      <c r="L58">
        <f t="shared" si="21"/>
        <v>0.30337016334350586</v>
      </c>
      <c r="M58">
        <f t="shared" si="21"/>
        <v>0.30398290818479412</v>
      </c>
      <c r="N58">
        <f t="shared" si="21"/>
        <v>0.30460597705238818</v>
      </c>
      <c r="O58">
        <f t="shared" si="21"/>
        <v>0.30518973398149724</v>
      </c>
      <c r="P58">
        <f t="shared" si="21"/>
        <v>0.3057540631587769</v>
      </c>
      <c r="Q58">
        <f t="shared" si="21"/>
        <v>0.30627450385277333</v>
      </c>
      <c r="R58">
        <f t="shared" si="21"/>
        <v>0.30686336025513139</v>
      </c>
      <c r="S58">
        <f t="shared" si="21"/>
        <v>0.30741146616179671</v>
      </c>
      <c r="T58">
        <f t="shared" si="21"/>
        <v>0.30789998342316188</v>
      </c>
      <c r="U58">
        <f t="shared" si="21"/>
        <v>0.30840462422559473</v>
      </c>
      <c r="V58">
        <f t="shared" si="21"/>
        <v>0.30535983410272111</v>
      </c>
      <c r="W58">
        <f t="shared" si="21"/>
        <v>0.30225134845224833</v>
      </c>
      <c r="X58">
        <f t="shared" si="21"/>
        <v>0.2990447466436772</v>
      </c>
      <c r="Y58">
        <f t="shared" si="21"/>
        <v>0.29585225270981508</v>
      </c>
      <c r="Z58">
        <f t="shared" si="21"/>
        <v>0.29571595362741732</v>
      </c>
      <c r="AA58">
        <f t="shared" si="21"/>
        <v>0.29564905649244239</v>
      </c>
      <c r="AB58">
        <f t="shared" si="21"/>
        <v>0.29551133837757659</v>
      </c>
      <c r="AC58">
        <f t="shared" si="21"/>
        <v>0.29531831058367952</v>
      </c>
      <c r="AD58">
        <f t="shared" si="21"/>
        <v>0.29509171320726424</v>
      </c>
      <c r="AE58">
        <f t="shared" si="21"/>
        <v>0.29483228434838316</v>
      </c>
    </row>
    <row r="59" spans="1:31" x14ac:dyDescent="0.25">
      <c r="B59" t="s">
        <v>13</v>
      </c>
      <c r="D59">
        <f>D45/D48</f>
        <v>0.32967306168947647</v>
      </c>
      <c r="E59">
        <f t="shared" ref="E59:AE59" si="22">E45/E48</f>
        <v>0.32980450069755474</v>
      </c>
      <c r="F59">
        <f t="shared" si="22"/>
        <v>0.32983435585295245</v>
      </c>
      <c r="G59">
        <f t="shared" si="22"/>
        <v>0.32978553115534887</v>
      </c>
      <c r="H59">
        <f t="shared" si="22"/>
        <v>0.32966119133630406</v>
      </c>
      <c r="I59">
        <f t="shared" si="22"/>
        <v>0.32949512685333321</v>
      </c>
      <c r="J59">
        <f t="shared" si="22"/>
        <v>0.3292771104172757</v>
      </c>
      <c r="K59">
        <f t="shared" si="22"/>
        <v>0.32907062503332207</v>
      </c>
      <c r="L59">
        <f t="shared" si="22"/>
        <v>0.32886823813170596</v>
      </c>
      <c r="M59">
        <f t="shared" si="22"/>
        <v>0.32725051857313547</v>
      </c>
      <c r="N59">
        <f t="shared" si="22"/>
        <v>0.32560126300809394</v>
      </c>
      <c r="O59">
        <f t="shared" si="22"/>
        <v>0.32396455105092137</v>
      </c>
      <c r="P59">
        <f t="shared" si="22"/>
        <v>0.32229690001234806</v>
      </c>
      <c r="Q59">
        <f t="shared" si="22"/>
        <v>0.32058314706239421</v>
      </c>
      <c r="R59">
        <f t="shared" si="22"/>
        <v>0.31890353558646972</v>
      </c>
      <c r="S59">
        <f t="shared" si="22"/>
        <v>0.31722725456389861</v>
      </c>
      <c r="T59">
        <f t="shared" si="22"/>
        <v>0.31553249732306465</v>
      </c>
      <c r="U59">
        <f t="shared" si="22"/>
        <v>0.31383813415996376</v>
      </c>
      <c r="V59">
        <f t="shared" si="22"/>
        <v>0.31577234489492007</v>
      </c>
      <c r="W59">
        <f t="shared" si="22"/>
        <v>0.31766837618479643</v>
      </c>
      <c r="X59">
        <f t="shared" si="22"/>
        <v>0.31931808670017509</v>
      </c>
      <c r="Y59">
        <f t="shared" si="22"/>
        <v>0.32093089591556073</v>
      </c>
      <c r="Z59">
        <f t="shared" si="22"/>
        <v>0.32061153664606934</v>
      </c>
      <c r="AA59">
        <f t="shared" si="22"/>
        <v>0.32038042482202228</v>
      </c>
      <c r="AB59">
        <f t="shared" si="22"/>
        <v>0.32025672472684463</v>
      </c>
      <c r="AC59">
        <f t="shared" si="22"/>
        <v>0.32019363700340442</v>
      </c>
      <c r="AD59">
        <f t="shared" si="22"/>
        <v>0.32020779132673394</v>
      </c>
      <c r="AE59">
        <f t="shared" si="22"/>
        <v>0.32024213796635514</v>
      </c>
    </row>
    <row r="60" spans="1:31" x14ac:dyDescent="0.25">
      <c r="B60" t="s">
        <v>7</v>
      </c>
      <c r="D60">
        <f>D46/D48</f>
        <v>0.21458647846951043</v>
      </c>
      <c r="E60">
        <f t="shared" ref="E60:AE60" si="23">E46/E48</f>
        <v>0.21381117963256882</v>
      </c>
      <c r="F60">
        <f t="shared" si="23"/>
        <v>0.21302434831451111</v>
      </c>
      <c r="G60">
        <f t="shared" si="23"/>
        <v>0.21218939218475996</v>
      </c>
      <c r="H60">
        <f t="shared" si="23"/>
        <v>0.21137477229520629</v>
      </c>
      <c r="I60">
        <f t="shared" si="23"/>
        <v>0.2105716310223581</v>
      </c>
      <c r="J60">
        <f t="shared" si="23"/>
        <v>0.20978227836385957</v>
      </c>
      <c r="K60">
        <f t="shared" si="23"/>
        <v>0.20895475306118821</v>
      </c>
      <c r="L60">
        <f t="shared" si="23"/>
        <v>0.20817045866984238</v>
      </c>
      <c r="M60">
        <f t="shared" si="23"/>
        <v>0.20887548470486858</v>
      </c>
      <c r="N60">
        <f t="shared" si="23"/>
        <v>0.20954994218624923</v>
      </c>
      <c r="O60">
        <f t="shared" si="23"/>
        <v>0.21016289882071335</v>
      </c>
      <c r="P60">
        <f t="shared" si="23"/>
        <v>0.21078944236241159</v>
      </c>
      <c r="Q60">
        <f t="shared" si="23"/>
        <v>0.21138790893314957</v>
      </c>
      <c r="R60">
        <f t="shared" si="23"/>
        <v>0.21194927404102268</v>
      </c>
      <c r="S60">
        <f t="shared" si="23"/>
        <v>0.21254072572218938</v>
      </c>
      <c r="T60">
        <f t="shared" si="23"/>
        <v>0.21316872981097923</v>
      </c>
      <c r="U60">
        <f t="shared" si="23"/>
        <v>0.21383633973792465</v>
      </c>
      <c r="V60">
        <f t="shared" si="23"/>
        <v>0.20959145195084405</v>
      </c>
      <c r="W60">
        <f t="shared" si="23"/>
        <v>0.20539622854551759</v>
      </c>
      <c r="X60">
        <f t="shared" si="23"/>
        <v>0.20105842841776903</v>
      </c>
      <c r="Y60">
        <f t="shared" si="23"/>
        <v>0.19672112824162913</v>
      </c>
      <c r="Z60">
        <f t="shared" si="23"/>
        <v>0.19659402177022542</v>
      </c>
      <c r="AA60">
        <f t="shared" si="23"/>
        <v>0.19652198090544898</v>
      </c>
      <c r="AB60">
        <f t="shared" si="23"/>
        <v>0.19645071139914083</v>
      </c>
      <c r="AC60">
        <f t="shared" si="23"/>
        <v>0.19638142970946412</v>
      </c>
      <c r="AD60">
        <f t="shared" si="23"/>
        <v>0.1963145113382313</v>
      </c>
      <c r="AE60">
        <f t="shared" si="23"/>
        <v>0.1963063654679032</v>
      </c>
    </row>
    <row r="61" spans="1:31" x14ac:dyDescent="0.25">
      <c r="B61" t="s">
        <v>8</v>
      </c>
      <c r="D61">
        <f>D47/D48</f>
        <v>2.6956383348903535E-3</v>
      </c>
      <c r="E61">
        <f t="shared" ref="E61:AE61" si="24">E47/E48</f>
        <v>3.6486442219628547E-3</v>
      </c>
      <c r="F61">
        <f t="shared" si="24"/>
        <v>4.6283252790410281E-3</v>
      </c>
      <c r="G61">
        <f t="shared" si="24"/>
        <v>5.6346920324685601E-3</v>
      </c>
      <c r="H61">
        <f t="shared" si="24"/>
        <v>6.6085164829033372E-3</v>
      </c>
      <c r="I61">
        <f t="shared" si="24"/>
        <v>7.5791134304546044E-3</v>
      </c>
      <c r="J61">
        <f t="shared" si="24"/>
        <v>8.5471682749617226E-3</v>
      </c>
      <c r="K61">
        <f t="shared" si="24"/>
        <v>9.5110096145302036E-3</v>
      </c>
      <c r="L61">
        <f t="shared" si="24"/>
        <v>1.0473524899080567E-2</v>
      </c>
      <c r="M61">
        <f t="shared" si="24"/>
        <v>1.0996415515885883E-2</v>
      </c>
      <c r="N61">
        <f t="shared" si="24"/>
        <v>1.1520501645468291E-2</v>
      </c>
      <c r="O61">
        <f t="shared" si="24"/>
        <v>1.2043987045033381E-2</v>
      </c>
      <c r="P61">
        <f t="shared" si="24"/>
        <v>1.2566939200728223E-2</v>
      </c>
      <c r="Q61">
        <f t="shared" si="24"/>
        <v>1.3088360268230152E-2</v>
      </c>
      <c r="R61">
        <f t="shared" si="24"/>
        <v>1.3611954279421808E-2</v>
      </c>
      <c r="S61">
        <f t="shared" si="24"/>
        <v>1.4136596790627389E-2</v>
      </c>
      <c r="T61">
        <f t="shared" si="24"/>
        <v>1.4664229423439649E-2</v>
      </c>
      <c r="U61">
        <f t="shared" si="24"/>
        <v>1.5164212046852359E-2</v>
      </c>
      <c r="V61">
        <f t="shared" si="24"/>
        <v>1.4584597839856767E-2</v>
      </c>
      <c r="W61">
        <f t="shared" si="24"/>
        <v>1.4007862648298383E-2</v>
      </c>
      <c r="X61">
        <f t="shared" si="24"/>
        <v>1.3471395441587024E-2</v>
      </c>
      <c r="Y61">
        <f t="shared" si="24"/>
        <v>1.2936114355000528E-2</v>
      </c>
      <c r="Z61">
        <f t="shared" si="24"/>
        <v>1.2951996795972079E-2</v>
      </c>
      <c r="AA61">
        <f t="shared" si="24"/>
        <v>1.2940988199785614E-2</v>
      </c>
      <c r="AB61">
        <f t="shared" si="24"/>
        <v>1.2960890360312663E-2</v>
      </c>
      <c r="AC61">
        <f t="shared" si="24"/>
        <v>1.2983110123566165E-2</v>
      </c>
      <c r="AD61">
        <f t="shared" si="24"/>
        <v>1.3005480431525402E-2</v>
      </c>
      <c r="AE61">
        <f t="shared" si="24"/>
        <v>1.3030373869300104E-2</v>
      </c>
    </row>
    <row r="62" spans="1:31" x14ac:dyDescent="0.25">
      <c r="B62" t="s">
        <v>9</v>
      </c>
      <c r="D62">
        <f>SUM(D57:D61)</f>
        <v>1</v>
      </c>
      <c r="E62">
        <f t="shared" ref="E62:AE62" si="25">SUM(E57:E61)</f>
        <v>1</v>
      </c>
      <c r="F62">
        <f t="shared" si="25"/>
        <v>0.99999999999999989</v>
      </c>
      <c r="G62">
        <f t="shared" si="25"/>
        <v>1</v>
      </c>
      <c r="H62">
        <f t="shared" si="25"/>
        <v>1</v>
      </c>
      <c r="I62">
        <f t="shared" si="25"/>
        <v>1</v>
      </c>
      <c r="J62">
        <f t="shared" si="25"/>
        <v>1</v>
      </c>
      <c r="K62">
        <f t="shared" si="25"/>
        <v>0.99999999999999989</v>
      </c>
      <c r="L62">
        <f t="shared" si="25"/>
        <v>1</v>
      </c>
      <c r="M62">
        <f t="shared" si="25"/>
        <v>1</v>
      </c>
      <c r="N62">
        <f t="shared" si="25"/>
        <v>1</v>
      </c>
      <c r="O62">
        <f t="shared" si="25"/>
        <v>1</v>
      </c>
      <c r="P62">
        <f t="shared" si="25"/>
        <v>1</v>
      </c>
      <c r="Q62">
        <f t="shared" si="25"/>
        <v>1</v>
      </c>
      <c r="R62">
        <f t="shared" si="25"/>
        <v>1</v>
      </c>
      <c r="S62">
        <f t="shared" si="25"/>
        <v>1</v>
      </c>
      <c r="T62">
        <f t="shared" si="25"/>
        <v>1</v>
      </c>
      <c r="U62">
        <f t="shared" si="25"/>
        <v>0.99999999999999989</v>
      </c>
      <c r="V62">
        <f t="shared" si="25"/>
        <v>1</v>
      </c>
      <c r="W62">
        <f t="shared" si="25"/>
        <v>0.99999999999999989</v>
      </c>
      <c r="X62">
        <f t="shared" si="25"/>
        <v>1</v>
      </c>
      <c r="Y62">
        <f t="shared" si="25"/>
        <v>1</v>
      </c>
      <c r="Z62">
        <f t="shared" si="25"/>
        <v>1</v>
      </c>
      <c r="AA62">
        <f t="shared" si="25"/>
        <v>1</v>
      </c>
      <c r="AB62">
        <f t="shared" si="25"/>
        <v>1</v>
      </c>
      <c r="AC62">
        <f t="shared" si="25"/>
        <v>1</v>
      </c>
      <c r="AD62">
        <f t="shared" si="25"/>
        <v>1</v>
      </c>
      <c r="AE62">
        <f t="shared" si="25"/>
        <v>1</v>
      </c>
    </row>
    <row r="63" spans="1:31" x14ac:dyDescent="0.25">
      <c r="A63" t="s">
        <v>10</v>
      </c>
      <c r="B63" t="s">
        <v>2</v>
      </c>
      <c r="D63">
        <f>D49/D54</f>
        <v>0.17406852480506363</v>
      </c>
      <c r="E63">
        <f t="shared" ref="E63:AE63" si="26">E49/E54</f>
        <v>0.17199690998437331</v>
      </c>
      <c r="F63">
        <f t="shared" si="26"/>
        <v>0.16992036899085464</v>
      </c>
      <c r="G63">
        <f t="shared" si="26"/>
        <v>0.16783185264570669</v>
      </c>
      <c r="H63">
        <f t="shared" si="26"/>
        <v>0.16572592092546828</v>
      </c>
      <c r="I63">
        <f t="shared" si="26"/>
        <v>0.16370611805841034</v>
      </c>
      <c r="J63">
        <f t="shared" si="26"/>
        <v>0.16172325197647447</v>
      </c>
      <c r="K63">
        <f t="shared" si="26"/>
        <v>0.15977202843575705</v>
      </c>
      <c r="L63">
        <f t="shared" si="26"/>
        <v>0.15788193198629699</v>
      </c>
      <c r="M63">
        <f t="shared" si="26"/>
        <v>0.15603910524810916</v>
      </c>
      <c r="N63">
        <f t="shared" si="26"/>
        <v>0.15420927443524132</v>
      </c>
      <c r="O63">
        <f t="shared" si="26"/>
        <v>0.1523285283102476</v>
      </c>
      <c r="P63">
        <f t="shared" si="26"/>
        <v>0.15344540720204486</v>
      </c>
      <c r="Q63">
        <f t="shared" si="26"/>
        <v>0.15453567139681684</v>
      </c>
      <c r="R63">
        <f t="shared" si="26"/>
        <v>0.15560242531958896</v>
      </c>
      <c r="S63">
        <f t="shared" si="26"/>
        <v>0.15667508707830036</v>
      </c>
      <c r="T63">
        <f t="shared" si="26"/>
        <v>0.15781592465108571</v>
      </c>
      <c r="U63">
        <f t="shared" si="26"/>
        <v>0.15891738957607501</v>
      </c>
      <c r="V63">
        <f t="shared" si="26"/>
        <v>0.14696435654571954</v>
      </c>
      <c r="W63">
        <f t="shared" si="26"/>
        <v>0.13484796789903533</v>
      </c>
      <c r="X63">
        <f t="shared" si="26"/>
        <v>0.12257591987241659</v>
      </c>
      <c r="Y63">
        <f t="shared" si="26"/>
        <v>0.11020956953220271</v>
      </c>
      <c r="Z63">
        <f t="shared" si="26"/>
        <v>0.11046100594562666</v>
      </c>
      <c r="AA63">
        <f t="shared" si="26"/>
        <v>0.1107419084506535</v>
      </c>
      <c r="AB63">
        <f t="shared" si="26"/>
        <v>0.11104840822649049</v>
      </c>
      <c r="AC63">
        <f t="shared" si="26"/>
        <v>0.11130689612350471</v>
      </c>
      <c r="AD63">
        <f t="shared" si="26"/>
        <v>0.11152587166794113</v>
      </c>
      <c r="AE63">
        <f t="shared" si="26"/>
        <v>0.1117161972181681</v>
      </c>
    </row>
    <row r="64" spans="1:31" x14ac:dyDescent="0.25">
      <c r="B64" t="s">
        <v>12</v>
      </c>
      <c r="D64">
        <f>D50/D54</f>
        <v>0.25054172909594302</v>
      </c>
      <c r="E64">
        <f t="shared" ref="E64:AE64" si="27">E50/E54</f>
        <v>0.24989971577305642</v>
      </c>
      <c r="F64">
        <f t="shared" si="27"/>
        <v>0.24929049886751253</v>
      </c>
      <c r="G64">
        <f t="shared" si="27"/>
        <v>0.24867639546879539</v>
      </c>
      <c r="H64">
        <f t="shared" si="27"/>
        <v>0.24810491248395294</v>
      </c>
      <c r="I64">
        <f t="shared" si="27"/>
        <v>0.24753036312472879</v>
      </c>
      <c r="J64">
        <f t="shared" si="27"/>
        <v>0.24702662173913906</v>
      </c>
      <c r="K64">
        <f t="shared" si="27"/>
        <v>0.24652891534401977</v>
      </c>
      <c r="L64">
        <f t="shared" si="27"/>
        <v>0.24607169011938523</v>
      </c>
      <c r="M64">
        <f t="shared" si="27"/>
        <v>0.24560682853461072</v>
      </c>
      <c r="N64">
        <f t="shared" si="27"/>
        <v>0.24513445985127699</v>
      </c>
      <c r="O64">
        <f t="shared" si="27"/>
        <v>0.2446271458862537</v>
      </c>
      <c r="P64">
        <f t="shared" si="27"/>
        <v>0.23883437768874444</v>
      </c>
      <c r="Q64">
        <f t="shared" si="27"/>
        <v>0.23313225757080713</v>
      </c>
      <c r="R64">
        <f t="shared" si="27"/>
        <v>0.22750291055513655</v>
      </c>
      <c r="S64">
        <f t="shared" si="27"/>
        <v>0.22197291571123737</v>
      </c>
      <c r="T64">
        <f t="shared" si="27"/>
        <v>0.21653774600998726</v>
      </c>
      <c r="U64">
        <f t="shared" si="27"/>
        <v>0.21116842425234408</v>
      </c>
      <c r="V64">
        <f t="shared" si="27"/>
        <v>0.21481232328314362</v>
      </c>
      <c r="W64">
        <f t="shared" si="27"/>
        <v>0.21848614682603895</v>
      </c>
      <c r="X64">
        <f t="shared" si="27"/>
        <v>0.22215204327439894</v>
      </c>
      <c r="Y64">
        <f t="shared" si="27"/>
        <v>0.22592812628530609</v>
      </c>
      <c r="Z64">
        <f t="shared" si="27"/>
        <v>0.22602128429573087</v>
      </c>
      <c r="AA64">
        <f t="shared" si="27"/>
        <v>0.22613356129022963</v>
      </c>
      <c r="AB64">
        <f t="shared" si="27"/>
        <v>0.22620593482802934</v>
      </c>
      <c r="AC64">
        <f t="shared" si="27"/>
        <v>0.22625443453053071</v>
      </c>
      <c r="AD64">
        <f t="shared" si="27"/>
        <v>0.22620293338086231</v>
      </c>
      <c r="AE64">
        <f t="shared" si="27"/>
        <v>0.22614355049396478</v>
      </c>
    </row>
    <row r="65" spans="2:31" x14ac:dyDescent="0.25">
      <c r="B65" t="s">
        <v>13</v>
      </c>
      <c r="D65">
        <f>D51/D54</f>
        <v>0.38344390786502514</v>
      </c>
      <c r="E65">
        <f t="shared" ref="E65:AE65" si="28">E51/E54</f>
        <v>0.38906697573550597</v>
      </c>
      <c r="F65">
        <f t="shared" si="28"/>
        <v>0.39462236846205889</v>
      </c>
      <c r="G65">
        <f t="shared" si="28"/>
        <v>0.40013521499183702</v>
      </c>
      <c r="H65">
        <f t="shared" si="28"/>
        <v>0.40556494388704867</v>
      </c>
      <c r="I65">
        <f t="shared" si="28"/>
        <v>0.41086167995454664</v>
      </c>
      <c r="J65">
        <f t="shared" si="28"/>
        <v>0.41600949262400139</v>
      </c>
      <c r="K65">
        <f t="shared" si="28"/>
        <v>0.42108771507403009</v>
      </c>
      <c r="L65">
        <f t="shared" si="28"/>
        <v>0.42602588236450589</v>
      </c>
      <c r="M65">
        <f t="shared" si="28"/>
        <v>0.43083043817148498</v>
      </c>
      <c r="N65">
        <f t="shared" si="28"/>
        <v>0.43557246941921751</v>
      </c>
      <c r="O65">
        <f t="shared" si="28"/>
        <v>0.44037093974901415</v>
      </c>
      <c r="P65">
        <f t="shared" si="28"/>
        <v>0.43980109447288296</v>
      </c>
      <c r="Q65">
        <f t="shared" si="28"/>
        <v>0.43925434524674839</v>
      </c>
      <c r="R65">
        <f t="shared" si="28"/>
        <v>0.43874008480418469</v>
      </c>
      <c r="S65">
        <f t="shared" si="28"/>
        <v>0.43821041301076774</v>
      </c>
      <c r="T65">
        <f t="shared" si="28"/>
        <v>0.4376120366953129</v>
      </c>
      <c r="U65">
        <f t="shared" si="28"/>
        <v>0.43704257955900577</v>
      </c>
      <c r="V65">
        <f t="shared" si="28"/>
        <v>0.44068579095190852</v>
      </c>
      <c r="W65">
        <f t="shared" si="28"/>
        <v>0.44437922301505539</v>
      </c>
      <c r="X65">
        <f t="shared" si="28"/>
        <v>0.44792939721804703</v>
      </c>
      <c r="Y65">
        <f t="shared" si="28"/>
        <v>0.45157387608627153</v>
      </c>
      <c r="Z65">
        <f t="shared" si="28"/>
        <v>0.45121207446187295</v>
      </c>
      <c r="AA65">
        <f t="shared" si="28"/>
        <v>0.45087584913543666</v>
      </c>
      <c r="AB65">
        <f t="shared" si="28"/>
        <v>0.45059124661332445</v>
      </c>
      <c r="AC65">
        <f t="shared" si="28"/>
        <v>0.45035411515323254</v>
      </c>
      <c r="AD65">
        <f t="shared" si="28"/>
        <v>0.45022729581227589</v>
      </c>
      <c r="AE65">
        <f t="shared" si="28"/>
        <v>0.45014432045845448</v>
      </c>
    </row>
    <row r="66" spans="2:31" x14ac:dyDescent="0.25">
      <c r="B66" t="s">
        <v>7</v>
      </c>
      <c r="D66">
        <f>D52/D54</f>
        <v>0.19115616487204656</v>
      </c>
      <c r="E66">
        <f t="shared" ref="E66:AE66" si="29">E52/E54</f>
        <v>0.18775427412636669</v>
      </c>
      <c r="F66">
        <f t="shared" si="29"/>
        <v>0.18439439315661904</v>
      </c>
      <c r="G66">
        <f t="shared" si="29"/>
        <v>0.18110345449264331</v>
      </c>
      <c r="H66">
        <f t="shared" si="29"/>
        <v>0.17791794581643808</v>
      </c>
      <c r="I66">
        <f t="shared" si="29"/>
        <v>0.17479257933334094</v>
      </c>
      <c r="J66">
        <f t="shared" si="29"/>
        <v>0.17171804212649042</v>
      </c>
      <c r="K66">
        <f t="shared" si="29"/>
        <v>0.16868583304058135</v>
      </c>
      <c r="L66">
        <f t="shared" si="29"/>
        <v>0.16568841879690749</v>
      </c>
      <c r="M66">
        <f t="shared" si="29"/>
        <v>0.16274563179808155</v>
      </c>
      <c r="N66">
        <f t="shared" si="29"/>
        <v>0.15985795866052735</v>
      </c>
      <c r="O66">
        <f t="shared" si="29"/>
        <v>0.15699637145283762</v>
      </c>
      <c r="P66">
        <f t="shared" si="29"/>
        <v>0.16248731371316391</v>
      </c>
      <c r="Q66">
        <f t="shared" si="29"/>
        <v>0.1678889060010392</v>
      </c>
      <c r="R66">
        <f t="shared" si="29"/>
        <v>0.17320639721425785</v>
      </c>
      <c r="S66">
        <f t="shared" si="29"/>
        <v>0.17843139670182648</v>
      </c>
      <c r="T66">
        <f t="shared" si="29"/>
        <v>0.18355941522493957</v>
      </c>
      <c r="U66">
        <f t="shared" si="29"/>
        <v>0.18862908317160426</v>
      </c>
      <c r="V66">
        <f t="shared" si="29"/>
        <v>0.19227736149308491</v>
      </c>
      <c r="W66">
        <f t="shared" si="29"/>
        <v>0.19598918262785839</v>
      </c>
      <c r="X66">
        <f t="shared" si="29"/>
        <v>0.20000219773709521</v>
      </c>
      <c r="Y66">
        <f t="shared" si="29"/>
        <v>0.20393210457069874</v>
      </c>
      <c r="Z66">
        <f t="shared" si="29"/>
        <v>0.20400069400088144</v>
      </c>
      <c r="AA66">
        <f t="shared" si="29"/>
        <v>0.20403118719279245</v>
      </c>
      <c r="AB66">
        <f t="shared" si="29"/>
        <v>0.2039822410074946</v>
      </c>
      <c r="AC66">
        <f t="shared" si="29"/>
        <v>0.20395028626965303</v>
      </c>
      <c r="AD66">
        <f t="shared" si="29"/>
        <v>0.20394241328358123</v>
      </c>
      <c r="AE66">
        <f t="shared" si="29"/>
        <v>0.20391848719215785</v>
      </c>
    </row>
    <row r="67" spans="2:31" x14ac:dyDescent="0.25">
      <c r="B67" t="s">
        <v>8</v>
      </c>
      <c r="D67">
        <f>D53/D54</f>
        <v>7.8967336192163639E-4</v>
      </c>
      <c r="E67">
        <f t="shared" ref="E67:AE67" si="30">E53/E54</f>
        <v>1.2821243806975947E-3</v>
      </c>
      <c r="F67">
        <f t="shared" si="30"/>
        <v>1.7723705229548625E-3</v>
      </c>
      <c r="G67">
        <f t="shared" si="30"/>
        <v>2.253082401017618E-3</v>
      </c>
      <c r="H67">
        <f t="shared" si="30"/>
        <v>2.6862768870920505E-3</v>
      </c>
      <c r="I67">
        <f t="shared" si="30"/>
        <v>3.1092595289732784E-3</v>
      </c>
      <c r="J67">
        <f t="shared" si="30"/>
        <v>3.5225915338947295E-3</v>
      </c>
      <c r="K67">
        <f t="shared" si="30"/>
        <v>3.9255081056117592E-3</v>
      </c>
      <c r="L67">
        <f t="shared" si="30"/>
        <v>4.3320767329044184E-3</v>
      </c>
      <c r="M67">
        <f t="shared" si="30"/>
        <v>4.7779962477135732E-3</v>
      </c>
      <c r="N67">
        <f t="shared" si="30"/>
        <v>5.2258376337368179E-3</v>
      </c>
      <c r="O67">
        <f t="shared" si="30"/>
        <v>5.6770146016469365E-3</v>
      </c>
      <c r="P67">
        <f t="shared" si="30"/>
        <v>5.4318069231638318E-3</v>
      </c>
      <c r="Q67">
        <f t="shared" si="30"/>
        <v>5.1888197845884132E-3</v>
      </c>
      <c r="R67">
        <f t="shared" si="30"/>
        <v>4.9481821068319146E-3</v>
      </c>
      <c r="S67">
        <f t="shared" si="30"/>
        <v>4.71018749786805E-3</v>
      </c>
      <c r="T67">
        <f t="shared" si="30"/>
        <v>4.4748774186745399E-3</v>
      </c>
      <c r="U67">
        <f t="shared" si="30"/>
        <v>4.2425234409708421E-3</v>
      </c>
      <c r="V67">
        <f t="shared" si="30"/>
        <v>5.2601677261434011E-3</v>
      </c>
      <c r="W67">
        <f t="shared" si="30"/>
        <v>6.2974796320119427E-3</v>
      </c>
      <c r="X67">
        <f t="shared" si="30"/>
        <v>7.3404418980421984E-3</v>
      </c>
      <c r="Y67">
        <f t="shared" si="30"/>
        <v>8.3563235255209173E-3</v>
      </c>
      <c r="Z67">
        <f t="shared" si="30"/>
        <v>8.3049412958880447E-3</v>
      </c>
      <c r="AA67">
        <f t="shared" si="30"/>
        <v>8.2174939308877586E-3</v>
      </c>
      <c r="AB67">
        <f t="shared" si="30"/>
        <v>8.1721693246611399E-3</v>
      </c>
      <c r="AC67">
        <f t="shared" si="30"/>
        <v>8.1342679230790253E-3</v>
      </c>
      <c r="AD67">
        <f t="shared" si="30"/>
        <v>8.1014858553394384E-3</v>
      </c>
      <c r="AE67">
        <f t="shared" si="30"/>
        <v>8.0774446372547885E-3</v>
      </c>
    </row>
    <row r="68" spans="2:31" x14ac:dyDescent="0.25">
      <c r="B68" t="s">
        <v>9</v>
      </c>
      <c r="D68">
        <f>SUM(D63:D67)</f>
        <v>0.99999999999999989</v>
      </c>
      <c r="E68">
        <f t="shared" ref="E68:AE68" si="31">SUM(E63:E67)</f>
        <v>1</v>
      </c>
      <c r="F68">
        <f t="shared" si="31"/>
        <v>1</v>
      </c>
      <c r="G68">
        <f t="shared" si="31"/>
        <v>1</v>
      </c>
      <c r="H68">
        <f t="shared" si="31"/>
        <v>1</v>
      </c>
      <c r="I68">
        <f t="shared" si="31"/>
        <v>1</v>
      </c>
      <c r="J68">
        <f t="shared" si="31"/>
        <v>1</v>
      </c>
      <c r="K68">
        <f t="shared" si="31"/>
        <v>1</v>
      </c>
      <c r="L68">
        <f t="shared" si="31"/>
        <v>0.99999999999999989</v>
      </c>
      <c r="M68">
        <f t="shared" si="31"/>
        <v>0.99999999999999989</v>
      </c>
      <c r="N68">
        <f t="shared" si="31"/>
        <v>1</v>
      </c>
      <c r="O68">
        <f t="shared" si="31"/>
        <v>1</v>
      </c>
      <c r="P68">
        <f t="shared" si="31"/>
        <v>1</v>
      </c>
      <c r="Q68">
        <f t="shared" si="31"/>
        <v>1</v>
      </c>
      <c r="R68">
        <f t="shared" si="31"/>
        <v>0.99999999999999989</v>
      </c>
      <c r="S68">
        <f t="shared" si="31"/>
        <v>0.99999999999999989</v>
      </c>
      <c r="T68">
        <f t="shared" si="31"/>
        <v>1</v>
      </c>
      <c r="U68">
        <f t="shared" si="31"/>
        <v>1</v>
      </c>
      <c r="V68">
        <f t="shared" si="31"/>
        <v>1</v>
      </c>
      <c r="W68">
        <f t="shared" si="31"/>
        <v>1</v>
      </c>
      <c r="X68">
        <f t="shared" si="31"/>
        <v>0.99999999999999989</v>
      </c>
      <c r="Y68">
        <f t="shared" si="31"/>
        <v>1</v>
      </c>
      <c r="Z68">
        <f t="shared" si="31"/>
        <v>1</v>
      </c>
      <c r="AA68">
        <f t="shared" si="31"/>
        <v>1</v>
      </c>
      <c r="AB68">
        <f t="shared" si="31"/>
        <v>1</v>
      </c>
      <c r="AC68">
        <f t="shared" si="31"/>
        <v>1</v>
      </c>
      <c r="AD68">
        <f t="shared" si="31"/>
        <v>1</v>
      </c>
      <c r="AE68">
        <f t="shared" si="3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27E8-7BE2-4F4A-80CA-C21BDB540FC0}">
  <dimension ref="A2:AF86"/>
  <sheetViews>
    <sheetView topLeftCell="A85" zoomScale="98" zoomScaleNormal="98" workbookViewId="0">
      <selection activeCell="B99" sqref="B99"/>
    </sheetView>
  </sheetViews>
  <sheetFormatPr defaultRowHeight="15" x14ac:dyDescent="0.25"/>
  <sheetData>
    <row r="2" spans="1:31" x14ac:dyDescent="0.25">
      <c r="A2" t="s">
        <v>136</v>
      </c>
      <c r="D2">
        <v>1990</v>
      </c>
      <c r="E2">
        <v>1991</v>
      </c>
      <c r="F2">
        <v>1992</v>
      </c>
      <c r="G2">
        <v>1993</v>
      </c>
      <c r="H2">
        <v>1994</v>
      </c>
      <c r="I2">
        <v>1995</v>
      </c>
      <c r="J2">
        <v>1996</v>
      </c>
      <c r="K2">
        <v>1997</v>
      </c>
      <c r="L2">
        <v>1998</v>
      </c>
      <c r="M2">
        <v>1999</v>
      </c>
      <c r="N2">
        <v>2000</v>
      </c>
      <c r="O2">
        <v>2001</v>
      </c>
      <c r="P2">
        <v>2002</v>
      </c>
      <c r="Q2">
        <v>2003</v>
      </c>
      <c r="R2">
        <v>2004</v>
      </c>
      <c r="S2">
        <v>2005</v>
      </c>
      <c r="T2">
        <v>2006</v>
      </c>
      <c r="U2">
        <v>2007</v>
      </c>
      <c r="V2">
        <v>2008</v>
      </c>
      <c r="W2">
        <v>2009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</row>
    <row r="3" spans="1:31" x14ac:dyDescent="0.25">
      <c r="A3" t="s">
        <v>1</v>
      </c>
      <c r="B3" t="s">
        <v>2</v>
      </c>
      <c r="D3">
        <v>357963</v>
      </c>
      <c r="E3">
        <v>354694</v>
      </c>
      <c r="F3">
        <v>351733</v>
      </c>
      <c r="G3">
        <v>349102</v>
      </c>
      <c r="H3">
        <v>346571</v>
      </c>
      <c r="I3">
        <v>344000</v>
      </c>
      <c r="J3">
        <v>341377</v>
      </c>
      <c r="K3">
        <v>338815</v>
      </c>
      <c r="L3">
        <v>336078</v>
      </c>
      <c r="M3">
        <v>335217</v>
      </c>
      <c r="N3">
        <v>334417</v>
      </c>
      <c r="O3">
        <v>333833</v>
      </c>
      <c r="P3">
        <v>333333</v>
      </c>
      <c r="Q3">
        <v>333081</v>
      </c>
      <c r="R3">
        <v>332667</v>
      </c>
      <c r="S3">
        <v>332274</v>
      </c>
      <c r="T3">
        <v>331980</v>
      </c>
      <c r="U3">
        <v>331598</v>
      </c>
      <c r="V3">
        <v>345083</v>
      </c>
      <c r="W3">
        <v>358600</v>
      </c>
      <c r="X3">
        <v>373329</v>
      </c>
      <c r="Y3">
        <v>388198</v>
      </c>
      <c r="Z3">
        <v>389553</v>
      </c>
      <c r="AA3">
        <v>390387</v>
      </c>
      <c r="AB3">
        <v>391282</v>
      </c>
      <c r="AC3">
        <v>392180</v>
      </c>
      <c r="AD3">
        <v>392943</v>
      </c>
      <c r="AE3">
        <v>393588</v>
      </c>
    </row>
    <row r="4" spans="1:31" x14ac:dyDescent="0.25">
      <c r="B4" t="s">
        <v>12</v>
      </c>
      <c r="D4">
        <v>649760</v>
      </c>
      <c r="E4">
        <v>654227</v>
      </c>
      <c r="F4">
        <v>658528</v>
      </c>
      <c r="G4">
        <v>662670</v>
      </c>
      <c r="H4">
        <v>666837</v>
      </c>
      <c r="I4">
        <v>671051</v>
      </c>
      <c r="J4">
        <v>675337</v>
      </c>
      <c r="K4">
        <v>679572</v>
      </c>
      <c r="L4">
        <v>683729</v>
      </c>
      <c r="M4">
        <v>684378</v>
      </c>
      <c r="N4">
        <v>684937</v>
      </c>
      <c r="O4">
        <v>685436</v>
      </c>
      <c r="P4">
        <v>685888</v>
      </c>
      <c r="Q4">
        <v>686197</v>
      </c>
      <c r="R4">
        <v>686635</v>
      </c>
      <c r="S4">
        <v>686993</v>
      </c>
      <c r="T4">
        <v>687242</v>
      </c>
      <c r="U4">
        <v>687474</v>
      </c>
      <c r="V4">
        <v>681190</v>
      </c>
      <c r="W4">
        <v>674570</v>
      </c>
      <c r="X4">
        <v>668086</v>
      </c>
      <c r="Y4">
        <v>661728</v>
      </c>
      <c r="Z4">
        <v>661571</v>
      </c>
      <c r="AA4">
        <v>661390</v>
      </c>
      <c r="AB4">
        <v>661412</v>
      </c>
      <c r="AC4">
        <v>661350</v>
      </c>
      <c r="AD4">
        <v>661158</v>
      </c>
      <c r="AE4">
        <v>660876</v>
      </c>
    </row>
    <row r="5" spans="1:31" x14ac:dyDescent="0.25">
      <c r="B5" t="s">
        <v>13</v>
      </c>
      <c r="D5">
        <v>733303</v>
      </c>
      <c r="E5">
        <v>734969</v>
      </c>
      <c r="F5">
        <v>736374</v>
      </c>
      <c r="G5">
        <v>737566</v>
      </c>
      <c r="H5">
        <v>738537</v>
      </c>
      <c r="I5">
        <v>739364</v>
      </c>
      <c r="J5">
        <v>740021</v>
      </c>
      <c r="K5">
        <v>740659</v>
      </c>
      <c r="L5">
        <v>741196</v>
      </c>
      <c r="M5">
        <v>736762</v>
      </c>
      <c r="N5">
        <v>732147</v>
      </c>
      <c r="O5">
        <v>727603</v>
      </c>
      <c r="P5">
        <v>722998</v>
      </c>
      <c r="Q5">
        <v>718255</v>
      </c>
      <c r="R5">
        <v>713576</v>
      </c>
      <c r="S5">
        <v>708929</v>
      </c>
      <c r="T5">
        <v>704278</v>
      </c>
      <c r="U5">
        <v>699586</v>
      </c>
      <c r="V5">
        <v>704418</v>
      </c>
      <c r="W5">
        <v>708978</v>
      </c>
      <c r="X5">
        <v>713378</v>
      </c>
      <c r="Y5">
        <v>717821</v>
      </c>
      <c r="Z5">
        <v>717267</v>
      </c>
      <c r="AA5">
        <v>716716</v>
      </c>
      <c r="AB5">
        <v>716797</v>
      </c>
      <c r="AC5">
        <v>717057</v>
      </c>
      <c r="AD5">
        <v>717431</v>
      </c>
      <c r="AE5">
        <v>717833</v>
      </c>
    </row>
    <row r="6" spans="1:31" x14ac:dyDescent="0.25">
      <c r="B6" t="s">
        <v>7</v>
      </c>
      <c r="D6">
        <v>477312</v>
      </c>
      <c r="E6">
        <v>476478</v>
      </c>
      <c r="F6">
        <v>475589</v>
      </c>
      <c r="G6">
        <v>474562</v>
      </c>
      <c r="H6">
        <v>473541</v>
      </c>
      <c r="I6">
        <v>472508</v>
      </c>
      <c r="J6">
        <v>471467</v>
      </c>
      <c r="K6">
        <v>470307</v>
      </c>
      <c r="L6">
        <v>469170</v>
      </c>
      <c r="M6">
        <v>470256</v>
      </c>
      <c r="N6">
        <v>471194</v>
      </c>
      <c r="O6">
        <v>472012</v>
      </c>
      <c r="P6">
        <v>472857</v>
      </c>
      <c r="Q6">
        <v>473607</v>
      </c>
      <c r="R6">
        <v>474256</v>
      </c>
      <c r="S6">
        <v>474979</v>
      </c>
      <c r="T6">
        <v>475799</v>
      </c>
      <c r="U6">
        <v>476669</v>
      </c>
      <c r="V6">
        <v>467552</v>
      </c>
      <c r="W6">
        <v>458407</v>
      </c>
      <c r="X6">
        <v>449178</v>
      </c>
      <c r="Y6">
        <v>440003</v>
      </c>
      <c r="Z6">
        <v>439817</v>
      </c>
      <c r="AA6">
        <v>439635</v>
      </c>
      <c r="AB6">
        <v>439695</v>
      </c>
      <c r="AC6">
        <v>439786</v>
      </c>
      <c r="AD6">
        <v>439846</v>
      </c>
      <c r="AE6">
        <v>440027</v>
      </c>
    </row>
    <row r="7" spans="1:31" x14ac:dyDescent="0.25">
      <c r="B7" t="s">
        <v>8</v>
      </c>
      <c r="D7">
        <v>5996</v>
      </c>
      <c r="E7">
        <v>8131</v>
      </c>
      <c r="F7">
        <v>10333</v>
      </c>
      <c r="G7">
        <v>12602</v>
      </c>
      <c r="H7">
        <v>14805</v>
      </c>
      <c r="I7">
        <v>17007</v>
      </c>
      <c r="J7">
        <v>19209</v>
      </c>
      <c r="K7">
        <v>21407</v>
      </c>
      <c r="L7">
        <v>23605</v>
      </c>
      <c r="M7">
        <v>24757</v>
      </c>
      <c r="N7">
        <v>25905</v>
      </c>
      <c r="O7">
        <v>27050</v>
      </c>
      <c r="P7">
        <v>28191</v>
      </c>
      <c r="Q7">
        <v>29324</v>
      </c>
      <c r="R7">
        <v>30458</v>
      </c>
      <c r="S7">
        <v>31592</v>
      </c>
      <c r="T7">
        <v>32731</v>
      </c>
      <c r="U7">
        <v>33803</v>
      </c>
      <c r="V7">
        <v>32535</v>
      </c>
      <c r="W7">
        <v>31263</v>
      </c>
      <c r="X7">
        <v>30096</v>
      </c>
      <c r="Y7">
        <v>28934</v>
      </c>
      <c r="Z7">
        <v>28976</v>
      </c>
      <c r="AA7">
        <v>28950</v>
      </c>
      <c r="AB7">
        <v>29009</v>
      </c>
      <c r="AC7">
        <v>29075</v>
      </c>
      <c r="AD7">
        <v>29139</v>
      </c>
      <c r="AE7">
        <v>29208</v>
      </c>
    </row>
    <row r="9" spans="1:31" x14ac:dyDescent="0.25">
      <c r="A9" t="s">
        <v>10</v>
      </c>
      <c r="B9" t="s">
        <v>2</v>
      </c>
      <c r="D9">
        <v>343652</v>
      </c>
      <c r="E9">
        <v>340875</v>
      </c>
      <c r="F9">
        <v>338044</v>
      </c>
      <c r="G9">
        <v>335130</v>
      </c>
      <c r="H9">
        <v>332158</v>
      </c>
      <c r="I9">
        <v>329333</v>
      </c>
      <c r="J9">
        <v>326560</v>
      </c>
      <c r="K9">
        <v>323817</v>
      </c>
      <c r="L9">
        <v>321225</v>
      </c>
      <c r="M9">
        <v>318708</v>
      </c>
      <c r="N9">
        <v>316189</v>
      </c>
      <c r="O9">
        <v>313511</v>
      </c>
      <c r="P9">
        <v>317806</v>
      </c>
      <c r="Q9">
        <v>322097</v>
      </c>
      <c r="R9">
        <v>326382</v>
      </c>
      <c r="S9">
        <v>330701</v>
      </c>
      <c r="T9">
        <v>335249</v>
      </c>
      <c r="U9">
        <v>339821</v>
      </c>
      <c r="V9">
        <v>311968</v>
      </c>
      <c r="W9">
        <v>284172</v>
      </c>
      <c r="X9">
        <v>256559</v>
      </c>
      <c r="Y9">
        <v>229102</v>
      </c>
      <c r="Z9">
        <v>229835</v>
      </c>
      <c r="AA9">
        <v>230594</v>
      </c>
      <c r="AB9">
        <v>231414</v>
      </c>
      <c r="AC9">
        <v>232144</v>
      </c>
      <c r="AD9">
        <v>232771</v>
      </c>
      <c r="AE9">
        <v>233309</v>
      </c>
    </row>
    <row r="10" spans="1:31" x14ac:dyDescent="0.25">
      <c r="B10" t="s">
        <v>12</v>
      </c>
      <c r="D10">
        <v>494628</v>
      </c>
      <c r="E10">
        <v>495268</v>
      </c>
      <c r="F10">
        <v>495945</v>
      </c>
      <c r="G10">
        <v>496562</v>
      </c>
      <c r="H10">
        <v>497267</v>
      </c>
      <c r="I10">
        <v>497965</v>
      </c>
      <c r="J10">
        <v>498809</v>
      </c>
      <c r="K10">
        <v>499651</v>
      </c>
      <c r="L10">
        <v>500655</v>
      </c>
      <c r="M10">
        <v>501649</v>
      </c>
      <c r="N10">
        <v>502621</v>
      </c>
      <c r="O10">
        <v>503473</v>
      </c>
      <c r="P10">
        <v>494658</v>
      </c>
      <c r="Q10">
        <v>485915</v>
      </c>
      <c r="R10">
        <v>477196</v>
      </c>
      <c r="S10">
        <v>468528</v>
      </c>
      <c r="T10">
        <v>459992</v>
      </c>
      <c r="U10">
        <v>451552</v>
      </c>
      <c r="V10">
        <v>455992</v>
      </c>
      <c r="W10">
        <v>460427</v>
      </c>
      <c r="X10">
        <v>464978</v>
      </c>
      <c r="Y10">
        <v>469656</v>
      </c>
      <c r="Z10">
        <v>470280</v>
      </c>
      <c r="AA10">
        <v>470870</v>
      </c>
      <c r="AB10">
        <v>471391</v>
      </c>
      <c r="AC10">
        <v>471881</v>
      </c>
      <c r="AD10">
        <v>472119</v>
      </c>
      <c r="AE10">
        <v>472280</v>
      </c>
    </row>
    <row r="11" spans="1:31" x14ac:dyDescent="0.25">
      <c r="B11" t="s">
        <v>13</v>
      </c>
      <c r="D11">
        <v>757008</v>
      </c>
      <c r="E11">
        <v>771079</v>
      </c>
      <c r="F11">
        <v>785072</v>
      </c>
      <c r="G11">
        <v>798998</v>
      </c>
      <c r="H11">
        <v>812858</v>
      </c>
      <c r="I11">
        <v>826544</v>
      </c>
      <c r="J11">
        <v>840028</v>
      </c>
      <c r="K11">
        <v>853437</v>
      </c>
      <c r="L11">
        <v>866788</v>
      </c>
      <c r="M11">
        <v>879966</v>
      </c>
      <c r="N11">
        <v>893093</v>
      </c>
      <c r="O11">
        <v>906338</v>
      </c>
      <c r="P11">
        <v>910887</v>
      </c>
      <c r="Q11">
        <v>915533</v>
      </c>
      <c r="R11">
        <v>920274</v>
      </c>
      <c r="S11">
        <v>924950</v>
      </c>
      <c r="T11">
        <v>929621</v>
      </c>
      <c r="U11">
        <v>934550</v>
      </c>
      <c r="V11">
        <v>935464</v>
      </c>
      <c r="W11">
        <v>936463</v>
      </c>
      <c r="X11">
        <v>937544</v>
      </c>
      <c r="Y11">
        <v>938725</v>
      </c>
      <c r="Z11">
        <v>938832</v>
      </c>
      <c r="AA11">
        <v>938843</v>
      </c>
      <c r="AB11">
        <v>938988</v>
      </c>
      <c r="AC11">
        <v>939268</v>
      </c>
      <c r="AD11">
        <v>939691</v>
      </c>
      <c r="AE11">
        <v>940085</v>
      </c>
    </row>
    <row r="12" spans="1:31" x14ac:dyDescent="0.25">
      <c r="B12" t="s">
        <v>7</v>
      </c>
      <c r="D12">
        <v>377387</v>
      </c>
      <c r="E12">
        <v>372104</v>
      </c>
      <c r="F12">
        <v>366839</v>
      </c>
      <c r="G12">
        <v>361631</v>
      </c>
      <c r="H12">
        <v>356594</v>
      </c>
      <c r="I12">
        <v>351636</v>
      </c>
      <c r="J12">
        <v>346742</v>
      </c>
      <c r="K12">
        <v>341883</v>
      </c>
      <c r="L12">
        <v>337108</v>
      </c>
      <c r="M12">
        <v>332406</v>
      </c>
      <c r="N12">
        <v>327771</v>
      </c>
      <c r="O12">
        <v>323118</v>
      </c>
      <c r="P12">
        <v>336533</v>
      </c>
      <c r="Q12">
        <v>349929</v>
      </c>
      <c r="R12">
        <v>363307</v>
      </c>
      <c r="S12">
        <v>376623</v>
      </c>
      <c r="T12">
        <v>389936</v>
      </c>
      <c r="U12">
        <v>403355</v>
      </c>
      <c r="V12">
        <v>408156</v>
      </c>
      <c r="W12">
        <v>413018</v>
      </c>
      <c r="X12">
        <v>418617</v>
      </c>
      <c r="Y12">
        <v>423931</v>
      </c>
      <c r="Z12">
        <v>424462</v>
      </c>
      <c r="AA12">
        <v>424847</v>
      </c>
      <c r="AB12">
        <v>425079</v>
      </c>
      <c r="AC12">
        <v>425363</v>
      </c>
      <c r="AD12">
        <v>425658</v>
      </c>
      <c r="AE12">
        <v>425865</v>
      </c>
    </row>
    <row r="13" spans="1:31" x14ac:dyDescent="0.25">
      <c r="B13" t="s">
        <v>8</v>
      </c>
      <c r="D13">
        <v>1559</v>
      </c>
      <c r="E13">
        <v>2541</v>
      </c>
      <c r="F13">
        <v>3526</v>
      </c>
      <c r="G13">
        <v>4499</v>
      </c>
      <c r="H13">
        <v>5384</v>
      </c>
      <c r="I13">
        <v>6255</v>
      </c>
      <c r="J13">
        <v>7113</v>
      </c>
      <c r="K13">
        <v>7956</v>
      </c>
      <c r="L13">
        <v>8814</v>
      </c>
      <c r="M13">
        <v>9759</v>
      </c>
      <c r="N13">
        <v>10715</v>
      </c>
      <c r="O13">
        <v>11684</v>
      </c>
      <c r="P13">
        <v>11250</v>
      </c>
      <c r="Q13">
        <v>10815</v>
      </c>
      <c r="R13">
        <v>10379</v>
      </c>
      <c r="S13">
        <v>9942</v>
      </c>
      <c r="T13">
        <v>9506</v>
      </c>
      <c r="U13">
        <v>9072</v>
      </c>
      <c r="V13">
        <v>11166</v>
      </c>
      <c r="W13">
        <v>13271</v>
      </c>
      <c r="X13">
        <v>15364</v>
      </c>
      <c r="Y13">
        <v>17371</v>
      </c>
      <c r="Z13">
        <v>17280</v>
      </c>
      <c r="AA13">
        <v>17111</v>
      </c>
      <c r="AB13">
        <v>17030</v>
      </c>
      <c r="AC13">
        <v>16965</v>
      </c>
      <c r="AD13">
        <v>16909</v>
      </c>
      <c r="AE13">
        <v>16869</v>
      </c>
    </row>
    <row r="15" spans="1:31" x14ac:dyDescent="0.25">
      <c r="A15" t="s">
        <v>137</v>
      </c>
      <c r="L15" t="s">
        <v>147</v>
      </c>
    </row>
    <row r="16" spans="1:31" x14ac:dyDescent="0.25">
      <c r="D16">
        <v>1990</v>
      </c>
      <c r="E16">
        <v>1991</v>
      </c>
      <c r="F16">
        <v>1992</v>
      </c>
      <c r="G16">
        <v>1993</v>
      </c>
      <c r="H16">
        <v>1994</v>
      </c>
      <c r="I16">
        <v>1995</v>
      </c>
      <c r="J16">
        <v>1996</v>
      </c>
      <c r="K16">
        <v>1997</v>
      </c>
      <c r="L16">
        <v>1998</v>
      </c>
      <c r="M16">
        <v>1999</v>
      </c>
      <c r="N16">
        <v>2000</v>
      </c>
      <c r="O16">
        <v>2001</v>
      </c>
      <c r="P16">
        <v>2002</v>
      </c>
      <c r="Q16">
        <v>2003</v>
      </c>
      <c r="R16">
        <v>2004</v>
      </c>
      <c r="S16">
        <v>2005</v>
      </c>
      <c r="T16">
        <v>2006</v>
      </c>
      <c r="U16">
        <v>2007</v>
      </c>
      <c r="V16">
        <v>2008</v>
      </c>
      <c r="W16">
        <v>2009</v>
      </c>
      <c r="X16">
        <v>2010</v>
      </c>
      <c r="Y16">
        <v>2011</v>
      </c>
      <c r="Z16">
        <v>2012</v>
      </c>
      <c r="AA16">
        <v>2013</v>
      </c>
      <c r="AB16">
        <v>2014</v>
      </c>
      <c r="AC16">
        <v>2015</v>
      </c>
      <c r="AD16">
        <v>2016</v>
      </c>
    </row>
    <row r="17" spans="1:31" x14ac:dyDescent="0.25">
      <c r="A17">
        <v>1</v>
      </c>
      <c r="B17">
        <v>2</v>
      </c>
      <c r="C17">
        <v>1</v>
      </c>
      <c r="D17">
        <v>-1.0104108825324269</v>
      </c>
      <c r="E17">
        <v>-1.0738931654934589</v>
      </c>
      <c r="F17">
        <v>-1.0387064309972063</v>
      </c>
      <c r="G17">
        <v>-0.95526324570211241</v>
      </c>
      <c r="H17">
        <v>-0.89435321678758317</v>
      </c>
      <c r="I17">
        <v>-0.91043147034430527</v>
      </c>
      <c r="J17">
        <v>-0.95721728352355662</v>
      </c>
      <c r="K17">
        <v>-0.88955143947676962</v>
      </c>
      <c r="L17">
        <v>-0.87929142830572982</v>
      </c>
      <c r="M17">
        <v>-0.93062826677944432</v>
      </c>
      <c r="N17">
        <v>-0.97887547174275991</v>
      </c>
      <c r="O17">
        <v>-1.0632933858518783</v>
      </c>
      <c r="P17">
        <v>-1.0773146462885408</v>
      </c>
      <c r="Q17">
        <v>-1.1178898774012245</v>
      </c>
      <c r="R17">
        <v>-1.1313261042097649</v>
      </c>
      <c r="S17">
        <v>-1.1871667512098467</v>
      </c>
      <c r="T17">
        <v>-1.3046553372879202</v>
      </c>
      <c r="U17">
        <v>-1.2478780075782741</v>
      </c>
      <c r="V17">
        <v>-1.2083238839157504</v>
      </c>
      <c r="W17">
        <v>-1.2605486243529214</v>
      </c>
      <c r="X17">
        <v>-1.168079428875334</v>
      </c>
      <c r="Y17">
        <v>-1.1871631234452544</v>
      </c>
      <c r="Z17">
        <v>-1.2607035367555346</v>
      </c>
      <c r="AA17">
        <v>-1.2524116293870149</v>
      </c>
      <c r="AB17">
        <v>-1.2850442218624556</v>
      </c>
      <c r="AC17">
        <v>-1.282658776160603</v>
      </c>
      <c r="AD17">
        <v>-1.2965797202085332</v>
      </c>
    </row>
    <row r="18" spans="1:31" x14ac:dyDescent="0.25">
      <c r="A18">
        <v>1</v>
      </c>
      <c r="B18">
        <v>2</v>
      </c>
      <c r="C18">
        <v>2</v>
      </c>
      <c r="D18">
        <v>-1.4457075410443343</v>
      </c>
      <c r="E18">
        <v>-1.5091898240053667</v>
      </c>
      <c r="F18">
        <v>-1.4677267407352721</v>
      </c>
      <c r="G18">
        <v>-1.3905599042140206</v>
      </c>
      <c r="H18">
        <v>-1.323373526525649</v>
      </c>
      <c r="I18">
        <v>-1.3394517800823702</v>
      </c>
      <c r="J18">
        <v>-1.3799612444877805</v>
      </c>
      <c r="K18">
        <v>-1.3185717492148346</v>
      </c>
      <c r="L18">
        <v>-1.3020353892699541</v>
      </c>
      <c r="M18">
        <v>-1.3414342873643239</v>
      </c>
      <c r="N18">
        <v>-1.3840025450143569</v>
      </c>
      <c r="O18">
        <v>-1.462724313965841</v>
      </c>
      <c r="P18">
        <v>-1.4710324590984989</v>
      </c>
      <c r="Q18">
        <v>-1.4996014276741874</v>
      </c>
      <c r="R18">
        <v>-1.5072914919261762</v>
      </c>
      <c r="S18">
        <v>-1.5573698193772847</v>
      </c>
      <c r="T18">
        <v>-1.6690791587541818</v>
      </c>
      <c r="U18">
        <v>-1.6222307948459864</v>
      </c>
      <c r="V18">
        <v>-1.5988081964949981</v>
      </c>
      <c r="W18">
        <v>-1.6671322536370097</v>
      </c>
      <c r="X18">
        <v>-1.5907350314316004</v>
      </c>
      <c r="Y18">
        <v>-1.6195836423455736</v>
      </c>
      <c r="Z18">
        <v>-1.6804315922390654</v>
      </c>
      <c r="AA18">
        <v>-1.6594450970955745</v>
      </c>
      <c r="AB18">
        <v>-1.6793858020047008</v>
      </c>
      <c r="AC18">
        <v>-1.6643110672321244</v>
      </c>
      <c r="AD18">
        <v>-1.6655368715527361</v>
      </c>
    </row>
    <row r="19" spans="1:31" x14ac:dyDescent="0.25">
      <c r="A19">
        <v>1</v>
      </c>
      <c r="B19">
        <v>2</v>
      </c>
      <c r="C19">
        <v>4</v>
      </c>
      <c r="D19">
        <v>0.27337106632270958</v>
      </c>
      <c r="E19">
        <v>0.2098887833616776</v>
      </c>
      <c r="F19">
        <v>0.2450755178579298</v>
      </c>
      <c r="G19">
        <v>0.32224235437918258</v>
      </c>
      <c r="H19">
        <v>0.38315238329371049</v>
      </c>
      <c r="I19">
        <v>0.36707412973698972</v>
      </c>
      <c r="J19">
        <v>0.32028831655773793</v>
      </c>
      <c r="K19">
        <v>0.38167781183068339</v>
      </c>
      <c r="L19">
        <v>0.39193782300172231</v>
      </c>
      <c r="M19">
        <v>0.34218028505896347</v>
      </c>
      <c r="N19">
        <v>0.28923834896469458</v>
      </c>
      <c r="O19">
        <v>0.20010112370968258</v>
      </c>
      <c r="P19">
        <v>0.18135410801585206</v>
      </c>
      <c r="Q19">
        <v>0.14232297581507058</v>
      </c>
      <c r="R19">
        <v>0.12415983016196996</v>
      </c>
      <c r="S19">
        <v>6.3576634336742543E-2</v>
      </c>
      <c r="T19">
        <v>-5.8661537848492706E-2</v>
      </c>
      <c r="U19">
        <v>-1.2926690541533503E-2</v>
      </c>
      <c r="V19">
        <v>8.9999161614775502E-3</v>
      </c>
      <c r="W19">
        <v>-6.0887659572504305E-2</v>
      </c>
      <c r="X19">
        <v>1.3892065164169409E-2</v>
      </c>
      <c r="Y19">
        <v>-1.6631355562854999E-2</v>
      </c>
      <c r="Z19">
        <v>-8.007620723770259E-2</v>
      </c>
      <c r="AA19">
        <v>-5.5411697745008759E-2</v>
      </c>
      <c r="AB19">
        <v>-8.4220962883032158E-2</v>
      </c>
      <c r="AC19">
        <v>-6.5459022420522039E-2</v>
      </c>
      <c r="AD19">
        <v>-6.9293868538367498E-2</v>
      </c>
    </row>
    <row r="20" spans="1:31" x14ac:dyDescent="0.25">
      <c r="A20">
        <v>1</v>
      </c>
      <c r="B20">
        <v>2</v>
      </c>
      <c r="C20">
        <v>6</v>
      </c>
      <c r="D20">
        <v>-0.1038542171182586</v>
      </c>
      <c r="E20">
        <v>-0.17361284885313077</v>
      </c>
      <c r="F20">
        <v>-0.14470246313072055</v>
      </c>
      <c r="G20">
        <v>-7.3811975383310635E-2</v>
      </c>
      <c r="H20">
        <v>-2.5454644016465799E-2</v>
      </c>
      <c r="I20">
        <v>-4.7809246347028989E-2</v>
      </c>
      <c r="J20">
        <v>-0.10087140830012409</v>
      </c>
      <c r="K20">
        <v>-4.5758261801020161E-2</v>
      </c>
      <c r="L20">
        <v>-4.1774599403821444E-2</v>
      </c>
      <c r="M20">
        <v>-8.0074555651377555E-2</v>
      </c>
      <c r="N20">
        <v>-0.11528487838853652</v>
      </c>
      <c r="O20">
        <v>-0.19294225904533846</v>
      </c>
      <c r="P20">
        <v>-0.18765028848199972</v>
      </c>
      <c r="Q20">
        <v>-0.215188637368529</v>
      </c>
      <c r="R20">
        <v>-0.21558798195090922</v>
      </c>
      <c r="S20">
        <v>-0.26466809549867509</v>
      </c>
      <c r="T20">
        <v>-0.36911979935059192</v>
      </c>
      <c r="U20">
        <v>-0.35479610781478677</v>
      </c>
      <c r="V20">
        <v>-0.35141927355226255</v>
      </c>
      <c r="W20">
        <v>-0.45237400093711777</v>
      </c>
      <c r="X20">
        <v>-0.40235844363337181</v>
      </c>
      <c r="Y20">
        <v>-0.46389577637713497</v>
      </c>
      <c r="Z20">
        <v>-0.52751851931357319</v>
      </c>
      <c r="AA20">
        <v>-0.50930894157121243</v>
      </c>
      <c r="AB20">
        <v>-0.53830021244665049</v>
      </c>
      <c r="AC20">
        <v>-0.52599709637095815</v>
      </c>
      <c r="AD20">
        <v>-0.5300003700450473</v>
      </c>
    </row>
    <row r="21" spans="1:31" x14ac:dyDescent="0.25">
      <c r="A21">
        <v>1</v>
      </c>
      <c r="B21">
        <v>2</v>
      </c>
      <c r="C21">
        <v>7</v>
      </c>
      <c r="D21">
        <v>-0.42422330682125597</v>
      </c>
      <c r="E21">
        <v>-0.47515289223460311</v>
      </c>
      <c r="F21">
        <v>-0.42741346019066739</v>
      </c>
      <c r="G21">
        <v>-0.33141757734788824</v>
      </c>
      <c r="H21">
        <v>-0.25795485088567549</v>
      </c>
      <c r="I21">
        <v>-0.26148040689471275</v>
      </c>
      <c r="J21">
        <v>-0.29571352252628103</v>
      </c>
      <c r="K21">
        <v>-0.21549498093181096</v>
      </c>
      <c r="L21">
        <v>-0.19268227221308631</v>
      </c>
      <c r="M21">
        <v>-0.23006438846064281</v>
      </c>
      <c r="N21">
        <v>-0.26435687119780127</v>
      </c>
      <c r="O21">
        <v>-0.34109641185460227</v>
      </c>
      <c r="P21">
        <v>-0.34116295006510677</v>
      </c>
      <c r="Q21">
        <v>-0.36778345895163422</v>
      </c>
      <c r="R21">
        <v>-0.36726496353401483</v>
      </c>
      <c r="S21">
        <v>-0.42170358585562218</v>
      </c>
      <c r="T21">
        <v>-0.52523744970753983</v>
      </c>
      <c r="U21">
        <v>-0.51166054617173495</v>
      </c>
      <c r="V21">
        <v>-0.51530684868305343</v>
      </c>
      <c r="W21">
        <v>-0.61700836406790671</v>
      </c>
      <c r="X21">
        <v>-0.56773959476416236</v>
      </c>
      <c r="Y21">
        <v>-0.63002371550792491</v>
      </c>
      <c r="Z21">
        <v>-0.68824852427052141</v>
      </c>
      <c r="AA21">
        <v>-0.66464101235431849</v>
      </c>
      <c r="AB21">
        <v>-0.6882343490559153</v>
      </c>
      <c r="AC21">
        <v>-0.67053329880638035</v>
      </c>
      <c r="AD21">
        <v>-0.66913863830662734</v>
      </c>
    </row>
    <row r="22" spans="1:31" x14ac:dyDescent="0.25">
      <c r="A22">
        <v>2</v>
      </c>
      <c r="B22">
        <v>2</v>
      </c>
      <c r="C22">
        <v>1</v>
      </c>
      <c r="D22">
        <v>-4.5046158081384124E-2</v>
      </c>
      <c r="E22">
        <v>-4.0338148601384738E-2</v>
      </c>
      <c r="F22">
        <v>-4.400658147520442E-3</v>
      </c>
      <c r="G22">
        <v>7.6097338822677774E-2</v>
      </c>
      <c r="H22">
        <v>0.11689330115192442</v>
      </c>
      <c r="I22">
        <v>0.10736969738511215</v>
      </c>
      <c r="J22">
        <v>8.5170667883215589E-2</v>
      </c>
      <c r="K22">
        <v>0.10950921604939401</v>
      </c>
      <c r="L22">
        <v>9.8707800314508543E-2</v>
      </c>
      <c r="M22">
        <v>9.406740658672641E-2</v>
      </c>
      <c r="N22">
        <v>9.3225711786305787E-2</v>
      </c>
      <c r="O22">
        <v>7.1945908020146554E-2</v>
      </c>
      <c r="P22">
        <v>7.6280061527321585E-2</v>
      </c>
      <c r="Q22">
        <v>4.8417619294065517E-3</v>
      </c>
      <c r="R22">
        <v>-2.2644419965661022E-2</v>
      </c>
      <c r="S22">
        <v>-0.11473111615281129</v>
      </c>
      <c r="T22">
        <v>-0.24338317093746209</v>
      </c>
      <c r="U22">
        <v>-0.30847609152462896</v>
      </c>
      <c r="V22">
        <v>-0.20833955693382933</v>
      </c>
      <c r="W22">
        <v>-0.24182897940097803</v>
      </c>
      <c r="X22">
        <v>-0.15805841692769373</v>
      </c>
      <c r="Y22">
        <v>-6.0931047615231826E-2</v>
      </c>
      <c r="Z22">
        <v>-9.7919545607022318E-2</v>
      </c>
      <c r="AA22">
        <v>-0.13407064063709218</v>
      </c>
      <c r="AB22">
        <v>-0.16139383886452263</v>
      </c>
      <c r="AC22">
        <v>-0.1969156642017591</v>
      </c>
      <c r="AD22">
        <v>-0.25534233866867018</v>
      </c>
    </row>
    <row r="23" spans="1:31" x14ac:dyDescent="0.25">
      <c r="A23">
        <v>2</v>
      </c>
      <c r="B23">
        <v>2</v>
      </c>
      <c r="C23">
        <v>2</v>
      </c>
      <c r="D23">
        <v>-6.2259076805021962E-2</v>
      </c>
      <c r="E23">
        <v>-7.638011364654762E-2</v>
      </c>
      <c r="F23">
        <v>-4.6718971966525302E-2</v>
      </c>
      <c r="G23">
        <v>1.4949978682146092E-2</v>
      </c>
      <c r="H23">
        <v>3.6916894689866808E-2</v>
      </c>
      <c r="I23">
        <v>1.4840593375370581E-2</v>
      </c>
      <c r="J23">
        <v>-1.9911133674210379E-2</v>
      </c>
      <c r="K23">
        <v>-8.1252830557168032E-3</v>
      </c>
      <c r="L23">
        <v>-3.7755745112126871E-2</v>
      </c>
      <c r="M23">
        <v>-6.1225185161434492E-2</v>
      </c>
      <c r="N23">
        <v>-6.8343228735696204E-2</v>
      </c>
      <c r="O23">
        <v>-0.1084520788233827</v>
      </c>
      <c r="P23">
        <v>-9.1565227768522828E-2</v>
      </c>
      <c r="Q23">
        <v>-0.1406922645490023</v>
      </c>
      <c r="R23">
        <v>-0.13303674261456067</v>
      </c>
      <c r="S23">
        <v>-0.20233915239406342</v>
      </c>
      <c r="T23">
        <v>-0.30172245416748034</v>
      </c>
      <c r="U23">
        <v>-0.33733782263044043</v>
      </c>
      <c r="V23">
        <v>-0.25748534511226362</v>
      </c>
      <c r="W23">
        <v>-0.29876704174805013</v>
      </c>
      <c r="X23">
        <v>-0.23540539791553883</v>
      </c>
      <c r="Y23">
        <v>-0.19636614219910165</v>
      </c>
      <c r="Z23">
        <v>-0.23434943958909793</v>
      </c>
      <c r="AA23">
        <v>-0.27778410717378232</v>
      </c>
      <c r="AB23">
        <v>-0.31239693011355119</v>
      </c>
      <c r="AC23">
        <v>-0.35520688274009382</v>
      </c>
      <c r="AD23">
        <v>-0.41465305869571933</v>
      </c>
    </row>
    <row r="24" spans="1:31" x14ac:dyDescent="0.25">
      <c r="A24">
        <v>2</v>
      </c>
      <c r="B24">
        <v>2</v>
      </c>
      <c r="C24">
        <v>4</v>
      </c>
      <c r="D24">
        <v>1.1173668972276154</v>
      </c>
      <c r="E24">
        <v>1.1157985579337737</v>
      </c>
      <c r="F24">
        <v>1.1580123971614811</v>
      </c>
      <c r="G24">
        <v>1.2322340453578362</v>
      </c>
      <c r="H24">
        <v>1.2730300076870837</v>
      </c>
      <c r="I24">
        <v>1.2635064039202695</v>
      </c>
      <c r="J24">
        <v>1.2413073744183742</v>
      </c>
      <c r="K24">
        <v>1.2656459225845511</v>
      </c>
      <c r="L24">
        <v>1.254844506849667</v>
      </c>
      <c r="M24">
        <v>1.2439277643480424</v>
      </c>
      <c r="N24">
        <v>1.2493624183214644</v>
      </c>
      <c r="O24">
        <v>1.221806265781463</v>
      </c>
      <c r="P24">
        <v>1.2198640705147956</v>
      </c>
      <c r="Q24">
        <v>1.1765710125590649</v>
      </c>
      <c r="R24">
        <v>1.1897370157748028</v>
      </c>
      <c r="S24">
        <v>1.1320947641037513</v>
      </c>
      <c r="T24">
        <v>1.0316817032113095</v>
      </c>
      <c r="U24">
        <v>1.0011732478676514</v>
      </c>
      <c r="V24">
        <v>1.0770502292658566</v>
      </c>
      <c r="W24">
        <v>1.0256023809849799</v>
      </c>
      <c r="X24">
        <v>1.0788807744296125</v>
      </c>
      <c r="Y24">
        <v>1.0928486147013805</v>
      </c>
      <c r="Z24">
        <v>1.0589245096124738</v>
      </c>
      <c r="AA24">
        <v>1.0258428619439162</v>
      </c>
      <c r="AB24">
        <v>1.0015938464279595</v>
      </c>
      <c r="AC24">
        <v>0.96915123897381283</v>
      </c>
      <c r="AD24">
        <v>0.91381060109101497</v>
      </c>
    </row>
    <row r="25" spans="1:31" x14ac:dyDescent="0.25">
      <c r="A25">
        <v>2</v>
      </c>
      <c r="B25">
        <v>2</v>
      </c>
      <c r="C25">
        <v>6</v>
      </c>
      <c r="D25">
        <v>1.2953102054036303</v>
      </c>
      <c r="E25">
        <v>1.3000182148836295</v>
      </c>
      <c r="F25">
        <v>1.3422320541113348</v>
      </c>
      <c r="G25">
        <v>1.4164537023076913</v>
      </c>
      <c r="H25">
        <v>1.4572496646369382</v>
      </c>
      <c r="I25">
        <v>1.4540024096439679</v>
      </c>
      <c r="J25">
        <v>1.4318033801420706</v>
      </c>
      <c r="K25">
        <v>1.4624182770820902</v>
      </c>
      <c r="L25">
        <v>1.451616861347206</v>
      </c>
      <c r="M25">
        <v>1.4407001188455817</v>
      </c>
      <c r="N25">
        <v>1.4461347728190035</v>
      </c>
      <c r="O25">
        <v>1.4248549690528445</v>
      </c>
      <c r="P25">
        <v>1.4291891225600193</v>
      </c>
      <c r="Q25">
        <v>1.3936415039882624</v>
      </c>
      <c r="R25">
        <v>1.414598700667038</v>
      </c>
      <c r="S25">
        <v>1.3646790342798867</v>
      </c>
      <c r="T25">
        <v>1.2719176605213929</v>
      </c>
      <c r="U25">
        <v>1.2489917697342268</v>
      </c>
      <c r="V25">
        <v>1.3058372542850258</v>
      </c>
      <c r="W25">
        <v>1.2353331305517199</v>
      </c>
      <c r="X25">
        <v>1.2695362942111617</v>
      </c>
      <c r="Y25">
        <v>1.2379145336436232</v>
      </c>
      <c r="Z25">
        <v>1.1992622661303067</v>
      </c>
      <c r="AA25">
        <v>1.1677237503525537</v>
      </c>
      <c r="AB25">
        <v>1.1324604338297561</v>
      </c>
      <c r="AC25">
        <v>1.1015511877448352</v>
      </c>
      <c r="AD25">
        <v>1.0414607437563994</v>
      </c>
    </row>
    <row r="26" spans="1:31" x14ac:dyDescent="0.25">
      <c r="A26">
        <v>2</v>
      </c>
      <c r="B26">
        <v>2</v>
      </c>
      <c r="C26">
        <v>7</v>
      </c>
      <c r="D26">
        <v>0.82632424635458324</v>
      </c>
      <c r="E26">
        <v>0.84986130215610878</v>
      </c>
      <c r="F26">
        <v>0.91718053647918318</v>
      </c>
      <c r="G26">
        <v>1.0165075797709062</v>
      </c>
      <c r="H26">
        <v>1.0824089371955212</v>
      </c>
      <c r="I26">
        <v>1.0979907285240764</v>
      </c>
      <c r="J26">
        <v>1.100897094117548</v>
      </c>
      <c r="K26">
        <v>1.1503410373790932</v>
      </c>
      <c r="L26">
        <v>1.164645016739577</v>
      </c>
      <c r="M26">
        <v>1.1788336693333206</v>
      </c>
      <c r="N26">
        <v>1.2093737184021103</v>
      </c>
      <c r="O26">
        <v>1.2069229609574759</v>
      </c>
      <c r="P26">
        <v>1.2049807656908089</v>
      </c>
      <c r="Q26">
        <v>1.1675955977452102</v>
      </c>
      <c r="R26">
        <v>1.186715245050143</v>
      </c>
      <c r="S26">
        <v>1.1349580292891506</v>
      </c>
      <c r="T26">
        <v>1.0403591061568151</v>
      </c>
      <c r="U26">
        <v>1.0155956659958072</v>
      </c>
      <c r="V26">
        <v>1.0662358926527646</v>
      </c>
      <c r="W26">
        <v>0.98952651102561595</v>
      </c>
      <c r="X26">
        <v>1.0175244167912165</v>
      </c>
      <c r="Y26">
        <v>0.97532968980983581</v>
      </c>
      <c r="Z26">
        <v>0.9521530150180455</v>
      </c>
      <c r="AA26">
        <v>0.92353739441413318</v>
      </c>
      <c r="AB26">
        <v>0.9037496706128616</v>
      </c>
      <c r="AC26">
        <v>0.87576331970178289</v>
      </c>
      <c r="AD26">
        <v>0.83114846843487333</v>
      </c>
    </row>
    <row r="28" spans="1:31" x14ac:dyDescent="0.25">
      <c r="A28" t="s">
        <v>140</v>
      </c>
      <c r="D28">
        <v>1990</v>
      </c>
      <c r="E28">
        <v>1991</v>
      </c>
      <c r="F28">
        <v>1992</v>
      </c>
      <c r="G28">
        <v>1993</v>
      </c>
      <c r="H28">
        <v>1994</v>
      </c>
      <c r="I28">
        <v>1995</v>
      </c>
      <c r="J28">
        <v>1996</v>
      </c>
      <c r="K28">
        <v>1997</v>
      </c>
      <c r="L28">
        <v>1998</v>
      </c>
      <c r="M28">
        <v>1999</v>
      </c>
      <c r="N28">
        <v>2000</v>
      </c>
      <c r="O28">
        <v>2001</v>
      </c>
      <c r="P28">
        <v>2002</v>
      </c>
      <c r="Q28">
        <v>2003</v>
      </c>
      <c r="R28">
        <v>2004</v>
      </c>
      <c r="S28">
        <v>2005</v>
      </c>
      <c r="T28">
        <v>2006</v>
      </c>
      <c r="U28">
        <v>2007</v>
      </c>
      <c r="V28">
        <v>2008</v>
      </c>
      <c r="W28">
        <v>2009</v>
      </c>
      <c r="X28">
        <v>2010</v>
      </c>
      <c r="Y28">
        <v>2011</v>
      </c>
      <c r="Z28">
        <v>2012</v>
      </c>
      <c r="AA28">
        <v>2013</v>
      </c>
      <c r="AB28">
        <v>2014</v>
      </c>
      <c r="AC28">
        <v>2015</v>
      </c>
      <c r="AD28">
        <v>2016</v>
      </c>
      <c r="AE28">
        <v>2017</v>
      </c>
    </row>
    <row r="29" spans="1:31" x14ac:dyDescent="0.25">
      <c r="A29" t="s">
        <v>1</v>
      </c>
      <c r="B29" t="s">
        <v>2</v>
      </c>
      <c r="D29">
        <f>(D3*D17)</f>
        <v>-361689.71074395516</v>
      </c>
      <c r="E29">
        <f t="shared" ref="E29:AD33" si="0">(E3*E17)</f>
        <v>-380903.46244153695</v>
      </c>
      <c r="F29">
        <f t="shared" si="0"/>
        <v>-365347.32909394038</v>
      </c>
      <c r="G29">
        <f t="shared" si="0"/>
        <v>-333484.30960109882</v>
      </c>
      <c r="H29">
        <f t="shared" si="0"/>
        <v>-309956.8886952895</v>
      </c>
      <c r="I29">
        <f t="shared" si="0"/>
        <v>-313188.42579844099</v>
      </c>
      <c r="J29">
        <f t="shared" si="0"/>
        <v>-326771.96459742117</v>
      </c>
      <c r="K29">
        <f t="shared" si="0"/>
        <v>-301393.37096632167</v>
      </c>
      <c r="L29">
        <f t="shared" si="0"/>
        <v>-295510.50464213308</v>
      </c>
      <c r="M29">
        <f t="shared" si="0"/>
        <v>-311962.415705005</v>
      </c>
      <c r="N29">
        <f t="shared" si="0"/>
        <v>-327352.59863379854</v>
      </c>
      <c r="O29">
        <f t="shared" si="0"/>
        <v>-354962.42087909009</v>
      </c>
      <c r="P29">
        <f t="shared" si="0"/>
        <v>-359104.52299129817</v>
      </c>
      <c r="Q29">
        <f t="shared" si="0"/>
        <v>-372347.87825467723</v>
      </c>
      <c r="R29">
        <f t="shared" si="0"/>
        <v>-376354.86110914988</v>
      </c>
      <c r="S29">
        <f t="shared" si="0"/>
        <v>-394464.6450915006</v>
      </c>
      <c r="T29">
        <f t="shared" si="0"/>
        <v>-433119.47887284373</v>
      </c>
      <c r="U29">
        <f t="shared" si="0"/>
        <v>-413793.85155694053</v>
      </c>
      <c r="V29">
        <f t="shared" si="0"/>
        <v>-416972.03083329892</v>
      </c>
      <c r="W29">
        <f t="shared" si="0"/>
        <v>-452032.73669295758</v>
      </c>
      <c r="X29">
        <f t="shared" si="0"/>
        <v>-436077.92510259955</v>
      </c>
      <c r="Y29">
        <f t="shared" si="0"/>
        <v>-460854.35019520088</v>
      </c>
      <c r="Z29">
        <f t="shared" si="0"/>
        <v>-491110.84485372878</v>
      </c>
      <c r="AA29">
        <f t="shared" si="0"/>
        <v>-488925.21876150859</v>
      </c>
      <c r="AB29">
        <f t="shared" si="0"/>
        <v>-502814.67321878538</v>
      </c>
      <c r="AC29">
        <f t="shared" si="0"/>
        <v>-503033.11883466528</v>
      </c>
      <c r="AD29">
        <f t="shared" si="0"/>
        <v>-509481.92499790166</v>
      </c>
    </row>
    <row r="30" spans="1:31" x14ac:dyDescent="0.25">
      <c r="B30" t="s">
        <v>12</v>
      </c>
      <c r="D30">
        <f>(D4*D18)</f>
        <v>-939362.93186896667</v>
      </c>
      <c r="E30">
        <f t="shared" ref="E30:S30" si="1">(E4*E18)</f>
        <v>-987352.73098955909</v>
      </c>
      <c r="F30">
        <f t="shared" si="1"/>
        <v>-966539.15512291726</v>
      </c>
      <c r="G30">
        <f t="shared" si="1"/>
        <v>-921482.33172550506</v>
      </c>
      <c r="H30">
        <f t="shared" si="1"/>
        <v>-882474.43230778421</v>
      </c>
      <c r="I30">
        <f t="shared" si="1"/>
        <v>-898840.45647605462</v>
      </c>
      <c r="J30">
        <f t="shared" si="1"/>
        <v>-931938.88696864422</v>
      </c>
      <c r="K30">
        <f t="shared" si="1"/>
        <v>-896064.44075742352</v>
      </c>
      <c r="L30">
        <f t="shared" si="1"/>
        <v>-890239.35467015649</v>
      </c>
      <c r="M30">
        <f t="shared" si="1"/>
        <v>-918048.11471782124</v>
      </c>
      <c r="N30">
        <f t="shared" si="1"/>
        <v>-947954.55117449863</v>
      </c>
      <c r="O30">
        <f t="shared" si="1"/>
        <v>-1002603.9028674902</v>
      </c>
      <c r="P30">
        <f t="shared" si="1"/>
        <v>-1008963.5113061512</v>
      </c>
      <c r="Q30">
        <f t="shared" si="1"/>
        <v>-1029022.0008657443</v>
      </c>
      <c r="R30">
        <f t="shared" si="1"/>
        <v>-1034959.09355873</v>
      </c>
      <c r="S30">
        <f t="shared" si="1"/>
        <v>-1069902.1643234589</v>
      </c>
      <c r="T30">
        <f t="shared" si="0"/>
        <v>-1147061.2992205415</v>
      </c>
      <c r="U30">
        <f t="shared" si="0"/>
        <v>-1115241.4934559497</v>
      </c>
      <c r="V30">
        <f t="shared" si="0"/>
        <v>-1089092.1553704278</v>
      </c>
      <c r="W30">
        <f t="shared" si="0"/>
        <v>-1124597.4043359177</v>
      </c>
      <c r="X30">
        <f t="shared" si="0"/>
        <v>-1062747.8042090123</v>
      </c>
      <c r="Y30">
        <f t="shared" si="0"/>
        <v>-1071723.8444820517</v>
      </c>
      <c r="Z30">
        <f t="shared" si="0"/>
        <v>-1111724.8089091908</v>
      </c>
      <c r="AA30">
        <f t="shared" si="0"/>
        <v>-1097540.3927680419</v>
      </c>
      <c r="AB30">
        <f t="shared" si="0"/>
        <v>-1110765.9220755331</v>
      </c>
      <c r="AC30">
        <f t="shared" si="0"/>
        <v>-1100692.1243139654</v>
      </c>
      <c r="AD30">
        <f t="shared" si="0"/>
        <v>-1101183.0269220639</v>
      </c>
    </row>
    <row r="31" spans="1:31" x14ac:dyDescent="0.25">
      <c r="B31" t="s">
        <v>13</v>
      </c>
      <c r="D31">
        <f>(D5*D19)</f>
        <v>200463.8230476419</v>
      </c>
      <c r="E31">
        <f t="shared" si="0"/>
        <v>154261.74921854882</v>
      </c>
      <c r="F31">
        <f t="shared" si="0"/>
        <v>180467.2393871152</v>
      </c>
      <c r="G31">
        <f t="shared" si="0"/>
        <v>237675.00435003618</v>
      </c>
      <c r="H31">
        <f t="shared" si="0"/>
        <v>282972.21170058707</v>
      </c>
      <c r="I31">
        <f t="shared" si="0"/>
        <v>271401.39685885969</v>
      </c>
      <c r="J31">
        <f t="shared" si="0"/>
        <v>237020.08030737378</v>
      </c>
      <c r="K31">
        <f t="shared" si="0"/>
        <v>282693.1064327021</v>
      </c>
      <c r="L31">
        <f t="shared" si="0"/>
        <v>290502.74665758456</v>
      </c>
      <c r="M31">
        <f t="shared" si="0"/>
        <v>252105.43118061204</v>
      </c>
      <c r="N31">
        <f t="shared" si="0"/>
        <v>211764.98947945423</v>
      </c>
      <c r="O31">
        <f t="shared" si="0"/>
        <v>145594.17791453618</v>
      </c>
      <c r="P31">
        <f t="shared" si="0"/>
        <v>131118.65738724501</v>
      </c>
      <c r="Q31">
        <f t="shared" si="0"/>
        <v>102224.18899405352</v>
      </c>
      <c r="R31">
        <f t="shared" si="0"/>
        <v>88597.474967657879</v>
      </c>
      <c r="S31">
        <f t="shared" si="0"/>
        <v>45071.319803712555</v>
      </c>
      <c r="T31">
        <f t="shared" si="0"/>
        <v>-41314.03055286075</v>
      </c>
      <c r="U31">
        <f t="shared" si="0"/>
        <v>-9043.3317291892581</v>
      </c>
      <c r="V31">
        <f t="shared" si="0"/>
        <v>6339.702942635693</v>
      </c>
      <c r="W31">
        <f t="shared" si="0"/>
        <v>-43168.01110839496</v>
      </c>
      <c r="X31">
        <f t="shared" si="0"/>
        <v>9910.2936626848441</v>
      </c>
      <c r="Y31">
        <f t="shared" si="0"/>
        <v>-11938.336281484138</v>
      </c>
      <c r="Z31">
        <f t="shared" si="0"/>
        <v>-57436.020936765221</v>
      </c>
      <c r="AA31">
        <f t="shared" si="0"/>
        <v>-39714.450361011695</v>
      </c>
      <c r="AB31">
        <f t="shared" si="0"/>
        <v>-60369.333531668803</v>
      </c>
      <c r="AC31">
        <f t="shared" si="0"/>
        <v>-46937.850239792271</v>
      </c>
      <c r="AD31">
        <f t="shared" si="0"/>
        <v>-49713.56939934953</v>
      </c>
    </row>
    <row r="32" spans="1:31" x14ac:dyDescent="0.25">
      <c r="B32" t="s">
        <v>7</v>
      </c>
      <c r="D32">
        <f>(D6*D20)</f>
        <v>-49570.864081150248</v>
      </c>
      <c r="E32">
        <f t="shared" si="0"/>
        <v>-82722.702995842046</v>
      </c>
      <c r="F32">
        <f t="shared" si="0"/>
        <v>-68818.899737876258</v>
      </c>
      <c r="G32">
        <f t="shared" si="0"/>
        <v>-35028.358661854661</v>
      </c>
      <c r="H32">
        <f t="shared" si="0"/>
        <v>-12053.817582201231</v>
      </c>
      <c r="I32">
        <f t="shared" si="0"/>
        <v>-22590.251372941973</v>
      </c>
      <c r="J32">
        <f t="shared" si="0"/>
        <v>-47557.540257034605</v>
      </c>
      <c r="K32">
        <f t="shared" si="0"/>
        <v>-21520.430832852388</v>
      </c>
      <c r="L32">
        <f t="shared" si="0"/>
        <v>-19599.388802290909</v>
      </c>
      <c r="M32">
        <f t="shared" si="0"/>
        <v>-37655.540242394207</v>
      </c>
      <c r="N32">
        <f t="shared" si="0"/>
        <v>-54321.542987408073</v>
      </c>
      <c r="O32">
        <f t="shared" si="0"/>
        <v>-91071.061576508291</v>
      </c>
      <c r="P32">
        <f t="shared" si="0"/>
        <v>-88731.75246073294</v>
      </c>
      <c r="Q32">
        <f t="shared" si="0"/>
        <v>-101914.84497819691</v>
      </c>
      <c r="R32">
        <f t="shared" si="0"/>
        <v>-102243.89396811041</v>
      </c>
      <c r="S32">
        <f t="shared" si="0"/>
        <v>-125711.7873318652</v>
      </c>
      <c r="T32">
        <f t="shared" si="0"/>
        <v>-175626.83141121228</v>
      </c>
      <c r="U32">
        <f t="shared" si="0"/>
        <v>-169120.3059159666</v>
      </c>
      <c r="V32">
        <f t="shared" si="0"/>
        <v>-164306.78418790747</v>
      </c>
      <c r="W32">
        <f t="shared" si="0"/>
        <v>-207371.40864758135</v>
      </c>
      <c r="X32">
        <f t="shared" si="0"/>
        <v>-180730.56099435067</v>
      </c>
      <c r="Y32">
        <f t="shared" si="0"/>
        <v>-204115.53329326853</v>
      </c>
      <c r="Z32">
        <f t="shared" si="0"/>
        <v>-232011.61260893781</v>
      </c>
      <c r="AA32">
        <f t="shared" si="0"/>
        <v>-223910.03652765998</v>
      </c>
      <c r="AB32">
        <f t="shared" si="0"/>
        <v>-236687.91191172999</v>
      </c>
      <c r="AC32">
        <f t="shared" si="0"/>
        <v>-231326.15902459819</v>
      </c>
      <c r="AD32">
        <f t="shared" si="0"/>
        <v>-233118.54276283388</v>
      </c>
    </row>
    <row r="33" spans="1:31" x14ac:dyDescent="0.25">
      <c r="B33" t="s">
        <v>8</v>
      </c>
      <c r="D33">
        <f>(D7*D21)</f>
        <v>-2543.6429477002507</v>
      </c>
      <c r="E33">
        <f t="shared" si="0"/>
        <v>-3863.4681667595578</v>
      </c>
      <c r="F33">
        <f t="shared" si="0"/>
        <v>-4416.4632841501661</v>
      </c>
      <c r="G33">
        <f t="shared" si="0"/>
        <v>-4176.5243097380871</v>
      </c>
      <c r="H33">
        <f t="shared" si="0"/>
        <v>-3819.0215673624257</v>
      </c>
      <c r="I33">
        <f t="shared" si="0"/>
        <v>-4446.9972800583801</v>
      </c>
      <c r="J33">
        <f t="shared" si="0"/>
        <v>-5680.361054207332</v>
      </c>
      <c r="K33">
        <f t="shared" si="0"/>
        <v>-4613.101056807277</v>
      </c>
      <c r="L33">
        <f t="shared" si="0"/>
        <v>-4548.2650355899023</v>
      </c>
      <c r="M33">
        <f t="shared" si="0"/>
        <v>-5695.7040651201341</v>
      </c>
      <c r="N33">
        <f t="shared" si="0"/>
        <v>-6848.1647483790421</v>
      </c>
      <c r="O33">
        <f t="shared" si="0"/>
        <v>-9226.6579406669916</v>
      </c>
      <c r="P33">
        <f t="shared" si="0"/>
        <v>-9617.7247252854249</v>
      </c>
      <c r="Q33">
        <f t="shared" si="0"/>
        <v>-10784.882150297723</v>
      </c>
      <c r="R33">
        <f t="shared" si="0"/>
        <v>-11186.156259319023</v>
      </c>
      <c r="S33">
        <f t="shared" si="0"/>
        <v>-13322.459684350815</v>
      </c>
      <c r="T33">
        <f t="shared" si="0"/>
        <v>-17191.546966377486</v>
      </c>
      <c r="U33">
        <f t="shared" si="0"/>
        <v>-17295.661442243156</v>
      </c>
      <c r="V33">
        <f t="shared" si="0"/>
        <v>-16765.508321903144</v>
      </c>
      <c r="W33">
        <f t="shared" si="0"/>
        <v>-19289.532485854968</v>
      </c>
      <c r="X33">
        <f t="shared" si="0"/>
        <v>-17086.690844022229</v>
      </c>
      <c r="Y33">
        <f t="shared" si="0"/>
        <v>-18229.106184506298</v>
      </c>
      <c r="Z33">
        <f t="shared" si="0"/>
        <v>-19942.689239262629</v>
      </c>
      <c r="AA33">
        <f t="shared" si="0"/>
        <v>-19241.357307657519</v>
      </c>
      <c r="AB33">
        <f t="shared" si="0"/>
        <v>-19964.990231763048</v>
      </c>
      <c r="AC33">
        <f t="shared" si="0"/>
        <v>-19495.755662795509</v>
      </c>
      <c r="AD33">
        <f t="shared" si="0"/>
        <v>-19498.030781616813</v>
      </c>
    </row>
    <row r="34" spans="1:31" x14ac:dyDescent="0.25">
      <c r="B34" t="s">
        <v>9</v>
      </c>
      <c r="D34">
        <f>SUM(D29:D33)</f>
        <v>-1152703.3265941304</v>
      </c>
      <c r="E34">
        <f t="shared" ref="E34:AD34" si="2">SUM(E29:E33)</f>
        <v>-1300580.6153751488</v>
      </c>
      <c r="F34">
        <f t="shared" si="2"/>
        <v>-1224654.6078517688</v>
      </c>
      <c r="G34">
        <f t="shared" si="2"/>
        <v>-1056496.5199481605</v>
      </c>
      <c r="H34">
        <f t="shared" si="2"/>
        <v>-925331.94845205045</v>
      </c>
      <c r="I34">
        <f t="shared" si="2"/>
        <v>-967664.73406863632</v>
      </c>
      <c r="J34">
        <f t="shared" si="2"/>
        <v>-1074928.6725699336</v>
      </c>
      <c r="K34">
        <f t="shared" si="2"/>
        <v>-940898.23718070274</v>
      </c>
      <c r="L34">
        <f t="shared" si="2"/>
        <v>-919394.76649258588</v>
      </c>
      <c r="M34">
        <f t="shared" si="2"/>
        <v>-1021256.3435497285</v>
      </c>
      <c r="N34">
        <f t="shared" si="2"/>
        <v>-1124711.8680646301</v>
      </c>
      <c r="O34">
        <f t="shared" si="2"/>
        <v>-1312269.8653492192</v>
      </c>
      <c r="P34">
        <f t="shared" si="2"/>
        <v>-1335298.8540962224</v>
      </c>
      <c r="Q34">
        <f t="shared" si="2"/>
        <v>-1411845.4172548628</v>
      </c>
      <c r="R34">
        <f t="shared" si="2"/>
        <v>-1436146.5299276514</v>
      </c>
      <c r="S34">
        <f t="shared" si="2"/>
        <v>-1558329.7366274628</v>
      </c>
      <c r="T34">
        <f t="shared" si="2"/>
        <v>-1814313.1870238357</v>
      </c>
      <c r="U34">
        <f t="shared" si="2"/>
        <v>-1724494.6441002893</v>
      </c>
      <c r="V34">
        <f t="shared" si="2"/>
        <v>-1680796.7757709017</v>
      </c>
      <c r="W34">
        <f t="shared" si="2"/>
        <v>-1846459.0932707067</v>
      </c>
      <c r="X34">
        <f t="shared" si="2"/>
        <v>-1686732.6874873</v>
      </c>
      <c r="Y34">
        <f t="shared" si="2"/>
        <v>-1766861.1704365117</v>
      </c>
      <c r="Z34">
        <f t="shared" si="2"/>
        <v>-1912225.9765478852</v>
      </c>
      <c r="AA34">
        <f t="shared" si="2"/>
        <v>-1869331.4557258799</v>
      </c>
      <c r="AB34">
        <f t="shared" si="2"/>
        <v>-1930602.8309694803</v>
      </c>
      <c r="AC34">
        <f t="shared" si="2"/>
        <v>-1901485.008075817</v>
      </c>
      <c r="AD34">
        <f t="shared" si="2"/>
        <v>-1912995.0948637659</v>
      </c>
    </row>
    <row r="35" spans="1:31" x14ac:dyDescent="0.25">
      <c r="A35" t="s">
        <v>10</v>
      </c>
      <c r="B35" t="s">
        <v>2</v>
      </c>
      <c r="D35">
        <f>(D9*D22)</f>
        <v>-15480.202316983818</v>
      </c>
      <c r="E35">
        <f t="shared" ref="E35:AD39" si="3">(E9*E22)</f>
        <v>-13750.266404497022</v>
      </c>
      <c r="F35">
        <f t="shared" si="3"/>
        <v>-1487.6160828204004</v>
      </c>
      <c r="G35">
        <f t="shared" si="3"/>
        <v>25502.501159644002</v>
      </c>
      <c r="H35">
        <f t="shared" si="3"/>
        <v>38827.045124020915</v>
      </c>
      <c r="I35">
        <f t="shared" si="3"/>
        <v>35360.384548931142</v>
      </c>
      <c r="J35">
        <f t="shared" si="3"/>
        <v>27813.333303942884</v>
      </c>
      <c r="K35">
        <f t="shared" si="3"/>
        <v>35460.94581346662</v>
      </c>
      <c r="L35">
        <f t="shared" si="3"/>
        <v>31707.413156028008</v>
      </c>
      <c r="M35">
        <f t="shared" si="3"/>
        <v>29980.035018442402</v>
      </c>
      <c r="N35">
        <f t="shared" si="3"/>
        <v>29476.944584000241</v>
      </c>
      <c r="O35">
        <f t="shared" si="3"/>
        <v>22555.833569304166</v>
      </c>
      <c r="P35">
        <f t="shared" si="3"/>
        <v>24242.261233751964</v>
      </c>
      <c r="Q35">
        <f t="shared" si="3"/>
        <v>1559.5169921760621</v>
      </c>
      <c r="R35">
        <f t="shared" si="3"/>
        <v>-7390.7310772323754</v>
      </c>
      <c r="S35">
        <f t="shared" si="3"/>
        <v>-37941.694842850848</v>
      </c>
      <c r="T35">
        <f t="shared" si="3"/>
        <v>-81593.964673613227</v>
      </c>
      <c r="U35">
        <f t="shared" si="3"/>
        <v>-104826.65389799094</v>
      </c>
      <c r="V35">
        <f t="shared" si="3"/>
        <v>-64995.274897532865</v>
      </c>
      <c r="W35">
        <f t="shared" si="3"/>
        <v>-68721.024734334729</v>
      </c>
      <c r="X35">
        <f t="shared" si="3"/>
        <v>-40551.309388552174</v>
      </c>
      <c r="Y35">
        <f t="shared" si="3"/>
        <v>-13959.424870744842</v>
      </c>
      <c r="Z35">
        <f t="shared" si="3"/>
        <v>-22505.338764589975</v>
      </c>
      <c r="AA35">
        <f t="shared" si="3"/>
        <v>-30915.885307069631</v>
      </c>
      <c r="AB35">
        <f t="shared" si="3"/>
        <v>-37348.793826994639</v>
      </c>
      <c r="AC35">
        <f t="shared" si="3"/>
        <v>-45712.789950453167</v>
      </c>
      <c r="AD35">
        <f t="shared" si="3"/>
        <v>-59436.291514245029</v>
      </c>
    </row>
    <row r="36" spans="1:31" x14ac:dyDescent="0.25">
      <c r="B36" t="s">
        <v>12</v>
      </c>
      <c r="D36">
        <f>(D10*D23)</f>
        <v>-30795.082641914403</v>
      </c>
      <c r="E36">
        <f t="shared" ref="E36:S36" si="4">(E10*E23)</f>
        <v>-37828.626125498347</v>
      </c>
      <c r="F36">
        <f t="shared" si="4"/>
        <v>-23170.040551938389</v>
      </c>
      <c r="G36">
        <f t="shared" si="4"/>
        <v>7423.5913143638281</v>
      </c>
      <c r="H36">
        <f t="shared" si="4"/>
        <v>18357.553471746</v>
      </c>
      <c r="I36">
        <f t="shared" si="4"/>
        <v>7390.0960801664114</v>
      </c>
      <c r="J36">
        <f t="shared" si="4"/>
        <v>-9931.8526768992051</v>
      </c>
      <c r="K36">
        <f t="shared" si="4"/>
        <v>-4059.8058040719566</v>
      </c>
      <c r="L36">
        <f t="shared" si="4"/>
        <v>-18902.602569111878</v>
      </c>
      <c r="M36">
        <f t="shared" si="4"/>
        <v>-30713.552911048453</v>
      </c>
      <c r="N36">
        <f t="shared" si="4"/>
        <v>-34350.741970364361</v>
      </c>
      <c r="O36">
        <f t="shared" si="4"/>
        <v>-54602.693481444956</v>
      </c>
      <c r="P36">
        <f t="shared" si="4"/>
        <v>-45293.472437521967</v>
      </c>
      <c r="Q36">
        <f t="shared" si="4"/>
        <v>-68364.48172832845</v>
      </c>
      <c r="R36">
        <f t="shared" si="4"/>
        <v>-63484.60142869789</v>
      </c>
      <c r="S36">
        <f t="shared" si="4"/>
        <v>-94801.558392885738</v>
      </c>
      <c r="T36">
        <f t="shared" si="3"/>
        <v>-138789.9151374076</v>
      </c>
      <c r="U36">
        <f t="shared" si="3"/>
        <v>-152325.56848442063</v>
      </c>
      <c r="V36">
        <f t="shared" si="3"/>
        <v>-117411.25748843131</v>
      </c>
      <c r="W36">
        <f t="shared" si="3"/>
        <v>-137560.41273092947</v>
      </c>
      <c r="X36">
        <f t="shared" si="3"/>
        <v>-109458.33111197142</v>
      </c>
      <c r="Y36">
        <f t="shared" si="3"/>
        <v>-92224.536880661282</v>
      </c>
      <c r="Z36">
        <f t="shared" si="3"/>
        <v>-110209.85444996097</v>
      </c>
      <c r="AA36">
        <f t="shared" si="3"/>
        <v>-130800.20254491888</v>
      </c>
      <c r="AB36">
        <f t="shared" si="3"/>
        <v>-147261.10128315701</v>
      </c>
      <c r="AC36">
        <f t="shared" si="3"/>
        <v>-167615.37903427822</v>
      </c>
      <c r="AD36">
        <f t="shared" si="3"/>
        <v>-195765.5874183643</v>
      </c>
    </row>
    <row r="37" spans="1:31" x14ac:dyDescent="0.25">
      <c r="B37" t="s">
        <v>13</v>
      </c>
      <c r="D37">
        <f>(D11*D24)</f>
        <v>845855.6801364827</v>
      </c>
      <c r="E37">
        <f t="shared" si="3"/>
        <v>860368.83625301626</v>
      </c>
      <c r="F37">
        <f t="shared" si="3"/>
        <v>909123.10866435827</v>
      </c>
      <c r="G37">
        <f t="shared" si="3"/>
        <v>984552.53777282045</v>
      </c>
      <c r="H37">
        <f t="shared" si="3"/>
        <v>1034792.6259885075</v>
      </c>
      <c r="I37">
        <f t="shared" si="3"/>
        <v>1044343.6371218752</v>
      </c>
      <c r="J37">
        <f t="shared" si="3"/>
        <v>1042732.9511179181</v>
      </c>
      <c r="K37">
        <f t="shared" si="3"/>
        <v>1080149.0592327917</v>
      </c>
      <c r="L37">
        <f t="shared" si="3"/>
        <v>1087684.160403209</v>
      </c>
      <c r="M37">
        <f t="shared" si="3"/>
        <v>1094614.1390822895</v>
      </c>
      <c r="N37">
        <f t="shared" si="3"/>
        <v>1115796.8302659716</v>
      </c>
      <c r="O37">
        <f t="shared" si="3"/>
        <v>1107369.4473158396</v>
      </c>
      <c r="P37">
        <f t="shared" si="3"/>
        <v>1111158.3235990107</v>
      </c>
      <c r="Q37">
        <f t="shared" si="3"/>
        <v>1077189.5888412383</v>
      </c>
      <c r="R37">
        <f t="shared" si="3"/>
        <v>1094884.042455141</v>
      </c>
      <c r="S37">
        <f t="shared" si="3"/>
        <v>1047131.0520577647</v>
      </c>
      <c r="T37">
        <f t="shared" si="3"/>
        <v>959072.97662100068</v>
      </c>
      <c r="U37">
        <f t="shared" si="3"/>
        <v>935646.4587947136</v>
      </c>
      <c r="V37">
        <f t="shared" si="3"/>
        <v>1007541.7156699552</v>
      </c>
      <c r="W37">
        <f t="shared" si="3"/>
        <v>960438.68250433728</v>
      </c>
      <c r="X37">
        <f t="shared" si="3"/>
        <v>1011498.1967818366</v>
      </c>
      <c r="Y37">
        <f t="shared" si="3"/>
        <v>1025884.3158355535</v>
      </c>
      <c r="Z37">
        <f t="shared" si="3"/>
        <v>994152.21520849795</v>
      </c>
      <c r="AA37">
        <f t="shared" si="3"/>
        <v>963105.39003601205</v>
      </c>
      <c r="AB37">
        <f t="shared" si="3"/>
        <v>940484.60266969679</v>
      </c>
      <c r="AC37">
        <f t="shared" si="3"/>
        <v>910292.74592845526</v>
      </c>
      <c r="AD37">
        <f t="shared" si="3"/>
        <v>858699.59754981694</v>
      </c>
    </row>
    <row r="38" spans="1:31" x14ac:dyDescent="0.25">
      <c r="B38" t="s">
        <v>7</v>
      </c>
      <c r="D38">
        <f>(D12*D25)</f>
        <v>488833.23248665984</v>
      </c>
      <c r="E38">
        <f t="shared" si="3"/>
        <v>483741.97783105803</v>
      </c>
      <c r="F38">
        <f t="shared" si="3"/>
        <v>492383.06449814799</v>
      </c>
      <c r="G38">
        <f t="shared" si="3"/>
        <v>512233.56881923269</v>
      </c>
      <c r="H38">
        <f t="shared" si="3"/>
        <v>519646.48691154434</v>
      </c>
      <c r="I38">
        <f t="shared" si="3"/>
        <v>511279.59131756629</v>
      </c>
      <c r="J38">
        <f t="shared" si="3"/>
        <v>496466.36763722188</v>
      </c>
      <c r="K38">
        <f t="shared" si="3"/>
        <v>499975.94782365626</v>
      </c>
      <c r="L38">
        <f t="shared" si="3"/>
        <v>489351.6568950339</v>
      </c>
      <c r="M38">
        <f t="shared" si="3"/>
        <v>478897.36370498443</v>
      </c>
      <c r="N38">
        <f t="shared" si="3"/>
        <v>474001.04062165756</v>
      </c>
      <c r="O38">
        <f t="shared" si="3"/>
        <v>460396.28789041698</v>
      </c>
      <c r="P38">
        <f t="shared" si="3"/>
        <v>480969.30298249098</v>
      </c>
      <c r="Q38">
        <f t="shared" si="3"/>
        <v>487675.57784910867</v>
      </c>
      <c r="R38">
        <f t="shared" si="3"/>
        <v>513933.61014323955</v>
      </c>
      <c r="S38">
        <f t="shared" si="3"/>
        <v>513969.51192759379</v>
      </c>
      <c r="T38">
        <f t="shared" si="3"/>
        <v>495966.48487306986</v>
      </c>
      <c r="U38">
        <f t="shared" si="3"/>
        <v>503787.07528114901</v>
      </c>
      <c r="V38">
        <f t="shared" si="3"/>
        <v>532985.31035995902</v>
      </c>
      <c r="W38">
        <f t="shared" si="3"/>
        <v>510214.81891421025</v>
      </c>
      <c r="X38">
        <f t="shared" si="3"/>
        <v>531449.47487379389</v>
      </c>
      <c r="Y38">
        <f t="shared" si="3"/>
        <v>524790.34616207483</v>
      </c>
      <c r="Z38">
        <f t="shared" si="3"/>
        <v>509041.26000620227</v>
      </c>
      <c r="AA38">
        <f t="shared" si="3"/>
        <v>496103.93216603139</v>
      </c>
      <c r="AB38">
        <f t="shared" si="3"/>
        <v>481385.14875191892</v>
      </c>
      <c r="AC38">
        <f t="shared" si="3"/>
        <v>468559.11787270632</v>
      </c>
      <c r="AD38">
        <f t="shared" si="3"/>
        <v>443306.09726586146</v>
      </c>
    </row>
    <row r="39" spans="1:31" x14ac:dyDescent="0.25">
      <c r="B39" t="s">
        <v>8</v>
      </c>
      <c r="D39">
        <f>(D13*D26)</f>
        <v>1288.2395000667952</v>
      </c>
      <c r="E39">
        <f t="shared" si="3"/>
        <v>2159.4975687786723</v>
      </c>
      <c r="F39">
        <f t="shared" si="3"/>
        <v>3233.9785716256001</v>
      </c>
      <c r="G39">
        <f t="shared" si="3"/>
        <v>4573.2676013893069</v>
      </c>
      <c r="H39">
        <f t="shared" si="3"/>
        <v>5827.689717860686</v>
      </c>
      <c r="I39">
        <f t="shared" si="3"/>
        <v>6867.9320069180976</v>
      </c>
      <c r="J39">
        <f t="shared" si="3"/>
        <v>7830.6810304581186</v>
      </c>
      <c r="K39">
        <f t="shared" si="3"/>
        <v>9152.1132933880654</v>
      </c>
      <c r="L39">
        <f t="shared" si="3"/>
        <v>10265.181177542632</v>
      </c>
      <c r="M39">
        <f t="shared" si="3"/>
        <v>11504.237779023875</v>
      </c>
      <c r="N39">
        <f t="shared" si="3"/>
        <v>12958.439392678612</v>
      </c>
      <c r="O39">
        <f t="shared" si="3"/>
        <v>14101.687875827149</v>
      </c>
      <c r="P39">
        <f t="shared" si="3"/>
        <v>13556.0336140216</v>
      </c>
      <c r="Q39">
        <f t="shared" si="3"/>
        <v>12627.546389614448</v>
      </c>
      <c r="R39">
        <f t="shared" si="3"/>
        <v>12316.917528375434</v>
      </c>
      <c r="S39">
        <f t="shared" si="3"/>
        <v>11283.752727192736</v>
      </c>
      <c r="T39">
        <f t="shared" si="3"/>
        <v>9889.6536631266845</v>
      </c>
      <c r="U39">
        <f t="shared" si="3"/>
        <v>9213.4838819139623</v>
      </c>
      <c r="V39">
        <f t="shared" si="3"/>
        <v>11905.589977360771</v>
      </c>
      <c r="W39">
        <f t="shared" si="3"/>
        <v>13132.006327820949</v>
      </c>
      <c r="X39">
        <f t="shared" si="3"/>
        <v>15633.245139580251</v>
      </c>
      <c r="Y39">
        <f t="shared" si="3"/>
        <v>16942.452041686658</v>
      </c>
      <c r="Z39">
        <f t="shared" si="3"/>
        <v>16453.204099511826</v>
      </c>
      <c r="AA39">
        <f t="shared" si="3"/>
        <v>15802.648355820233</v>
      </c>
      <c r="AB39">
        <f t="shared" si="3"/>
        <v>15390.856890537034</v>
      </c>
      <c r="AC39">
        <f t="shared" si="3"/>
        <v>14857.324718740747</v>
      </c>
      <c r="AD39">
        <f t="shared" si="3"/>
        <v>14053.889452765274</v>
      </c>
    </row>
    <row r="40" spans="1:31" x14ac:dyDescent="0.25">
      <c r="B40" t="s">
        <v>9</v>
      </c>
      <c r="D40">
        <f>SUM(D35:D39)</f>
        <v>1289701.867164311</v>
      </c>
      <c r="E40">
        <f t="shared" ref="E40:AD40" si="5">SUM(E35:E39)</f>
        <v>1294691.4191228575</v>
      </c>
      <c r="F40">
        <f t="shared" si="5"/>
        <v>1380082.4950993732</v>
      </c>
      <c r="G40">
        <f t="shared" si="5"/>
        <v>1534285.4666674503</v>
      </c>
      <c r="H40">
        <f t="shared" si="5"/>
        <v>1617451.4012136795</v>
      </c>
      <c r="I40">
        <f t="shared" si="5"/>
        <v>1605241.6410754572</v>
      </c>
      <c r="J40">
        <f t="shared" si="5"/>
        <v>1564911.4804126418</v>
      </c>
      <c r="K40">
        <f t="shared" si="5"/>
        <v>1620678.2603592307</v>
      </c>
      <c r="L40">
        <f t="shared" si="5"/>
        <v>1600105.8090627016</v>
      </c>
      <c r="M40">
        <f t="shared" si="5"/>
        <v>1584282.2226736916</v>
      </c>
      <c r="N40">
        <f t="shared" si="5"/>
        <v>1597882.5128939438</v>
      </c>
      <c r="O40">
        <f t="shared" si="5"/>
        <v>1549820.5631699429</v>
      </c>
      <c r="P40">
        <f t="shared" si="5"/>
        <v>1584632.4489917532</v>
      </c>
      <c r="Q40">
        <f t="shared" si="5"/>
        <v>1510687.748343809</v>
      </c>
      <c r="R40">
        <f t="shared" si="5"/>
        <v>1550259.2376208259</v>
      </c>
      <c r="S40">
        <f t="shared" si="5"/>
        <v>1439641.0634768147</v>
      </c>
      <c r="T40">
        <f t="shared" si="5"/>
        <v>1244545.2353461764</v>
      </c>
      <c r="U40">
        <f t="shared" si="5"/>
        <v>1191494.795575365</v>
      </c>
      <c r="V40">
        <f t="shared" si="5"/>
        <v>1370026.083621311</v>
      </c>
      <c r="W40">
        <f t="shared" si="5"/>
        <v>1277504.0702811042</v>
      </c>
      <c r="X40">
        <f t="shared" si="5"/>
        <v>1408571.2762946871</v>
      </c>
      <c r="Y40">
        <f t="shared" si="5"/>
        <v>1461433.1522879091</v>
      </c>
      <c r="Z40">
        <f t="shared" si="5"/>
        <v>1386931.4860996609</v>
      </c>
      <c r="AA40">
        <f t="shared" si="5"/>
        <v>1313295.8827058752</v>
      </c>
      <c r="AB40">
        <f t="shared" si="5"/>
        <v>1252650.7132020013</v>
      </c>
      <c r="AC40">
        <f t="shared" si="5"/>
        <v>1180381.0195351711</v>
      </c>
      <c r="AD40">
        <f t="shared" si="5"/>
        <v>1060857.7053358343</v>
      </c>
    </row>
    <row r="41" spans="1:31" x14ac:dyDescent="0.25">
      <c r="D41" s="20">
        <v>1990</v>
      </c>
      <c r="E41" s="20">
        <v>1991</v>
      </c>
      <c r="F41" s="20">
        <v>1992</v>
      </c>
      <c r="G41" s="20">
        <v>1993</v>
      </c>
      <c r="H41" s="20">
        <v>1994</v>
      </c>
      <c r="I41" s="20">
        <v>1995</v>
      </c>
      <c r="J41" s="20">
        <v>1996</v>
      </c>
      <c r="K41" s="20">
        <v>1997</v>
      </c>
      <c r="L41" s="20">
        <v>1998</v>
      </c>
      <c r="M41" s="20">
        <v>1999</v>
      </c>
      <c r="N41" s="20">
        <v>2000</v>
      </c>
      <c r="O41" s="20">
        <v>2001</v>
      </c>
      <c r="P41" s="20">
        <v>2002</v>
      </c>
      <c r="Q41" s="20">
        <v>2003</v>
      </c>
      <c r="R41" s="20">
        <v>2004</v>
      </c>
      <c r="S41" s="20">
        <v>2005</v>
      </c>
      <c r="T41" s="20">
        <v>2006</v>
      </c>
      <c r="U41" s="20">
        <v>2007</v>
      </c>
      <c r="V41" s="20">
        <v>2008</v>
      </c>
      <c r="W41" s="20">
        <v>2009</v>
      </c>
      <c r="X41" s="20">
        <v>2010</v>
      </c>
      <c r="Y41" s="20">
        <v>2011</v>
      </c>
      <c r="Z41" s="20">
        <v>2012</v>
      </c>
      <c r="AA41" s="20">
        <v>2013</v>
      </c>
      <c r="AB41" s="20">
        <v>2014</v>
      </c>
      <c r="AC41" s="20">
        <v>2015</v>
      </c>
      <c r="AD41" s="20">
        <v>2016</v>
      </c>
      <c r="AE41" s="20">
        <v>2017</v>
      </c>
    </row>
    <row r="42" spans="1:31" x14ac:dyDescent="0.25">
      <c r="A42" t="s">
        <v>138</v>
      </c>
      <c r="D42">
        <f>SUM(D34,D40)</f>
        <v>136998.54057018063</v>
      </c>
      <c r="E42">
        <f t="shared" ref="E42:AD42" si="6">SUM(E34,E40)</f>
        <v>-5889.1962522913236</v>
      </c>
      <c r="F42">
        <f t="shared" si="6"/>
        <v>155427.88724760432</v>
      </c>
      <c r="G42">
        <f t="shared" si="6"/>
        <v>477788.94671928976</v>
      </c>
      <c r="H42">
        <f t="shared" si="6"/>
        <v>692119.45276162901</v>
      </c>
      <c r="I42">
        <f t="shared" si="6"/>
        <v>637576.9070068209</v>
      </c>
      <c r="J42">
        <f t="shared" si="6"/>
        <v>489982.80784270819</v>
      </c>
      <c r="K42">
        <f t="shared" si="6"/>
        <v>679780.02317852795</v>
      </c>
      <c r="L42">
        <f t="shared" si="6"/>
        <v>680711.04257011577</v>
      </c>
      <c r="M42">
        <f t="shared" si="6"/>
        <v>563025.87912396307</v>
      </c>
      <c r="N42">
        <f t="shared" si="6"/>
        <v>473170.64482931374</v>
      </c>
      <c r="O42">
        <f t="shared" si="6"/>
        <v>237550.69782072376</v>
      </c>
      <c r="P42">
        <f t="shared" si="6"/>
        <v>249333.59489553072</v>
      </c>
      <c r="Q42">
        <f t="shared" si="6"/>
        <v>98842.331088946201</v>
      </c>
      <c r="R42">
        <f t="shared" si="6"/>
        <v>114112.70769317448</v>
      </c>
      <c r="S42">
        <f t="shared" si="6"/>
        <v>-118688.67315064813</v>
      </c>
      <c r="T42">
        <f t="shared" si="6"/>
        <v>-569767.95167765929</v>
      </c>
      <c r="U42">
        <f t="shared" si="6"/>
        <v>-532999.84852492437</v>
      </c>
      <c r="V42">
        <f t="shared" si="6"/>
        <v>-310770.6921495907</v>
      </c>
      <c r="W42">
        <f t="shared" si="6"/>
        <v>-568955.02298960253</v>
      </c>
      <c r="X42">
        <f t="shared" si="6"/>
        <v>-278161.41119261296</v>
      </c>
      <c r="Y42">
        <f t="shared" si="6"/>
        <v>-305428.01814860268</v>
      </c>
      <c r="Z42">
        <f t="shared" si="6"/>
        <v>-525294.49044822436</v>
      </c>
      <c r="AA42">
        <f t="shared" si="6"/>
        <v>-556035.57302000467</v>
      </c>
      <c r="AB42">
        <f t="shared" si="6"/>
        <v>-677952.11776747904</v>
      </c>
      <c r="AC42">
        <f t="shared" si="6"/>
        <v>-721103.98854064592</v>
      </c>
      <c r="AD42">
        <f t="shared" si="6"/>
        <v>-852137.38952793158</v>
      </c>
    </row>
    <row r="43" spans="1:31" x14ac:dyDescent="0.25">
      <c r="C43" t="s">
        <v>139</v>
      </c>
      <c r="D43">
        <f>D42/1000</f>
        <v>136.99854057018064</v>
      </c>
      <c r="E43">
        <f t="shared" ref="E43:AD43" si="7">E42/1000</f>
        <v>-5.8891962522913239</v>
      </c>
      <c r="F43">
        <f t="shared" si="7"/>
        <v>155.42788724760433</v>
      </c>
      <c r="G43">
        <f t="shared" si="7"/>
        <v>477.78894671928975</v>
      </c>
      <c r="H43">
        <f t="shared" si="7"/>
        <v>692.11945276162896</v>
      </c>
      <c r="I43">
        <f t="shared" si="7"/>
        <v>637.57690700682087</v>
      </c>
      <c r="J43">
        <f t="shared" si="7"/>
        <v>489.98280784270821</v>
      </c>
      <c r="K43">
        <f t="shared" si="7"/>
        <v>679.78002317852793</v>
      </c>
      <c r="L43">
        <f t="shared" si="7"/>
        <v>680.71104257011575</v>
      </c>
      <c r="M43">
        <f t="shared" si="7"/>
        <v>563.02587912396302</v>
      </c>
      <c r="N43">
        <f t="shared" si="7"/>
        <v>473.17064482931374</v>
      </c>
      <c r="O43">
        <f t="shared" si="7"/>
        <v>237.55069782072377</v>
      </c>
      <c r="P43">
        <f t="shared" si="7"/>
        <v>249.33359489553072</v>
      </c>
      <c r="Q43">
        <f t="shared" si="7"/>
        <v>98.842331088946196</v>
      </c>
      <c r="R43">
        <f t="shared" si="7"/>
        <v>114.11270769317449</v>
      </c>
      <c r="S43">
        <f t="shared" si="7"/>
        <v>-118.68867315064813</v>
      </c>
      <c r="T43">
        <f t="shared" si="7"/>
        <v>-569.76795167765931</v>
      </c>
      <c r="U43">
        <f t="shared" si="7"/>
        <v>-532.99984852492435</v>
      </c>
      <c r="V43">
        <f t="shared" si="7"/>
        <v>-310.77069214959067</v>
      </c>
      <c r="W43">
        <f t="shared" si="7"/>
        <v>-568.95502298960253</v>
      </c>
      <c r="X43">
        <f t="shared" si="7"/>
        <v>-278.16141119261295</v>
      </c>
      <c r="Y43">
        <f t="shared" si="7"/>
        <v>-305.42801814860269</v>
      </c>
      <c r="Z43">
        <f t="shared" si="7"/>
        <v>-525.29449044822434</v>
      </c>
      <c r="AA43">
        <f t="shared" si="7"/>
        <v>-556.03557302000468</v>
      </c>
      <c r="AB43">
        <f t="shared" si="7"/>
        <v>-677.95211776747908</v>
      </c>
      <c r="AC43">
        <f t="shared" si="7"/>
        <v>-721.1039885406459</v>
      </c>
      <c r="AD43">
        <f t="shared" si="7"/>
        <v>-852.13738952793153</v>
      </c>
    </row>
    <row r="46" spans="1:31" x14ac:dyDescent="0.25">
      <c r="A46" t="s">
        <v>148</v>
      </c>
      <c r="K46" t="s">
        <v>146</v>
      </c>
    </row>
    <row r="48" spans="1:31" x14ac:dyDescent="0.25">
      <c r="D48">
        <v>1990</v>
      </c>
      <c r="E48">
        <v>1991</v>
      </c>
      <c r="F48">
        <v>1992</v>
      </c>
      <c r="G48">
        <v>1993</v>
      </c>
      <c r="H48">
        <v>1994</v>
      </c>
      <c r="I48">
        <v>1995</v>
      </c>
      <c r="J48">
        <v>1996</v>
      </c>
      <c r="K48">
        <v>1997</v>
      </c>
      <c r="L48">
        <v>1998</v>
      </c>
      <c r="M48">
        <v>1999</v>
      </c>
      <c r="N48">
        <v>2000</v>
      </c>
      <c r="O48">
        <v>2001</v>
      </c>
      <c r="P48">
        <v>2002</v>
      </c>
      <c r="Q48">
        <v>2003</v>
      </c>
      <c r="R48">
        <v>2004</v>
      </c>
      <c r="S48">
        <v>2005</v>
      </c>
      <c r="T48">
        <v>2006</v>
      </c>
      <c r="U48">
        <v>2007</v>
      </c>
      <c r="V48">
        <v>2008</v>
      </c>
      <c r="W48">
        <v>2009</v>
      </c>
      <c r="X48">
        <v>2010</v>
      </c>
      <c r="Y48">
        <v>2011</v>
      </c>
      <c r="Z48">
        <v>2012</v>
      </c>
      <c r="AA48">
        <v>2013</v>
      </c>
      <c r="AB48">
        <v>2014</v>
      </c>
      <c r="AC48">
        <v>2015</v>
      </c>
      <c r="AD48">
        <v>2016</v>
      </c>
    </row>
    <row r="49" spans="1:31" x14ac:dyDescent="0.25">
      <c r="A49">
        <v>1</v>
      </c>
      <c r="B49">
        <v>2</v>
      </c>
      <c r="C49">
        <v>1</v>
      </c>
      <c r="D49">
        <v>-1.1310623361809329</v>
      </c>
      <c r="E49">
        <v>-1.1947092413568203</v>
      </c>
      <c r="F49">
        <v>-1.1593932453280535</v>
      </c>
      <c r="G49">
        <v>-1.0740049272155971</v>
      </c>
      <c r="H49">
        <v>-1.0036478890836076</v>
      </c>
      <c r="I49">
        <v>-1.0065253999536585</v>
      </c>
      <c r="J49">
        <v>-1.0434698363293431</v>
      </c>
      <c r="K49">
        <v>-0.97001245488804289</v>
      </c>
      <c r="L49">
        <v>-0.93778997839496725</v>
      </c>
      <c r="M49">
        <v>-0.96817036271851586</v>
      </c>
      <c r="N49">
        <v>-0.99591945046121655</v>
      </c>
      <c r="O49">
        <v>-1.0646622589131409</v>
      </c>
      <c r="P49">
        <v>-1.065547686206977</v>
      </c>
      <c r="Q49">
        <v>-1.0913276160375451</v>
      </c>
      <c r="R49">
        <v>-1.0936349499176936</v>
      </c>
      <c r="S49">
        <v>-1.1382336135989628</v>
      </c>
      <c r="T49">
        <v>-1.2425548784510694</v>
      </c>
      <c r="U49">
        <v>-1.1948622153706658</v>
      </c>
      <c r="V49">
        <v>-1.1523320192921478</v>
      </c>
      <c r="W49">
        <v>-1.2221779535568227</v>
      </c>
      <c r="X49">
        <v>-1.1368477594413786</v>
      </c>
      <c r="Y49">
        <v>-1.1525763252019021</v>
      </c>
      <c r="Z49">
        <v>-1.2121838497882162</v>
      </c>
      <c r="AA49">
        <v>-1.1895119692291773</v>
      </c>
      <c r="AB49">
        <v>-1.2067313031740041</v>
      </c>
      <c r="AC49">
        <v>-1.1805194702777935</v>
      </c>
      <c r="AD49">
        <v>-1.1720751623358607</v>
      </c>
    </row>
    <row r="50" spans="1:31" x14ac:dyDescent="0.25">
      <c r="A50">
        <v>1</v>
      </c>
      <c r="B50">
        <v>2</v>
      </c>
      <c r="C50">
        <v>2</v>
      </c>
      <c r="D50">
        <v>-1.0400105650637661</v>
      </c>
      <c r="E50">
        <v>-1.1036574702396535</v>
      </c>
      <c r="F50">
        <v>-1.0643251254370449</v>
      </c>
      <c r="G50">
        <v>-0.98295315609843037</v>
      </c>
      <c r="H50">
        <v>-0.90857976919259897</v>
      </c>
      <c r="I50">
        <v>-0.91145728006264903</v>
      </c>
      <c r="J50">
        <v>-0.94438536766449266</v>
      </c>
      <c r="K50">
        <v>-0.87494433499703339</v>
      </c>
      <c r="L50">
        <v>-0.83870550973011682</v>
      </c>
      <c r="M50">
        <v>-0.8650695452798236</v>
      </c>
      <c r="N50">
        <v>-0.89281863302252518</v>
      </c>
      <c r="O50">
        <v>-0.96156144147444955</v>
      </c>
      <c r="P50">
        <v>-0.96244686876828478</v>
      </c>
      <c r="Q50">
        <v>-0.98421044982501105</v>
      </c>
      <c r="R50">
        <v>-0.98651778370515952</v>
      </c>
      <c r="S50">
        <v>-1.0311164473864287</v>
      </c>
      <c r="T50">
        <v>-1.1354377122385362</v>
      </c>
      <c r="U50">
        <v>-1.0837287003842908</v>
      </c>
      <c r="V50">
        <v>-1.0411985043057719</v>
      </c>
      <c r="W50">
        <v>-1.1110444385704459</v>
      </c>
      <c r="X50">
        <v>-1.0257142444550027</v>
      </c>
      <c r="Y50">
        <v>-1.0374264614416844</v>
      </c>
      <c r="Z50">
        <v>-1.0890012884803149</v>
      </c>
      <c r="AA50">
        <v>-1.0582967103735914</v>
      </c>
      <c r="AB50">
        <v>-1.0674833467707336</v>
      </c>
      <c r="AC50">
        <v>-1.0332388163268393</v>
      </c>
      <c r="AD50">
        <v>-1.0167618108372238</v>
      </c>
    </row>
    <row r="51" spans="1:31" x14ac:dyDescent="0.25">
      <c r="A51">
        <v>1</v>
      </c>
      <c r="B51">
        <v>2</v>
      </c>
      <c r="C51">
        <v>4</v>
      </c>
      <c r="D51">
        <v>-0.21420675034986969</v>
      </c>
      <c r="E51">
        <v>-0.27785365552575803</v>
      </c>
      <c r="F51">
        <v>-0.24253765949699035</v>
      </c>
      <c r="G51">
        <v>-0.16116569015837579</v>
      </c>
      <c r="H51">
        <v>-9.0808652026387549E-2</v>
      </c>
      <c r="I51">
        <v>-9.368616289643672E-2</v>
      </c>
      <c r="J51">
        <v>-0.13063059927212173</v>
      </c>
      <c r="K51">
        <v>-6.1189566604663792E-2</v>
      </c>
      <c r="L51">
        <v>-2.8967090111588156E-2</v>
      </c>
      <c r="M51">
        <v>-6.3363823208978154E-2</v>
      </c>
      <c r="N51">
        <v>-9.9145608499363824E-2</v>
      </c>
      <c r="O51">
        <v>-0.17592111449897141</v>
      </c>
      <c r="P51">
        <v>-0.18483923934049162</v>
      </c>
      <c r="Q51">
        <v>-0.21463551794490332</v>
      </c>
      <c r="R51">
        <v>-0.22497554937273456</v>
      </c>
      <c r="S51">
        <v>-0.27760691060168785</v>
      </c>
      <c r="T51">
        <v>-0.38996087300147853</v>
      </c>
      <c r="U51">
        <v>-0.34628455869491637</v>
      </c>
      <c r="V51">
        <v>-0.31178706016408242</v>
      </c>
      <c r="W51">
        <v>-0.38966569197644096</v>
      </c>
      <c r="X51">
        <v>-0.31236819540868055</v>
      </c>
      <c r="Y51">
        <v>-0.33211310994304721</v>
      </c>
      <c r="Z51">
        <v>-0.3836879369816768</v>
      </c>
      <c r="AA51">
        <v>-0.34896701010111197</v>
      </c>
      <c r="AB51">
        <v>-0.36216999527209603</v>
      </c>
      <c r="AC51">
        <v>-0.32390911605435946</v>
      </c>
      <c r="AD51">
        <v>-0.30743211056474351</v>
      </c>
    </row>
    <row r="52" spans="1:31" x14ac:dyDescent="0.25">
      <c r="A52">
        <v>1</v>
      </c>
      <c r="B52">
        <v>2</v>
      </c>
      <c r="C52">
        <v>6</v>
      </c>
      <c r="D52">
        <v>0.29967880823323512</v>
      </c>
      <c r="E52">
        <v>0.23201555428350673</v>
      </c>
      <c r="F52">
        <v>0.26331520153843258</v>
      </c>
      <c r="G52">
        <v>0.34067082210320443</v>
      </c>
      <c r="H52">
        <v>0.40299516268750946</v>
      </c>
      <c r="I52">
        <v>0.39610130304361757</v>
      </c>
      <c r="J52">
        <v>0.35514051789408985</v>
      </c>
      <c r="K52">
        <v>0.42056520178770729</v>
      </c>
      <c r="L52">
        <v>0.44877132950694021</v>
      </c>
      <c r="M52">
        <v>0.41437459640955021</v>
      </c>
      <c r="N52">
        <v>0.38260915989300726</v>
      </c>
      <c r="O52">
        <v>0.30583365389339834</v>
      </c>
      <c r="P52">
        <v>0.30494822659956355</v>
      </c>
      <c r="Q52">
        <v>0.27515194799515097</v>
      </c>
      <c r="R52">
        <v>0.268828265341162</v>
      </c>
      <c r="S52">
        <v>0.21619690411220915</v>
      </c>
      <c r="T52">
        <v>0.10785929048625986</v>
      </c>
      <c r="U52">
        <v>0.15153560479282158</v>
      </c>
      <c r="V52">
        <v>0.19406580087134007</v>
      </c>
      <c r="W52">
        <v>0.11618716905898063</v>
      </c>
      <c r="X52">
        <v>0.19750101440058376</v>
      </c>
      <c r="Y52">
        <v>0.17775609986621799</v>
      </c>
      <c r="Z52">
        <v>0.12216492405374568</v>
      </c>
      <c r="AA52">
        <v>0.14885315338662553</v>
      </c>
      <c r="AB52">
        <v>0.13163381944180053</v>
      </c>
      <c r="AC52">
        <v>0.16186200111185212</v>
      </c>
      <c r="AD52">
        <v>0.17432265782762579</v>
      </c>
    </row>
    <row r="53" spans="1:31" x14ac:dyDescent="0.25">
      <c r="A53">
        <v>1</v>
      </c>
      <c r="B53">
        <v>2</v>
      </c>
      <c r="C53">
        <v>7</v>
      </c>
      <c r="D53">
        <v>0.54536818153023825</v>
      </c>
      <c r="E53">
        <v>0.48975397390203446</v>
      </c>
      <c r="F53">
        <v>0.53310266747848578</v>
      </c>
      <c r="G53">
        <v>0.62652368313862672</v>
      </c>
      <c r="H53">
        <v>0.70491341881829994</v>
      </c>
      <c r="I53">
        <v>0.71006860549593354</v>
      </c>
      <c r="J53">
        <v>0.68115686666793263</v>
      </c>
      <c r="K53">
        <v>0.76264694565691649</v>
      </c>
      <c r="L53">
        <v>0.80290211969767578</v>
      </c>
      <c r="M53">
        <v>0.76850538660028533</v>
      </c>
      <c r="N53">
        <v>0.73673995008374238</v>
      </c>
      <c r="O53">
        <v>0.65996444408413479</v>
      </c>
      <c r="P53">
        <v>0.65506266801645641</v>
      </c>
      <c r="Q53">
        <v>0.62526638941204515</v>
      </c>
      <c r="R53">
        <v>0.61894270675805663</v>
      </c>
      <c r="S53">
        <v>0.56229499675526151</v>
      </c>
      <c r="T53">
        <v>0.45395738312931133</v>
      </c>
      <c r="U53">
        <v>0.49763369743587349</v>
      </c>
      <c r="V53">
        <v>0.53614754474054971</v>
      </c>
      <c r="W53">
        <v>0.45826891292819161</v>
      </c>
      <c r="X53">
        <v>0.53958275826979296</v>
      </c>
      <c r="Y53">
        <v>0.51983784373542763</v>
      </c>
      <c r="Z53">
        <v>0.4682630166967976</v>
      </c>
      <c r="AA53">
        <v>0.49896759480351971</v>
      </c>
      <c r="AB53">
        <v>0.48576460963253565</v>
      </c>
      <c r="AC53">
        <v>0.5200091400764304</v>
      </c>
      <c r="AD53">
        <v>0.5364861455660459</v>
      </c>
    </row>
    <row r="54" spans="1:31" x14ac:dyDescent="0.25">
      <c r="A54">
        <v>2</v>
      </c>
      <c r="B54">
        <v>2</v>
      </c>
      <c r="C54">
        <v>1</v>
      </c>
      <c r="D54">
        <v>-0.17529153069462966</v>
      </c>
      <c r="E54">
        <v>-0.17691883350032045</v>
      </c>
      <c r="F54">
        <v>-0.14504542896621331</v>
      </c>
      <c r="G54">
        <v>-6.9153326984447538E-2</v>
      </c>
      <c r="H54">
        <v>-3.0432352143784591E-2</v>
      </c>
      <c r="I54">
        <v>-3.9355633193719708E-2</v>
      </c>
      <c r="J54">
        <v>-6.3385765485539203E-2</v>
      </c>
      <c r="K54">
        <v>-3.9484071425468059E-2</v>
      </c>
      <c r="L54">
        <v>-5.1796632623758221E-2</v>
      </c>
      <c r="M54">
        <v>-5.4162773321749569E-2</v>
      </c>
      <c r="N54">
        <v>-5.0591314969094192E-2</v>
      </c>
      <c r="O54">
        <v>-7.0300473492681981E-2</v>
      </c>
      <c r="P54">
        <v>-5.4609174696635066E-2</v>
      </c>
      <c r="Q54">
        <v>-9.4196609555862842E-2</v>
      </c>
      <c r="R54">
        <v>-8.6830964222162077E-2</v>
      </c>
      <c r="S54">
        <v>-0.14291823163327999</v>
      </c>
      <c r="T54">
        <v>-0.23717711492088744</v>
      </c>
      <c r="U54">
        <v>-0.26613811069473847</v>
      </c>
      <c r="V54">
        <v>-0.18180965315459252</v>
      </c>
      <c r="W54">
        <v>-0.23787523941957289</v>
      </c>
      <c r="X54">
        <v>-0.17502582282749568</v>
      </c>
      <c r="Y54">
        <v>-0.15102393531216585</v>
      </c>
      <c r="Z54">
        <v>-0.16549655704260191</v>
      </c>
      <c r="AA54">
        <v>-0.17930933074340283</v>
      </c>
      <c r="AB54">
        <v>-0.1844428868661625</v>
      </c>
      <c r="AC54">
        <v>-0.19626638977272126</v>
      </c>
      <c r="AD54">
        <v>-0.2363834568769172</v>
      </c>
    </row>
    <row r="55" spans="1:31" x14ac:dyDescent="0.25">
      <c r="A55">
        <v>2</v>
      </c>
      <c r="B55">
        <v>2</v>
      </c>
      <c r="C55">
        <v>2</v>
      </c>
      <c r="D55">
        <v>1.2152610994743407E-2</v>
      </c>
      <c r="E55">
        <v>-1.5237381324721966E-3</v>
      </c>
      <c r="F55">
        <v>2.6333317627792674E-2</v>
      </c>
      <c r="G55">
        <v>9.0176373288032075E-2</v>
      </c>
      <c r="H55">
        <v>0.11684830180716843</v>
      </c>
      <c r="I55">
        <v>9.9892323209549883E-2</v>
      </c>
      <c r="J55">
        <v>6.7829493370046512E-2</v>
      </c>
      <c r="K55">
        <v>8.3698489882432447E-2</v>
      </c>
      <c r="L55">
        <v>5.9336882362617693E-2</v>
      </c>
      <c r="M55">
        <v>4.4921695343100865E-2</v>
      </c>
      <c r="N55">
        <v>4.4476804921914859E-2</v>
      </c>
      <c r="O55">
        <v>1.2718600076799813E-2</v>
      </c>
      <c r="P55">
        <v>3.6442596420531714E-2</v>
      </c>
      <c r="Q55">
        <v>8.7151033514487608E-4</v>
      </c>
      <c r="R55">
        <v>2.0286201990371566E-2</v>
      </c>
      <c r="S55">
        <v>-3.1784716646903632E-2</v>
      </c>
      <c r="T55">
        <v>-0.11801090238682788</v>
      </c>
      <c r="U55">
        <v>-0.13893920061299436</v>
      </c>
      <c r="V55">
        <v>-5.0594394299006584E-2</v>
      </c>
      <c r="W55">
        <v>-9.4610934242461031E-2</v>
      </c>
      <c r="X55">
        <v>-2.7745168876541548E-2</v>
      </c>
      <c r="Y55">
        <v>4.2894161864714953E-3</v>
      </c>
      <c r="Z55">
        <v>-2.6248600639331432E-2</v>
      </c>
      <c r="AA55">
        <v>-6.014311820934326E-2</v>
      </c>
      <c r="AB55">
        <v>-8.5358418201311625E-2</v>
      </c>
      <c r="AC55">
        <v>-0.11726366497708129</v>
      </c>
      <c r="AD55">
        <v>-0.17344612717664365</v>
      </c>
    </row>
    <row r="56" spans="1:31" x14ac:dyDescent="0.25">
      <c r="A56">
        <v>2</v>
      </c>
      <c r="B56">
        <v>2</v>
      </c>
      <c r="C56">
        <v>4</v>
      </c>
      <c r="D56">
        <v>0.77369484532716815</v>
      </c>
      <c r="E56">
        <v>0.7680511937476362</v>
      </c>
      <c r="F56">
        <v>0.80394094705558583</v>
      </c>
      <c r="G56">
        <v>0.87581670026350888</v>
      </c>
      <c r="H56">
        <v>0.91453767510417205</v>
      </c>
      <c r="I56">
        <v>0.90561439405423583</v>
      </c>
      <c r="J56">
        <v>0.88158426176241744</v>
      </c>
      <c r="K56">
        <v>0.90548595582248725</v>
      </c>
      <c r="L56">
        <v>0.89317339462419842</v>
      </c>
      <c r="M56">
        <v>0.88679090515236458</v>
      </c>
      <c r="N56">
        <v>0.89437871227886245</v>
      </c>
      <c r="O56">
        <v>0.87065320498143217</v>
      </c>
      <c r="P56">
        <v>0.88232815500363682</v>
      </c>
      <c r="Q56">
        <v>0.83470802259672539</v>
      </c>
      <c r="R56">
        <v>0.84207366793042637</v>
      </c>
      <c r="S56">
        <v>0.78197005174546708</v>
      </c>
      <c r="T56">
        <v>0.67967847091017464</v>
      </c>
      <c r="U56">
        <v>0.64670112636248245</v>
      </c>
      <c r="V56">
        <v>0.72701323512878657</v>
      </c>
      <c r="W56">
        <v>0.67094764886380598</v>
      </c>
      <c r="X56">
        <v>0.72576436790819976</v>
      </c>
      <c r="Y56">
        <v>0.74574990664968688</v>
      </c>
      <c r="Z56">
        <v>0.71521188982388351</v>
      </c>
      <c r="AA56">
        <v>0.68533372102771439</v>
      </c>
      <c r="AB56">
        <v>0.66413476980958697</v>
      </c>
      <c r="AC56">
        <v>0.63624587180766001</v>
      </c>
      <c r="AD56">
        <v>0.58006340960809788</v>
      </c>
    </row>
    <row r="57" spans="1:31" x14ac:dyDescent="0.25">
      <c r="A57">
        <v>2</v>
      </c>
      <c r="B57">
        <v>2</v>
      </c>
      <c r="C57">
        <v>6</v>
      </c>
      <c r="D57">
        <v>1.1831553357903846</v>
      </c>
      <c r="E57">
        <v>1.1815280329846938</v>
      </c>
      <c r="F57">
        <v>1.2174177862926419</v>
      </c>
      <c r="G57">
        <v>1.2892935395005658</v>
      </c>
      <c r="H57">
        <v>1.3280145143412287</v>
      </c>
      <c r="I57">
        <v>1.3231075820651359</v>
      </c>
      <c r="J57">
        <v>1.299077449773316</v>
      </c>
      <c r="K57">
        <v>1.3269954926072283</v>
      </c>
      <c r="L57">
        <v>1.3146829314089394</v>
      </c>
      <c r="M57">
        <v>1.3083004419371056</v>
      </c>
      <c r="N57">
        <v>1.3158882490636032</v>
      </c>
      <c r="O57">
        <v>1.2961790905400159</v>
      </c>
      <c r="P57">
        <v>1.3118703893360628</v>
      </c>
      <c r="Q57">
        <v>1.2682666057029928</v>
      </c>
      <c r="R57">
        <v>1.2796485998105358</v>
      </c>
      <c r="S57">
        <v>1.2235613323994177</v>
      </c>
      <c r="T57">
        <v>1.1252861003379677</v>
      </c>
      <c r="U57">
        <v>1.0963251045641178</v>
      </c>
      <c r="V57">
        <v>1.1806535621042629</v>
      </c>
      <c r="W57">
        <v>1.128604324613125</v>
      </c>
      <c r="X57">
        <v>1.1874373924313597</v>
      </c>
      <c r="Y57">
        <v>1.2114392799466895</v>
      </c>
      <c r="Z57">
        <v>1.1849176118947273</v>
      </c>
      <c r="AA57">
        <v>1.163072140646243</v>
      </c>
      <c r="AB57">
        <v>1.1418731894281164</v>
      </c>
      <c r="AC57">
        <v>1.1220169889738731</v>
      </c>
      <c r="AD57">
        <v>1.0698508755481522</v>
      </c>
    </row>
    <row r="58" spans="1:31" x14ac:dyDescent="0.25">
      <c r="A58">
        <v>2</v>
      </c>
      <c r="B58">
        <v>2</v>
      </c>
      <c r="C58">
        <v>7</v>
      </c>
      <c r="D58">
        <v>1.3284359897413376</v>
      </c>
      <c r="E58">
        <v>1.3388577332571732</v>
      </c>
      <c r="F58">
        <v>1.3908128816604899</v>
      </c>
      <c r="G58">
        <v>1.4787540299637809</v>
      </c>
      <c r="H58">
        <v>1.5335403998998118</v>
      </c>
      <c r="I58">
        <v>1.5406825139452445</v>
      </c>
      <c r="J58">
        <v>1.5327177767487932</v>
      </c>
      <c r="K58">
        <v>1.5726848659042314</v>
      </c>
      <c r="L58">
        <v>1.5764376998013101</v>
      </c>
      <c r="M58">
        <v>1.5861206054248447</v>
      </c>
      <c r="N58">
        <v>1.6097738076467101</v>
      </c>
      <c r="O58">
        <v>1.6021136954446473</v>
      </c>
      <c r="P58">
        <v>1.6137886454668524</v>
      </c>
      <c r="Q58">
        <v>1.5661685130599405</v>
      </c>
      <c r="R58">
        <v>1.5735341583936413</v>
      </c>
      <c r="S58">
        <v>1.513430542208682</v>
      </c>
      <c r="T58">
        <v>1.4111389613733896</v>
      </c>
      <c r="U58">
        <v>1.3781616168256976</v>
      </c>
      <c r="V58">
        <v>1.4584737255920017</v>
      </c>
      <c r="W58">
        <v>1.4024081393270209</v>
      </c>
      <c r="X58">
        <v>1.4572248583714147</v>
      </c>
      <c r="Y58">
        <v>1.477210397112902</v>
      </c>
      <c r="Z58">
        <v>1.462737775382466</v>
      </c>
      <c r="AA58">
        <v>1.4449086529078226</v>
      </c>
      <c r="AB58">
        <v>1.4357587480112222</v>
      </c>
      <c r="AC58">
        <v>1.4199188963308211</v>
      </c>
      <c r="AD58">
        <v>1.3798018292266263</v>
      </c>
    </row>
    <row r="60" spans="1:31" x14ac:dyDescent="0.25">
      <c r="A60" s="20" t="s">
        <v>149</v>
      </c>
      <c r="B60" s="20"/>
      <c r="C60" s="20"/>
      <c r="D60" s="20">
        <v>1990</v>
      </c>
      <c r="E60" s="20">
        <v>1991</v>
      </c>
      <c r="F60" s="20">
        <v>1992</v>
      </c>
      <c r="G60" s="20">
        <v>1993</v>
      </c>
      <c r="H60" s="20">
        <v>1994</v>
      </c>
      <c r="I60" s="20">
        <v>1995</v>
      </c>
      <c r="J60" s="20">
        <v>1996</v>
      </c>
      <c r="K60" s="20">
        <v>1997</v>
      </c>
      <c r="L60" s="20">
        <v>1998</v>
      </c>
      <c r="M60" s="20">
        <v>1999</v>
      </c>
      <c r="N60" s="20">
        <v>2000</v>
      </c>
      <c r="O60" s="20">
        <v>2001</v>
      </c>
      <c r="P60" s="20">
        <v>2002</v>
      </c>
      <c r="Q60" s="20">
        <v>2003</v>
      </c>
      <c r="R60" s="20">
        <v>2004</v>
      </c>
      <c r="S60" s="20">
        <v>2005</v>
      </c>
      <c r="T60" s="20">
        <v>2006</v>
      </c>
      <c r="U60" s="20">
        <v>2007</v>
      </c>
      <c r="V60" s="20">
        <v>2008</v>
      </c>
      <c r="W60" s="20">
        <v>2009</v>
      </c>
      <c r="X60" s="20">
        <v>2010</v>
      </c>
      <c r="Y60" s="20">
        <v>2011</v>
      </c>
      <c r="Z60" s="20">
        <v>2012</v>
      </c>
      <c r="AA60" s="20">
        <v>2013</v>
      </c>
      <c r="AB60" s="20">
        <v>2014</v>
      </c>
      <c r="AC60" s="20">
        <v>2015</v>
      </c>
      <c r="AD60" s="20">
        <v>2016</v>
      </c>
      <c r="AE60" s="20">
        <v>2017</v>
      </c>
    </row>
    <row r="61" spans="1:31" x14ac:dyDescent="0.25">
      <c r="A61" s="20" t="s">
        <v>1</v>
      </c>
      <c r="B61" s="20" t="s">
        <v>2</v>
      </c>
      <c r="C61" s="20"/>
      <c r="D61" s="20">
        <f>(D3*D49)</f>
        <v>-404878.46704633528</v>
      </c>
      <c r="E61" s="20">
        <f t="shared" ref="E61:AD65" si="8">(E3*E49)</f>
        <v>-423756.199653816</v>
      </c>
      <c r="F61" s="20">
        <f t="shared" si="8"/>
        <v>-407796.86435897223</v>
      </c>
      <c r="G61" s="20">
        <f t="shared" si="8"/>
        <v>-374937.26810081938</v>
      </c>
      <c r="H61" s="20">
        <f t="shared" si="8"/>
        <v>-347835.25256759499</v>
      </c>
      <c r="I61" s="20">
        <f t="shared" si="8"/>
        <v>-346244.73758405854</v>
      </c>
      <c r="J61" s="20">
        <f t="shared" si="8"/>
        <v>-356216.60231660213</v>
      </c>
      <c r="K61" s="20">
        <f t="shared" si="8"/>
        <v>-328654.76990289224</v>
      </c>
      <c r="L61" s="20">
        <f t="shared" si="8"/>
        <v>-315170.58035902382</v>
      </c>
      <c r="M61" s="20">
        <f t="shared" si="8"/>
        <v>-324547.16447941272</v>
      </c>
      <c r="N61" s="20">
        <f t="shared" si="8"/>
        <v>-333052.39486488863</v>
      </c>
      <c r="O61" s="20">
        <f t="shared" si="8"/>
        <v>-355419.39587975055</v>
      </c>
      <c r="P61" s="20">
        <f t="shared" si="8"/>
        <v>-355182.20688643027</v>
      </c>
      <c r="Q61" s="20">
        <f t="shared" si="8"/>
        <v>-363500.49367740157</v>
      </c>
      <c r="R61" s="20">
        <f t="shared" si="8"/>
        <v>-363816.25788426941</v>
      </c>
      <c r="S61" s="20">
        <f t="shared" si="8"/>
        <v>-378205.43572498177</v>
      </c>
      <c r="T61" s="20">
        <f t="shared" si="8"/>
        <v>-412503.36854818603</v>
      </c>
      <c r="U61" s="20">
        <f t="shared" si="8"/>
        <v>-396213.92089248204</v>
      </c>
      <c r="V61" s="20">
        <f t="shared" si="8"/>
        <v>-397650.19021339226</v>
      </c>
      <c r="W61" s="20">
        <f t="shared" si="8"/>
        <v>-438273.01414547663</v>
      </c>
      <c r="X61" s="20">
        <f t="shared" si="8"/>
        <v>-424418.23718449043</v>
      </c>
      <c r="Y61" s="20">
        <f t="shared" si="8"/>
        <v>-447427.82429072802</v>
      </c>
      <c r="Z61" s="20">
        <f t="shared" si="8"/>
        <v>-472209.85523654899</v>
      </c>
      <c r="AA61" s="20">
        <f t="shared" si="8"/>
        <v>-464370.00913147087</v>
      </c>
      <c r="AB61" s="20">
        <f t="shared" si="8"/>
        <v>-472172.23776853067</v>
      </c>
      <c r="AC61" s="20">
        <f t="shared" si="8"/>
        <v>-462976.12585354503</v>
      </c>
      <c r="AD61" s="20">
        <f t="shared" si="8"/>
        <v>-460558.7305137401</v>
      </c>
      <c r="AE61" s="20"/>
    </row>
    <row r="62" spans="1:31" x14ac:dyDescent="0.25">
      <c r="A62" s="20"/>
      <c r="B62" s="20" t="s">
        <v>12</v>
      </c>
      <c r="C62" s="20"/>
      <c r="D62" s="20">
        <f>(D4*D50)</f>
        <v>-675757.26475583261</v>
      </c>
      <c r="E62" s="20">
        <f t="shared" ref="E62:S62" si="9">(E4*E50)</f>
        <v>-722042.5157824778</v>
      </c>
      <c r="F62" s="20">
        <f t="shared" si="9"/>
        <v>-700887.89620380627</v>
      </c>
      <c r="G62" s="20">
        <f t="shared" si="9"/>
        <v>-651373.56795174687</v>
      </c>
      <c r="H62" s="20">
        <f t="shared" si="9"/>
        <v>-605874.60754908517</v>
      </c>
      <c r="I62" s="20">
        <f t="shared" si="9"/>
        <v>-611634.31924332073</v>
      </c>
      <c r="J62" s="20">
        <f t="shared" si="9"/>
        <v>-637778.38104243553</v>
      </c>
      <c r="K62" s="20">
        <f t="shared" si="9"/>
        <v>-594587.67162260402</v>
      </c>
      <c r="L62" s="20">
        <f t="shared" si="9"/>
        <v>-573447.27946226299</v>
      </c>
      <c r="M62" s="20">
        <f t="shared" si="9"/>
        <v>-592034.56525951508</v>
      </c>
      <c r="N62" s="20">
        <f t="shared" si="9"/>
        <v>-611524.51604654931</v>
      </c>
      <c r="O62" s="20">
        <f t="shared" si="9"/>
        <v>-659088.82819848077</v>
      </c>
      <c r="P62" s="20">
        <f t="shared" si="9"/>
        <v>-660130.75792574126</v>
      </c>
      <c r="Q62" s="20">
        <f t="shared" si="9"/>
        <v>-675362.25803857308</v>
      </c>
      <c r="R62" s="20">
        <f t="shared" si="9"/>
        <v>-677377.63841439225</v>
      </c>
      <c r="S62" s="20">
        <f t="shared" si="9"/>
        <v>-708369.78153934481</v>
      </c>
      <c r="T62" s="20">
        <f t="shared" si="8"/>
        <v>-780320.48423423606</v>
      </c>
      <c r="U62" s="20">
        <f t="shared" si="8"/>
        <v>-745035.30456798989</v>
      </c>
      <c r="V62" s="20">
        <f t="shared" si="8"/>
        <v>-709254.0091480487</v>
      </c>
      <c r="W62" s="20">
        <f t="shared" si="8"/>
        <v>-749477.24692646565</v>
      </c>
      <c r="X62" s="20">
        <f t="shared" si="8"/>
        <v>-685265.32672096498</v>
      </c>
      <c r="Y62" s="20">
        <f t="shared" si="8"/>
        <v>-686494.1374768829</v>
      </c>
      <c r="Z62" s="20">
        <f t="shared" si="8"/>
        <v>-720451.6714212104</v>
      </c>
      <c r="AA62" s="20">
        <f t="shared" si="8"/>
        <v>-699946.86127398966</v>
      </c>
      <c r="AB62" s="20">
        <f t="shared" si="8"/>
        <v>-706046.29535432451</v>
      </c>
      <c r="AC62" s="20">
        <f t="shared" si="8"/>
        <v>-683332.49117775518</v>
      </c>
      <c r="AD62" s="20">
        <f t="shared" si="8"/>
        <v>-672240.20532951725</v>
      </c>
      <c r="AE62" s="20"/>
    </row>
    <row r="63" spans="1:31" x14ac:dyDescent="0.25">
      <c r="A63" s="20"/>
      <c r="B63" s="20" t="s">
        <v>13</v>
      </c>
      <c r="C63" s="20"/>
      <c r="D63" s="20">
        <f>(D5*D51)</f>
        <v>-157078.45265181048</v>
      </c>
      <c r="E63" s="20">
        <f t="shared" si="8"/>
        <v>-204213.82334811086</v>
      </c>
      <c r="F63" s="20">
        <f t="shared" si="8"/>
        <v>-178598.42647443677</v>
      </c>
      <c r="G63" s="20">
        <f t="shared" si="8"/>
        <v>-118870.3334273526</v>
      </c>
      <c r="H63" s="20">
        <f t="shared" si="8"/>
        <v>-67065.54944161218</v>
      </c>
      <c r="I63" s="20">
        <f t="shared" si="8"/>
        <v>-69268.17614376104</v>
      </c>
      <c r="J63" s="20">
        <f t="shared" si="8"/>
        <v>-96669.386703954791</v>
      </c>
      <c r="K63" s="20">
        <f t="shared" si="8"/>
        <v>-45320.603211843678</v>
      </c>
      <c r="L63" s="20">
        <f t="shared" si="8"/>
        <v>-21470.291322348694</v>
      </c>
      <c r="M63" s="20">
        <f t="shared" si="8"/>
        <v>-46684.057115093165</v>
      </c>
      <c r="N63" s="20">
        <f t="shared" si="8"/>
        <v>-72589.159825983719</v>
      </c>
      <c r="O63" s="20">
        <f t="shared" si="8"/>
        <v>-128000.73067279509</v>
      </c>
      <c r="P63" s="20">
        <f t="shared" si="8"/>
        <v>-133638.40036469678</v>
      </c>
      <c r="Q63" s="20">
        <f t="shared" si="8"/>
        <v>-154163.03394151654</v>
      </c>
      <c r="R63" s="20">
        <f t="shared" si="8"/>
        <v>-160537.15261919843</v>
      </c>
      <c r="S63" s="20">
        <f t="shared" si="8"/>
        <v>-196803.58952594397</v>
      </c>
      <c r="T63" s="20">
        <f t="shared" si="8"/>
        <v>-274640.86371573526</v>
      </c>
      <c r="U63" s="20">
        <f t="shared" si="8"/>
        <v>-242255.82927914176</v>
      </c>
      <c r="V63" s="20">
        <f t="shared" si="8"/>
        <v>-219628.41734666261</v>
      </c>
      <c r="W63" s="20">
        <f t="shared" si="8"/>
        <v>-276264.40296607319</v>
      </c>
      <c r="X63" s="20">
        <f t="shared" si="8"/>
        <v>-222836.59850425372</v>
      </c>
      <c r="Y63" s="20">
        <f t="shared" si="8"/>
        <v>-238397.76469242809</v>
      </c>
      <c r="Z63" s="20">
        <f t="shared" si="8"/>
        <v>-275206.69549503637</v>
      </c>
      <c r="AA63" s="20">
        <f t="shared" si="8"/>
        <v>-250110.23961162858</v>
      </c>
      <c r="AB63" s="20">
        <f t="shared" si="8"/>
        <v>-259602.36610105261</v>
      </c>
      <c r="AC63" s="20">
        <f t="shared" si="8"/>
        <v>-232261.29903059083</v>
      </c>
      <c r="AD63" s="20">
        <f t="shared" si="8"/>
        <v>-220561.3265145745</v>
      </c>
      <c r="AE63" s="20"/>
    </row>
    <row r="64" spans="1:31" x14ac:dyDescent="0.25">
      <c r="A64" s="20"/>
      <c r="B64" s="20" t="s">
        <v>7</v>
      </c>
      <c r="C64" s="20"/>
      <c r="D64" s="20">
        <f>(D6*D52)</f>
        <v>143040.29131542193</v>
      </c>
      <c r="E64" s="20">
        <f t="shared" si="8"/>
        <v>110550.30727389672</v>
      </c>
      <c r="F64" s="20">
        <f t="shared" si="8"/>
        <v>125229.81338446161</v>
      </c>
      <c r="G64" s="20">
        <f t="shared" si="8"/>
        <v>161669.42667894089</v>
      </c>
      <c r="H64" s="20">
        <f t="shared" si="8"/>
        <v>190834.73233420591</v>
      </c>
      <c r="I64" s="20">
        <f t="shared" si="8"/>
        <v>187161.03449853364</v>
      </c>
      <c r="J64" s="20">
        <f t="shared" si="8"/>
        <v>167437.03454997286</v>
      </c>
      <c r="K64" s="20">
        <f t="shared" si="8"/>
        <v>197794.75835717126</v>
      </c>
      <c r="L64" s="20">
        <f t="shared" si="8"/>
        <v>210550.04466477115</v>
      </c>
      <c r="M64" s="20">
        <f t="shared" si="8"/>
        <v>194862.14020916945</v>
      </c>
      <c r="N64" s="20">
        <f t="shared" si="8"/>
        <v>180283.14048662566</v>
      </c>
      <c r="O64" s="20">
        <f t="shared" si="8"/>
        <v>144357.15464153074</v>
      </c>
      <c r="P64" s="20">
        <f t="shared" si="8"/>
        <v>144196.90358518984</v>
      </c>
      <c r="Q64" s="20">
        <f t="shared" si="8"/>
        <v>130313.88863413947</v>
      </c>
      <c r="R64" s="20">
        <f t="shared" si="8"/>
        <v>127493.41780763812</v>
      </c>
      <c r="S64" s="20">
        <f t="shared" si="8"/>
        <v>102688.98931831299</v>
      </c>
      <c r="T64" s="20">
        <f t="shared" si="8"/>
        <v>51319.342554071955</v>
      </c>
      <c r="U64" s="20">
        <f t="shared" si="8"/>
        <v>72232.325200989464</v>
      </c>
      <c r="V64" s="20">
        <f t="shared" si="8"/>
        <v>90735.853328996789</v>
      </c>
      <c r="W64" s="20">
        <f t="shared" si="8"/>
        <v>53261.011606820131</v>
      </c>
      <c r="X64" s="20">
        <f t="shared" si="8"/>
        <v>88713.110646425412</v>
      </c>
      <c r="Y64" s="20">
        <f t="shared" si="8"/>
        <v>78213.217209435519</v>
      </c>
      <c r="Z64" s="20">
        <f t="shared" si="8"/>
        <v>53730.210402546261</v>
      </c>
      <c r="AA64" s="20">
        <f t="shared" si="8"/>
        <v>65441.05608912911</v>
      </c>
      <c r="AB64" s="20">
        <f t="shared" si="8"/>
        <v>57878.732239462479</v>
      </c>
      <c r="AC64" s="20">
        <f t="shared" si="8"/>
        <v>71184.642020977</v>
      </c>
      <c r="AD64" s="20">
        <f t="shared" si="8"/>
        <v>76675.12375484989</v>
      </c>
      <c r="AE64" s="20"/>
    </row>
    <row r="65" spans="1:32" x14ac:dyDescent="0.25">
      <c r="A65" s="20"/>
      <c r="B65" s="20" t="s">
        <v>8</v>
      </c>
      <c r="C65" s="20"/>
      <c r="D65" s="20">
        <f>(D7*D53)</f>
        <v>3270.0276164553084</v>
      </c>
      <c r="E65" s="20">
        <f t="shared" si="8"/>
        <v>3982.1895617974424</v>
      </c>
      <c r="F65" s="20">
        <f t="shared" si="8"/>
        <v>5508.5498630551938</v>
      </c>
      <c r="G65" s="20">
        <f t="shared" si="8"/>
        <v>7895.4514549129735</v>
      </c>
      <c r="H65" s="20">
        <f t="shared" si="8"/>
        <v>10436.24316560493</v>
      </c>
      <c r="I65" s="20">
        <f t="shared" si="8"/>
        <v>12076.136773669341</v>
      </c>
      <c r="J65" s="20">
        <f t="shared" si="8"/>
        <v>13084.342251824317</v>
      </c>
      <c r="K65" s="20">
        <f t="shared" si="8"/>
        <v>16325.983165677611</v>
      </c>
      <c r="L65" s="20">
        <f t="shared" si="8"/>
        <v>18952.504535463635</v>
      </c>
      <c r="M65" s="20">
        <f t="shared" si="8"/>
        <v>19025.887856063266</v>
      </c>
      <c r="N65" s="20">
        <f t="shared" si="8"/>
        <v>19085.248406919345</v>
      </c>
      <c r="O65" s="20">
        <f t="shared" si="8"/>
        <v>17852.038212475847</v>
      </c>
      <c r="P65" s="20">
        <f t="shared" si="8"/>
        <v>18466.871674051923</v>
      </c>
      <c r="Q65" s="20">
        <f t="shared" si="8"/>
        <v>18335.311603118811</v>
      </c>
      <c r="R65" s="20">
        <f t="shared" si="8"/>
        <v>18851.756962436888</v>
      </c>
      <c r="S65" s="20">
        <f t="shared" si="8"/>
        <v>17764.023537492223</v>
      </c>
      <c r="T65" s="20">
        <f t="shared" si="8"/>
        <v>14858.479107205489</v>
      </c>
      <c r="U65" s="20">
        <f t="shared" si="8"/>
        <v>16821.511874424832</v>
      </c>
      <c r="V65" s="20">
        <f t="shared" si="8"/>
        <v>17443.560368133785</v>
      </c>
      <c r="W65" s="20">
        <f t="shared" si="8"/>
        <v>14326.861024874053</v>
      </c>
      <c r="X65" s="20">
        <f t="shared" si="8"/>
        <v>16239.282692887689</v>
      </c>
      <c r="Y65" s="20">
        <f t="shared" si="8"/>
        <v>15040.988170640863</v>
      </c>
      <c r="Z65" s="20">
        <f t="shared" si="8"/>
        <v>13568.389171806408</v>
      </c>
      <c r="AA65" s="20">
        <f t="shared" si="8"/>
        <v>14445.111869561895</v>
      </c>
      <c r="AB65" s="20">
        <f t="shared" si="8"/>
        <v>14091.545560830227</v>
      </c>
      <c r="AC65" s="20">
        <f t="shared" si="8"/>
        <v>15119.265747722215</v>
      </c>
      <c r="AD65" s="20">
        <f t="shared" si="8"/>
        <v>15632.669795649012</v>
      </c>
      <c r="AE65" s="20"/>
    </row>
    <row r="66" spans="1:32" x14ac:dyDescent="0.25">
      <c r="A66" s="20"/>
      <c r="B66" s="20" t="s">
        <v>9</v>
      </c>
      <c r="C66" s="20"/>
      <c r="D66" s="20">
        <f t="shared" ref="D66:AD66" si="10">SUM(D61:D65)</f>
        <v>-1091403.8655221011</v>
      </c>
      <c r="E66" s="20">
        <f t="shared" si="10"/>
        <v>-1235480.0419487103</v>
      </c>
      <c r="F66" s="20">
        <f t="shared" si="10"/>
        <v>-1156544.8237896983</v>
      </c>
      <c r="G66" s="20">
        <f t="shared" si="10"/>
        <v>-975616.291346065</v>
      </c>
      <c r="H66" s="20">
        <f t="shared" si="10"/>
        <v>-819504.43405848159</v>
      </c>
      <c r="I66" s="20">
        <f t="shared" si="10"/>
        <v>-827910.06169893732</v>
      </c>
      <c r="J66" s="20">
        <f t="shared" si="10"/>
        <v>-910142.99326119525</v>
      </c>
      <c r="K66" s="20">
        <f t="shared" si="10"/>
        <v>-754442.30321449111</v>
      </c>
      <c r="L66" s="20">
        <f t="shared" si="10"/>
        <v>-680585.60194340057</v>
      </c>
      <c r="M66" s="20">
        <f t="shared" si="10"/>
        <v>-749377.75878878823</v>
      </c>
      <c r="N66" s="20">
        <f t="shared" si="10"/>
        <v>-817797.68184387672</v>
      </c>
      <c r="O66" s="20">
        <f t="shared" si="10"/>
        <v>-980299.76189701981</v>
      </c>
      <c r="P66" s="20">
        <f t="shared" si="10"/>
        <v>-986287.58991762658</v>
      </c>
      <c r="Q66" s="20">
        <f t="shared" si="10"/>
        <v>-1044376.5854202328</v>
      </c>
      <c r="R66" s="20">
        <f t="shared" si="10"/>
        <v>-1055385.8741477849</v>
      </c>
      <c r="S66" s="20">
        <f t="shared" si="10"/>
        <v>-1162925.7939344652</v>
      </c>
      <c r="T66" s="20">
        <f t="shared" si="10"/>
        <v>-1401286.89483688</v>
      </c>
      <c r="U66" s="20">
        <f t="shared" si="10"/>
        <v>-1294451.2176641996</v>
      </c>
      <c r="V66" s="20">
        <f t="shared" si="10"/>
        <v>-1218353.2030109731</v>
      </c>
      <c r="W66" s="20">
        <f t="shared" si="10"/>
        <v>-1396426.7914063213</v>
      </c>
      <c r="X66" s="20">
        <f t="shared" si="10"/>
        <v>-1227567.769070396</v>
      </c>
      <c r="Y66" s="20">
        <f t="shared" si="10"/>
        <v>-1279065.5210799626</v>
      </c>
      <c r="Z66" s="20">
        <f t="shared" si="10"/>
        <v>-1400569.6225784433</v>
      </c>
      <c r="AA66" s="20">
        <f t="shared" si="10"/>
        <v>-1334540.9420583982</v>
      </c>
      <c r="AB66" s="20">
        <f t="shared" si="10"/>
        <v>-1365850.6214236151</v>
      </c>
      <c r="AC66" s="20">
        <f t="shared" si="10"/>
        <v>-1292266.0082931917</v>
      </c>
      <c r="AD66" s="20">
        <f t="shared" si="10"/>
        <v>-1261052.4688073327</v>
      </c>
      <c r="AE66" s="20"/>
    </row>
    <row r="67" spans="1:32" x14ac:dyDescent="0.25">
      <c r="A67" s="20" t="s">
        <v>10</v>
      </c>
      <c r="B67" s="20" t="s">
        <v>2</v>
      </c>
      <c r="C67" s="20"/>
      <c r="D67" s="20">
        <f>(D9*D54)</f>
        <v>-60239.285106270872</v>
      </c>
      <c r="E67" s="20">
        <f t="shared" ref="E67:AD71" si="11">(E9*E54)</f>
        <v>-60307.207369421732</v>
      </c>
      <c r="F67" s="20">
        <f t="shared" si="11"/>
        <v>-49031.736989454614</v>
      </c>
      <c r="G67" s="20">
        <f t="shared" si="11"/>
        <v>-23175.354472297902</v>
      </c>
      <c r="H67" s="20">
        <f t="shared" si="11"/>
        <v>-10108.349223375202</v>
      </c>
      <c r="I67" s="20">
        <f t="shared" si="11"/>
        <v>-12961.108746587293</v>
      </c>
      <c r="J67" s="20">
        <f t="shared" si="11"/>
        <v>-20699.255576957683</v>
      </c>
      <c r="K67" s="20">
        <f t="shared" si="11"/>
        <v>-12785.613556780791</v>
      </c>
      <c r="L67" s="20">
        <f t="shared" si="11"/>
        <v>-16638.373314566736</v>
      </c>
      <c r="M67" s="20">
        <f t="shared" si="11"/>
        <v>-17262.10915982816</v>
      </c>
      <c r="N67" s="20">
        <f t="shared" si="11"/>
        <v>-15996.417288762923</v>
      </c>
      <c r="O67" s="20">
        <f t="shared" si="11"/>
        <v>-22039.971745164221</v>
      </c>
      <c r="P67" s="20">
        <f t="shared" si="11"/>
        <v>-17355.123373638802</v>
      </c>
      <c r="Q67" s="20">
        <f t="shared" si="11"/>
        <v>-30340.445348114754</v>
      </c>
      <c r="R67" s="20">
        <f t="shared" si="11"/>
        <v>-28340.063764757702</v>
      </c>
      <c r="S67" s="20">
        <f t="shared" si="11"/>
        <v>-47263.202119357324</v>
      </c>
      <c r="T67" s="20">
        <f t="shared" si="11"/>
        <v>-79513.390600112602</v>
      </c>
      <c r="U67" s="20">
        <f t="shared" si="11"/>
        <v>-90439.318914396717</v>
      </c>
      <c r="V67" s="20">
        <f t="shared" si="11"/>
        <v>-56718.793875331918</v>
      </c>
      <c r="W67" s="20">
        <f t="shared" si="11"/>
        <v>-67597.482536338866</v>
      </c>
      <c r="X67" s="20">
        <f t="shared" si="11"/>
        <v>-44904.450078799462</v>
      </c>
      <c r="Y67" s="20">
        <f t="shared" si="11"/>
        <v>-34599.885627887823</v>
      </c>
      <c r="Z67" s="20">
        <f t="shared" si="11"/>
        <v>-38036.901187886411</v>
      </c>
      <c r="AA67" s="20">
        <f t="shared" si="11"/>
        <v>-41347.655813444231</v>
      </c>
      <c r="AB67" s="20">
        <f t="shared" si="11"/>
        <v>-42682.666221246131</v>
      </c>
      <c r="AC67" s="20">
        <f t="shared" si="11"/>
        <v>-45562.064787398602</v>
      </c>
      <c r="AD67" s="20">
        <f t="shared" si="11"/>
        <v>-55023.213640696893</v>
      </c>
      <c r="AE67" s="20"/>
    </row>
    <row r="68" spans="1:32" x14ac:dyDescent="0.25">
      <c r="A68" s="20"/>
      <c r="B68" s="20" t="s">
        <v>12</v>
      </c>
      <c r="C68" s="20"/>
      <c r="D68" s="20">
        <f>(D10*D55)</f>
        <v>6011.021671107942</v>
      </c>
      <c r="E68" s="20">
        <f t="shared" ref="E68:S68" si="12">(E10*E55)</f>
        <v>-754.6587373932399</v>
      </c>
      <c r="F68" s="20">
        <f t="shared" si="12"/>
        <v>13059.877210915638</v>
      </c>
      <c r="G68" s="20">
        <f t="shared" si="12"/>
        <v>44778.160272651781</v>
      </c>
      <c r="H68" s="20">
        <f t="shared" si="12"/>
        <v>58104.804494745222</v>
      </c>
      <c r="I68" s="20">
        <f t="shared" si="12"/>
        <v>49742.880727043506</v>
      </c>
      <c r="J68" s="20">
        <f t="shared" si="12"/>
        <v>33833.961758419529</v>
      </c>
      <c r="K68" s="20">
        <f t="shared" si="12"/>
        <v>41820.034168247257</v>
      </c>
      <c r="L68" s="20">
        <f t="shared" si="12"/>
        <v>29707.306839256362</v>
      </c>
      <c r="M68" s="20">
        <f t="shared" si="12"/>
        <v>22534.923547171205</v>
      </c>
      <c r="N68" s="20">
        <f t="shared" si="12"/>
        <v>22354.976166657769</v>
      </c>
      <c r="O68" s="20">
        <f t="shared" si="12"/>
        <v>6403.4717364666321</v>
      </c>
      <c r="P68" s="20">
        <f t="shared" si="12"/>
        <v>18026.621860187377</v>
      </c>
      <c r="Q68" s="20">
        <f t="shared" si="12"/>
        <v>423.47994450192243</v>
      </c>
      <c r="R68" s="20">
        <f t="shared" si="12"/>
        <v>9680.49444499735</v>
      </c>
      <c r="S68" s="20">
        <f t="shared" si="12"/>
        <v>-14892.029721140465</v>
      </c>
      <c r="T68" s="20">
        <f t="shared" si="11"/>
        <v>-54284.071010721731</v>
      </c>
      <c r="U68" s="20">
        <f t="shared" si="11"/>
        <v>-62738.273915198828</v>
      </c>
      <c r="V68" s="20">
        <f t="shared" si="11"/>
        <v>-23070.639045192609</v>
      </c>
      <c r="W68" s="20">
        <f t="shared" si="11"/>
        <v>-43561.428620453604</v>
      </c>
      <c r="X68" s="20">
        <f t="shared" si="11"/>
        <v>-12900.893133876536</v>
      </c>
      <c r="Y68" s="20">
        <f t="shared" si="11"/>
        <v>2014.5500484734566</v>
      </c>
      <c r="Z68" s="20">
        <f t="shared" si="11"/>
        <v>-12344.191908664785</v>
      </c>
      <c r="AA68" s="20">
        <f t="shared" si="11"/>
        <v>-28319.590071233462</v>
      </c>
      <c r="AB68" s="20">
        <f t="shared" si="11"/>
        <v>-40237.190114334488</v>
      </c>
      <c r="AC68" s="20">
        <f t="shared" si="11"/>
        <v>-55334.495493050097</v>
      </c>
      <c r="AD68" s="20">
        <f t="shared" si="11"/>
        <v>-81887.212116509821</v>
      </c>
      <c r="AE68" s="20"/>
    </row>
    <row r="69" spans="1:32" x14ac:dyDescent="0.25">
      <c r="A69" s="20"/>
      <c r="B69" s="20" t="s">
        <v>13</v>
      </c>
      <c r="C69" s="20"/>
      <c r="D69" s="20">
        <f>(D11*D56)</f>
        <v>585693.18747142889</v>
      </c>
      <c r="E69" s="20">
        <f t="shared" si="11"/>
        <v>592228.14642373356</v>
      </c>
      <c r="F69" s="20">
        <f t="shared" si="11"/>
        <v>631151.52718682284</v>
      </c>
      <c r="G69" s="20">
        <f t="shared" si="11"/>
        <v>699775.79187714309</v>
      </c>
      <c r="H69" s="20">
        <f t="shared" si="11"/>
        <v>743389.26550982706</v>
      </c>
      <c r="I69" s="20">
        <f t="shared" si="11"/>
        <v>748530.14371916431</v>
      </c>
      <c r="J69" s="20">
        <f t="shared" si="11"/>
        <v>740555.46423975995</v>
      </c>
      <c r="K69" s="20">
        <f t="shared" si="11"/>
        <v>772775.21767927601</v>
      </c>
      <c r="L69" s="20">
        <f t="shared" si="11"/>
        <v>774191.98037951975</v>
      </c>
      <c r="M69" s="20">
        <f t="shared" si="11"/>
        <v>780345.84564330569</v>
      </c>
      <c r="N69" s="20">
        <f t="shared" si="11"/>
        <v>798763.36728526605</v>
      </c>
      <c r="O69" s="20">
        <f t="shared" si="11"/>
        <v>789106.08449646132</v>
      </c>
      <c r="P69" s="20">
        <f t="shared" si="11"/>
        <v>803701.24612679775</v>
      </c>
      <c r="Q69" s="20">
        <f t="shared" si="11"/>
        <v>764202.74005204777</v>
      </c>
      <c r="R69" s="20">
        <f t="shared" si="11"/>
        <v>774938.50268100516</v>
      </c>
      <c r="S69" s="20">
        <f t="shared" si="11"/>
        <v>723283.19936196972</v>
      </c>
      <c r="T69" s="20">
        <f t="shared" si="11"/>
        <v>631843.37980598747</v>
      </c>
      <c r="U69" s="20">
        <f t="shared" si="11"/>
        <v>604374.53764205799</v>
      </c>
      <c r="V69" s="20">
        <f t="shared" si="11"/>
        <v>680094.70898651518</v>
      </c>
      <c r="W69" s="20">
        <f t="shared" si="11"/>
        <v>628317.64809794631</v>
      </c>
      <c r="X69" s="20">
        <f t="shared" si="11"/>
        <v>680436.02854612528</v>
      </c>
      <c r="Y69" s="20">
        <f t="shared" si="11"/>
        <v>700054.08111972734</v>
      </c>
      <c r="Z69" s="20">
        <f t="shared" si="11"/>
        <v>671463.80894713616</v>
      </c>
      <c r="AA69" s="20">
        <f t="shared" si="11"/>
        <v>643420.76665082248</v>
      </c>
      <c r="AB69" s="20">
        <f t="shared" si="11"/>
        <v>623614.57923396444</v>
      </c>
      <c r="AC69" s="20">
        <f t="shared" si="11"/>
        <v>597605.38752103725</v>
      </c>
      <c r="AD69" s="20">
        <f t="shared" si="11"/>
        <v>545080.36543804314</v>
      </c>
      <c r="AE69" s="20"/>
    </row>
    <row r="70" spans="1:32" x14ac:dyDescent="0.25">
      <c r="A70" s="20"/>
      <c r="B70" s="20" t="s">
        <v>7</v>
      </c>
      <c r="C70" s="20"/>
      <c r="D70" s="20">
        <f>(D12*D57)</f>
        <v>446507.44270792586</v>
      </c>
      <c r="E70" s="20">
        <f t="shared" si="11"/>
        <v>439651.30718573648</v>
      </c>
      <c r="F70" s="20">
        <f t="shared" si="11"/>
        <v>446596.32330580644</v>
      </c>
      <c r="G70" s="20">
        <f t="shared" si="11"/>
        <v>466248.51198312914</v>
      </c>
      <c r="H70" s="20">
        <f t="shared" si="11"/>
        <v>473562.00772699615</v>
      </c>
      <c r="I70" s="20">
        <f t="shared" si="11"/>
        <v>465252.2577270561</v>
      </c>
      <c r="J70" s="20">
        <f t="shared" si="11"/>
        <v>450444.7130892991</v>
      </c>
      <c r="K70" s="20">
        <f t="shared" si="11"/>
        <v>453677.19999903702</v>
      </c>
      <c r="L70" s="20">
        <f t="shared" si="11"/>
        <v>443190.13364140474</v>
      </c>
      <c r="M70" s="20">
        <f t="shared" si="11"/>
        <v>434886.91670254554</v>
      </c>
      <c r="N70" s="20">
        <f t="shared" si="11"/>
        <v>431310.0072838263</v>
      </c>
      <c r="O70" s="20">
        <f t="shared" si="11"/>
        <v>418818.79537710885</v>
      </c>
      <c r="P70" s="20">
        <f t="shared" si="11"/>
        <v>441487.67773443321</v>
      </c>
      <c r="Q70" s="20">
        <f t="shared" si="11"/>
        <v>443803.26506704255</v>
      </c>
      <c r="R70" s="20">
        <f t="shared" si="11"/>
        <v>464905.29385136632</v>
      </c>
      <c r="S70" s="20">
        <f t="shared" si="11"/>
        <v>460821.3396922659</v>
      </c>
      <c r="T70" s="20">
        <f t="shared" si="11"/>
        <v>438789.56082138576</v>
      </c>
      <c r="U70" s="20">
        <f t="shared" si="11"/>
        <v>442208.21255145973</v>
      </c>
      <c r="V70" s="20">
        <f t="shared" si="11"/>
        <v>481890.83529422752</v>
      </c>
      <c r="W70" s="20">
        <f t="shared" si="11"/>
        <v>466133.90094306367</v>
      </c>
      <c r="X70" s="20">
        <f t="shared" si="11"/>
        <v>497081.47890743852</v>
      </c>
      <c r="Y70" s="20">
        <f t="shared" si="11"/>
        <v>513566.66538708005</v>
      </c>
      <c r="Z70" s="20">
        <f t="shared" si="11"/>
        <v>502952.49938005977</v>
      </c>
      <c r="AA70" s="20">
        <f t="shared" si="11"/>
        <v>494127.7097371344</v>
      </c>
      <c r="AB70" s="20">
        <f t="shared" si="11"/>
        <v>485386.31348891428</v>
      </c>
      <c r="AC70" s="20">
        <f t="shared" si="11"/>
        <v>477264.51248089358</v>
      </c>
      <c r="AD70" s="20">
        <f t="shared" si="11"/>
        <v>455390.58398407535</v>
      </c>
      <c r="AE70" s="20"/>
    </row>
    <row r="71" spans="1:32" x14ac:dyDescent="0.25">
      <c r="A71" s="20"/>
      <c r="B71" s="20" t="s">
        <v>8</v>
      </c>
      <c r="C71" s="20"/>
      <c r="D71" s="20">
        <f>(D13*D58)</f>
        <v>2071.0317080067452</v>
      </c>
      <c r="E71" s="20">
        <f t="shared" si="11"/>
        <v>3402.037500206477</v>
      </c>
      <c r="F71" s="20">
        <f t="shared" si="11"/>
        <v>4904.0062207348874</v>
      </c>
      <c r="G71" s="20">
        <f t="shared" si="11"/>
        <v>6652.9143808070503</v>
      </c>
      <c r="H71" s="20">
        <f t="shared" si="11"/>
        <v>8256.5815130605861</v>
      </c>
      <c r="I71" s="20">
        <f t="shared" si="11"/>
        <v>9636.9691247275041</v>
      </c>
      <c r="J71" s="20">
        <f t="shared" si="11"/>
        <v>10902.221546014165</v>
      </c>
      <c r="K71" s="20">
        <f t="shared" si="11"/>
        <v>12512.280793134065</v>
      </c>
      <c r="L71" s="20">
        <f t="shared" si="11"/>
        <v>13894.721886048746</v>
      </c>
      <c r="M71" s="20">
        <f t="shared" si="11"/>
        <v>15478.950988341059</v>
      </c>
      <c r="N71" s="20">
        <f t="shared" si="11"/>
        <v>17248.726348934499</v>
      </c>
      <c r="O71" s="20">
        <f t="shared" si="11"/>
        <v>18719.09641757526</v>
      </c>
      <c r="P71" s="20">
        <f t="shared" si="11"/>
        <v>18155.122261502089</v>
      </c>
      <c r="Q71" s="20">
        <f t="shared" si="11"/>
        <v>16938.112468743257</v>
      </c>
      <c r="R71" s="20">
        <f t="shared" si="11"/>
        <v>16331.711029967602</v>
      </c>
      <c r="S71" s="20">
        <f t="shared" si="11"/>
        <v>15046.526450638716</v>
      </c>
      <c r="T71" s="20">
        <f t="shared" si="11"/>
        <v>13414.286966815442</v>
      </c>
      <c r="U71" s="20">
        <f t="shared" si="11"/>
        <v>12502.682187842729</v>
      </c>
      <c r="V71" s="20">
        <f t="shared" si="11"/>
        <v>16285.317619960291</v>
      </c>
      <c r="W71" s="20">
        <f t="shared" si="11"/>
        <v>18611.358417008894</v>
      </c>
      <c r="X71" s="20">
        <f t="shared" si="11"/>
        <v>22388.802724018416</v>
      </c>
      <c r="Y71" s="20">
        <f t="shared" si="11"/>
        <v>25660.621808248223</v>
      </c>
      <c r="Z71" s="20">
        <f t="shared" si="11"/>
        <v>25276.108758609011</v>
      </c>
      <c r="AA71" s="20">
        <f t="shared" si="11"/>
        <v>24723.83195990575</v>
      </c>
      <c r="AB71" s="20">
        <f t="shared" si="11"/>
        <v>24450.971478631112</v>
      </c>
      <c r="AC71" s="20">
        <f t="shared" si="11"/>
        <v>24088.92407625238</v>
      </c>
      <c r="AD71" s="20">
        <f t="shared" si="11"/>
        <v>23331.069130393025</v>
      </c>
      <c r="AE71" s="20"/>
    </row>
    <row r="72" spans="1:32" x14ac:dyDescent="0.25">
      <c r="A72" s="20"/>
      <c r="B72" s="20" t="s">
        <v>9</v>
      </c>
      <c r="C72" s="20"/>
      <c r="D72" s="20">
        <f t="shared" ref="D72:AD72" si="13">SUM(D67:D71)</f>
        <v>980043.3984521986</v>
      </c>
      <c r="E72" s="20">
        <f t="shared" si="13"/>
        <v>974219.62500286161</v>
      </c>
      <c r="F72" s="20">
        <f t="shared" si="13"/>
        <v>1046679.9969348253</v>
      </c>
      <c r="G72" s="20">
        <f t="shared" si="13"/>
        <v>1194280.0240414331</v>
      </c>
      <c r="H72" s="20">
        <f t="shared" si="13"/>
        <v>1273204.3100212538</v>
      </c>
      <c r="I72" s="20">
        <f t="shared" si="13"/>
        <v>1260201.142551404</v>
      </c>
      <c r="J72" s="20">
        <f t="shared" si="13"/>
        <v>1215037.105056535</v>
      </c>
      <c r="K72" s="20">
        <f t="shared" si="13"/>
        <v>1267999.1190829137</v>
      </c>
      <c r="L72" s="20">
        <f t="shared" si="13"/>
        <v>1244345.769431663</v>
      </c>
      <c r="M72" s="20">
        <f t="shared" si="13"/>
        <v>1235984.5277215354</v>
      </c>
      <c r="N72" s="20">
        <f t="shared" si="13"/>
        <v>1253680.6597959218</v>
      </c>
      <c r="O72" s="20">
        <f t="shared" si="13"/>
        <v>1211007.4762824476</v>
      </c>
      <c r="P72" s="20">
        <f t="shared" si="13"/>
        <v>1264015.5446092815</v>
      </c>
      <c r="Q72" s="20">
        <f t="shared" si="13"/>
        <v>1195027.1521842207</v>
      </c>
      <c r="R72" s="20">
        <f t="shared" si="13"/>
        <v>1237515.9382425786</v>
      </c>
      <c r="S72" s="20">
        <f t="shared" si="13"/>
        <v>1136995.8336643765</v>
      </c>
      <c r="T72" s="20">
        <f t="shared" si="13"/>
        <v>950249.76598335442</v>
      </c>
      <c r="U72" s="20">
        <f t="shared" si="13"/>
        <v>905907.83955176477</v>
      </c>
      <c r="V72" s="20">
        <f t="shared" si="13"/>
        <v>1098481.4289801784</v>
      </c>
      <c r="W72" s="20">
        <f t="shared" si="13"/>
        <v>1001903.9963012264</v>
      </c>
      <c r="X72" s="20">
        <f t="shared" si="13"/>
        <v>1142100.9669649063</v>
      </c>
      <c r="Y72" s="20">
        <f t="shared" si="13"/>
        <v>1206696.0327356411</v>
      </c>
      <c r="Z72" s="20">
        <f t="shared" si="13"/>
        <v>1149311.3239892537</v>
      </c>
      <c r="AA72" s="20">
        <f t="shared" si="13"/>
        <v>1092605.0624631851</v>
      </c>
      <c r="AB72" s="20">
        <f t="shared" si="13"/>
        <v>1050532.0078659293</v>
      </c>
      <c r="AC72" s="20">
        <f t="shared" si="13"/>
        <v>998062.26379773451</v>
      </c>
      <c r="AD72" s="20">
        <f t="shared" si="13"/>
        <v>886891.59279530472</v>
      </c>
      <c r="AE72" s="20"/>
    </row>
    <row r="73" spans="1:32" x14ac:dyDescent="0.25">
      <c r="A73" s="20"/>
      <c r="B73" s="20"/>
      <c r="C73" s="20"/>
      <c r="D73" s="20">
        <v>1990</v>
      </c>
      <c r="E73" s="20">
        <v>1991</v>
      </c>
      <c r="F73" s="20">
        <v>1992</v>
      </c>
      <c r="G73" s="20">
        <v>1993</v>
      </c>
      <c r="H73" s="20">
        <v>1994</v>
      </c>
      <c r="I73" s="20">
        <v>1995</v>
      </c>
      <c r="J73" s="20">
        <v>1996</v>
      </c>
      <c r="K73" s="20">
        <v>1997</v>
      </c>
      <c r="L73" s="20">
        <v>1998</v>
      </c>
      <c r="M73" s="20">
        <v>1999</v>
      </c>
      <c r="N73" s="20">
        <v>2000</v>
      </c>
      <c r="O73" s="20">
        <v>2001</v>
      </c>
      <c r="P73" s="20">
        <v>2002</v>
      </c>
      <c r="Q73" s="20">
        <v>2003</v>
      </c>
      <c r="R73" s="20">
        <v>2004</v>
      </c>
      <c r="S73" s="20">
        <v>2005</v>
      </c>
      <c r="T73" s="20">
        <v>2006</v>
      </c>
      <c r="U73" s="20">
        <v>2007</v>
      </c>
      <c r="V73" s="20">
        <v>2008</v>
      </c>
      <c r="W73" s="20">
        <v>2009</v>
      </c>
      <c r="X73" s="20">
        <v>2010</v>
      </c>
      <c r="Y73" s="20">
        <v>2011</v>
      </c>
      <c r="Z73" s="20">
        <v>2012</v>
      </c>
      <c r="AA73" s="20">
        <v>2013</v>
      </c>
      <c r="AB73" s="20">
        <v>2014</v>
      </c>
      <c r="AC73" s="20">
        <v>2015</v>
      </c>
      <c r="AD73" s="20">
        <v>2016</v>
      </c>
      <c r="AE73" s="20">
        <v>2017</v>
      </c>
    </row>
    <row r="74" spans="1:32" x14ac:dyDescent="0.25">
      <c r="A74" s="20" t="s">
        <v>138</v>
      </c>
      <c r="B74" s="20"/>
      <c r="C74" s="20"/>
      <c r="D74" s="20">
        <f>SUM(D66,D72)</f>
        <v>-111360.46706990246</v>
      </c>
      <c r="E74" s="20">
        <f t="shared" ref="E74:AD74" si="14">SUM(E66,E72)</f>
        <v>-261260.41694584873</v>
      </c>
      <c r="F74" s="20">
        <f t="shared" si="14"/>
        <v>-109864.82685487298</v>
      </c>
      <c r="G74" s="20">
        <f t="shared" si="14"/>
        <v>218663.73269536812</v>
      </c>
      <c r="H74" s="20">
        <f t="shared" si="14"/>
        <v>453699.87596277217</v>
      </c>
      <c r="I74" s="20">
        <f t="shared" si="14"/>
        <v>432291.08085246664</v>
      </c>
      <c r="J74" s="20">
        <f t="shared" si="14"/>
        <v>304894.11179533973</v>
      </c>
      <c r="K74" s="20">
        <f t="shared" si="14"/>
        <v>513556.81586842262</v>
      </c>
      <c r="L74" s="20">
        <f t="shared" si="14"/>
        <v>563760.16748826241</v>
      </c>
      <c r="M74" s="20">
        <f t="shared" si="14"/>
        <v>486606.76893274719</v>
      </c>
      <c r="N74" s="20">
        <f t="shared" si="14"/>
        <v>435882.97795204504</v>
      </c>
      <c r="O74" s="20">
        <f t="shared" si="14"/>
        <v>230707.71438542777</v>
      </c>
      <c r="P74" s="20">
        <f t="shared" si="14"/>
        <v>277727.95469165489</v>
      </c>
      <c r="Q74" s="20">
        <f t="shared" si="14"/>
        <v>150650.56676398788</v>
      </c>
      <c r="R74" s="20">
        <f t="shared" si="14"/>
        <v>182130.06409479375</v>
      </c>
      <c r="S74" s="20">
        <f t="shared" si="14"/>
        <v>-25929.960270088632</v>
      </c>
      <c r="T74" s="20">
        <f t="shared" si="14"/>
        <v>-451037.12885352562</v>
      </c>
      <c r="U74" s="20">
        <f t="shared" si="14"/>
        <v>-388543.37811243488</v>
      </c>
      <c r="V74" s="20">
        <f t="shared" si="14"/>
        <v>-119871.77403079462</v>
      </c>
      <c r="W74" s="20">
        <f t="shared" si="14"/>
        <v>-394522.79510509491</v>
      </c>
      <c r="X74" s="20">
        <f t="shared" si="14"/>
        <v>-85466.802105489653</v>
      </c>
      <c r="Y74" s="20">
        <f t="shared" si="14"/>
        <v>-72369.488344321493</v>
      </c>
      <c r="Z74" s="20">
        <f t="shared" si="14"/>
        <v>-251258.29858918954</v>
      </c>
      <c r="AA74" s="20">
        <f t="shared" si="14"/>
        <v>-241935.8795952131</v>
      </c>
      <c r="AB74" s="20">
        <f t="shared" si="14"/>
        <v>-315318.61355768587</v>
      </c>
      <c r="AC74" s="20">
        <f t="shared" si="14"/>
        <v>-294203.74449545715</v>
      </c>
      <c r="AD74" s="20">
        <f t="shared" si="14"/>
        <v>-374160.87601202796</v>
      </c>
      <c r="AE74" s="20"/>
    </row>
    <row r="75" spans="1:32" x14ac:dyDescent="0.25">
      <c r="A75" s="20"/>
      <c r="B75" s="20"/>
      <c r="C75" s="20" t="s">
        <v>139</v>
      </c>
      <c r="D75" s="20">
        <f t="shared" ref="D75:AD75" si="15">D74/1000</f>
        <v>-111.36046706990246</v>
      </c>
      <c r="E75" s="20">
        <f t="shared" si="15"/>
        <v>-261.2604169458487</v>
      </c>
      <c r="F75" s="20">
        <f t="shared" si="15"/>
        <v>-109.86482685487299</v>
      </c>
      <c r="G75" s="20">
        <f t="shared" si="15"/>
        <v>218.66373269536811</v>
      </c>
      <c r="H75" s="20">
        <f t="shared" si="15"/>
        <v>453.69987596277218</v>
      </c>
      <c r="I75" s="20">
        <f t="shared" si="15"/>
        <v>432.29108085246662</v>
      </c>
      <c r="J75" s="20">
        <f t="shared" si="15"/>
        <v>304.89411179533971</v>
      </c>
      <c r="K75" s="20">
        <f t="shared" si="15"/>
        <v>513.55681586842263</v>
      </c>
      <c r="L75" s="20">
        <f t="shared" si="15"/>
        <v>563.76016748826237</v>
      </c>
      <c r="M75" s="20">
        <f t="shared" si="15"/>
        <v>486.60676893274717</v>
      </c>
      <c r="N75" s="20">
        <f t="shared" si="15"/>
        <v>435.88297795204505</v>
      </c>
      <c r="O75" s="20">
        <f t="shared" si="15"/>
        <v>230.70771438542778</v>
      </c>
      <c r="P75" s="20">
        <f t="shared" si="15"/>
        <v>277.72795469165487</v>
      </c>
      <c r="Q75" s="20">
        <f t="shared" si="15"/>
        <v>150.65056676398788</v>
      </c>
      <c r="R75" s="20">
        <f t="shared" si="15"/>
        <v>182.13006409479374</v>
      </c>
      <c r="S75" s="20">
        <f t="shared" si="15"/>
        <v>-25.929960270088632</v>
      </c>
      <c r="T75" s="20">
        <f t="shared" si="15"/>
        <v>-451.03712885352564</v>
      </c>
      <c r="U75" s="20">
        <f t="shared" si="15"/>
        <v>-388.54337811243488</v>
      </c>
      <c r="V75" s="20">
        <f t="shared" si="15"/>
        <v>-119.87177403079463</v>
      </c>
      <c r="W75" s="20">
        <f t="shared" si="15"/>
        <v>-394.52279510509493</v>
      </c>
      <c r="X75" s="20">
        <f t="shared" si="15"/>
        <v>-85.466802105489649</v>
      </c>
      <c r="Y75" s="20">
        <f t="shared" si="15"/>
        <v>-72.369488344321496</v>
      </c>
      <c r="Z75" s="20">
        <f t="shared" si="15"/>
        <v>-251.25829858918954</v>
      </c>
      <c r="AA75" s="20">
        <f t="shared" si="15"/>
        <v>-241.93587959521309</v>
      </c>
      <c r="AB75" s="20">
        <f t="shared" si="15"/>
        <v>-315.31861355768586</v>
      </c>
      <c r="AC75" s="20">
        <f t="shared" si="15"/>
        <v>-294.20374449545716</v>
      </c>
      <c r="AD75" s="20">
        <f t="shared" si="15"/>
        <v>-374.16087601202798</v>
      </c>
      <c r="AE75" s="20"/>
    </row>
    <row r="78" spans="1:32" x14ac:dyDescent="0.25">
      <c r="D78">
        <v>1990</v>
      </c>
      <c r="E78">
        <v>1991</v>
      </c>
      <c r="F78">
        <v>1992</v>
      </c>
      <c r="G78">
        <v>1993</v>
      </c>
      <c r="H78">
        <v>1994</v>
      </c>
      <c r="I78">
        <v>1995</v>
      </c>
      <c r="J78">
        <v>1996</v>
      </c>
      <c r="K78">
        <v>1997</v>
      </c>
      <c r="L78">
        <v>1998</v>
      </c>
      <c r="M78">
        <v>1999</v>
      </c>
      <c r="N78">
        <v>2000</v>
      </c>
      <c r="O78">
        <v>2001</v>
      </c>
      <c r="P78">
        <v>2002</v>
      </c>
      <c r="Q78">
        <v>2003</v>
      </c>
      <c r="R78">
        <v>2004</v>
      </c>
      <c r="S78">
        <v>2005</v>
      </c>
      <c r="T78">
        <v>2006</v>
      </c>
      <c r="U78">
        <v>2007</v>
      </c>
      <c r="V78">
        <v>2008</v>
      </c>
      <c r="W78">
        <v>2009</v>
      </c>
      <c r="X78">
        <v>2010</v>
      </c>
      <c r="Y78">
        <v>2011</v>
      </c>
      <c r="Z78">
        <v>2012</v>
      </c>
      <c r="AA78">
        <v>2013</v>
      </c>
      <c r="AB78">
        <v>2014</v>
      </c>
      <c r="AC78">
        <v>2015</v>
      </c>
      <c r="AD78">
        <v>2016</v>
      </c>
      <c r="AE78">
        <v>2017</v>
      </c>
      <c r="AF78">
        <v>2018</v>
      </c>
    </row>
    <row r="79" spans="1:32" x14ac:dyDescent="0.25">
      <c r="C79" t="s">
        <v>176</v>
      </c>
      <c r="D79">
        <v>-3312.6179999999999</v>
      </c>
      <c r="E79">
        <v>-3352.7420000000002</v>
      </c>
      <c r="F79">
        <v>-3183.3870000000002</v>
      </c>
      <c r="G79">
        <v>-3058.1489999999999</v>
      </c>
      <c r="H79">
        <v>-2885.442</v>
      </c>
      <c r="I79">
        <v>-2765.1610000000001</v>
      </c>
      <c r="J79">
        <v>-2738.547</v>
      </c>
      <c r="K79">
        <v>-2569.424</v>
      </c>
      <c r="L79">
        <v>-2415.3510000000001</v>
      </c>
      <c r="M79">
        <v>-2347.3850000000002</v>
      </c>
      <c r="N79">
        <v>-2295.1260000000002</v>
      </c>
      <c r="O79">
        <v>-2263.835</v>
      </c>
      <c r="P79">
        <v>-2200.6950000000002</v>
      </c>
      <c r="Q79">
        <v>-2174.8530000000001</v>
      </c>
      <c r="R79">
        <v>-2171.4070000000002</v>
      </c>
      <c r="S79">
        <v>-2188.4650000000001</v>
      </c>
      <c r="T79">
        <v>-2215.377</v>
      </c>
      <c r="U79">
        <v>-2130.5070000000001</v>
      </c>
      <c r="V79">
        <v>-2010.9449999999999</v>
      </c>
      <c r="W79">
        <v>-2085.7379999999998</v>
      </c>
      <c r="X79">
        <v>-1874.614</v>
      </c>
      <c r="Y79">
        <v>-1797.847</v>
      </c>
      <c r="Z79">
        <v>-1738.0170000000001</v>
      </c>
      <c r="AA79">
        <v>-1586.874</v>
      </c>
      <c r="AB79">
        <v>-1518.0150000000001</v>
      </c>
      <c r="AC79">
        <v>-1412.395</v>
      </c>
      <c r="AD79">
        <v>-1317.0930000000001</v>
      </c>
      <c r="AE79">
        <v>-1262.3530000000001</v>
      </c>
      <c r="AF79">
        <v>-1125.587</v>
      </c>
    </row>
    <row r="80" spans="1:32" x14ac:dyDescent="0.25">
      <c r="C80" t="s">
        <v>177</v>
      </c>
      <c r="D80">
        <f>D43</f>
        <v>136.99854057018064</v>
      </c>
      <c r="E80">
        <f t="shared" ref="E80:AF80" si="16">E43</f>
        <v>-5.8891962522913239</v>
      </c>
      <c r="F80">
        <f t="shared" si="16"/>
        <v>155.42788724760433</v>
      </c>
      <c r="G80">
        <f t="shared" si="16"/>
        <v>477.78894671928975</v>
      </c>
      <c r="H80">
        <f t="shared" si="16"/>
        <v>692.11945276162896</v>
      </c>
      <c r="I80">
        <f t="shared" si="16"/>
        <v>637.57690700682087</v>
      </c>
      <c r="J80">
        <f t="shared" si="16"/>
        <v>489.98280784270821</v>
      </c>
      <c r="K80">
        <f t="shared" si="16"/>
        <v>679.78002317852793</v>
      </c>
      <c r="L80">
        <f t="shared" si="16"/>
        <v>680.71104257011575</v>
      </c>
      <c r="M80">
        <f t="shared" si="16"/>
        <v>563.02587912396302</v>
      </c>
      <c r="N80">
        <f t="shared" si="16"/>
        <v>473.17064482931374</v>
      </c>
      <c r="O80">
        <f t="shared" si="16"/>
        <v>237.55069782072377</v>
      </c>
      <c r="P80">
        <f t="shared" si="16"/>
        <v>249.33359489553072</v>
      </c>
      <c r="Q80">
        <f t="shared" si="16"/>
        <v>98.842331088946196</v>
      </c>
      <c r="R80">
        <f t="shared" si="16"/>
        <v>114.11270769317449</v>
      </c>
      <c r="S80">
        <f t="shared" si="16"/>
        <v>-118.68867315064813</v>
      </c>
      <c r="T80">
        <f t="shared" si="16"/>
        <v>-569.76795167765931</v>
      </c>
      <c r="U80">
        <f t="shared" si="16"/>
        <v>-532.99984852492435</v>
      </c>
      <c r="V80">
        <f t="shared" si="16"/>
        <v>-310.77069214959067</v>
      </c>
      <c r="W80">
        <f t="shared" si="16"/>
        <v>-568.95502298960253</v>
      </c>
      <c r="X80">
        <f t="shared" si="16"/>
        <v>-278.16141119261295</v>
      </c>
      <c r="Y80">
        <f t="shared" si="16"/>
        <v>-305.42801814860269</v>
      </c>
      <c r="Z80">
        <f t="shared" si="16"/>
        <v>-525.29449044822434</v>
      </c>
      <c r="AA80">
        <f t="shared" si="16"/>
        <v>-556.03557302000468</v>
      </c>
      <c r="AB80">
        <f t="shared" si="16"/>
        <v>-677.95211776747908</v>
      </c>
      <c r="AC80">
        <f t="shared" si="16"/>
        <v>-721.1039885406459</v>
      </c>
      <c r="AD80">
        <f t="shared" si="16"/>
        <v>-852.13738952793153</v>
      </c>
      <c r="AE80">
        <f t="shared" si="16"/>
        <v>0</v>
      </c>
      <c r="AF80">
        <f t="shared" si="16"/>
        <v>0</v>
      </c>
    </row>
    <row r="81" spans="3:32" x14ac:dyDescent="0.25">
      <c r="D81">
        <f>-D79*3.67/1000</f>
        <v>12.15730806</v>
      </c>
      <c r="E81">
        <f t="shared" ref="E81:AD81" si="17">-E79*3.67/1000</f>
        <v>12.304563140000001</v>
      </c>
      <c r="F81">
        <f t="shared" si="17"/>
        <v>11.683030290000001</v>
      </c>
      <c r="G81">
        <f t="shared" si="17"/>
        <v>11.22340683</v>
      </c>
      <c r="H81">
        <f t="shared" si="17"/>
        <v>10.58957214</v>
      </c>
      <c r="I81">
        <f t="shared" si="17"/>
        <v>10.148140869999999</v>
      </c>
      <c r="J81">
        <f t="shared" si="17"/>
        <v>10.050467489999999</v>
      </c>
      <c r="K81">
        <f t="shared" si="17"/>
        <v>9.4297860799999995</v>
      </c>
      <c r="L81">
        <f t="shared" si="17"/>
        <v>8.8643381700000017</v>
      </c>
      <c r="M81">
        <f t="shared" si="17"/>
        <v>8.6149029500000012</v>
      </c>
      <c r="N81">
        <f t="shared" si="17"/>
        <v>8.4231124200000007</v>
      </c>
      <c r="O81">
        <f t="shared" si="17"/>
        <v>8.3082744500000008</v>
      </c>
      <c r="P81">
        <f t="shared" si="17"/>
        <v>8.0765506499999997</v>
      </c>
      <c r="Q81">
        <f t="shared" si="17"/>
        <v>7.9817105100000001</v>
      </c>
      <c r="R81">
        <f t="shared" si="17"/>
        <v>7.9690636900000005</v>
      </c>
      <c r="S81">
        <f t="shared" si="17"/>
        <v>8.0316665500000006</v>
      </c>
      <c r="T81">
        <f t="shared" si="17"/>
        <v>8.1304335899999991</v>
      </c>
      <c r="U81">
        <f t="shared" si="17"/>
        <v>7.8189606899999999</v>
      </c>
      <c r="V81">
        <f t="shared" si="17"/>
        <v>7.3801681499999994</v>
      </c>
      <c r="W81">
        <f t="shared" si="17"/>
        <v>7.6546584599999994</v>
      </c>
      <c r="X81">
        <f t="shared" si="17"/>
        <v>6.87983338</v>
      </c>
      <c r="Y81">
        <f t="shared" si="17"/>
        <v>6.598098489999999</v>
      </c>
      <c r="Z81">
        <f t="shared" si="17"/>
        <v>6.3785223899999997</v>
      </c>
      <c r="AA81">
        <f t="shared" si="17"/>
        <v>5.8238275800000006</v>
      </c>
      <c r="AB81">
        <f t="shared" si="17"/>
        <v>5.5711150500000004</v>
      </c>
      <c r="AC81">
        <f t="shared" si="17"/>
        <v>5.1834896499999994</v>
      </c>
      <c r="AD81">
        <f t="shared" si="17"/>
        <v>4.8337313100000001</v>
      </c>
      <c r="AE81">
        <f t="shared" ref="AE81:AF81" si="18">-AE79*3.67</f>
        <v>4632.8355099999999</v>
      </c>
      <c r="AF81">
        <f t="shared" si="18"/>
        <v>4130.9042899999995</v>
      </c>
    </row>
    <row r="82" spans="3:32" x14ac:dyDescent="0.25">
      <c r="D82">
        <f>-D80*3.67/1000</f>
        <v>-0.50278464389256294</v>
      </c>
      <c r="E82">
        <f t="shared" ref="E82:AD82" si="19">-E80*3.67/1000</f>
        <v>2.1613350245909158E-2</v>
      </c>
      <c r="F82">
        <f t="shared" si="19"/>
        <v>-0.57042034619870785</v>
      </c>
      <c r="G82">
        <f t="shared" si="19"/>
        <v>-1.7534854344597934</v>
      </c>
      <c r="H82">
        <f t="shared" si="19"/>
        <v>-2.5400783916351783</v>
      </c>
      <c r="I82">
        <f t="shared" si="19"/>
        <v>-2.3399072487150323</v>
      </c>
      <c r="J82">
        <f t="shared" si="19"/>
        <v>-1.7982369047827391</v>
      </c>
      <c r="K82">
        <f t="shared" si="19"/>
        <v>-2.4947926850651974</v>
      </c>
      <c r="L82">
        <f t="shared" si="19"/>
        <v>-2.4982095262323245</v>
      </c>
      <c r="M82">
        <f t="shared" si="19"/>
        <v>-2.0663049763849446</v>
      </c>
      <c r="N82">
        <f t="shared" si="19"/>
        <v>-1.7365362665235813</v>
      </c>
      <c r="O82">
        <f t="shared" si="19"/>
        <v>-0.8718110610020563</v>
      </c>
      <c r="P82">
        <f t="shared" si="19"/>
        <v>-0.91505429326659771</v>
      </c>
      <c r="Q82">
        <f t="shared" si="19"/>
        <v>-0.36275135509643253</v>
      </c>
      <c r="R82">
        <f t="shared" si="19"/>
        <v>-0.41879363723395036</v>
      </c>
      <c r="S82">
        <f t="shared" si="19"/>
        <v>0.43558743046287862</v>
      </c>
      <c r="T82">
        <f t="shared" si="19"/>
        <v>2.0910483826570099</v>
      </c>
      <c r="U82">
        <f t="shared" si="19"/>
        <v>1.9561094440864724</v>
      </c>
      <c r="V82">
        <f t="shared" si="19"/>
        <v>1.1405284401889979</v>
      </c>
      <c r="W82">
        <f t="shared" si="19"/>
        <v>2.0880649343718414</v>
      </c>
      <c r="X82">
        <f t="shared" si="19"/>
        <v>1.0208523790768895</v>
      </c>
      <c r="Y82">
        <f t="shared" si="19"/>
        <v>1.1209208266053718</v>
      </c>
      <c r="Z82">
        <f t="shared" si="19"/>
        <v>1.9278307799449832</v>
      </c>
      <c r="AA82">
        <f t="shared" si="19"/>
        <v>2.0406505529834171</v>
      </c>
      <c r="AB82">
        <f t="shared" si="19"/>
        <v>2.4880842722066481</v>
      </c>
      <c r="AC82">
        <f t="shared" si="19"/>
        <v>2.6464516379441703</v>
      </c>
      <c r="AD82">
        <f t="shared" si="19"/>
        <v>3.127344219567509</v>
      </c>
      <c r="AE82">
        <f t="shared" ref="AE82:AF82" si="20">-AE80*3.67</f>
        <v>0</v>
      </c>
      <c r="AF82">
        <f t="shared" si="20"/>
        <v>0</v>
      </c>
    </row>
    <row r="84" spans="3:32" x14ac:dyDescent="0.25">
      <c r="C84" t="s">
        <v>199</v>
      </c>
      <c r="D84">
        <f>-D34/1000000*3.67</f>
        <v>4.2304212086004584</v>
      </c>
      <c r="E84">
        <f t="shared" ref="E84:AD84" si="21">-E34/1000000*3.67</f>
        <v>4.7731308584267964</v>
      </c>
      <c r="F84">
        <f t="shared" si="21"/>
        <v>4.4944824108159915</v>
      </c>
      <c r="G84">
        <f t="shared" si="21"/>
        <v>3.8773422282097485</v>
      </c>
      <c r="H84">
        <f t="shared" si="21"/>
        <v>3.395968250819025</v>
      </c>
      <c r="I84">
        <f t="shared" si="21"/>
        <v>3.5513295740318953</v>
      </c>
      <c r="J84">
        <f t="shared" si="21"/>
        <v>3.9449882283316562</v>
      </c>
      <c r="K84">
        <f t="shared" si="21"/>
        <v>3.4530965304531791</v>
      </c>
      <c r="L84">
        <f t="shared" si="21"/>
        <v>3.3741787930277902</v>
      </c>
      <c r="M84">
        <f t="shared" si="21"/>
        <v>3.7480107808275038</v>
      </c>
      <c r="N84">
        <f t="shared" si="21"/>
        <v>4.127692555797192</v>
      </c>
      <c r="O84">
        <f t="shared" si="21"/>
        <v>4.8160304058316337</v>
      </c>
      <c r="P84">
        <f t="shared" si="21"/>
        <v>4.9005467945331365</v>
      </c>
      <c r="Q84">
        <f t="shared" si="21"/>
        <v>5.1814726813253467</v>
      </c>
      <c r="R84">
        <f t="shared" si="21"/>
        <v>5.270657764834481</v>
      </c>
      <c r="S84">
        <f t="shared" si="21"/>
        <v>5.7190701334227887</v>
      </c>
      <c r="T84">
        <f t="shared" si="21"/>
        <v>6.6585293963774772</v>
      </c>
      <c r="U84">
        <f t="shared" si="21"/>
        <v>6.3288953438480613</v>
      </c>
      <c r="V84">
        <f t="shared" si="21"/>
        <v>6.1685241670792088</v>
      </c>
      <c r="W84">
        <f t="shared" si="21"/>
        <v>6.7765048723034935</v>
      </c>
      <c r="X84">
        <f t="shared" si="21"/>
        <v>6.1903089630783912</v>
      </c>
      <c r="Y84">
        <f t="shared" si="21"/>
        <v>6.4843804955019984</v>
      </c>
      <c r="Z84">
        <f t="shared" si="21"/>
        <v>7.0178693339307392</v>
      </c>
      <c r="AA84">
        <f t="shared" si="21"/>
        <v>6.8604464425139788</v>
      </c>
      <c r="AB84">
        <f t="shared" si="21"/>
        <v>7.0853123896579921</v>
      </c>
      <c r="AC84">
        <f t="shared" si="21"/>
        <v>6.9784499796382482</v>
      </c>
      <c r="AD84">
        <f t="shared" si="21"/>
        <v>7.0206919981500207</v>
      </c>
    </row>
    <row r="85" spans="3:32" x14ac:dyDescent="0.25">
      <c r="C85" t="s">
        <v>200</v>
      </c>
      <c r="D85">
        <f>-D40/1000000*3.67</f>
        <v>-4.7332058524930209</v>
      </c>
      <c r="E85">
        <f t="shared" ref="E85:AD85" si="22">-E40/1000000*3.67</f>
        <v>-4.7515175081808874</v>
      </c>
      <c r="F85">
        <f t="shared" si="22"/>
        <v>-5.0649027570146989</v>
      </c>
      <c r="G85">
        <f t="shared" si="22"/>
        <v>-5.6308276626695424</v>
      </c>
      <c r="H85">
        <f t="shared" si="22"/>
        <v>-5.9360466424542029</v>
      </c>
      <c r="I85">
        <f t="shared" si="22"/>
        <v>-5.8912368227469285</v>
      </c>
      <c r="J85">
        <f t="shared" si="22"/>
        <v>-5.7432251331143958</v>
      </c>
      <c r="K85">
        <f t="shared" si="22"/>
        <v>-5.9478892155183765</v>
      </c>
      <c r="L85">
        <f t="shared" si="22"/>
        <v>-5.8723883192601152</v>
      </c>
      <c r="M85">
        <f t="shared" si="22"/>
        <v>-5.814315757212448</v>
      </c>
      <c r="N85">
        <f t="shared" si="22"/>
        <v>-5.8642288223207739</v>
      </c>
      <c r="O85">
        <f t="shared" si="22"/>
        <v>-5.6878414668336905</v>
      </c>
      <c r="P85">
        <f t="shared" si="22"/>
        <v>-5.8156010877997337</v>
      </c>
      <c r="Q85">
        <f t="shared" si="22"/>
        <v>-5.5442240364217792</v>
      </c>
      <c r="R85">
        <f t="shared" si="22"/>
        <v>-5.689451402068431</v>
      </c>
      <c r="S85">
        <f t="shared" si="22"/>
        <v>-5.2834827029599101</v>
      </c>
      <c r="T85">
        <f t="shared" si="22"/>
        <v>-4.5674810137204673</v>
      </c>
      <c r="U85">
        <f t="shared" si="22"/>
        <v>-4.3727858997615892</v>
      </c>
      <c r="V85">
        <f t="shared" si="22"/>
        <v>-5.0279957268902109</v>
      </c>
      <c r="W85">
        <f t="shared" si="22"/>
        <v>-4.6884399379316521</v>
      </c>
      <c r="X85">
        <f t="shared" si="22"/>
        <v>-5.1694565840015017</v>
      </c>
      <c r="Y85">
        <f t="shared" si="22"/>
        <v>-5.3634596688966267</v>
      </c>
      <c r="Z85">
        <f t="shared" si="22"/>
        <v>-5.0900385539857558</v>
      </c>
      <c r="AA85">
        <f t="shared" si="22"/>
        <v>-4.8197958895305621</v>
      </c>
      <c r="AB85">
        <f t="shared" si="22"/>
        <v>-4.597228117451345</v>
      </c>
      <c r="AC85">
        <f t="shared" si="22"/>
        <v>-4.3319983416940779</v>
      </c>
      <c r="AD85">
        <f t="shared" si="22"/>
        <v>-3.8933477785825121</v>
      </c>
    </row>
    <row r="86" spans="3:32" x14ac:dyDescent="0.25">
      <c r="D86">
        <f>SUM(D84:D85)</f>
        <v>-0.5027846438925625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FC7A-8C16-4EA8-BEBB-2B7992DA7A3F}">
  <dimension ref="A2:AN74"/>
  <sheetViews>
    <sheetView topLeftCell="A46" workbookViewId="0">
      <selection activeCell="D31" sqref="D31"/>
    </sheetView>
  </sheetViews>
  <sheetFormatPr defaultRowHeight="15" x14ac:dyDescent="0.25"/>
  <sheetData>
    <row r="2" spans="1:34" x14ac:dyDescent="0.25">
      <c r="A2" t="s">
        <v>14</v>
      </c>
      <c r="I2" t="s">
        <v>31</v>
      </c>
      <c r="J2" t="s">
        <v>30</v>
      </c>
      <c r="L2" s="10" t="s">
        <v>29</v>
      </c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34" x14ac:dyDescent="0.25">
      <c r="A3" t="s">
        <v>2</v>
      </c>
      <c r="B3" t="s">
        <v>16</v>
      </c>
      <c r="D3" t="s">
        <v>17</v>
      </c>
      <c r="L3" s="10" t="s">
        <v>2</v>
      </c>
      <c r="M3" s="10" t="s">
        <v>17</v>
      </c>
      <c r="N3" s="10"/>
      <c r="O3" s="10"/>
      <c r="P3" s="10"/>
      <c r="Q3" s="10"/>
    </row>
    <row r="4" spans="1:34" x14ac:dyDescent="0.25">
      <c r="A4" t="s">
        <v>18</v>
      </c>
      <c r="B4" t="s">
        <v>16</v>
      </c>
      <c r="D4" t="s">
        <v>19</v>
      </c>
      <c r="I4">
        <v>61.324281793092489</v>
      </c>
      <c r="J4">
        <f>((1410*0.6132)+(1487*0.3867))</f>
        <v>1439.6349</v>
      </c>
      <c r="L4" s="10" t="s">
        <v>12</v>
      </c>
      <c r="M4" s="10" t="s">
        <v>32</v>
      </c>
      <c r="N4" s="10"/>
      <c r="O4" s="10"/>
      <c r="P4" s="10"/>
      <c r="Q4" s="10"/>
    </row>
    <row r="5" spans="1:34" x14ac:dyDescent="0.25">
      <c r="A5" t="s">
        <v>20</v>
      </c>
      <c r="B5" t="s">
        <v>16</v>
      </c>
      <c r="D5" t="s">
        <v>21</v>
      </c>
      <c r="I5">
        <v>38.675718206907511</v>
      </c>
      <c r="L5" s="10"/>
      <c r="M5" s="10"/>
      <c r="N5" s="10"/>
      <c r="O5" s="10"/>
      <c r="P5" s="10"/>
      <c r="Q5" s="10"/>
    </row>
    <row r="6" spans="1:34" x14ac:dyDescent="0.25">
      <c r="A6" t="s">
        <v>22</v>
      </c>
      <c r="B6" t="s">
        <v>16</v>
      </c>
      <c r="D6" t="s">
        <v>23</v>
      </c>
      <c r="I6">
        <v>60.07019422401028</v>
      </c>
      <c r="J6">
        <f>((1654*0.6007)+(1674*0.3993))</f>
        <v>1661.9859999999999</v>
      </c>
      <c r="L6" s="10" t="s">
        <v>13</v>
      </c>
      <c r="M6" s="10" t="s">
        <v>33</v>
      </c>
      <c r="N6" s="10"/>
      <c r="O6" s="10"/>
      <c r="P6" s="10"/>
      <c r="Q6" s="10"/>
    </row>
    <row r="7" spans="1:34" x14ac:dyDescent="0.25">
      <c r="A7" t="s">
        <v>24</v>
      </c>
      <c r="B7" t="s">
        <v>16</v>
      </c>
      <c r="D7" t="s">
        <v>25</v>
      </c>
      <c r="I7">
        <v>39.929805775989728</v>
      </c>
      <c r="L7" s="10"/>
      <c r="M7" s="10"/>
      <c r="N7" s="10"/>
      <c r="O7" s="10"/>
      <c r="P7" s="10"/>
      <c r="Q7" s="10"/>
    </row>
    <row r="8" spans="1:34" x14ac:dyDescent="0.25">
      <c r="A8" t="s">
        <v>7</v>
      </c>
      <c r="B8" t="s">
        <v>16</v>
      </c>
      <c r="D8" t="s">
        <v>26</v>
      </c>
      <c r="L8" s="10" t="s">
        <v>7</v>
      </c>
      <c r="M8" s="10" t="s">
        <v>26</v>
      </c>
      <c r="N8" s="10"/>
      <c r="O8" s="10"/>
      <c r="P8" s="10"/>
      <c r="Q8" s="10"/>
    </row>
    <row r="9" spans="1:34" x14ac:dyDescent="0.25">
      <c r="A9" t="s">
        <v>27</v>
      </c>
      <c r="B9" t="s">
        <v>16</v>
      </c>
      <c r="D9" t="s">
        <v>28</v>
      </c>
      <c r="L9" s="10" t="s">
        <v>27</v>
      </c>
      <c r="M9" s="10" t="s">
        <v>28</v>
      </c>
      <c r="N9" s="10"/>
      <c r="O9" s="10"/>
      <c r="P9" s="10"/>
      <c r="Q9" s="10"/>
    </row>
    <row r="11" spans="1:34" x14ac:dyDescent="0.25">
      <c r="A11" s="4"/>
      <c r="B11" s="4"/>
      <c r="C11" s="4"/>
      <c r="D11" s="4" t="s">
        <v>198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5">
      <c r="C12" s="4"/>
      <c r="D12" s="4">
        <v>1990</v>
      </c>
      <c r="E12" s="4">
        <v>1991</v>
      </c>
      <c r="F12" s="4">
        <v>1992</v>
      </c>
      <c r="G12" s="4">
        <v>1993</v>
      </c>
      <c r="H12" s="4">
        <v>1994</v>
      </c>
      <c r="I12" s="4">
        <v>1995</v>
      </c>
      <c r="J12" s="4">
        <v>1996</v>
      </c>
      <c r="K12" s="4">
        <v>1997</v>
      </c>
      <c r="L12" s="4">
        <v>1998</v>
      </c>
      <c r="M12" s="4">
        <v>1999</v>
      </c>
      <c r="N12" s="4">
        <v>2000</v>
      </c>
      <c r="O12" s="4">
        <v>2001</v>
      </c>
      <c r="P12" s="4">
        <v>2002</v>
      </c>
      <c r="Q12" s="4">
        <v>2003</v>
      </c>
      <c r="R12" s="4">
        <v>2004</v>
      </c>
      <c r="S12" s="4">
        <v>2005</v>
      </c>
      <c r="T12" s="4">
        <v>2006</v>
      </c>
      <c r="U12" s="4">
        <v>2007</v>
      </c>
      <c r="V12" s="4">
        <v>2008</v>
      </c>
      <c r="W12" s="4">
        <v>2009</v>
      </c>
      <c r="X12" s="4">
        <v>2010</v>
      </c>
      <c r="Y12" s="4">
        <v>2011</v>
      </c>
      <c r="Z12" s="4">
        <v>2012</v>
      </c>
      <c r="AA12" s="4">
        <v>2013</v>
      </c>
      <c r="AB12" s="4">
        <v>2014</v>
      </c>
      <c r="AC12" s="4">
        <v>2015</v>
      </c>
      <c r="AD12" s="4">
        <v>2016</v>
      </c>
      <c r="AE12" s="4">
        <v>2017</v>
      </c>
      <c r="AF12" s="4">
        <v>2018</v>
      </c>
      <c r="AG12" s="4">
        <v>2019</v>
      </c>
      <c r="AH12" s="4">
        <v>2020</v>
      </c>
    </row>
    <row r="13" spans="1:34" x14ac:dyDescent="0.25">
      <c r="C13" s="4" t="s">
        <v>199</v>
      </c>
      <c r="D13" s="4">
        <v>10.957086433333336</v>
      </c>
      <c r="E13" s="4">
        <v>10.923912200000002</v>
      </c>
      <c r="F13" s="4">
        <v>10.950830766666668</v>
      </c>
      <c r="G13" s="4">
        <v>10.871008166666668</v>
      </c>
      <c r="H13" s="4">
        <v>10.868300766666668</v>
      </c>
      <c r="I13" s="4">
        <v>10.910162200000002</v>
      </c>
      <c r="J13" s="4">
        <v>10.904246499999999</v>
      </c>
      <c r="K13" s="4">
        <v>10.896254099999998</v>
      </c>
      <c r="L13" s="4">
        <v>10.922496499999999</v>
      </c>
      <c r="M13" s="4">
        <v>10.949124033333332</v>
      </c>
      <c r="N13" s="4">
        <v>10.960043866666664</v>
      </c>
      <c r="O13" s="4">
        <v>11.010658766666666</v>
      </c>
      <c r="P13" s="4">
        <v>11.000213033333333</v>
      </c>
      <c r="Q13" s="4">
        <v>11.025306466666667</v>
      </c>
      <c r="R13" s="4">
        <v>11.036053633333331</v>
      </c>
      <c r="S13" s="4">
        <v>11.057493333333332</v>
      </c>
      <c r="T13" s="4">
        <v>11.170789733333331</v>
      </c>
      <c r="U13" s="4">
        <v>11.229200399999996</v>
      </c>
      <c r="V13" s="4">
        <v>11.250706099999995</v>
      </c>
      <c r="W13" s="4">
        <v>11.258737366666661</v>
      </c>
      <c r="X13" s="4">
        <v>11.301774633333329</v>
      </c>
      <c r="Y13" s="4">
        <v>11.362491199999997</v>
      </c>
      <c r="Z13" s="4">
        <v>11.397279399999999</v>
      </c>
      <c r="AA13" s="4">
        <v>11.436194499999999</v>
      </c>
      <c r="AB13" s="4">
        <v>11.451280033333335</v>
      </c>
      <c r="AC13" s="4">
        <v>11.460914500000001</v>
      </c>
      <c r="AD13" s="4">
        <v>11.498631033333337</v>
      </c>
      <c r="AE13" s="4">
        <v>11.515462166666671</v>
      </c>
      <c r="AF13" s="4">
        <v>11.558013933333337</v>
      </c>
      <c r="AG13" s="4">
        <v>11.548578333333333</v>
      </c>
      <c r="AH13" s="4">
        <v>11.502147933333331</v>
      </c>
    </row>
    <row r="14" spans="1:34" x14ac:dyDescent="0.25">
      <c r="C14" s="4" t="s">
        <v>200</v>
      </c>
      <c r="D14" s="4">
        <v>8.1612224666666666</v>
      </c>
      <c r="E14" s="4">
        <v>8.1022323666666676</v>
      </c>
      <c r="F14" s="4">
        <v>8.1105080666666662</v>
      </c>
      <c r="G14" s="4">
        <v>8.0217825666666673</v>
      </c>
      <c r="H14" s="4">
        <v>8.0074196333333347</v>
      </c>
      <c r="I14" s="4">
        <v>8.0354838000000015</v>
      </c>
      <c r="J14" s="4">
        <v>8.0492286333333336</v>
      </c>
      <c r="K14" s="4">
        <v>8.0471058666666675</v>
      </c>
      <c r="L14" s="4">
        <v>8.1140350333333338</v>
      </c>
      <c r="M14" s="4">
        <v>8.138981600000001</v>
      </c>
      <c r="N14" s="4">
        <v>8.1508506666666669</v>
      </c>
      <c r="O14" s="4">
        <v>8.2052578666666669</v>
      </c>
      <c r="P14" s="4">
        <v>8.194724466666667</v>
      </c>
      <c r="Q14" s="4">
        <v>8.239998533333333</v>
      </c>
      <c r="R14" s="4">
        <v>8.2350372000000007</v>
      </c>
      <c r="S14" s="4">
        <v>8.291167633333334</v>
      </c>
      <c r="T14" s="4">
        <v>8.3710924333333345</v>
      </c>
      <c r="U14" s="4">
        <v>8.4413141666666682</v>
      </c>
      <c r="V14" s="4">
        <v>8.4469589666666671</v>
      </c>
      <c r="W14" s="4">
        <v>8.4618943333333334</v>
      </c>
      <c r="X14" s="4">
        <v>8.4875876333333355</v>
      </c>
      <c r="Y14" s="4">
        <v>8.5625556666666682</v>
      </c>
      <c r="Z14" s="4">
        <v>8.5968124666666679</v>
      </c>
      <c r="AA14" s="4">
        <v>8.6560415000000024</v>
      </c>
      <c r="AB14" s="4">
        <v>8.6745182000000014</v>
      </c>
      <c r="AC14" s="4">
        <v>8.6905499000000024</v>
      </c>
      <c r="AD14" s="4">
        <v>8.7442480000000007</v>
      </c>
      <c r="AE14" s="4">
        <v>8.7387163333333344</v>
      </c>
      <c r="AF14" s="4">
        <v>8.773701933333335</v>
      </c>
      <c r="AG14" s="4">
        <v>8.7504329000000016</v>
      </c>
      <c r="AH14" s="4">
        <v>8.7734897586206912</v>
      </c>
    </row>
    <row r="16" spans="1:34" x14ac:dyDescent="0.25">
      <c r="A16" t="s">
        <v>34</v>
      </c>
      <c r="F16" t="s">
        <v>38</v>
      </c>
      <c r="G16" t="s">
        <v>78</v>
      </c>
    </row>
    <row r="17" spans="1:40" x14ac:dyDescent="0.25">
      <c r="A17" s="5" t="s">
        <v>35</v>
      </c>
      <c r="B17" s="5" t="s">
        <v>36</v>
      </c>
      <c r="C17" s="5"/>
      <c r="D17" s="5">
        <v>1990</v>
      </c>
      <c r="E17" s="5">
        <v>1991</v>
      </c>
      <c r="F17" s="5">
        <v>1992</v>
      </c>
      <c r="G17" s="5">
        <v>1993</v>
      </c>
      <c r="H17" s="5">
        <v>1994</v>
      </c>
      <c r="I17" s="5">
        <v>1995</v>
      </c>
      <c r="J17" s="5">
        <v>1996</v>
      </c>
      <c r="K17" s="5">
        <v>1997</v>
      </c>
      <c r="L17" s="5">
        <v>1998</v>
      </c>
      <c r="M17" s="5">
        <v>1999</v>
      </c>
      <c r="N17" s="5">
        <v>2000</v>
      </c>
      <c r="O17" s="5">
        <v>2001</v>
      </c>
      <c r="P17" s="5">
        <v>2002</v>
      </c>
      <c r="Q17" s="5">
        <v>2003</v>
      </c>
      <c r="R17" s="5">
        <v>2004</v>
      </c>
      <c r="S17" s="5">
        <v>2005</v>
      </c>
      <c r="T17" s="5">
        <v>2006</v>
      </c>
      <c r="U17" s="5">
        <v>2007</v>
      </c>
      <c r="V17" s="5">
        <v>2008</v>
      </c>
      <c r="W17" s="5">
        <v>2009</v>
      </c>
      <c r="X17" s="5">
        <v>2010</v>
      </c>
      <c r="Y17" s="5">
        <v>2011</v>
      </c>
      <c r="Z17" s="5">
        <v>2012</v>
      </c>
      <c r="AA17" s="5">
        <v>2013</v>
      </c>
      <c r="AB17" s="5">
        <v>2014</v>
      </c>
      <c r="AC17" s="5">
        <v>2015</v>
      </c>
      <c r="AD17" s="5">
        <v>2016</v>
      </c>
      <c r="AE17" s="5"/>
      <c r="AF17" s="5"/>
      <c r="AG17" s="5"/>
      <c r="AH17" s="5"/>
    </row>
    <row r="18" spans="1:40" x14ac:dyDescent="0.25">
      <c r="A18" s="5">
        <v>1</v>
      </c>
      <c r="B18" s="5">
        <v>2</v>
      </c>
      <c r="C18" s="5" t="s">
        <v>2</v>
      </c>
      <c r="D18" s="5">
        <v>17.100000000000001</v>
      </c>
      <c r="E18" s="5">
        <v>17.3</v>
      </c>
      <c r="F18" s="5">
        <v>17.5</v>
      </c>
      <c r="G18" s="5">
        <v>17.600000000000001</v>
      </c>
      <c r="H18" s="5">
        <v>17.8</v>
      </c>
      <c r="I18" s="5">
        <v>18</v>
      </c>
      <c r="J18" s="5">
        <v>18.2</v>
      </c>
      <c r="K18" s="5">
        <v>18.3</v>
      </c>
      <c r="L18" s="5">
        <v>18.5</v>
      </c>
      <c r="M18" s="5">
        <v>18.600000000000001</v>
      </c>
      <c r="N18" s="5">
        <v>18.7</v>
      </c>
      <c r="O18" s="5">
        <v>18.7</v>
      </c>
      <c r="P18" s="5">
        <v>18.8</v>
      </c>
      <c r="Q18" s="5">
        <v>18.899999999999999</v>
      </c>
      <c r="R18" s="5">
        <v>19</v>
      </c>
      <c r="S18" s="5">
        <v>19</v>
      </c>
      <c r="T18" s="5">
        <v>19.100000000000001</v>
      </c>
      <c r="U18" s="5">
        <v>19.2</v>
      </c>
      <c r="V18" s="5">
        <v>19.3</v>
      </c>
      <c r="W18" s="5">
        <v>19.3</v>
      </c>
      <c r="X18" s="5">
        <v>19.399999999999999</v>
      </c>
      <c r="Y18" s="5">
        <v>19.5</v>
      </c>
      <c r="Z18" s="5">
        <v>19.7</v>
      </c>
      <c r="AA18" s="5">
        <v>19.899999999999999</v>
      </c>
      <c r="AB18" s="5">
        <v>20</v>
      </c>
      <c r="AC18" s="5">
        <v>20.2</v>
      </c>
      <c r="AD18" s="5">
        <v>20.399999999999999</v>
      </c>
      <c r="AE18" s="5"/>
      <c r="AF18" s="5"/>
      <c r="AG18" s="5"/>
      <c r="AH18" s="5"/>
    </row>
    <row r="19" spans="1:40" x14ac:dyDescent="0.25">
      <c r="A19" s="5">
        <v>1</v>
      </c>
      <c r="B19" s="5">
        <v>2</v>
      </c>
      <c r="C19" s="5" t="s">
        <v>90</v>
      </c>
      <c r="D19" s="5">
        <v>18.7</v>
      </c>
      <c r="E19" s="5">
        <v>18.899999999999999</v>
      </c>
      <c r="F19" s="5">
        <v>19</v>
      </c>
      <c r="G19" s="5">
        <v>19.2</v>
      </c>
      <c r="H19" s="5">
        <v>19.3</v>
      </c>
      <c r="I19" s="5">
        <v>19.5</v>
      </c>
      <c r="J19" s="5">
        <v>19.600000000000001</v>
      </c>
      <c r="K19" s="5">
        <v>19.8</v>
      </c>
      <c r="L19" s="5">
        <v>19.899999999999999</v>
      </c>
      <c r="M19" s="5">
        <v>19.899999999999999</v>
      </c>
      <c r="N19" s="5">
        <v>20</v>
      </c>
      <c r="O19" s="5">
        <v>20</v>
      </c>
      <c r="P19" s="5">
        <v>20.100000000000001</v>
      </c>
      <c r="Q19" s="5">
        <v>20.100000000000001</v>
      </c>
      <c r="R19" s="5">
        <v>20.2</v>
      </c>
      <c r="S19" s="5">
        <v>20.2</v>
      </c>
      <c r="T19" s="5">
        <v>20.3</v>
      </c>
      <c r="U19" s="5">
        <v>20.3</v>
      </c>
      <c r="V19" s="5">
        <v>20.399999999999999</v>
      </c>
      <c r="W19" s="5">
        <v>20.399999999999999</v>
      </c>
      <c r="X19" s="5">
        <v>20.5</v>
      </c>
      <c r="Y19" s="5">
        <v>20.5</v>
      </c>
      <c r="Z19" s="5">
        <v>20.5</v>
      </c>
      <c r="AA19" s="5">
        <v>20.5</v>
      </c>
      <c r="AB19" s="5">
        <v>20.399999999999999</v>
      </c>
      <c r="AC19" s="5">
        <v>20.399999999999999</v>
      </c>
      <c r="AD19" s="5">
        <v>20.399999999999999</v>
      </c>
      <c r="AE19" s="5"/>
      <c r="AF19" s="5"/>
      <c r="AG19" s="5"/>
      <c r="AH19" s="5"/>
    </row>
    <row r="20" spans="1:40" x14ac:dyDescent="0.25">
      <c r="A20" s="5">
        <v>1</v>
      </c>
      <c r="B20" s="5">
        <v>2</v>
      </c>
      <c r="C20" s="5" t="s">
        <v>13</v>
      </c>
      <c r="D20" s="5">
        <v>13.2</v>
      </c>
      <c r="E20" s="5">
        <v>13.4</v>
      </c>
      <c r="F20" s="5">
        <v>13.6</v>
      </c>
      <c r="G20" s="5">
        <v>13.8</v>
      </c>
      <c r="H20" s="5">
        <v>14</v>
      </c>
      <c r="I20" s="5">
        <v>14.2</v>
      </c>
      <c r="J20" s="5">
        <v>14.4</v>
      </c>
      <c r="K20" s="5">
        <v>14.6</v>
      </c>
      <c r="L20" s="5">
        <v>14.8</v>
      </c>
      <c r="M20" s="5">
        <v>15</v>
      </c>
      <c r="N20" s="5">
        <v>15.3</v>
      </c>
      <c r="O20" s="5">
        <v>15.5</v>
      </c>
      <c r="P20" s="5">
        <v>15.8</v>
      </c>
      <c r="Q20" s="5">
        <v>16</v>
      </c>
      <c r="R20" s="5">
        <v>16.3</v>
      </c>
      <c r="S20" s="5">
        <v>16.5</v>
      </c>
      <c r="T20" s="5">
        <v>16.8</v>
      </c>
      <c r="U20" s="5">
        <v>17</v>
      </c>
      <c r="V20" s="5">
        <v>17.3</v>
      </c>
      <c r="W20" s="5">
        <v>17.5</v>
      </c>
      <c r="X20" s="5">
        <v>17.8</v>
      </c>
      <c r="Y20" s="5">
        <v>18</v>
      </c>
      <c r="Z20" s="5">
        <v>18</v>
      </c>
      <c r="AA20" s="5">
        <v>17.899999999999999</v>
      </c>
      <c r="AB20" s="5">
        <v>17.899999999999999</v>
      </c>
      <c r="AC20" s="5">
        <v>17.8</v>
      </c>
      <c r="AD20" s="5">
        <v>17.8</v>
      </c>
      <c r="AE20" s="5"/>
      <c r="AF20" s="5"/>
      <c r="AG20" s="5"/>
      <c r="AH20" s="5"/>
    </row>
    <row r="21" spans="1:40" x14ac:dyDescent="0.25">
      <c r="A21" s="5">
        <v>1</v>
      </c>
      <c r="B21" s="5">
        <v>2</v>
      </c>
      <c r="C21" s="5" t="s">
        <v>27</v>
      </c>
      <c r="D21" s="5">
        <v>7.8</v>
      </c>
      <c r="E21" s="5">
        <v>8.1</v>
      </c>
      <c r="F21" s="5">
        <v>8.4</v>
      </c>
      <c r="G21" s="5">
        <v>8.6999999999999993</v>
      </c>
      <c r="H21" s="5">
        <v>9.1</v>
      </c>
      <c r="I21" s="5">
        <v>9.4</v>
      </c>
      <c r="J21" s="5">
        <v>9.6999999999999993</v>
      </c>
      <c r="K21" s="5">
        <v>10</v>
      </c>
      <c r="L21" s="5">
        <v>10.3</v>
      </c>
      <c r="M21" s="5">
        <v>10.5</v>
      </c>
      <c r="N21" s="5">
        <v>10.7</v>
      </c>
      <c r="O21" s="5">
        <v>10.9</v>
      </c>
      <c r="P21" s="5">
        <v>11</v>
      </c>
      <c r="Q21" s="5">
        <v>11.2</v>
      </c>
      <c r="R21" s="5">
        <v>11.4</v>
      </c>
      <c r="S21" s="5">
        <v>11.6</v>
      </c>
      <c r="T21" s="5">
        <v>11.8</v>
      </c>
      <c r="U21" s="5">
        <v>12</v>
      </c>
      <c r="V21" s="5">
        <v>12.1</v>
      </c>
      <c r="W21" s="5">
        <v>12.3</v>
      </c>
      <c r="X21" s="5">
        <v>12.5</v>
      </c>
      <c r="Y21" s="5">
        <v>12.7</v>
      </c>
      <c r="Z21" s="5">
        <v>12.8</v>
      </c>
      <c r="AA21" s="5">
        <v>12.9</v>
      </c>
      <c r="AB21" s="5">
        <v>13</v>
      </c>
      <c r="AC21" s="5">
        <v>13.1</v>
      </c>
      <c r="AD21" s="5">
        <v>13.2</v>
      </c>
      <c r="AE21" s="5"/>
      <c r="AF21" s="5"/>
      <c r="AG21" s="5"/>
      <c r="AH21" s="5"/>
    </row>
    <row r="22" spans="1:40" x14ac:dyDescent="0.25">
      <c r="A22" s="5">
        <v>1</v>
      </c>
      <c r="B22" s="5">
        <v>2</v>
      </c>
      <c r="C22" s="5" t="s">
        <v>7</v>
      </c>
      <c r="D22" s="5">
        <v>4.5999999999999996</v>
      </c>
      <c r="E22" s="5">
        <v>4.5999999999999996</v>
      </c>
      <c r="F22" s="5">
        <v>4.5999999999999996</v>
      </c>
      <c r="G22" s="5">
        <v>4.5</v>
      </c>
      <c r="H22" s="5">
        <v>4.5</v>
      </c>
      <c r="I22" s="5">
        <v>4.5</v>
      </c>
      <c r="J22" s="5">
        <v>4.5</v>
      </c>
      <c r="K22" s="5">
        <v>4.4000000000000004</v>
      </c>
      <c r="L22" s="5">
        <v>4.4000000000000004</v>
      </c>
      <c r="M22" s="5">
        <v>4.5999999999999996</v>
      </c>
      <c r="N22" s="5">
        <v>4.8</v>
      </c>
      <c r="O22" s="5">
        <v>5</v>
      </c>
      <c r="P22" s="5">
        <v>5.2</v>
      </c>
      <c r="Q22" s="5">
        <v>5.4</v>
      </c>
      <c r="R22" s="5">
        <v>5.6</v>
      </c>
      <c r="S22" s="5">
        <v>5.9</v>
      </c>
      <c r="T22" s="5">
        <v>6.1</v>
      </c>
      <c r="U22" s="5">
        <v>6.3</v>
      </c>
      <c r="V22" s="5">
        <v>6.5</v>
      </c>
      <c r="W22" s="5">
        <v>6.7</v>
      </c>
      <c r="X22" s="5">
        <v>6.9</v>
      </c>
      <c r="Y22" s="5">
        <v>7.1</v>
      </c>
      <c r="Z22" s="5">
        <v>7.1</v>
      </c>
      <c r="AA22" s="5">
        <v>7.1</v>
      </c>
      <c r="AB22" s="5">
        <v>7.1</v>
      </c>
      <c r="AC22" s="5">
        <v>7.1</v>
      </c>
      <c r="AD22" s="5">
        <v>7.1</v>
      </c>
      <c r="AE22" s="5"/>
      <c r="AF22" s="5"/>
      <c r="AG22" s="5"/>
      <c r="AH22" s="5"/>
    </row>
    <row r="23" spans="1:40" x14ac:dyDescent="0.25">
      <c r="A23" s="5">
        <v>2</v>
      </c>
      <c r="B23" s="5">
        <v>2</v>
      </c>
      <c r="C23" s="5">
        <v>1</v>
      </c>
      <c r="D23" s="5">
        <v>13.5</v>
      </c>
      <c r="E23" s="5">
        <v>13.6</v>
      </c>
      <c r="F23" s="5">
        <v>13.8</v>
      </c>
      <c r="G23" s="5">
        <v>13.9</v>
      </c>
      <c r="H23" s="5">
        <v>14</v>
      </c>
      <c r="I23" s="5">
        <v>14.2</v>
      </c>
      <c r="J23" s="5">
        <v>14.3</v>
      </c>
      <c r="K23" s="5">
        <v>14.5</v>
      </c>
      <c r="L23" s="5">
        <v>14.6</v>
      </c>
      <c r="M23" s="5">
        <v>14.7</v>
      </c>
      <c r="N23" s="5">
        <v>14.9</v>
      </c>
      <c r="O23" s="5">
        <v>15</v>
      </c>
      <c r="P23" s="5">
        <v>15.2</v>
      </c>
      <c r="Q23" s="5">
        <v>15.4</v>
      </c>
      <c r="R23" s="5">
        <v>15.7</v>
      </c>
      <c r="S23" s="5">
        <v>15.9</v>
      </c>
      <c r="T23" s="5">
        <v>16.100000000000001</v>
      </c>
      <c r="U23" s="5">
        <v>16.3</v>
      </c>
      <c r="V23" s="5">
        <v>16.5</v>
      </c>
      <c r="W23" s="5">
        <v>16.8</v>
      </c>
      <c r="X23" s="5">
        <v>17</v>
      </c>
      <c r="Y23" s="5">
        <v>17.2</v>
      </c>
      <c r="Z23" s="5">
        <v>17.100000000000001</v>
      </c>
      <c r="AA23" s="5">
        <v>17</v>
      </c>
      <c r="AB23" s="5">
        <v>16.8</v>
      </c>
      <c r="AC23" s="5">
        <v>16.7</v>
      </c>
      <c r="AD23" s="5">
        <v>16.600000000000001</v>
      </c>
      <c r="AE23" s="5"/>
      <c r="AF23" s="5"/>
      <c r="AG23" s="5"/>
      <c r="AH23" s="5"/>
    </row>
    <row r="24" spans="1:40" x14ac:dyDescent="0.25">
      <c r="A24" s="5">
        <v>2</v>
      </c>
      <c r="B24" s="5">
        <v>2</v>
      </c>
      <c r="C24" s="5">
        <v>2</v>
      </c>
      <c r="D24" s="5">
        <v>12.7</v>
      </c>
      <c r="E24" s="5">
        <v>13.1</v>
      </c>
      <c r="F24" s="5">
        <v>13.4</v>
      </c>
      <c r="G24" s="5">
        <v>13.8</v>
      </c>
      <c r="H24" s="5">
        <v>14.2</v>
      </c>
      <c r="I24" s="5">
        <v>14.6</v>
      </c>
      <c r="J24" s="5">
        <v>14.9</v>
      </c>
      <c r="K24" s="5">
        <v>15.3</v>
      </c>
      <c r="L24" s="5">
        <v>15.7</v>
      </c>
      <c r="M24" s="5">
        <v>16.100000000000001</v>
      </c>
      <c r="N24" s="5">
        <v>16.399999999999999</v>
      </c>
      <c r="O24" s="5">
        <v>16.8</v>
      </c>
      <c r="P24" s="5">
        <v>16.8</v>
      </c>
      <c r="Q24" s="5">
        <v>16.899999999999999</v>
      </c>
      <c r="R24" s="5">
        <v>16.899999999999999</v>
      </c>
      <c r="S24" s="5">
        <v>17</v>
      </c>
      <c r="T24" s="5">
        <v>17</v>
      </c>
      <c r="U24" s="5">
        <v>17</v>
      </c>
      <c r="V24" s="5">
        <v>17.100000000000001</v>
      </c>
      <c r="W24" s="5">
        <v>17.100000000000001</v>
      </c>
      <c r="X24" s="5">
        <v>17.2</v>
      </c>
      <c r="Y24" s="5">
        <v>17.2</v>
      </c>
      <c r="Z24" s="5">
        <v>17.5</v>
      </c>
      <c r="AA24" s="5">
        <v>17.899999999999999</v>
      </c>
      <c r="AB24" s="5">
        <v>18.2</v>
      </c>
      <c r="AC24" s="5">
        <v>18.600000000000001</v>
      </c>
      <c r="AD24" s="5">
        <v>18.899999999999999</v>
      </c>
      <c r="AE24" s="5"/>
      <c r="AF24" s="5"/>
      <c r="AG24" s="5"/>
      <c r="AH24" s="5"/>
    </row>
    <row r="25" spans="1:40" x14ac:dyDescent="0.25">
      <c r="A25" s="5">
        <v>2</v>
      </c>
      <c r="B25" s="5">
        <v>2</v>
      </c>
      <c r="C25" s="5">
        <v>4</v>
      </c>
      <c r="D25" s="5">
        <v>8.8000000000000007</v>
      </c>
      <c r="E25" s="5">
        <v>9</v>
      </c>
      <c r="F25" s="5">
        <v>9.1</v>
      </c>
      <c r="G25" s="5">
        <v>9.3000000000000007</v>
      </c>
      <c r="H25" s="5">
        <v>9.4</v>
      </c>
      <c r="I25" s="5">
        <v>9.6</v>
      </c>
      <c r="J25" s="5">
        <v>9.6999999999999993</v>
      </c>
      <c r="K25" s="5">
        <v>9.9</v>
      </c>
      <c r="L25" s="5">
        <v>10</v>
      </c>
      <c r="M25" s="5">
        <v>10.199999999999999</v>
      </c>
      <c r="N25" s="5">
        <v>10.3</v>
      </c>
      <c r="O25" s="5">
        <v>10.5</v>
      </c>
      <c r="P25" s="5">
        <v>10.8</v>
      </c>
      <c r="Q25" s="5">
        <v>11.2</v>
      </c>
      <c r="R25" s="5">
        <v>11.5</v>
      </c>
      <c r="S25" s="5">
        <v>11.8</v>
      </c>
      <c r="T25" s="5">
        <v>12.2</v>
      </c>
      <c r="U25" s="5">
        <v>12.5</v>
      </c>
      <c r="V25" s="5">
        <v>12.8</v>
      </c>
      <c r="W25" s="5">
        <v>13.1</v>
      </c>
      <c r="X25" s="5">
        <v>13.5</v>
      </c>
      <c r="Y25" s="5">
        <v>13.8</v>
      </c>
      <c r="Z25" s="5">
        <v>14.1</v>
      </c>
      <c r="AA25" s="5">
        <v>14.4</v>
      </c>
      <c r="AB25" s="5">
        <v>14.6</v>
      </c>
      <c r="AC25" s="5">
        <v>14.9</v>
      </c>
      <c r="AD25" s="5">
        <v>15.2</v>
      </c>
      <c r="AE25" s="5"/>
      <c r="AF25" s="5"/>
      <c r="AG25" s="5"/>
      <c r="AH25" s="5"/>
    </row>
    <row r="26" spans="1:40" x14ac:dyDescent="0.25">
      <c r="A26" s="5">
        <v>2</v>
      </c>
      <c r="B26" s="5">
        <v>2</v>
      </c>
      <c r="C26" s="5">
        <v>6</v>
      </c>
      <c r="D26" s="5">
        <v>6</v>
      </c>
      <c r="E26" s="5">
        <v>6.1</v>
      </c>
      <c r="F26" s="5">
        <v>6.2</v>
      </c>
      <c r="G26" s="5">
        <v>6.4</v>
      </c>
      <c r="H26" s="5">
        <v>6.5</v>
      </c>
      <c r="I26" s="5">
        <v>6.6</v>
      </c>
      <c r="J26" s="5">
        <v>6.7</v>
      </c>
      <c r="K26" s="5">
        <v>6.8</v>
      </c>
      <c r="L26" s="5">
        <v>6.9</v>
      </c>
      <c r="M26" s="5">
        <v>7.1</v>
      </c>
      <c r="N26" s="5">
        <v>7.2</v>
      </c>
      <c r="O26" s="5">
        <v>7.3</v>
      </c>
      <c r="P26" s="5">
        <v>7.5</v>
      </c>
      <c r="Q26" s="5">
        <v>7.8</v>
      </c>
      <c r="R26" s="5">
        <v>8</v>
      </c>
      <c r="S26" s="5">
        <v>8.1999999999999993</v>
      </c>
      <c r="T26" s="5">
        <v>8.5</v>
      </c>
      <c r="U26" s="5">
        <v>8.6999999999999993</v>
      </c>
      <c r="V26" s="5">
        <v>8.9</v>
      </c>
      <c r="W26" s="5">
        <v>9.1</v>
      </c>
      <c r="X26" s="5">
        <v>9.4</v>
      </c>
      <c r="Y26" s="5">
        <v>9.6</v>
      </c>
      <c r="Z26" s="5">
        <v>9.8000000000000007</v>
      </c>
      <c r="AA26" s="5">
        <v>9.9</v>
      </c>
      <c r="AB26" s="5">
        <v>10.1</v>
      </c>
      <c r="AC26" s="5">
        <v>10.199999999999999</v>
      </c>
      <c r="AD26" s="5">
        <v>10.4</v>
      </c>
      <c r="AE26" s="5"/>
      <c r="AF26" s="5"/>
      <c r="AG26" s="5"/>
      <c r="AH26" s="5"/>
    </row>
    <row r="27" spans="1:40" x14ac:dyDescent="0.25">
      <c r="A27" s="5">
        <v>2</v>
      </c>
      <c r="B27" s="5">
        <v>2</v>
      </c>
      <c r="C27" s="5">
        <v>7</v>
      </c>
      <c r="D27" s="5">
        <v>5.3</v>
      </c>
      <c r="E27" s="5">
        <v>5.0999999999999996</v>
      </c>
      <c r="F27" s="5">
        <v>4.8</v>
      </c>
      <c r="G27" s="5">
        <v>4.5999999999999996</v>
      </c>
      <c r="H27" s="5">
        <v>4.3</v>
      </c>
      <c r="I27" s="5">
        <v>4.0999999999999996</v>
      </c>
      <c r="J27" s="5">
        <v>3.8</v>
      </c>
      <c r="K27" s="5">
        <v>3.6</v>
      </c>
      <c r="L27" s="5">
        <v>3.3</v>
      </c>
      <c r="M27" s="5">
        <v>3.1</v>
      </c>
      <c r="N27" s="5">
        <v>2.8</v>
      </c>
      <c r="O27" s="5">
        <v>2.6</v>
      </c>
      <c r="P27" s="5">
        <v>2.9</v>
      </c>
      <c r="Q27" s="5">
        <v>3.3</v>
      </c>
      <c r="R27" s="5">
        <v>3.6</v>
      </c>
      <c r="S27" s="5">
        <v>3.9</v>
      </c>
      <c r="T27" s="5">
        <v>4.3</v>
      </c>
      <c r="U27" s="5">
        <v>4.5999999999999996</v>
      </c>
      <c r="V27" s="5">
        <v>4.9000000000000004</v>
      </c>
      <c r="W27" s="5">
        <v>5.2</v>
      </c>
      <c r="X27" s="5">
        <v>5.6</v>
      </c>
      <c r="Y27" s="5">
        <v>5.9</v>
      </c>
      <c r="Z27" s="5">
        <v>5.8</v>
      </c>
      <c r="AA27" s="5">
        <v>5.8</v>
      </c>
      <c r="AB27" s="5">
        <v>5.7</v>
      </c>
      <c r="AC27" s="5">
        <v>5.7</v>
      </c>
      <c r="AD27" s="5">
        <v>5.6</v>
      </c>
      <c r="AE27" s="5"/>
      <c r="AF27" s="5"/>
      <c r="AG27" s="5"/>
      <c r="AH27" s="5"/>
    </row>
    <row r="28" spans="1:4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40" x14ac:dyDescent="0.25">
      <c r="A29" t="s">
        <v>39</v>
      </c>
      <c r="F29" t="s">
        <v>40</v>
      </c>
      <c r="G29" t="s">
        <v>41</v>
      </c>
      <c r="H29" t="s">
        <v>42</v>
      </c>
      <c r="I29" t="s">
        <v>43</v>
      </c>
      <c r="J29" t="s">
        <v>44</v>
      </c>
      <c r="K29" t="s">
        <v>45</v>
      </c>
      <c r="L29" t="s">
        <v>46</v>
      </c>
      <c r="M29" t="s">
        <v>47</v>
      </c>
      <c r="N29" t="s">
        <v>48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40" x14ac:dyDescent="0.25">
      <c r="A30" s="8" t="s">
        <v>35</v>
      </c>
      <c r="B30" s="8" t="s">
        <v>36</v>
      </c>
      <c r="C30" s="8"/>
      <c r="D30" s="8">
        <v>1990</v>
      </c>
      <c r="E30" s="8">
        <v>1991</v>
      </c>
      <c r="F30" s="8">
        <v>1992</v>
      </c>
      <c r="G30" s="8">
        <v>1993</v>
      </c>
      <c r="H30" s="8">
        <v>1994</v>
      </c>
      <c r="I30" s="8">
        <v>1995</v>
      </c>
      <c r="J30" s="8">
        <v>1996</v>
      </c>
      <c r="K30" s="8">
        <v>1997</v>
      </c>
      <c r="L30" s="8">
        <v>1998</v>
      </c>
      <c r="M30" s="8">
        <v>1999</v>
      </c>
      <c r="N30" s="8">
        <v>2000</v>
      </c>
      <c r="O30" s="8">
        <v>2001</v>
      </c>
      <c r="P30" s="8">
        <v>2002</v>
      </c>
      <c r="Q30" s="8">
        <v>2003</v>
      </c>
      <c r="R30" s="8">
        <v>2004</v>
      </c>
      <c r="S30" s="8">
        <v>2005</v>
      </c>
      <c r="T30" s="8">
        <v>2006</v>
      </c>
      <c r="U30" s="8">
        <v>2007</v>
      </c>
      <c r="V30" s="8">
        <v>2008</v>
      </c>
      <c r="W30" s="8">
        <v>2009</v>
      </c>
      <c r="X30" s="8">
        <v>2010</v>
      </c>
      <c r="Y30" s="8">
        <v>2011</v>
      </c>
      <c r="Z30" s="8">
        <v>2012</v>
      </c>
      <c r="AA30" s="8">
        <v>2013</v>
      </c>
      <c r="AB30" s="8">
        <v>2014</v>
      </c>
      <c r="AC30" s="8">
        <v>2015</v>
      </c>
      <c r="AD30" s="8">
        <v>2016</v>
      </c>
      <c r="AF30" s="8"/>
      <c r="AG30" s="8"/>
      <c r="AH30" s="8"/>
      <c r="AI30" s="8"/>
      <c r="AJ30" t="s">
        <v>49</v>
      </c>
      <c r="AM30" s="31" t="s">
        <v>173</v>
      </c>
      <c r="AN30" s="31"/>
    </row>
    <row r="31" spans="1:40" x14ac:dyDescent="0.25">
      <c r="A31" s="8">
        <v>1</v>
      </c>
      <c r="B31" s="8">
        <v>2</v>
      </c>
      <c r="C31" s="8">
        <v>1</v>
      </c>
      <c r="D31" s="52">
        <f t="shared" ref="D31:AD31" si="0">(((((14.74*D18)+(242.8*D13))-1383)/3.67)*0.01)</f>
        <v>4.1673966921344245</v>
      </c>
      <c r="E31" s="9">
        <f t="shared" si="0"/>
        <v>4.1534819677384212</v>
      </c>
      <c r="F31" s="9">
        <f t="shared" si="0"/>
        <v>4.1793234608901013</v>
      </c>
      <c r="G31" s="9">
        <f t="shared" si="0"/>
        <v>4.1305307435059051</v>
      </c>
      <c r="H31" s="9">
        <f t="shared" si="0"/>
        <v>4.1367722783287926</v>
      </c>
      <c r="I31" s="9">
        <f t="shared" si="0"/>
        <v>4.1724996789100848</v>
      </c>
      <c r="J31" s="9">
        <f t="shared" si="0"/>
        <v>4.176618665395095</v>
      </c>
      <c r="K31" s="9">
        <f t="shared" si="0"/>
        <v>4.1753473991280661</v>
      </c>
      <c r="L31" s="9">
        <f t="shared" si="0"/>
        <v>4.2007415536784745</v>
      </c>
      <c r="M31" s="9">
        <f t="shared" si="0"/>
        <v>4.2223741561126253</v>
      </c>
      <c r="N31" s="9">
        <f t="shared" si="0"/>
        <v>4.2336148523887367</v>
      </c>
      <c r="O31" s="9">
        <f t="shared" si="0"/>
        <v>4.2671006772388731</v>
      </c>
      <c r="P31" s="9">
        <f t="shared" si="0"/>
        <v>4.2642063337693008</v>
      </c>
      <c r="Q31" s="9">
        <f t="shared" si="0"/>
        <v>4.2848240057402363</v>
      </c>
      <c r="R31" s="9">
        <f t="shared" si="0"/>
        <v>4.2959504691371482</v>
      </c>
      <c r="S31" s="9">
        <f t="shared" si="0"/>
        <v>4.3101345540417793</v>
      </c>
      <c r="T31" s="9">
        <f t="shared" si="0"/>
        <v>4.3891055783469559</v>
      </c>
      <c r="U31" s="9">
        <f t="shared" si="0"/>
        <v>4.4317652782561288</v>
      </c>
      <c r="V31" s="9">
        <f t="shared" si="0"/>
        <v>4.4500093762397794</v>
      </c>
      <c r="W31" s="9">
        <f t="shared" si="0"/>
        <v>4.4553227047048107</v>
      </c>
      <c r="X31" s="9">
        <f t="shared" si="0"/>
        <v>4.4878116647774728</v>
      </c>
      <c r="Y31" s="9">
        <f t="shared" si="0"/>
        <v>4.5319969028882818</v>
      </c>
      <c r="Z31" s="9">
        <f t="shared" si="0"/>
        <v>4.5630447910626701</v>
      </c>
      <c r="AA31" s="9">
        <f t="shared" si="0"/>
        <v>4.5968229553133515</v>
      </c>
      <c r="AB31" s="9">
        <f t="shared" si="0"/>
        <v>4.6108195969845616</v>
      </c>
      <c r="AC31" s="9">
        <f t="shared" si="0"/>
        <v>4.6252262686648518</v>
      </c>
      <c r="AD31" s="9">
        <f t="shared" si="0"/>
        <v>4.6582114847229823</v>
      </c>
      <c r="AF31" s="9"/>
      <c r="AG31" s="9"/>
      <c r="AH31" s="9"/>
      <c r="AI31" s="9"/>
      <c r="AJ31" s="7">
        <f t="shared" ref="AJ31:AJ40" si="1">AVERAGE(O31:X31)</f>
        <v>4.3636230642252496</v>
      </c>
      <c r="AK31">
        <f>(AJ31+AJ36)/2</f>
        <v>3.3766867458801091</v>
      </c>
      <c r="AM31" s="31">
        <f>1740/3.67*0.01</f>
        <v>4.7411444141689376</v>
      </c>
      <c r="AN31" s="31"/>
    </row>
    <row r="32" spans="1:40" x14ac:dyDescent="0.25">
      <c r="A32" s="8">
        <v>1</v>
      </c>
      <c r="B32" s="8">
        <v>2</v>
      </c>
      <c r="C32" s="8">
        <v>2</v>
      </c>
      <c r="D32" s="9">
        <f t="shared" ref="D32:AD32" si="2">(((((14.74*D19)+(242.8*D13))-1440)/3.67)*0.01)</f>
        <v>4.0763449210172578</v>
      </c>
      <c r="E32" s="9">
        <f t="shared" si="2"/>
        <v>4.0624301966212544</v>
      </c>
      <c r="F32" s="9">
        <f t="shared" si="2"/>
        <v>4.0842553409990927</v>
      </c>
      <c r="G32" s="9">
        <f t="shared" si="2"/>
        <v>4.0394789723887383</v>
      </c>
      <c r="H32" s="9">
        <f t="shared" si="2"/>
        <v>4.041704158437784</v>
      </c>
      <c r="I32" s="9">
        <f t="shared" si="2"/>
        <v>4.0774315590190753</v>
      </c>
      <c r="J32" s="9">
        <f t="shared" si="2"/>
        <v>4.0775341967302445</v>
      </c>
      <c r="K32" s="9">
        <f t="shared" si="2"/>
        <v>4.0802792792370566</v>
      </c>
      <c r="L32" s="9">
        <f t="shared" si="2"/>
        <v>4.101657085013624</v>
      </c>
      <c r="M32" s="9">
        <f t="shared" si="2"/>
        <v>4.1192733386739331</v>
      </c>
      <c r="N32" s="9">
        <f t="shared" si="2"/>
        <v>4.1305140349500453</v>
      </c>
      <c r="O32" s="9">
        <f t="shared" si="2"/>
        <v>4.1639998598001817</v>
      </c>
      <c r="P32" s="9">
        <f t="shared" si="2"/>
        <v>4.1611055163306085</v>
      </c>
      <c r="Q32" s="9">
        <f t="shared" si="2"/>
        <v>4.1777068395277022</v>
      </c>
      <c r="R32" s="9">
        <f t="shared" si="2"/>
        <v>4.1888333029246141</v>
      </c>
      <c r="S32" s="9">
        <f t="shared" si="2"/>
        <v>4.2030173878292452</v>
      </c>
      <c r="T32" s="9">
        <f t="shared" si="2"/>
        <v>4.2819884121344227</v>
      </c>
      <c r="U32" s="9">
        <f t="shared" si="2"/>
        <v>4.3206317632697537</v>
      </c>
      <c r="V32" s="9">
        <f t="shared" si="2"/>
        <v>4.3388758612534035</v>
      </c>
      <c r="W32" s="9">
        <f t="shared" si="2"/>
        <v>4.3441891897184339</v>
      </c>
      <c r="X32" s="9">
        <f t="shared" si="2"/>
        <v>4.3766781497910969</v>
      </c>
      <c r="Y32" s="9">
        <f t="shared" si="2"/>
        <v>4.4168470391280641</v>
      </c>
      <c r="Z32" s="9">
        <f t="shared" si="2"/>
        <v>4.4398622297547687</v>
      </c>
      <c r="AA32" s="9">
        <f t="shared" si="2"/>
        <v>4.4656076964577656</v>
      </c>
      <c r="AB32" s="9">
        <f t="shared" si="2"/>
        <v>4.4715716405812911</v>
      </c>
      <c r="AC32" s="9">
        <f t="shared" si="2"/>
        <v>4.4779456147138976</v>
      </c>
      <c r="AD32" s="9">
        <f t="shared" si="2"/>
        <v>4.5028981332243454</v>
      </c>
      <c r="AF32" s="9"/>
      <c r="AG32" s="9"/>
      <c r="AH32" s="9"/>
      <c r="AI32" s="9"/>
      <c r="AJ32" s="7">
        <f t="shared" si="1"/>
        <v>4.2557026282579464</v>
      </c>
      <c r="AK32">
        <f>(AJ32+AJ37)/2</f>
        <v>3.2649507785776568</v>
      </c>
      <c r="AM32" s="31">
        <f>1650/3.67*0.01</f>
        <v>4.4959128065395095</v>
      </c>
      <c r="AN32" s="31"/>
    </row>
    <row r="33" spans="1:40" x14ac:dyDescent="0.25">
      <c r="A33" s="8">
        <v>1</v>
      </c>
      <c r="B33" s="8">
        <v>2</v>
      </c>
      <c r="C33" s="8">
        <v>4</v>
      </c>
      <c r="D33" s="9">
        <f t="shared" ref="D33:AD33" si="3">(((((14.74*D20)+(242.8*D13))-1662)/3.67)*0.01)</f>
        <v>3.2505411063033613</v>
      </c>
      <c r="E33" s="9">
        <f t="shared" si="3"/>
        <v>3.2366263819073589</v>
      </c>
      <c r="F33" s="9">
        <f t="shared" si="3"/>
        <v>3.2624678750590381</v>
      </c>
      <c r="G33" s="9">
        <f t="shared" si="3"/>
        <v>3.2176915064486837</v>
      </c>
      <c r="H33" s="9">
        <f t="shared" si="3"/>
        <v>3.2239330412715725</v>
      </c>
      <c r="I33" s="9">
        <f t="shared" si="3"/>
        <v>3.259660441852863</v>
      </c>
      <c r="J33" s="9">
        <f t="shared" si="3"/>
        <v>3.2637794283378736</v>
      </c>
      <c r="K33" s="9">
        <f t="shared" si="3"/>
        <v>3.266524510844687</v>
      </c>
      <c r="L33" s="9">
        <f t="shared" si="3"/>
        <v>3.2919186653950954</v>
      </c>
      <c r="M33" s="9">
        <f t="shared" si="3"/>
        <v>3.3175676166030876</v>
      </c>
      <c r="N33" s="9">
        <f t="shared" si="3"/>
        <v>3.336841010426884</v>
      </c>
      <c r="O33" s="9">
        <f t="shared" si="3"/>
        <v>3.3783595328247036</v>
      </c>
      <c r="P33" s="9">
        <f t="shared" si="3"/>
        <v>3.3834978869028154</v>
      </c>
      <c r="Q33" s="9">
        <f t="shared" si="3"/>
        <v>3.4081319076475944</v>
      </c>
      <c r="R33" s="9">
        <f t="shared" si="3"/>
        <v>3.4272910685921891</v>
      </c>
      <c r="S33" s="9">
        <f t="shared" si="3"/>
        <v>3.4495078510445043</v>
      </c>
      <c r="T33" s="9">
        <f t="shared" si="3"/>
        <v>3.5365115728973651</v>
      </c>
      <c r="U33" s="9">
        <f t="shared" si="3"/>
        <v>3.5831876215803793</v>
      </c>
      <c r="V33" s="9">
        <f t="shared" si="3"/>
        <v>3.6094644171117141</v>
      </c>
      <c r="W33" s="9">
        <f t="shared" si="3"/>
        <v>3.622810443124429</v>
      </c>
      <c r="X33" s="9">
        <f t="shared" si="3"/>
        <v>3.6633321007447748</v>
      </c>
      <c r="Y33" s="9">
        <f t="shared" si="3"/>
        <v>3.7115336876294269</v>
      </c>
      <c r="Z33" s="9">
        <f t="shared" si="3"/>
        <v>3.7345488782561307</v>
      </c>
      <c r="AA33" s="9">
        <f t="shared" si="3"/>
        <v>3.7562779961852861</v>
      </c>
      <c r="AB33" s="9">
        <f t="shared" si="3"/>
        <v>3.7662582890826535</v>
      </c>
      <c r="AC33" s="9">
        <f t="shared" si="3"/>
        <v>3.7686159144414177</v>
      </c>
      <c r="AD33" s="9">
        <f t="shared" si="3"/>
        <v>3.7935684329518651</v>
      </c>
      <c r="AF33" s="9"/>
      <c r="AG33" s="9"/>
      <c r="AH33" s="9"/>
      <c r="AI33" s="9"/>
      <c r="AJ33" s="7">
        <f t="shared" si="1"/>
        <v>3.5062094402470465</v>
      </c>
      <c r="AK33">
        <f>(AJ33+AJ38)/2</f>
        <v>2.4875439665885555</v>
      </c>
      <c r="AM33" s="31">
        <f>1290/3.67*0.01</f>
        <v>3.5149863760217985</v>
      </c>
      <c r="AN33" s="31"/>
    </row>
    <row r="34" spans="1:40" x14ac:dyDescent="0.25">
      <c r="A34" s="8">
        <v>1</v>
      </c>
      <c r="B34" s="8">
        <v>2</v>
      </c>
      <c r="C34" s="8">
        <v>6</v>
      </c>
      <c r="D34" s="9">
        <f t="shared" ref="D34:AD34" si="4">(((((14.74*D21)+(242.8*D13))-1771)/3.67)*0.01)</f>
        <v>2.7366555477202565</v>
      </c>
      <c r="E34" s="9">
        <f t="shared" si="4"/>
        <v>2.7267571720980941</v>
      </c>
      <c r="F34" s="9">
        <f t="shared" si="4"/>
        <v>2.7566150140236152</v>
      </c>
      <c r="G34" s="9">
        <f t="shared" si="4"/>
        <v>2.7158549941871035</v>
      </c>
      <c r="H34" s="9">
        <f t="shared" si="4"/>
        <v>2.7301292265576755</v>
      </c>
      <c r="I34" s="9">
        <f t="shared" si="4"/>
        <v>2.7698729759128087</v>
      </c>
      <c r="J34" s="9">
        <f t="shared" si="4"/>
        <v>2.778008311171662</v>
      </c>
      <c r="K34" s="9">
        <f t="shared" si="4"/>
        <v>2.7847697424523159</v>
      </c>
      <c r="L34" s="9">
        <f t="shared" si="4"/>
        <v>2.814180245776567</v>
      </c>
      <c r="M34" s="9">
        <f t="shared" si="4"/>
        <v>2.8398291969845593</v>
      </c>
      <c r="N34" s="9">
        <f t="shared" si="4"/>
        <v>2.8550862420345129</v>
      </c>
      <c r="O34" s="9">
        <f t="shared" si="4"/>
        <v>2.8966047644323338</v>
      </c>
      <c r="P34" s="9">
        <f t="shared" si="4"/>
        <v>2.8937104209627602</v>
      </c>
      <c r="Q34" s="9">
        <f t="shared" si="4"/>
        <v>2.9183444417075401</v>
      </c>
      <c r="R34" s="9">
        <f t="shared" si="4"/>
        <v>2.9334872538782926</v>
      </c>
      <c r="S34" s="9">
        <f t="shared" si="4"/>
        <v>2.9557040363306073</v>
      </c>
      <c r="T34" s="9">
        <f t="shared" si="4"/>
        <v>3.0386914094096267</v>
      </c>
      <c r="U34" s="9">
        <f t="shared" si="4"/>
        <v>3.0853674580926413</v>
      </c>
      <c r="V34" s="9">
        <f t="shared" si="4"/>
        <v>3.1036115560762916</v>
      </c>
      <c r="W34" s="9">
        <f t="shared" si="4"/>
        <v>3.1169575820890074</v>
      </c>
      <c r="X34" s="9">
        <f t="shared" si="4"/>
        <v>3.1534628909355105</v>
      </c>
      <c r="Y34" s="9">
        <f t="shared" si="4"/>
        <v>3.2016644778201617</v>
      </c>
      <c r="Z34" s="9">
        <f t="shared" si="4"/>
        <v>3.2286960172207082</v>
      </c>
      <c r="AA34" s="9">
        <f t="shared" si="4"/>
        <v>3.2584578326975486</v>
      </c>
      <c r="AB34" s="9">
        <f t="shared" si="4"/>
        <v>3.2724544743687569</v>
      </c>
      <c r="AC34" s="9">
        <f t="shared" si="4"/>
        <v>3.2828447972752062</v>
      </c>
      <c r="AD34" s="9">
        <f t="shared" si="4"/>
        <v>3.3118136645594958</v>
      </c>
      <c r="AF34" s="9"/>
      <c r="AG34" s="9"/>
      <c r="AH34" s="9"/>
      <c r="AI34" s="9"/>
      <c r="AJ34" s="7">
        <f t="shared" si="1"/>
        <v>3.0095941813914608</v>
      </c>
      <c r="AK34">
        <f>(AJ34+AJ39)/2</f>
        <v>2.0174366096403267</v>
      </c>
      <c r="AM34" s="31">
        <f>1070/3.67*0.01</f>
        <v>2.915531335149864</v>
      </c>
      <c r="AN34" s="31"/>
    </row>
    <row r="35" spans="1:40" x14ac:dyDescent="0.25">
      <c r="A35" s="8">
        <v>1</v>
      </c>
      <c r="B35" s="8">
        <v>2</v>
      </c>
      <c r="C35" s="8">
        <v>7</v>
      </c>
      <c r="D35" s="9">
        <f t="shared" ref="D35:AD35" si="5">(((((14.74*D22)+(242.8*D13))-1814)/3.67)*0.01)</f>
        <v>2.4909661744232534</v>
      </c>
      <c r="E35" s="9">
        <f t="shared" si="5"/>
        <v>2.4690187524795664</v>
      </c>
      <c r="F35" s="9">
        <f t="shared" si="5"/>
        <v>2.486827548083562</v>
      </c>
      <c r="G35" s="9">
        <f t="shared" si="5"/>
        <v>2.4300021331516812</v>
      </c>
      <c r="H35" s="9">
        <f t="shared" si="5"/>
        <v>2.4282109704268851</v>
      </c>
      <c r="I35" s="9">
        <f t="shared" si="5"/>
        <v>2.4559056734604927</v>
      </c>
      <c r="J35" s="9">
        <f t="shared" si="5"/>
        <v>2.4519919623978192</v>
      </c>
      <c r="K35" s="9">
        <f t="shared" si="5"/>
        <v>2.4426879985831067</v>
      </c>
      <c r="L35" s="9">
        <f t="shared" si="5"/>
        <v>2.4600494555858314</v>
      </c>
      <c r="M35" s="9">
        <f t="shared" si="5"/>
        <v>2.4856984067938241</v>
      </c>
      <c r="N35" s="9">
        <f t="shared" si="5"/>
        <v>2.5009554518437778</v>
      </c>
      <c r="O35" s="9">
        <f t="shared" si="5"/>
        <v>2.5424739742415974</v>
      </c>
      <c r="P35" s="9">
        <f t="shared" si="5"/>
        <v>2.5435959795458674</v>
      </c>
      <c r="Q35" s="9">
        <f t="shared" si="5"/>
        <v>2.568230000290646</v>
      </c>
      <c r="R35" s="9">
        <f t="shared" si="5"/>
        <v>2.5833728124613979</v>
      </c>
      <c r="S35" s="9">
        <f t="shared" si="5"/>
        <v>2.6096059436875549</v>
      </c>
      <c r="T35" s="9">
        <f t="shared" si="5"/>
        <v>2.6925933167665752</v>
      </c>
      <c r="U35" s="9">
        <f t="shared" si="5"/>
        <v>2.7392693654495894</v>
      </c>
      <c r="V35" s="9">
        <f t="shared" si="5"/>
        <v>2.7615298122070819</v>
      </c>
      <c r="W35" s="9">
        <f t="shared" si="5"/>
        <v>2.7748758382197964</v>
      </c>
      <c r="X35" s="9">
        <f t="shared" si="5"/>
        <v>2.8113811470663013</v>
      </c>
      <c r="Y35" s="9">
        <f t="shared" si="5"/>
        <v>2.8595827339509521</v>
      </c>
      <c r="Z35" s="9">
        <f t="shared" si="5"/>
        <v>2.8825979245776563</v>
      </c>
      <c r="AA35" s="9">
        <f t="shared" si="5"/>
        <v>2.9083433912806544</v>
      </c>
      <c r="AB35" s="9">
        <f t="shared" si="5"/>
        <v>2.9183236841780218</v>
      </c>
      <c r="AC35" s="9">
        <f t="shared" si="5"/>
        <v>2.9246976583106279</v>
      </c>
      <c r="AD35" s="9">
        <f t="shared" si="5"/>
        <v>2.9496501768210757</v>
      </c>
      <c r="AF35" s="9"/>
      <c r="AG35" s="9"/>
      <c r="AH35" s="9"/>
      <c r="AI35" s="9"/>
      <c r="AJ35" s="7">
        <f t="shared" si="1"/>
        <v>2.6626928189936407</v>
      </c>
      <c r="AK35">
        <f>(AJ35+AJ40)/2</f>
        <v>1.700055410730245</v>
      </c>
    </row>
    <row r="36" spans="1:40" x14ac:dyDescent="0.25">
      <c r="A36" s="8">
        <v>2</v>
      </c>
      <c r="B36" s="8">
        <v>2</v>
      </c>
      <c r="C36" s="8">
        <v>1</v>
      </c>
      <c r="D36" s="9">
        <f t="shared" ref="D36:AD36" si="6">(((((14.74*D23)+(242.8*D14))-1383)/3.67)*0.01)</f>
        <v>2.1731193866666669</v>
      </c>
      <c r="E36" s="9">
        <f t="shared" si="6"/>
        <v>2.1381090425794747</v>
      </c>
      <c r="F36" s="9">
        <f t="shared" si="6"/>
        <v>2.1516167808900999</v>
      </c>
      <c r="G36" s="9">
        <f t="shared" si="6"/>
        <v>2.0969340795277027</v>
      </c>
      <c r="H36" s="9">
        <f t="shared" si="6"/>
        <v>2.0914481933878299</v>
      </c>
      <c r="I36" s="9">
        <f t="shared" si="6"/>
        <v>2.1180475930245244</v>
      </c>
      <c r="J36" s="9">
        <f t="shared" si="6"/>
        <v>2.1311572538782926</v>
      </c>
      <c r="K36" s="9">
        <f t="shared" si="6"/>
        <v>2.1377855706448687</v>
      </c>
      <c r="L36" s="9">
        <f t="shared" si="6"/>
        <v>2.1860809430336068</v>
      </c>
      <c r="M36" s="9">
        <f t="shared" si="6"/>
        <v>2.2066014508991838</v>
      </c>
      <c r="N36" s="9">
        <f t="shared" si="6"/>
        <v>2.22248649009991</v>
      </c>
      <c r="O36" s="9">
        <f t="shared" si="6"/>
        <v>2.2624975750045415</v>
      </c>
      <c r="P36" s="9">
        <f t="shared" si="6"/>
        <v>2.2635615817620351</v>
      </c>
      <c r="Q36" s="9">
        <f t="shared" si="6"/>
        <v>2.3015467136058128</v>
      </c>
      <c r="R36" s="9">
        <f t="shared" si="6"/>
        <v>2.3103134391280662</v>
      </c>
      <c r="S36" s="9">
        <f t="shared" si="6"/>
        <v>2.3554809301725714</v>
      </c>
      <c r="T36" s="9">
        <f t="shared" si="6"/>
        <v>2.4163903073932791</v>
      </c>
      <c r="U36" s="9">
        <f t="shared" si="6"/>
        <v>2.4708803260672134</v>
      </c>
      <c r="V36" s="9">
        <f t="shared" si="6"/>
        <v>2.482647512552226</v>
      </c>
      <c r="W36" s="9">
        <f t="shared" si="6"/>
        <v>2.5045775044505008</v>
      </c>
      <c r="X36" s="9">
        <f t="shared" si="6"/>
        <v>2.5296083852134443</v>
      </c>
      <c r="Y36" s="9">
        <f t="shared" si="6"/>
        <v>2.5872384628519534</v>
      </c>
      <c r="Z36" s="9">
        <f t="shared" si="6"/>
        <v>2.6058857408901015</v>
      </c>
      <c r="AA36" s="9">
        <f t="shared" si="6"/>
        <v>2.6410541585831084</v>
      </c>
      <c r="AB36" s="9">
        <f t="shared" si="6"/>
        <v>2.6452452832697562</v>
      </c>
      <c r="AC36" s="9">
        <f t="shared" si="6"/>
        <v>2.6518351926975501</v>
      </c>
      <c r="AD36" s="9">
        <f t="shared" si="6"/>
        <v>2.6833444534059967</v>
      </c>
      <c r="AF36" s="9"/>
      <c r="AG36" s="9"/>
      <c r="AH36" s="9"/>
      <c r="AI36" s="9"/>
      <c r="AJ36" s="7">
        <f t="shared" si="1"/>
        <v>2.389750427534969</v>
      </c>
    </row>
    <row r="37" spans="1:40" x14ac:dyDescent="0.25">
      <c r="A37" s="8">
        <v>2</v>
      </c>
      <c r="B37" s="8">
        <v>2</v>
      </c>
      <c r="C37" s="8">
        <v>2</v>
      </c>
      <c r="D37" s="9">
        <f t="shared" ref="D37:AD37" si="7">(((((14.74*D24)+(242.8*D14))-1440)/3.67)*0.01)</f>
        <v>1.9856752449772939</v>
      </c>
      <c r="E37" s="9">
        <f t="shared" si="7"/>
        <v>1.9627139472116264</v>
      </c>
      <c r="F37" s="9">
        <f t="shared" si="7"/>
        <v>1.9802380342960939</v>
      </c>
      <c r="G37" s="9">
        <f t="shared" si="7"/>
        <v>1.9376043792552231</v>
      </c>
      <c r="H37" s="9">
        <f t="shared" si="7"/>
        <v>1.9441675394368769</v>
      </c>
      <c r="I37" s="9">
        <f t="shared" si="7"/>
        <v>1.9787996366212548</v>
      </c>
      <c r="J37" s="9">
        <f t="shared" si="7"/>
        <v>1.9999419950227069</v>
      </c>
      <c r="K37" s="9">
        <f t="shared" si="7"/>
        <v>2.0146030093369682</v>
      </c>
      <c r="L37" s="9">
        <f t="shared" si="7"/>
        <v>2.0749474280472309</v>
      </c>
      <c r="M37" s="9">
        <f t="shared" si="7"/>
        <v>2.1075169822343334</v>
      </c>
      <c r="N37" s="9">
        <f t="shared" si="7"/>
        <v>2.1274183702089009</v>
      </c>
      <c r="O37" s="9">
        <f t="shared" si="7"/>
        <v>2.1794785014350597</v>
      </c>
      <c r="P37" s="9">
        <f t="shared" si="7"/>
        <v>2.1725098106448684</v>
      </c>
      <c r="Q37" s="9">
        <f t="shared" si="7"/>
        <v>2.206478593714805</v>
      </c>
      <c r="R37" s="9">
        <f t="shared" si="7"/>
        <v>2.2031962729155325</v>
      </c>
      <c r="S37" s="9">
        <f t="shared" si="7"/>
        <v>2.2443474151861951</v>
      </c>
      <c r="T37" s="9">
        <f t="shared" si="7"/>
        <v>2.2972240948592195</v>
      </c>
      <c r="U37" s="9">
        <f t="shared" si="7"/>
        <v>2.3436814159854693</v>
      </c>
      <c r="V37" s="9">
        <f t="shared" si="7"/>
        <v>2.3514322536966401</v>
      </c>
      <c r="W37" s="9">
        <f t="shared" si="7"/>
        <v>2.3613131992733889</v>
      </c>
      <c r="X37" s="9">
        <f t="shared" si="7"/>
        <v>2.3823277312624902</v>
      </c>
      <c r="Y37" s="9">
        <f t="shared" si="7"/>
        <v>2.431925111353316</v>
      </c>
      <c r="Z37" s="9">
        <f t="shared" si="7"/>
        <v>2.466637784486831</v>
      </c>
      <c r="AA37" s="9">
        <f t="shared" si="7"/>
        <v>2.5218879460490489</v>
      </c>
      <c r="AB37" s="9">
        <f t="shared" si="7"/>
        <v>2.5461608146049053</v>
      </c>
      <c r="AC37" s="9">
        <f t="shared" si="7"/>
        <v>2.5728324679019101</v>
      </c>
      <c r="AD37" s="9">
        <f t="shared" si="7"/>
        <v>2.6204071237057232</v>
      </c>
      <c r="AF37" s="9"/>
      <c r="AG37" s="9"/>
      <c r="AH37" s="9"/>
      <c r="AI37" s="9"/>
      <c r="AJ37" s="7">
        <f t="shared" si="1"/>
        <v>2.2741989288973672</v>
      </c>
    </row>
    <row r="38" spans="1:40" x14ac:dyDescent="0.25">
      <c r="A38" s="8">
        <v>2</v>
      </c>
      <c r="B38" s="8">
        <v>2</v>
      </c>
      <c r="C38" s="8">
        <v>4</v>
      </c>
      <c r="D38" s="9">
        <f t="shared" ref="D38:AD38" si="8">(((((14.74*D25)+(242.8*D14))-1662)/3.67)*0.01)</f>
        <v>1.2241330106448691</v>
      </c>
      <c r="E38" s="9">
        <f t="shared" si="8"/>
        <v>1.193139015331518</v>
      </c>
      <c r="F38" s="9">
        <f t="shared" si="8"/>
        <v>1.2026304048683008</v>
      </c>
      <c r="G38" s="9">
        <f t="shared" si="8"/>
        <v>1.1519640522797463</v>
      </c>
      <c r="H38" s="9">
        <f t="shared" si="8"/>
        <v>1.1464781661398733</v>
      </c>
      <c r="I38" s="9">
        <f t="shared" si="8"/>
        <v>1.1730775657765689</v>
      </c>
      <c r="J38" s="9">
        <f t="shared" si="8"/>
        <v>1.1861872266303359</v>
      </c>
      <c r="K38" s="9">
        <f t="shared" si="8"/>
        <v>1.1928155433969134</v>
      </c>
      <c r="L38" s="9">
        <f t="shared" si="8"/>
        <v>1.2411109157856501</v>
      </c>
      <c r="M38" s="9">
        <f t="shared" si="8"/>
        <v>1.2656477724250697</v>
      </c>
      <c r="N38" s="9">
        <f t="shared" si="8"/>
        <v>1.2775164628519533</v>
      </c>
      <c r="O38" s="9">
        <f t="shared" si="8"/>
        <v>1.3215438965304274</v>
      </c>
      <c r="P38" s="9">
        <f t="shared" si="8"/>
        <v>1.3266242520617633</v>
      </c>
      <c r="Q38" s="9">
        <f t="shared" si="8"/>
        <v>1.3726420814532245</v>
      </c>
      <c r="R38" s="9">
        <f t="shared" si="8"/>
        <v>1.3814088069754777</v>
      </c>
      <c r="S38" s="9">
        <f t="shared" si="8"/>
        <v>1.4305926467938244</v>
      </c>
      <c r="T38" s="9">
        <f t="shared" si="8"/>
        <v>1.499534721562217</v>
      </c>
      <c r="U38" s="9">
        <f t="shared" si="8"/>
        <v>1.5580410890099925</v>
      </c>
      <c r="V38" s="9">
        <f t="shared" si="8"/>
        <v>1.573824624268847</v>
      </c>
      <c r="W38" s="9">
        <f t="shared" si="8"/>
        <v>1.5957546161671219</v>
      </c>
      <c r="X38" s="9">
        <f t="shared" si="8"/>
        <v>1.6288181944777489</v>
      </c>
      <c r="Y38" s="9">
        <f t="shared" si="8"/>
        <v>1.6904646208901006</v>
      </c>
      <c r="Z38" s="9">
        <f t="shared" si="8"/>
        <v>1.7251772940236161</v>
      </c>
      <c r="AA38" s="9">
        <f t="shared" si="8"/>
        <v>1.7764111068119912</v>
      </c>
      <c r="AB38" s="9">
        <f t="shared" si="8"/>
        <v>1.7966676265940067</v>
      </c>
      <c r="AC38" s="9">
        <f t="shared" si="8"/>
        <v>1.8193229311171688</v>
      </c>
      <c r="AD38" s="9">
        <f t="shared" si="8"/>
        <v>1.8668975869209816</v>
      </c>
      <c r="AF38" s="9"/>
      <c r="AG38" s="9"/>
      <c r="AH38" s="9"/>
      <c r="AI38" s="9"/>
      <c r="AJ38" s="7">
        <f t="shared" si="1"/>
        <v>1.4688784929300644</v>
      </c>
    </row>
    <row r="39" spans="1:40" x14ac:dyDescent="0.25">
      <c r="A39" s="8">
        <v>2</v>
      </c>
      <c r="B39" s="8">
        <v>2</v>
      </c>
      <c r="C39" s="8">
        <v>6</v>
      </c>
      <c r="D39" s="9">
        <f t="shared" ref="D39:AD39" si="9">(((((14.74*D26)+(242.8*D14))-1771)/3.67)*0.01)</f>
        <v>0.8146725201816527</v>
      </c>
      <c r="E39" s="9">
        <f t="shared" si="9"/>
        <v>0.77966217609446054</v>
      </c>
      <c r="F39" s="9">
        <f t="shared" si="9"/>
        <v>0.78915356563124461</v>
      </c>
      <c r="G39" s="9">
        <f t="shared" si="9"/>
        <v>0.73848721304268938</v>
      </c>
      <c r="H39" s="9">
        <f t="shared" si="9"/>
        <v>0.7330013269028165</v>
      </c>
      <c r="I39" s="9">
        <f t="shared" si="9"/>
        <v>0.75558437776566878</v>
      </c>
      <c r="J39" s="9">
        <f t="shared" si="9"/>
        <v>0.7686940386194373</v>
      </c>
      <c r="K39" s="9">
        <f t="shared" si="9"/>
        <v>0.77130600661217241</v>
      </c>
      <c r="L39" s="9">
        <f t="shared" si="9"/>
        <v>0.81960137900090912</v>
      </c>
      <c r="M39" s="9">
        <f t="shared" si="9"/>
        <v>0.84413823564032853</v>
      </c>
      <c r="N39" s="9">
        <f t="shared" si="9"/>
        <v>0.8560069260672124</v>
      </c>
      <c r="O39" s="9">
        <f t="shared" si="9"/>
        <v>0.89601801097184364</v>
      </c>
      <c r="P39" s="9">
        <f t="shared" si="9"/>
        <v>0.89708201772933738</v>
      </c>
      <c r="Q39" s="9">
        <f t="shared" si="9"/>
        <v>0.93908349834695726</v>
      </c>
      <c r="R39" s="9">
        <f t="shared" si="9"/>
        <v>0.94383387509536842</v>
      </c>
      <c r="S39" s="9">
        <f t="shared" si="9"/>
        <v>0.98900136613987377</v>
      </c>
      <c r="T39" s="9">
        <f t="shared" si="9"/>
        <v>1.0539270921344239</v>
      </c>
      <c r="U39" s="9">
        <f t="shared" si="9"/>
        <v>1.1084171108083571</v>
      </c>
      <c r="V39" s="9">
        <f t="shared" si="9"/>
        <v>1.1201842972933707</v>
      </c>
      <c r="W39" s="9">
        <f t="shared" si="9"/>
        <v>1.1380979404178029</v>
      </c>
      <c r="X39" s="9">
        <f t="shared" si="9"/>
        <v>1.1671451699545889</v>
      </c>
      <c r="Y39" s="9">
        <f t="shared" si="9"/>
        <v>1.224775247593098</v>
      </c>
      <c r="Z39" s="9">
        <f t="shared" si="9"/>
        <v>1.2554715719527723</v>
      </c>
      <c r="AA39" s="9">
        <f t="shared" si="9"/>
        <v>1.2986726871934626</v>
      </c>
      <c r="AB39" s="9">
        <f t="shared" si="9"/>
        <v>1.3189292069754772</v>
      </c>
      <c r="AC39" s="9">
        <f t="shared" si="9"/>
        <v>1.3335518139509557</v>
      </c>
      <c r="AD39" s="9">
        <f t="shared" si="9"/>
        <v>1.3771101209809273</v>
      </c>
      <c r="AF39" s="9"/>
      <c r="AG39" s="9"/>
      <c r="AH39" s="9"/>
      <c r="AI39" s="9"/>
      <c r="AJ39" s="7">
        <f t="shared" si="1"/>
        <v>1.0252790378891923</v>
      </c>
    </row>
    <row r="40" spans="1:40" x14ac:dyDescent="0.25">
      <c r="A40" s="8">
        <v>2</v>
      </c>
      <c r="B40" s="8">
        <v>2</v>
      </c>
      <c r="C40" s="8">
        <v>7</v>
      </c>
      <c r="D40" s="9">
        <f t="shared" ref="D40:AD40" si="10">(((((14.74*D27)+(242.8*D14))-1814)/3.67)*0.01)</f>
        <v>0.66939186623069968</v>
      </c>
      <c r="E40" s="9">
        <f t="shared" si="10"/>
        <v>0.62233247582198092</v>
      </c>
      <c r="F40" s="9">
        <f t="shared" si="10"/>
        <v>0.61575847026339658</v>
      </c>
      <c r="G40" s="9">
        <f t="shared" si="10"/>
        <v>0.54902672257947427</v>
      </c>
      <c r="H40" s="9">
        <f t="shared" si="10"/>
        <v>0.52747544134423363</v>
      </c>
      <c r="I40" s="9">
        <f t="shared" si="10"/>
        <v>0.5380094458855601</v>
      </c>
      <c r="J40" s="9">
        <f t="shared" si="10"/>
        <v>0.53505371164396021</v>
      </c>
      <c r="K40" s="9">
        <f t="shared" si="10"/>
        <v>0.52561663331516928</v>
      </c>
      <c r="L40" s="9">
        <f t="shared" si="10"/>
        <v>0.55784661060853835</v>
      </c>
      <c r="M40" s="9">
        <f t="shared" si="10"/>
        <v>0.56631807215258945</v>
      </c>
      <c r="N40" s="9">
        <f t="shared" si="10"/>
        <v>0.56212136748410557</v>
      </c>
      <c r="O40" s="9">
        <f t="shared" si="10"/>
        <v>0.5900834060672121</v>
      </c>
      <c r="P40" s="9">
        <f t="shared" si="10"/>
        <v>0.59516376159854756</v>
      </c>
      <c r="Q40" s="9">
        <f t="shared" si="10"/>
        <v>0.64118159099000926</v>
      </c>
      <c r="R40" s="9">
        <f t="shared" si="10"/>
        <v>0.64994831651226281</v>
      </c>
      <c r="S40" s="9">
        <f t="shared" si="10"/>
        <v>0.69913215633060932</v>
      </c>
      <c r="T40" s="9">
        <f t="shared" si="10"/>
        <v>0.76807423109900197</v>
      </c>
      <c r="U40" s="9">
        <f t="shared" si="10"/>
        <v>0.82658059854677735</v>
      </c>
      <c r="V40" s="9">
        <f t="shared" si="10"/>
        <v>0.84236413380563191</v>
      </c>
      <c r="W40" s="9">
        <f t="shared" si="10"/>
        <v>0.86429412570390685</v>
      </c>
      <c r="X40" s="9">
        <f t="shared" si="10"/>
        <v>0.89735770401453396</v>
      </c>
      <c r="Y40" s="9">
        <f t="shared" si="10"/>
        <v>0.95900413042688548</v>
      </c>
      <c r="Z40" s="9">
        <f t="shared" si="10"/>
        <v>0.97765140846503373</v>
      </c>
      <c r="AA40" s="9">
        <f t="shared" si="10"/>
        <v>1.0168361749318831</v>
      </c>
      <c r="AB40" s="9">
        <f t="shared" si="10"/>
        <v>1.0250436483923715</v>
      </c>
      <c r="AC40" s="9">
        <f t="shared" si="10"/>
        <v>1.0356499065940077</v>
      </c>
      <c r="AD40" s="9">
        <f t="shared" si="10"/>
        <v>1.0671591673024532</v>
      </c>
      <c r="AF40" s="9"/>
      <c r="AG40" s="9"/>
      <c r="AH40" s="9"/>
      <c r="AI40" s="9"/>
      <c r="AJ40" s="7">
        <f t="shared" si="1"/>
        <v>0.73741800246684941</v>
      </c>
    </row>
    <row r="41" spans="1:40" x14ac:dyDescent="0.25">
      <c r="D41" s="7"/>
    </row>
    <row r="42" spans="1:40" x14ac:dyDescent="0.25">
      <c r="A42" t="s">
        <v>170</v>
      </c>
      <c r="D42" s="7"/>
    </row>
    <row r="43" spans="1:40" x14ac:dyDescent="0.25">
      <c r="A43" t="s">
        <v>1</v>
      </c>
      <c r="D43">
        <v>0.45413929358444927</v>
      </c>
      <c r="E43">
        <v>0.45341034412616982</v>
      </c>
      <c r="F43">
        <v>0.45256035568011699</v>
      </c>
      <c r="G43">
        <v>0.45592258900209448</v>
      </c>
      <c r="H43">
        <v>0.46462478029122589</v>
      </c>
      <c r="I43">
        <v>0.47721130950529012</v>
      </c>
      <c r="J43">
        <v>0.4861029080105238</v>
      </c>
      <c r="K43">
        <v>0.49338391675456372</v>
      </c>
      <c r="L43">
        <v>0.50672099029798079</v>
      </c>
      <c r="M43">
        <v>0.52053727891967405</v>
      </c>
      <c r="N43">
        <v>0.53467407590336247</v>
      </c>
      <c r="O43">
        <v>0.54492472928030344</v>
      </c>
      <c r="P43">
        <v>0.55099878785456924</v>
      </c>
      <c r="Q43">
        <v>0.55807804548473405</v>
      </c>
      <c r="R43">
        <v>0.56229237827516809</v>
      </c>
      <c r="S43">
        <v>0.56793796957459952</v>
      </c>
      <c r="T43">
        <v>0.57414001013368787</v>
      </c>
      <c r="U43">
        <v>0.58079107640695116</v>
      </c>
      <c r="V43">
        <v>0.5917077472847565</v>
      </c>
      <c r="W43">
        <v>0.59032005745046234</v>
      </c>
      <c r="X43">
        <v>0.59321740159541592</v>
      </c>
      <c r="Y43">
        <v>0.60365633161422516</v>
      </c>
      <c r="Z43">
        <v>0.61380345267223935</v>
      </c>
      <c r="AA43">
        <v>0.6243575647225037</v>
      </c>
      <c r="AB43">
        <v>0.63779187232348067</v>
      </c>
      <c r="AC43">
        <v>0.65780426137152981</v>
      </c>
      <c r="AD43">
        <v>0.67617176894362996</v>
      </c>
      <c r="AE43">
        <v>0.69798601289230788</v>
      </c>
      <c r="AF43">
        <v>0.71674621945337913</v>
      </c>
      <c r="AG43">
        <v>0.7337744003290656</v>
      </c>
    </row>
    <row r="44" spans="1:40" x14ac:dyDescent="0.25">
      <c r="A44" t="s">
        <v>10</v>
      </c>
      <c r="D44">
        <v>0.31135939367602899</v>
      </c>
      <c r="E44">
        <v>0.30375648187851356</v>
      </c>
      <c r="F44">
        <v>0.29599213268990116</v>
      </c>
      <c r="G44">
        <v>0.29076738310631856</v>
      </c>
      <c r="H44">
        <v>0.28735391983340836</v>
      </c>
      <c r="I44">
        <v>0.28508756475632446</v>
      </c>
      <c r="J44">
        <v>0.28169611461660665</v>
      </c>
      <c r="K44">
        <v>0.27833097997153977</v>
      </c>
      <c r="L44">
        <v>0.27633720820088586</v>
      </c>
      <c r="M44">
        <v>0.27787694015830355</v>
      </c>
      <c r="N44">
        <v>0.27848194841765389</v>
      </c>
      <c r="O44">
        <v>0.27926247624146605</v>
      </c>
      <c r="P44">
        <v>0.28123116324848196</v>
      </c>
      <c r="Q44">
        <v>0.283220780844049</v>
      </c>
      <c r="R44">
        <v>0.28464146412504815</v>
      </c>
      <c r="S44">
        <v>0.28936658810029875</v>
      </c>
      <c r="T44">
        <v>0.29277054721275497</v>
      </c>
      <c r="U44">
        <v>0.2968189041842445</v>
      </c>
      <c r="V44">
        <v>0.3022314911224761</v>
      </c>
      <c r="W44">
        <v>0.30332113400730693</v>
      </c>
      <c r="X44">
        <v>0.30646300357004702</v>
      </c>
      <c r="Y44">
        <v>0.31065907088829375</v>
      </c>
      <c r="Z44">
        <v>0.3162952477588083</v>
      </c>
      <c r="AA44">
        <v>0.32277013875008054</v>
      </c>
      <c r="AB44">
        <v>0.32983698558245467</v>
      </c>
      <c r="AC44">
        <v>0.33685750357274591</v>
      </c>
      <c r="AD44">
        <v>0.33963797572327198</v>
      </c>
      <c r="AE44">
        <v>0.34385917002844135</v>
      </c>
      <c r="AF44">
        <v>0.35117119610314584</v>
      </c>
      <c r="AG44">
        <v>0.35830299244726777</v>
      </c>
    </row>
    <row r="46" spans="1:40" x14ac:dyDescent="0.25">
      <c r="A46" t="s">
        <v>174</v>
      </c>
    </row>
    <row r="47" spans="1:40" x14ac:dyDescent="0.25">
      <c r="A47" s="32" t="s">
        <v>35</v>
      </c>
      <c r="B47" s="32" t="s">
        <v>36</v>
      </c>
      <c r="C47" s="32"/>
      <c r="D47" s="32">
        <v>1990</v>
      </c>
      <c r="E47" s="32">
        <v>1991</v>
      </c>
      <c r="F47" s="32">
        <v>1992</v>
      </c>
      <c r="G47" s="32">
        <v>1993</v>
      </c>
      <c r="H47" s="32">
        <v>1994</v>
      </c>
      <c r="I47" s="32">
        <v>1995</v>
      </c>
      <c r="J47" s="32">
        <v>1996</v>
      </c>
      <c r="K47" s="32">
        <v>1997</v>
      </c>
      <c r="L47" s="32">
        <v>1998</v>
      </c>
      <c r="M47" s="32">
        <v>1999</v>
      </c>
      <c r="N47" s="32">
        <v>2000</v>
      </c>
      <c r="O47" s="32">
        <v>2001</v>
      </c>
      <c r="P47" s="32">
        <v>2002</v>
      </c>
      <c r="Q47" s="32">
        <v>2003</v>
      </c>
      <c r="R47" s="32">
        <v>2004</v>
      </c>
      <c r="S47" s="32">
        <v>2005</v>
      </c>
      <c r="T47" s="32">
        <v>2006</v>
      </c>
      <c r="U47" s="32">
        <v>2007</v>
      </c>
      <c r="V47" s="32">
        <v>2008</v>
      </c>
      <c r="W47" s="32">
        <v>2009</v>
      </c>
      <c r="X47" s="32">
        <v>2010</v>
      </c>
      <c r="Y47" s="32">
        <v>2011</v>
      </c>
      <c r="Z47" s="32">
        <v>2012</v>
      </c>
      <c r="AA47" s="32">
        <v>2013</v>
      </c>
      <c r="AB47" s="32">
        <v>2014</v>
      </c>
      <c r="AC47" s="32">
        <v>2015</v>
      </c>
      <c r="AD47" s="32">
        <v>2016</v>
      </c>
    </row>
    <row r="48" spans="1:40" x14ac:dyDescent="0.25">
      <c r="A48" s="32">
        <v>1</v>
      </c>
      <c r="B48" s="32">
        <v>2</v>
      </c>
      <c r="C48" s="32">
        <v>1</v>
      </c>
      <c r="D48" s="33">
        <f>D31+D43</f>
        <v>4.6215359857188734</v>
      </c>
      <c r="E48" s="33">
        <f t="shared" ref="E48:AD48" si="11">E31+E43</f>
        <v>4.6068923118645912</v>
      </c>
      <c r="F48" s="33">
        <f t="shared" si="11"/>
        <v>4.6318838165702179</v>
      </c>
      <c r="G48" s="33">
        <f t="shared" si="11"/>
        <v>4.5864533325079995</v>
      </c>
      <c r="H48" s="33">
        <f t="shared" si="11"/>
        <v>4.6013970586200186</v>
      </c>
      <c r="I48" s="33">
        <f t="shared" si="11"/>
        <v>4.6497109884153751</v>
      </c>
      <c r="J48" s="33">
        <f t="shared" si="11"/>
        <v>4.6627215734056184</v>
      </c>
      <c r="K48" s="33">
        <f t="shared" si="11"/>
        <v>4.6687313158826296</v>
      </c>
      <c r="L48" s="33">
        <f t="shared" si="11"/>
        <v>4.7074625439764555</v>
      </c>
      <c r="M48" s="33">
        <f t="shared" si="11"/>
        <v>4.7429114350322994</v>
      </c>
      <c r="N48" s="33">
        <f t="shared" si="11"/>
        <v>4.7682889282920993</v>
      </c>
      <c r="O48" s="33">
        <f t="shared" si="11"/>
        <v>4.8120254065191768</v>
      </c>
      <c r="P48" s="33">
        <f t="shared" si="11"/>
        <v>4.8152051216238698</v>
      </c>
      <c r="Q48" s="33">
        <f t="shared" si="11"/>
        <v>4.8429020512249705</v>
      </c>
      <c r="R48" s="33">
        <f t="shared" si="11"/>
        <v>4.858242847412316</v>
      </c>
      <c r="S48" s="33">
        <f t="shared" si="11"/>
        <v>4.8780725236163791</v>
      </c>
      <c r="T48" s="33">
        <f t="shared" si="11"/>
        <v>4.9632455884806435</v>
      </c>
      <c r="U48" s="33">
        <f t="shared" si="11"/>
        <v>5.0125563546630802</v>
      </c>
      <c r="V48" s="33">
        <f t="shared" si="11"/>
        <v>5.0417171235245357</v>
      </c>
      <c r="W48" s="33">
        <f t="shared" si="11"/>
        <v>5.0456427621552731</v>
      </c>
      <c r="X48" s="33">
        <f t="shared" si="11"/>
        <v>5.0810290663728885</v>
      </c>
      <c r="Y48" s="33">
        <f t="shared" si="11"/>
        <v>5.1356532345025068</v>
      </c>
      <c r="Z48" s="33">
        <f t="shared" si="11"/>
        <v>5.1768482437349093</v>
      </c>
      <c r="AA48" s="33">
        <f t="shared" si="11"/>
        <v>5.2211805200358548</v>
      </c>
      <c r="AB48" s="33">
        <f t="shared" si="11"/>
        <v>5.2486114693080426</v>
      </c>
      <c r="AC48" s="33">
        <f t="shared" si="11"/>
        <v>5.2830305300363811</v>
      </c>
      <c r="AD48" s="33">
        <f t="shared" si="11"/>
        <v>5.334383253666612</v>
      </c>
    </row>
    <row r="49" spans="1:30" x14ac:dyDescent="0.25">
      <c r="A49" s="32">
        <v>1</v>
      </c>
      <c r="B49" s="32">
        <v>2</v>
      </c>
      <c r="C49" s="32">
        <v>2</v>
      </c>
      <c r="D49" s="33">
        <f>D32+D43</f>
        <v>4.5304842146017066</v>
      </c>
      <c r="E49" s="33">
        <f t="shared" ref="E49:AD49" si="12">E32+E43</f>
        <v>4.5158405407474245</v>
      </c>
      <c r="F49" s="33">
        <f t="shared" si="12"/>
        <v>4.5368156966792093</v>
      </c>
      <c r="G49" s="33">
        <f t="shared" si="12"/>
        <v>4.4954015613908327</v>
      </c>
      <c r="H49" s="33">
        <f t="shared" si="12"/>
        <v>4.50632893872901</v>
      </c>
      <c r="I49" s="33">
        <f t="shared" si="12"/>
        <v>4.5546428685243656</v>
      </c>
      <c r="J49" s="33">
        <f t="shared" si="12"/>
        <v>4.563637104740768</v>
      </c>
      <c r="K49" s="33">
        <f t="shared" si="12"/>
        <v>4.5736631959916201</v>
      </c>
      <c r="L49" s="33">
        <f t="shared" si="12"/>
        <v>4.608378075311605</v>
      </c>
      <c r="M49" s="33">
        <f t="shared" si="12"/>
        <v>4.6398106175936071</v>
      </c>
      <c r="N49" s="33">
        <f t="shared" si="12"/>
        <v>4.6651881108534079</v>
      </c>
      <c r="O49" s="33">
        <f t="shared" si="12"/>
        <v>4.7089245890804854</v>
      </c>
      <c r="P49" s="33">
        <f t="shared" si="12"/>
        <v>4.7121043041851776</v>
      </c>
      <c r="Q49" s="33">
        <f t="shared" si="12"/>
        <v>4.7357848850124364</v>
      </c>
      <c r="R49" s="33">
        <f t="shared" si="12"/>
        <v>4.751125681199782</v>
      </c>
      <c r="S49" s="33">
        <f t="shared" si="12"/>
        <v>4.770955357403845</v>
      </c>
      <c r="T49" s="33">
        <f t="shared" si="12"/>
        <v>4.8561284222681103</v>
      </c>
      <c r="U49" s="33">
        <f t="shared" si="12"/>
        <v>4.9014228396767052</v>
      </c>
      <c r="V49" s="33">
        <f t="shared" si="12"/>
        <v>4.9305836085381598</v>
      </c>
      <c r="W49" s="33">
        <f t="shared" si="12"/>
        <v>4.9345092471688963</v>
      </c>
      <c r="X49" s="33">
        <f t="shared" si="12"/>
        <v>4.9698955513865126</v>
      </c>
      <c r="Y49" s="33">
        <f t="shared" si="12"/>
        <v>5.020503370742289</v>
      </c>
      <c r="Z49" s="33">
        <f t="shared" si="12"/>
        <v>5.0536656824270079</v>
      </c>
      <c r="AA49" s="33">
        <f t="shared" si="12"/>
        <v>5.0899652611802697</v>
      </c>
      <c r="AB49" s="33">
        <f t="shared" si="12"/>
        <v>5.1093635129047721</v>
      </c>
      <c r="AC49" s="33">
        <f t="shared" si="12"/>
        <v>5.135749876085427</v>
      </c>
      <c r="AD49" s="33">
        <f t="shared" si="12"/>
        <v>5.1790699021679751</v>
      </c>
    </row>
    <row r="50" spans="1:30" x14ac:dyDescent="0.25">
      <c r="A50" s="32">
        <v>1</v>
      </c>
      <c r="B50" s="32">
        <v>2</v>
      </c>
      <c r="C50" s="32">
        <v>4</v>
      </c>
      <c r="D50" s="33">
        <f>D33+D43</f>
        <v>3.7046803998878106</v>
      </c>
      <c r="E50" s="33">
        <f t="shared" ref="E50:AD50" si="13">E33+E43</f>
        <v>3.6900367260335285</v>
      </c>
      <c r="F50" s="33">
        <f t="shared" si="13"/>
        <v>3.7150282307391551</v>
      </c>
      <c r="G50" s="33">
        <f t="shared" si="13"/>
        <v>3.6736140954507781</v>
      </c>
      <c r="H50" s="33">
        <f t="shared" si="13"/>
        <v>3.6885578215627985</v>
      </c>
      <c r="I50" s="33">
        <f t="shared" si="13"/>
        <v>3.7368717513581533</v>
      </c>
      <c r="J50" s="33">
        <f t="shared" si="13"/>
        <v>3.7498823363483975</v>
      </c>
      <c r="K50" s="33">
        <f t="shared" si="13"/>
        <v>3.7599084275992505</v>
      </c>
      <c r="L50" s="33">
        <f t="shared" si="13"/>
        <v>3.7986396556930764</v>
      </c>
      <c r="M50" s="33">
        <f t="shared" si="13"/>
        <v>3.8381048955227617</v>
      </c>
      <c r="N50" s="33">
        <f t="shared" si="13"/>
        <v>3.8715150863302465</v>
      </c>
      <c r="O50" s="33">
        <f t="shared" si="13"/>
        <v>3.9232842621050068</v>
      </c>
      <c r="P50" s="33">
        <f t="shared" si="13"/>
        <v>3.9344966747573844</v>
      </c>
      <c r="Q50" s="33">
        <f t="shared" si="13"/>
        <v>3.9662099531323287</v>
      </c>
      <c r="R50" s="33">
        <f t="shared" si="13"/>
        <v>3.989583446867357</v>
      </c>
      <c r="S50" s="33">
        <f t="shared" si="13"/>
        <v>4.0174458206191037</v>
      </c>
      <c r="T50" s="33">
        <f t="shared" si="13"/>
        <v>4.1106515830310526</v>
      </c>
      <c r="U50" s="33">
        <f t="shared" si="13"/>
        <v>4.1639786979873303</v>
      </c>
      <c r="V50" s="33">
        <f t="shared" si="13"/>
        <v>4.2011721643964703</v>
      </c>
      <c r="W50" s="33">
        <f t="shared" si="13"/>
        <v>4.2131305005748914</v>
      </c>
      <c r="X50" s="33">
        <f t="shared" si="13"/>
        <v>4.2565495023401905</v>
      </c>
      <c r="Y50" s="33">
        <f t="shared" si="13"/>
        <v>4.3151900192436523</v>
      </c>
      <c r="Z50" s="33">
        <f t="shared" si="13"/>
        <v>4.3483523309283703</v>
      </c>
      <c r="AA50" s="33">
        <f t="shared" si="13"/>
        <v>4.3806355609077894</v>
      </c>
      <c r="AB50" s="33">
        <f t="shared" si="13"/>
        <v>4.4040501614061345</v>
      </c>
      <c r="AC50" s="33">
        <f t="shared" si="13"/>
        <v>4.4264201758129476</v>
      </c>
      <c r="AD50" s="33">
        <f t="shared" si="13"/>
        <v>4.4697402018954948</v>
      </c>
    </row>
    <row r="51" spans="1:30" x14ac:dyDescent="0.25">
      <c r="A51" s="32">
        <v>1</v>
      </c>
      <c r="B51" s="32">
        <v>2</v>
      </c>
      <c r="C51" s="32">
        <v>6</v>
      </c>
      <c r="D51" s="33">
        <f>D34+D43</f>
        <v>3.1907948413047058</v>
      </c>
      <c r="E51" s="33">
        <f t="shared" ref="E51:AD51" si="14">E34+E43</f>
        <v>3.1801675162242637</v>
      </c>
      <c r="F51" s="33">
        <f t="shared" si="14"/>
        <v>3.2091753697037322</v>
      </c>
      <c r="G51" s="33">
        <f t="shared" si="14"/>
        <v>3.1717775831891979</v>
      </c>
      <c r="H51" s="33">
        <f t="shared" si="14"/>
        <v>3.1947540068489015</v>
      </c>
      <c r="I51" s="33">
        <f t="shared" si="14"/>
        <v>3.247084285418099</v>
      </c>
      <c r="J51" s="33">
        <f t="shared" si="14"/>
        <v>3.2641112191821859</v>
      </c>
      <c r="K51" s="33">
        <f t="shared" si="14"/>
        <v>3.2781536592068798</v>
      </c>
      <c r="L51" s="33">
        <f t="shared" si="14"/>
        <v>3.3209012360745476</v>
      </c>
      <c r="M51" s="33">
        <f t="shared" si="14"/>
        <v>3.3603664759042333</v>
      </c>
      <c r="N51" s="33">
        <f t="shared" si="14"/>
        <v>3.3897603179378755</v>
      </c>
      <c r="O51" s="33">
        <f t="shared" si="14"/>
        <v>3.4415294937126371</v>
      </c>
      <c r="P51" s="33">
        <f t="shared" si="14"/>
        <v>3.4447092088173292</v>
      </c>
      <c r="Q51" s="33">
        <f t="shared" si="14"/>
        <v>3.4764224871922744</v>
      </c>
      <c r="R51" s="33">
        <f t="shared" si="14"/>
        <v>3.4957796321534609</v>
      </c>
      <c r="S51" s="33">
        <f t="shared" si="14"/>
        <v>3.5236420059052067</v>
      </c>
      <c r="T51" s="33">
        <f t="shared" si="14"/>
        <v>3.6128314195433147</v>
      </c>
      <c r="U51" s="33">
        <f t="shared" si="14"/>
        <v>3.6661585344995924</v>
      </c>
      <c r="V51" s="33">
        <f t="shared" si="14"/>
        <v>3.6953193033610479</v>
      </c>
      <c r="W51" s="33">
        <f t="shared" si="14"/>
        <v>3.7072776395394698</v>
      </c>
      <c r="X51" s="33">
        <f t="shared" si="14"/>
        <v>3.7466802925309262</v>
      </c>
      <c r="Y51" s="33">
        <f t="shared" si="14"/>
        <v>3.8053208094343871</v>
      </c>
      <c r="Z51" s="33">
        <f t="shared" si="14"/>
        <v>3.8424994698929478</v>
      </c>
      <c r="AA51" s="33">
        <f t="shared" si="14"/>
        <v>3.8828153974200523</v>
      </c>
      <c r="AB51" s="33">
        <f t="shared" si="14"/>
        <v>3.9102463466922375</v>
      </c>
      <c r="AC51" s="33">
        <f t="shared" si="14"/>
        <v>3.940649058646736</v>
      </c>
      <c r="AD51" s="33">
        <f t="shared" si="14"/>
        <v>3.987985433503126</v>
      </c>
    </row>
    <row r="52" spans="1:30" x14ac:dyDescent="0.25">
      <c r="A52" s="32">
        <v>1</v>
      </c>
      <c r="B52" s="32">
        <v>2</v>
      </c>
      <c r="C52" s="32">
        <v>7</v>
      </c>
      <c r="D52" s="33">
        <f>D35+D43</f>
        <v>2.9451054680077027</v>
      </c>
      <c r="E52" s="33">
        <f t="shared" ref="E52:AD52" si="15">E35+E43</f>
        <v>2.922429096605736</v>
      </c>
      <c r="F52" s="33">
        <f t="shared" si="15"/>
        <v>2.939387903763679</v>
      </c>
      <c r="G52" s="33">
        <f t="shared" si="15"/>
        <v>2.8859247221537756</v>
      </c>
      <c r="H52" s="33">
        <f t="shared" si="15"/>
        <v>2.8928357507181111</v>
      </c>
      <c r="I52" s="33">
        <f t="shared" si="15"/>
        <v>2.9331169829657826</v>
      </c>
      <c r="J52" s="33">
        <f t="shared" si="15"/>
        <v>2.9380948704083432</v>
      </c>
      <c r="K52" s="33">
        <f t="shared" si="15"/>
        <v>2.9360719153376706</v>
      </c>
      <c r="L52" s="33">
        <f t="shared" si="15"/>
        <v>2.966770445883812</v>
      </c>
      <c r="M52" s="33">
        <f t="shared" si="15"/>
        <v>3.0062356857134982</v>
      </c>
      <c r="N52" s="33">
        <f t="shared" si="15"/>
        <v>3.0356295277471403</v>
      </c>
      <c r="O52" s="33">
        <f t="shared" si="15"/>
        <v>3.0873987035219006</v>
      </c>
      <c r="P52" s="33">
        <f t="shared" si="15"/>
        <v>3.0945947674004364</v>
      </c>
      <c r="Q52" s="33">
        <f t="shared" si="15"/>
        <v>3.1263080457753798</v>
      </c>
      <c r="R52" s="33">
        <f t="shared" si="15"/>
        <v>3.1456651907365663</v>
      </c>
      <c r="S52" s="33">
        <f t="shared" si="15"/>
        <v>3.1775439132621544</v>
      </c>
      <c r="T52" s="33">
        <f t="shared" si="15"/>
        <v>3.2667333269002632</v>
      </c>
      <c r="U52" s="33">
        <f t="shared" si="15"/>
        <v>3.3200604418565405</v>
      </c>
      <c r="V52" s="33">
        <f t="shared" si="15"/>
        <v>3.3532375594918387</v>
      </c>
      <c r="W52" s="33">
        <f t="shared" si="15"/>
        <v>3.3651958956702588</v>
      </c>
      <c r="X52" s="33">
        <f t="shared" si="15"/>
        <v>3.404598548661717</v>
      </c>
      <c r="Y52" s="33">
        <f t="shared" si="15"/>
        <v>3.463239065565177</v>
      </c>
      <c r="Z52" s="33">
        <f t="shared" si="15"/>
        <v>3.4964013772498959</v>
      </c>
      <c r="AA52" s="33">
        <f t="shared" si="15"/>
        <v>3.5327009560031581</v>
      </c>
      <c r="AB52" s="33">
        <f t="shared" si="15"/>
        <v>3.5561155565015024</v>
      </c>
      <c r="AC52" s="33">
        <f t="shared" si="15"/>
        <v>3.5825019196821577</v>
      </c>
      <c r="AD52" s="33">
        <f t="shared" si="15"/>
        <v>3.6258219457647058</v>
      </c>
    </row>
    <row r="53" spans="1:30" x14ac:dyDescent="0.25">
      <c r="A53" s="32">
        <v>2</v>
      </c>
      <c r="B53" s="32">
        <v>2</v>
      </c>
      <c r="C53" s="32">
        <v>1</v>
      </c>
      <c r="D53" s="33">
        <f>D36+D44</f>
        <v>2.484478780342696</v>
      </c>
      <c r="E53" s="33">
        <f t="shared" ref="E53:AD53" si="16">E36+E44</f>
        <v>2.4418655244579881</v>
      </c>
      <c r="F53" s="33">
        <f t="shared" si="16"/>
        <v>2.4476089135800012</v>
      </c>
      <c r="G53" s="33">
        <f t="shared" si="16"/>
        <v>2.3877014626340212</v>
      </c>
      <c r="H53" s="33">
        <f t="shared" si="16"/>
        <v>2.3788021132212385</v>
      </c>
      <c r="I53" s="33">
        <f t="shared" si="16"/>
        <v>2.4031351577808486</v>
      </c>
      <c r="J53" s="33">
        <f t="shared" si="16"/>
        <v>2.4128533684948992</v>
      </c>
      <c r="K53" s="33">
        <f t="shared" si="16"/>
        <v>2.4161165506164086</v>
      </c>
      <c r="L53" s="33">
        <f t="shared" si="16"/>
        <v>2.4624181512344925</v>
      </c>
      <c r="M53" s="33">
        <f t="shared" si="16"/>
        <v>2.4844783910574875</v>
      </c>
      <c r="N53" s="33">
        <f t="shared" si="16"/>
        <v>2.5009684385175639</v>
      </c>
      <c r="O53" s="33">
        <f t="shared" si="16"/>
        <v>2.5417600512460075</v>
      </c>
      <c r="P53" s="33">
        <f t="shared" si="16"/>
        <v>2.544792745010517</v>
      </c>
      <c r="Q53" s="33">
        <f t="shared" si="16"/>
        <v>2.5847674944498618</v>
      </c>
      <c r="R53" s="33">
        <f t="shared" si="16"/>
        <v>2.5949549032531145</v>
      </c>
      <c r="S53" s="33">
        <f t="shared" si="16"/>
        <v>2.6448475182728703</v>
      </c>
      <c r="T53" s="33">
        <f t="shared" si="16"/>
        <v>2.7091608546060342</v>
      </c>
      <c r="U53" s="33">
        <f t="shared" si="16"/>
        <v>2.7676992302514578</v>
      </c>
      <c r="V53" s="33">
        <f t="shared" si="16"/>
        <v>2.784879003674702</v>
      </c>
      <c r="W53" s="33">
        <f t="shared" si="16"/>
        <v>2.8078986384578077</v>
      </c>
      <c r="X53" s="33">
        <f t="shared" si="16"/>
        <v>2.8360713887834912</v>
      </c>
      <c r="Y53" s="33">
        <f t="shared" si="16"/>
        <v>2.8978975337402471</v>
      </c>
      <c r="Z53" s="33">
        <f t="shared" si="16"/>
        <v>2.9221809886489098</v>
      </c>
      <c r="AA53" s="33">
        <f t="shared" si="16"/>
        <v>2.963824297333189</v>
      </c>
      <c r="AB53" s="33">
        <f t="shared" si="16"/>
        <v>2.9750822688522107</v>
      </c>
      <c r="AC53" s="33">
        <f t="shared" si="16"/>
        <v>2.988692696270296</v>
      </c>
      <c r="AD53" s="33">
        <f t="shared" si="16"/>
        <v>3.0229824291292688</v>
      </c>
    </row>
    <row r="54" spans="1:30" x14ac:dyDescent="0.25">
      <c r="A54" s="32">
        <v>2</v>
      </c>
      <c r="B54" s="32">
        <v>2</v>
      </c>
      <c r="C54" s="32">
        <v>2</v>
      </c>
      <c r="D54" s="33">
        <f>D37+D44</f>
        <v>2.2970346386533227</v>
      </c>
      <c r="E54" s="33">
        <f t="shared" ref="E54:AD54" si="17">E37+E44</f>
        <v>2.2664704290901398</v>
      </c>
      <c r="F54" s="33">
        <f t="shared" si="17"/>
        <v>2.2762301669859952</v>
      </c>
      <c r="G54" s="33">
        <f t="shared" si="17"/>
        <v>2.2283717623615416</v>
      </c>
      <c r="H54" s="33">
        <f t="shared" si="17"/>
        <v>2.2315214592702852</v>
      </c>
      <c r="I54" s="33">
        <f t="shared" si="17"/>
        <v>2.263887201377579</v>
      </c>
      <c r="J54" s="33">
        <f t="shared" si="17"/>
        <v>2.2816381096393137</v>
      </c>
      <c r="K54" s="33">
        <f t="shared" si="17"/>
        <v>2.2929339893085081</v>
      </c>
      <c r="L54" s="33">
        <f t="shared" si="17"/>
        <v>2.3512846362481166</v>
      </c>
      <c r="M54" s="33">
        <f t="shared" si="17"/>
        <v>2.385393922392637</v>
      </c>
      <c r="N54" s="33">
        <f t="shared" si="17"/>
        <v>2.4059003186265548</v>
      </c>
      <c r="O54" s="33">
        <f t="shared" si="17"/>
        <v>2.4587409776765257</v>
      </c>
      <c r="P54" s="33">
        <f t="shared" si="17"/>
        <v>2.4537409738933502</v>
      </c>
      <c r="Q54" s="33">
        <f t="shared" si="17"/>
        <v>2.489699374558854</v>
      </c>
      <c r="R54" s="33">
        <f t="shared" si="17"/>
        <v>2.4878377370405809</v>
      </c>
      <c r="S54" s="33">
        <f t="shared" si="17"/>
        <v>2.533714003286494</v>
      </c>
      <c r="T54" s="33">
        <f t="shared" si="17"/>
        <v>2.5899946420719746</v>
      </c>
      <c r="U54" s="33">
        <f t="shared" si="17"/>
        <v>2.6405003201697137</v>
      </c>
      <c r="V54" s="33">
        <f t="shared" si="17"/>
        <v>2.653663744819116</v>
      </c>
      <c r="W54" s="33">
        <f t="shared" si="17"/>
        <v>2.6646343332806959</v>
      </c>
      <c r="X54" s="33">
        <f t="shared" si="17"/>
        <v>2.6887907348325371</v>
      </c>
      <c r="Y54" s="33">
        <f t="shared" si="17"/>
        <v>2.7425841822416097</v>
      </c>
      <c r="Z54" s="33">
        <f t="shared" si="17"/>
        <v>2.7829330322456394</v>
      </c>
      <c r="AA54" s="33">
        <f t="shared" si="17"/>
        <v>2.8446580847991294</v>
      </c>
      <c r="AB54" s="33">
        <f t="shared" si="17"/>
        <v>2.8759978001873598</v>
      </c>
      <c r="AC54" s="33">
        <f t="shared" si="17"/>
        <v>2.909689971474656</v>
      </c>
      <c r="AD54" s="33">
        <f t="shared" si="17"/>
        <v>2.9600450994289953</v>
      </c>
    </row>
    <row r="55" spans="1:30" x14ac:dyDescent="0.25">
      <c r="A55" s="32">
        <v>2</v>
      </c>
      <c r="B55" s="32">
        <v>2</v>
      </c>
      <c r="C55" s="32">
        <v>4</v>
      </c>
      <c r="D55" s="33">
        <f>D38+D44</f>
        <v>1.5354924043208982</v>
      </c>
      <c r="E55" s="33">
        <f t="shared" ref="E55:AD55" si="18">E38+E44</f>
        <v>1.4968954972100317</v>
      </c>
      <c r="F55" s="33">
        <f t="shared" si="18"/>
        <v>1.4986225375582019</v>
      </c>
      <c r="G55" s="33">
        <f t="shared" si="18"/>
        <v>1.4427314353860647</v>
      </c>
      <c r="H55" s="33">
        <f t="shared" si="18"/>
        <v>1.4338320859732816</v>
      </c>
      <c r="I55" s="33">
        <f t="shared" si="18"/>
        <v>1.4581651305328933</v>
      </c>
      <c r="J55" s="33">
        <f t="shared" si="18"/>
        <v>1.4678833412469425</v>
      </c>
      <c r="K55" s="33">
        <f t="shared" si="18"/>
        <v>1.4711465233684531</v>
      </c>
      <c r="L55" s="33">
        <f t="shared" si="18"/>
        <v>1.5174481239865361</v>
      </c>
      <c r="M55" s="33">
        <f t="shared" si="18"/>
        <v>1.5435247125833733</v>
      </c>
      <c r="N55" s="33">
        <f t="shared" si="18"/>
        <v>1.5559984112696073</v>
      </c>
      <c r="O55" s="33">
        <f t="shared" si="18"/>
        <v>1.6008063727718933</v>
      </c>
      <c r="P55" s="33">
        <f t="shared" si="18"/>
        <v>1.6078554153102451</v>
      </c>
      <c r="Q55" s="33">
        <f t="shared" si="18"/>
        <v>1.6558628622972735</v>
      </c>
      <c r="R55" s="33">
        <f t="shared" si="18"/>
        <v>1.6660502711005258</v>
      </c>
      <c r="S55" s="33">
        <f t="shared" si="18"/>
        <v>1.7199592348941231</v>
      </c>
      <c r="T55" s="33">
        <f t="shared" si="18"/>
        <v>1.7923052687749719</v>
      </c>
      <c r="U55" s="33">
        <f t="shared" si="18"/>
        <v>1.8548599931942369</v>
      </c>
      <c r="V55" s="33">
        <f t="shared" si="18"/>
        <v>1.8760561153913231</v>
      </c>
      <c r="W55" s="33">
        <f t="shared" si="18"/>
        <v>1.8990757501744289</v>
      </c>
      <c r="X55" s="33">
        <f t="shared" si="18"/>
        <v>1.935281198047796</v>
      </c>
      <c r="Y55" s="33">
        <f t="shared" si="18"/>
        <v>2.0011236917783943</v>
      </c>
      <c r="Z55" s="33">
        <f t="shared" si="18"/>
        <v>2.0414725417824244</v>
      </c>
      <c r="AA55" s="33">
        <f t="shared" si="18"/>
        <v>2.0991812455620718</v>
      </c>
      <c r="AB55" s="33">
        <f t="shared" si="18"/>
        <v>2.1265046121764613</v>
      </c>
      <c r="AC55" s="33">
        <f t="shared" si="18"/>
        <v>2.1561804346899147</v>
      </c>
      <c r="AD55" s="33">
        <f t="shared" si="18"/>
        <v>2.2065355626442535</v>
      </c>
    </row>
    <row r="56" spans="1:30" x14ac:dyDescent="0.25">
      <c r="A56" s="32">
        <v>2</v>
      </c>
      <c r="B56" s="32">
        <v>2</v>
      </c>
      <c r="C56" s="32">
        <v>6</v>
      </c>
      <c r="D56" s="33">
        <f>D39+D44</f>
        <v>1.1260319138576818</v>
      </c>
      <c r="E56" s="33">
        <f t="shared" ref="E56:AD56" si="19">E39+E44</f>
        <v>1.0834186579729741</v>
      </c>
      <c r="F56" s="33">
        <f t="shared" si="19"/>
        <v>1.0851456983211458</v>
      </c>
      <c r="G56" s="33">
        <f t="shared" si="19"/>
        <v>1.0292545961490078</v>
      </c>
      <c r="H56" s="33">
        <f t="shared" si="19"/>
        <v>1.0203552467362249</v>
      </c>
      <c r="I56" s="33">
        <f t="shared" si="19"/>
        <v>1.0406719425219932</v>
      </c>
      <c r="J56" s="33">
        <f t="shared" si="19"/>
        <v>1.050390153236044</v>
      </c>
      <c r="K56" s="33">
        <f t="shared" si="19"/>
        <v>1.0496369865837121</v>
      </c>
      <c r="L56" s="33">
        <f t="shared" si="19"/>
        <v>1.095938587201795</v>
      </c>
      <c r="M56" s="33">
        <f t="shared" si="19"/>
        <v>1.1220151757986321</v>
      </c>
      <c r="N56" s="33">
        <f t="shared" si="19"/>
        <v>1.1344888744848662</v>
      </c>
      <c r="O56" s="33">
        <f t="shared" si="19"/>
        <v>1.1752804872133096</v>
      </c>
      <c r="P56" s="33">
        <f t="shared" si="19"/>
        <v>1.1783131809778193</v>
      </c>
      <c r="Q56" s="33">
        <f t="shared" si="19"/>
        <v>1.2223042791910061</v>
      </c>
      <c r="R56" s="33">
        <f t="shared" si="19"/>
        <v>1.2284753392204166</v>
      </c>
      <c r="S56" s="33">
        <f t="shared" si="19"/>
        <v>1.2783679542401725</v>
      </c>
      <c r="T56" s="33">
        <f t="shared" si="19"/>
        <v>1.346697639347179</v>
      </c>
      <c r="U56" s="33">
        <f t="shared" si="19"/>
        <v>1.4052360149926018</v>
      </c>
      <c r="V56" s="33">
        <f t="shared" si="19"/>
        <v>1.4224157884158468</v>
      </c>
      <c r="W56" s="33">
        <f t="shared" si="19"/>
        <v>1.4414190744251099</v>
      </c>
      <c r="X56" s="33">
        <f t="shared" si="19"/>
        <v>1.473608173524636</v>
      </c>
      <c r="Y56" s="33">
        <f t="shared" si="19"/>
        <v>1.5354343184813917</v>
      </c>
      <c r="Z56" s="33">
        <f t="shared" si="19"/>
        <v>1.5717668197115806</v>
      </c>
      <c r="AA56" s="33">
        <f t="shared" si="19"/>
        <v>1.6214428259435432</v>
      </c>
      <c r="AB56" s="33">
        <f t="shared" si="19"/>
        <v>1.648766192557932</v>
      </c>
      <c r="AC56" s="33">
        <f t="shared" si="19"/>
        <v>1.6704093175237016</v>
      </c>
      <c r="AD56" s="33">
        <f t="shared" si="19"/>
        <v>1.7167480967041993</v>
      </c>
    </row>
    <row r="57" spans="1:30" x14ac:dyDescent="0.25">
      <c r="A57" s="32">
        <v>2</v>
      </c>
      <c r="B57" s="32">
        <v>2</v>
      </c>
      <c r="C57" s="32">
        <v>7</v>
      </c>
      <c r="D57" s="33">
        <f>D40+D44</f>
        <v>0.98075125990672873</v>
      </c>
      <c r="E57" s="33">
        <f t="shared" ref="E57:AD57" si="20">E40+E44</f>
        <v>0.92608895770049449</v>
      </c>
      <c r="F57" s="33">
        <f t="shared" si="20"/>
        <v>0.9117506029532978</v>
      </c>
      <c r="G57" s="33">
        <f t="shared" si="20"/>
        <v>0.83979410568579282</v>
      </c>
      <c r="H57" s="33">
        <f t="shared" si="20"/>
        <v>0.81482936117764204</v>
      </c>
      <c r="I57" s="33">
        <f t="shared" si="20"/>
        <v>0.82309701064188456</v>
      </c>
      <c r="J57" s="33">
        <f t="shared" si="20"/>
        <v>0.8167498262605668</v>
      </c>
      <c r="K57" s="33">
        <f t="shared" si="20"/>
        <v>0.80394761328670905</v>
      </c>
      <c r="L57" s="33">
        <f t="shared" si="20"/>
        <v>0.83418381880942416</v>
      </c>
      <c r="M57" s="33">
        <f t="shared" si="20"/>
        <v>0.844195012310893</v>
      </c>
      <c r="N57" s="33">
        <f t="shared" si="20"/>
        <v>0.84060331590175941</v>
      </c>
      <c r="O57" s="33">
        <f t="shared" si="20"/>
        <v>0.86934588230867815</v>
      </c>
      <c r="P57" s="33">
        <f t="shared" si="20"/>
        <v>0.87639492484702952</v>
      </c>
      <c r="Q57" s="33">
        <f t="shared" si="20"/>
        <v>0.92440237183405827</v>
      </c>
      <c r="R57" s="33">
        <f t="shared" si="20"/>
        <v>0.93458978063731091</v>
      </c>
      <c r="S57" s="33">
        <f t="shared" si="20"/>
        <v>0.98849874443090813</v>
      </c>
      <c r="T57" s="33">
        <f t="shared" si="20"/>
        <v>1.0608447783117569</v>
      </c>
      <c r="U57" s="33">
        <f t="shared" si="20"/>
        <v>1.1233995027310217</v>
      </c>
      <c r="V57" s="33">
        <f t="shared" si="20"/>
        <v>1.144595624928108</v>
      </c>
      <c r="W57" s="33">
        <f t="shared" si="20"/>
        <v>1.1676152597112137</v>
      </c>
      <c r="X57" s="33">
        <f t="shared" si="20"/>
        <v>1.203820707584581</v>
      </c>
      <c r="Y57" s="33">
        <f t="shared" si="20"/>
        <v>1.2696632013151792</v>
      </c>
      <c r="Z57" s="33">
        <f t="shared" si="20"/>
        <v>1.293946656223842</v>
      </c>
      <c r="AA57" s="33">
        <f t="shared" si="20"/>
        <v>1.3396063136819636</v>
      </c>
      <c r="AB57" s="33">
        <f t="shared" si="20"/>
        <v>1.3548806339748261</v>
      </c>
      <c r="AC57" s="33">
        <f t="shared" si="20"/>
        <v>1.3725074101667536</v>
      </c>
      <c r="AD57" s="33">
        <f t="shared" si="20"/>
        <v>1.4067971430257251</v>
      </c>
    </row>
    <row r="60" spans="1:30" x14ac:dyDescent="0.25">
      <c r="B60" t="s">
        <v>190</v>
      </c>
      <c r="C60" t="s">
        <v>189</v>
      </c>
    </row>
    <row r="61" spans="1:30" x14ac:dyDescent="0.25">
      <c r="A61" s="6" t="s">
        <v>179</v>
      </c>
      <c r="B61" s="7">
        <f>AVERAGE(D48:AD48)</f>
        <v>4.8888272365616157</v>
      </c>
      <c r="C61" s="7">
        <v>4.25</v>
      </c>
    </row>
    <row r="62" spans="1:30" x14ac:dyDescent="0.25">
      <c r="A62" s="6" t="s">
        <v>193</v>
      </c>
      <c r="B62" s="7">
        <f t="shared" ref="B62:B69" si="21">AVERAGE(D49:AD49)</f>
        <v>4.7796275191330144</v>
      </c>
      <c r="C62" s="7">
        <v>3.12</v>
      </c>
    </row>
    <row r="63" spans="1:30" x14ac:dyDescent="0.25">
      <c r="A63" s="6" t="s">
        <v>181</v>
      </c>
      <c r="B63" s="7">
        <f t="shared" si="21"/>
        <v>4.0128789067604247</v>
      </c>
      <c r="C63" s="7">
        <v>2.42</v>
      </c>
    </row>
    <row r="64" spans="1:30" x14ac:dyDescent="0.25">
      <c r="A64" s="6" t="s">
        <v>182</v>
      </c>
      <c r="B64" s="7">
        <f t="shared" si="21"/>
        <v>3.518033816438495</v>
      </c>
      <c r="C64" s="7">
        <v>2.19</v>
      </c>
    </row>
    <row r="65" spans="1:3" x14ac:dyDescent="0.25">
      <c r="A65" s="6" t="s">
        <v>194</v>
      </c>
      <c r="B65" s="7">
        <f t="shared" si="21"/>
        <v>3.1851747993832928</v>
      </c>
      <c r="C65" s="7">
        <v>1.85</v>
      </c>
    </row>
    <row r="66" spans="1:3" x14ac:dyDescent="0.25">
      <c r="A66" s="6" t="s">
        <v>184</v>
      </c>
      <c r="B66" s="7">
        <f t="shared" si="21"/>
        <v>2.6447377368117637</v>
      </c>
      <c r="C66" s="7">
        <v>4.25</v>
      </c>
    </row>
    <row r="67" spans="1:3" x14ac:dyDescent="0.25">
      <c r="A67" s="6" t="s">
        <v>191</v>
      </c>
      <c r="B67" s="7">
        <f t="shared" si="21"/>
        <v>2.5206626535541194</v>
      </c>
      <c r="C67" s="7">
        <v>3.12</v>
      </c>
    </row>
    <row r="68" spans="1:3" x14ac:dyDescent="0.25">
      <c r="A68" s="6" t="s">
        <v>186</v>
      </c>
      <c r="B68" s="7">
        <f t="shared" si="21"/>
        <v>1.7281796582972822</v>
      </c>
      <c r="C68" s="7">
        <v>2.42</v>
      </c>
    </row>
    <row r="69" spans="1:3" x14ac:dyDescent="0.25">
      <c r="A69" s="6" t="s">
        <v>187</v>
      </c>
      <c r="B69" s="7">
        <f t="shared" si="21"/>
        <v>1.2879271605679452</v>
      </c>
      <c r="C69" s="7">
        <v>2.19</v>
      </c>
    </row>
    <row r="70" spans="1:3" x14ac:dyDescent="0.25">
      <c r="A70" s="6" t="s">
        <v>192</v>
      </c>
      <c r="B70" s="7">
        <f>AVERAGE(D57:AD57)</f>
        <v>1.0284036970499313</v>
      </c>
      <c r="C70" s="7">
        <v>1.85</v>
      </c>
    </row>
    <row r="72" spans="1:3" x14ac:dyDescent="0.25">
      <c r="A72" t="s">
        <v>195</v>
      </c>
      <c r="B72" s="7">
        <f>AVERAGE(B61:B65)</f>
        <v>4.076908455655369</v>
      </c>
      <c r="C72" s="7">
        <f>AVERAGE(C61:C65)</f>
        <v>2.7659999999999996</v>
      </c>
    </row>
    <row r="73" spans="1:3" x14ac:dyDescent="0.25">
      <c r="A73" t="s">
        <v>196</v>
      </c>
      <c r="B73" s="7">
        <f>AVERAGE(B66:B70)</f>
        <v>1.8419821812562085</v>
      </c>
      <c r="C73" s="7">
        <f>AVERAGE(C66:C70)</f>
        <v>2.7659999999999996</v>
      </c>
    </row>
    <row r="74" spans="1:3" x14ac:dyDescent="0.25">
      <c r="A74" t="s">
        <v>197</v>
      </c>
      <c r="B74" s="7">
        <f>AVERAGE(B61:B70)</f>
        <v>2.9594453184557885</v>
      </c>
      <c r="C74" s="7">
        <f>AVERAGE(C61:C70)</f>
        <v>2.766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DDDC-236B-4978-9EAB-A722ADC85E77}">
  <dimension ref="A2:AK103"/>
  <sheetViews>
    <sheetView topLeftCell="B84" workbookViewId="0">
      <selection activeCell="B91" sqref="B91"/>
    </sheetView>
  </sheetViews>
  <sheetFormatPr defaultRowHeight="15" x14ac:dyDescent="0.25"/>
  <cols>
    <col min="5" max="5" width="10" bestFit="1" customWidth="1"/>
  </cols>
  <sheetData>
    <row r="2" spans="1:30" x14ac:dyDescent="0.25">
      <c r="A2" t="s">
        <v>175</v>
      </c>
    </row>
    <row r="3" spans="1:30" x14ac:dyDescent="0.25">
      <c r="A3" t="s">
        <v>35</v>
      </c>
      <c r="B3" t="s">
        <v>36</v>
      </c>
      <c r="C3" t="s">
        <v>37</v>
      </c>
      <c r="D3">
        <v>1990</v>
      </c>
      <c r="E3">
        <v>1991</v>
      </c>
      <c r="F3">
        <v>1992</v>
      </c>
      <c r="G3">
        <v>1993</v>
      </c>
      <c r="H3">
        <v>1994</v>
      </c>
      <c r="I3">
        <v>1995</v>
      </c>
      <c r="J3">
        <v>1996</v>
      </c>
      <c r="K3">
        <v>1997</v>
      </c>
      <c r="L3">
        <v>1998</v>
      </c>
      <c r="M3">
        <v>1999</v>
      </c>
      <c r="N3">
        <v>2000</v>
      </c>
      <c r="O3">
        <v>2001</v>
      </c>
      <c r="P3">
        <v>2002</v>
      </c>
      <c r="Q3">
        <v>2003</v>
      </c>
      <c r="R3">
        <v>2004</v>
      </c>
      <c r="S3">
        <v>2005</v>
      </c>
      <c r="T3">
        <v>2006</v>
      </c>
      <c r="U3">
        <v>2007</v>
      </c>
      <c r="V3">
        <v>2008</v>
      </c>
      <c r="W3">
        <v>2009</v>
      </c>
      <c r="X3">
        <v>2010</v>
      </c>
      <c r="Y3">
        <v>2011</v>
      </c>
      <c r="Z3">
        <v>2012</v>
      </c>
      <c r="AA3">
        <v>2013</v>
      </c>
      <c r="AB3">
        <v>2014</v>
      </c>
      <c r="AC3">
        <v>2015</v>
      </c>
      <c r="AD3">
        <v>2016</v>
      </c>
    </row>
    <row r="4" spans="1:30" x14ac:dyDescent="0.25">
      <c r="A4">
        <v>1</v>
      </c>
      <c r="B4">
        <v>2</v>
      </c>
      <c r="C4">
        <v>1</v>
      </c>
      <c r="D4">
        <v>4.6215359857188734</v>
      </c>
      <c r="E4">
        <v>4.6068923118645912</v>
      </c>
      <c r="F4">
        <v>4.6318838165702179</v>
      </c>
      <c r="G4">
        <v>4.5864533325079995</v>
      </c>
      <c r="H4">
        <v>4.6013970586200186</v>
      </c>
      <c r="I4">
        <v>4.6497109884153751</v>
      </c>
      <c r="J4">
        <v>4.6627215734056184</v>
      </c>
      <c r="K4">
        <v>4.6687313158826296</v>
      </c>
      <c r="L4">
        <v>4.7074625439764555</v>
      </c>
      <c r="M4">
        <v>4.7429114350322994</v>
      </c>
      <c r="N4">
        <v>4.7682889282920993</v>
      </c>
      <c r="O4">
        <v>4.8120254065191768</v>
      </c>
      <c r="P4">
        <v>4.8152051216238698</v>
      </c>
      <c r="Q4">
        <v>4.8429020512249705</v>
      </c>
      <c r="R4">
        <v>4.858242847412316</v>
      </c>
      <c r="S4">
        <v>4.8780725236163791</v>
      </c>
      <c r="T4">
        <v>4.9632455884806435</v>
      </c>
      <c r="U4">
        <v>5.0125563546630802</v>
      </c>
      <c r="V4">
        <v>5.0417171235245357</v>
      </c>
      <c r="W4">
        <v>5.0456427621552731</v>
      </c>
      <c r="X4">
        <v>5.0810290663728885</v>
      </c>
      <c r="Y4">
        <v>5.1356532345025068</v>
      </c>
      <c r="Z4">
        <v>5.1768482437349093</v>
      </c>
      <c r="AA4">
        <v>5.2211805200358548</v>
      </c>
      <c r="AB4">
        <v>5.2486114693080426</v>
      </c>
      <c r="AC4">
        <v>5.2830305300363811</v>
      </c>
      <c r="AD4">
        <v>5.334383253666612</v>
      </c>
    </row>
    <row r="5" spans="1:30" x14ac:dyDescent="0.25">
      <c r="A5">
        <v>1</v>
      </c>
      <c r="B5">
        <v>2</v>
      </c>
      <c r="C5">
        <v>2</v>
      </c>
      <c r="D5">
        <v>4.5304842146017066</v>
      </c>
      <c r="E5">
        <v>4.5158405407474245</v>
      </c>
      <c r="F5">
        <v>4.5368156966792093</v>
      </c>
      <c r="G5">
        <v>4.4954015613908327</v>
      </c>
      <c r="H5">
        <v>4.50632893872901</v>
      </c>
      <c r="I5">
        <v>4.5546428685243656</v>
      </c>
      <c r="J5">
        <v>4.563637104740768</v>
      </c>
      <c r="K5">
        <v>4.5736631959916201</v>
      </c>
      <c r="L5">
        <v>4.608378075311605</v>
      </c>
      <c r="M5">
        <v>4.6398106175936071</v>
      </c>
      <c r="N5">
        <v>4.6651881108534079</v>
      </c>
      <c r="O5">
        <v>4.7089245890804854</v>
      </c>
      <c r="P5">
        <v>4.7121043041851776</v>
      </c>
      <c r="Q5">
        <v>4.7357848850124364</v>
      </c>
      <c r="R5">
        <v>4.751125681199782</v>
      </c>
      <c r="S5">
        <v>4.770955357403845</v>
      </c>
      <c r="T5">
        <v>4.8561284222681103</v>
      </c>
      <c r="U5">
        <v>4.9014228396767052</v>
      </c>
      <c r="V5">
        <v>4.9305836085381598</v>
      </c>
      <c r="W5">
        <v>4.9345092471688963</v>
      </c>
      <c r="X5">
        <v>4.9698955513865126</v>
      </c>
      <c r="Y5">
        <v>5.020503370742289</v>
      </c>
      <c r="Z5">
        <v>5.0536656824270079</v>
      </c>
      <c r="AA5">
        <v>5.0899652611802697</v>
      </c>
      <c r="AB5">
        <v>5.1093635129047721</v>
      </c>
      <c r="AC5">
        <v>5.135749876085427</v>
      </c>
      <c r="AD5">
        <v>5.1790699021679751</v>
      </c>
    </row>
    <row r="6" spans="1:30" x14ac:dyDescent="0.25">
      <c r="A6">
        <v>1</v>
      </c>
      <c r="B6">
        <v>2</v>
      </c>
      <c r="C6">
        <v>4</v>
      </c>
      <c r="D6">
        <v>3.7046803998878106</v>
      </c>
      <c r="E6">
        <v>3.6900367260335285</v>
      </c>
      <c r="F6">
        <v>3.7150282307391551</v>
      </c>
      <c r="G6">
        <v>3.6736140954507781</v>
      </c>
      <c r="H6">
        <v>3.6885578215627985</v>
      </c>
      <c r="I6">
        <v>3.7368717513581533</v>
      </c>
      <c r="J6">
        <v>3.7498823363483975</v>
      </c>
      <c r="K6">
        <v>3.7599084275992505</v>
      </c>
      <c r="L6">
        <v>3.7986396556930764</v>
      </c>
      <c r="M6">
        <v>3.8381048955227617</v>
      </c>
      <c r="N6">
        <v>3.8715150863302465</v>
      </c>
      <c r="O6">
        <v>3.9232842621050068</v>
      </c>
      <c r="P6">
        <v>3.9344966747573844</v>
      </c>
      <c r="Q6">
        <v>3.9662099531323287</v>
      </c>
      <c r="R6">
        <v>3.989583446867357</v>
      </c>
      <c r="S6">
        <v>4.0174458206191037</v>
      </c>
      <c r="T6">
        <v>4.1106515830310526</v>
      </c>
      <c r="U6">
        <v>4.1639786979873303</v>
      </c>
      <c r="V6">
        <v>4.2011721643964703</v>
      </c>
      <c r="W6">
        <v>4.2131305005748914</v>
      </c>
      <c r="X6">
        <v>4.2565495023401905</v>
      </c>
      <c r="Y6">
        <v>4.3151900192436523</v>
      </c>
      <c r="Z6">
        <v>4.3483523309283703</v>
      </c>
      <c r="AA6">
        <v>4.3806355609077894</v>
      </c>
      <c r="AB6">
        <v>4.4040501614061345</v>
      </c>
      <c r="AC6">
        <v>4.4264201758129476</v>
      </c>
      <c r="AD6">
        <v>4.4697402018954948</v>
      </c>
    </row>
    <row r="7" spans="1:30" x14ac:dyDescent="0.25">
      <c r="A7">
        <v>1</v>
      </c>
      <c r="B7">
        <v>2</v>
      </c>
      <c r="C7">
        <v>6</v>
      </c>
      <c r="D7">
        <v>3.1907948413047058</v>
      </c>
      <c r="E7">
        <v>3.1801675162242637</v>
      </c>
      <c r="F7">
        <v>3.2091753697037322</v>
      </c>
      <c r="G7">
        <v>3.1717775831891979</v>
      </c>
      <c r="H7">
        <v>3.1947540068489015</v>
      </c>
      <c r="I7">
        <v>3.247084285418099</v>
      </c>
      <c r="J7">
        <v>3.2641112191821859</v>
      </c>
      <c r="K7">
        <v>3.2781536592068798</v>
      </c>
      <c r="L7">
        <v>3.3209012360745476</v>
      </c>
      <c r="M7">
        <v>3.3603664759042333</v>
      </c>
      <c r="N7">
        <v>3.3897603179378755</v>
      </c>
      <c r="O7">
        <v>3.4415294937126371</v>
      </c>
      <c r="P7">
        <v>3.4447092088173292</v>
      </c>
      <c r="Q7">
        <v>3.4764224871922744</v>
      </c>
      <c r="R7">
        <v>3.4957796321534609</v>
      </c>
      <c r="S7">
        <v>3.5236420059052067</v>
      </c>
      <c r="T7">
        <v>3.6128314195433147</v>
      </c>
      <c r="U7">
        <v>3.6661585344995924</v>
      </c>
      <c r="V7">
        <v>3.6953193033610479</v>
      </c>
      <c r="W7">
        <v>3.7072776395394698</v>
      </c>
      <c r="X7">
        <v>3.7466802925309262</v>
      </c>
      <c r="Y7">
        <v>3.8053208094343871</v>
      </c>
      <c r="Z7">
        <v>3.8424994698929478</v>
      </c>
      <c r="AA7">
        <v>3.8828153974200523</v>
      </c>
      <c r="AB7">
        <v>3.9102463466922375</v>
      </c>
      <c r="AC7">
        <v>3.940649058646736</v>
      </c>
      <c r="AD7">
        <v>3.987985433503126</v>
      </c>
    </row>
    <row r="8" spans="1:30" x14ac:dyDescent="0.25">
      <c r="A8">
        <v>1</v>
      </c>
      <c r="B8">
        <v>2</v>
      </c>
      <c r="C8">
        <v>7</v>
      </c>
      <c r="D8">
        <v>2.9451054680077027</v>
      </c>
      <c r="E8">
        <v>2.922429096605736</v>
      </c>
      <c r="F8">
        <v>2.939387903763679</v>
      </c>
      <c r="G8">
        <v>2.8859247221537756</v>
      </c>
      <c r="H8">
        <v>2.8928357507181111</v>
      </c>
      <c r="I8">
        <v>2.9331169829657826</v>
      </c>
      <c r="J8">
        <v>2.9380948704083432</v>
      </c>
      <c r="K8">
        <v>2.9360719153376706</v>
      </c>
      <c r="L8">
        <v>2.966770445883812</v>
      </c>
      <c r="M8">
        <v>3.0062356857134982</v>
      </c>
      <c r="N8">
        <v>3.0356295277471403</v>
      </c>
      <c r="O8">
        <v>3.0873987035219006</v>
      </c>
      <c r="P8">
        <v>3.0945947674004364</v>
      </c>
      <c r="Q8">
        <v>3.1263080457753798</v>
      </c>
      <c r="R8">
        <v>3.1456651907365663</v>
      </c>
      <c r="S8">
        <v>3.1775439132621544</v>
      </c>
      <c r="T8">
        <v>3.2667333269002632</v>
      </c>
      <c r="U8">
        <v>3.3200604418565405</v>
      </c>
      <c r="V8">
        <v>3.3532375594918387</v>
      </c>
      <c r="W8">
        <v>3.3651958956702588</v>
      </c>
      <c r="X8">
        <v>3.404598548661717</v>
      </c>
      <c r="Y8">
        <v>3.463239065565177</v>
      </c>
      <c r="Z8">
        <v>3.4964013772498959</v>
      </c>
      <c r="AA8">
        <v>3.5327009560031581</v>
      </c>
      <c r="AB8">
        <v>3.5561155565015024</v>
      </c>
      <c r="AC8">
        <v>3.5825019196821577</v>
      </c>
      <c r="AD8">
        <v>3.6258219457647058</v>
      </c>
    </row>
    <row r="9" spans="1:30" x14ac:dyDescent="0.25">
      <c r="A9">
        <v>2</v>
      </c>
      <c r="B9">
        <v>2</v>
      </c>
      <c r="C9">
        <v>1</v>
      </c>
      <c r="D9">
        <v>2.484478780342696</v>
      </c>
      <c r="E9">
        <v>2.4418655244579881</v>
      </c>
      <c r="F9">
        <v>2.4476089135800012</v>
      </c>
      <c r="G9">
        <v>2.3877014626340212</v>
      </c>
      <c r="H9">
        <v>2.3788021132212385</v>
      </c>
      <c r="I9">
        <v>2.4031351577808486</v>
      </c>
      <c r="J9">
        <v>2.4128533684948992</v>
      </c>
      <c r="K9">
        <v>2.4161165506164086</v>
      </c>
      <c r="L9">
        <v>2.4624181512344925</v>
      </c>
      <c r="M9">
        <v>2.4844783910574875</v>
      </c>
      <c r="N9">
        <v>2.5009684385175639</v>
      </c>
      <c r="O9">
        <v>2.5417600512460075</v>
      </c>
      <c r="P9">
        <v>2.544792745010517</v>
      </c>
      <c r="Q9">
        <v>2.5847674944498618</v>
      </c>
      <c r="R9">
        <v>2.5949549032531145</v>
      </c>
      <c r="S9">
        <v>2.6448475182728703</v>
      </c>
      <c r="T9">
        <v>2.7091608546060342</v>
      </c>
      <c r="U9">
        <v>2.7676992302514578</v>
      </c>
      <c r="V9">
        <v>2.784879003674702</v>
      </c>
      <c r="W9">
        <v>2.8078986384578077</v>
      </c>
      <c r="X9">
        <v>2.8360713887834912</v>
      </c>
      <c r="Y9">
        <v>2.8978975337402471</v>
      </c>
      <c r="Z9">
        <v>2.9221809886489098</v>
      </c>
      <c r="AA9">
        <v>2.963824297333189</v>
      </c>
      <c r="AB9">
        <v>2.9750822688522107</v>
      </c>
      <c r="AC9">
        <v>2.988692696270296</v>
      </c>
      <c r="AD9">
        <v>3.0229824291292688</v>
      </c>
    </row>
    <row r="10" spans="1:30" x14ac:dyDescent="0.25">
      <c r="A10">
        <v>2</v>
      </c>
      <c r="B10">
        <v>2</v>
      </c>
      <c r="C10">
        <v>2</v>
      </c>
      <c r="D10">
        <v>2.2970346386533227</v>
      </c>
      <c r="E10">
        <v>2.2664704290901398</v>
      </c>
      <c r="F10">
        <v>2.2762301669859952</v>
      </c>
      <c r="G10">
        <v>2.2283717623615416</v>
      </c>
      <c r="H10">
        <v>2.2315214592702852</v>
      </c>
      <c r="I10">
        <v>2.263887201377579</v>
      </c>
      <c r="J10">
        <v>2.2816381096393137</v>
      </c>
      <c r="K10">
        <v>2.2929339893085081</v>
      </c>
      <c r="L10">
        <v>2.3512846362481166</v>
      </c>
      <c r="M10">
        <v>2.385393922392637</v>
      </c>
      <c r="N10">
        <v>2.4059003186265548</v>
      </c>
      <c r="O10">
        <v>2.4587409776765257</v>
      </c>
      <c r="P10">
        <v>2.4537409738933502</v>
      </c>
      <c r="Q10">
        <v>2.489699374558854</v>
      </c>
      <c r="R10">
        <v>2.4878377370405809</v>
      </c>
      <c r="S10">
        <v>2.533714003286494</v>
      </c>
      <c r="T10">
        <v>2.5899946420719746</v>
      </c>
      <c r="U10">
        <v>2.6405003201697137</v>
      </c>
      <c r="V10">
        <v>2.653663744819116</v>
      </c>
      <c r="W10">
        <v>2.6646343332806959</v>
      </c>
      <c r="X10">
        <v>2.6887907348325371</v>
      </c>
      <c r="Y10">
        <v>2.7425841822416097</v>
      </c>
      <c r="Z10">
        <v>2.7829330322456394</v>
      </c>
      <c r="AA10">
        <v>2.8446580847991294</v>
      </c>
      <c r="AB10">
        <v>2.8759978001873598</v>
      </c>
      <c r="AC10">
        <v>2.909689971474656</v>
      </c>
      <c r="AD10">
        <v>2.9600450994289953</v>
      </c>
    </row>
    <row r="11" spans="1:30" x14ac:dyDescent="0.25">
      <c r="A11">
        <v>2</v>
      </c>
      <c r="B11">
        <v>2</v>
      </c>
      <c r="C11">
        <v>4</v>
      </c>
      <c r="D11">
        <v>1.5354924043208982</v>
      </c>
      <c r="E11">
        <v>1.4968954972100317</v>
      </c>
      <c r="F11">
        <v>1.4986225375582019</v>
      </c>
      <c r="G11">
        <v>1.4427314353860647</v>
      </c>
      <c r="H11">
        <v>1.4338320859732816</v>
      </c>
      <c r="I11">
        <v>1.4581651305328933</v>
      </c>
      <c r="J11">
        <v>1.4678833412469425</v>
      </c>
      <c r="K11">
        <v>1.4711465233684531</v>
      </c>
      <c r="L11">
        <v>1.5174481239865361</v>
      </c>
      <c r="M11">
        <v>1.5435247125833733</v>
      </c>
      <c r="N11">
        <v>1.5559984112696073</v>
      </c>
      <c r="O11">
        <v>1.6008063727718933</v>
      </c>
      <c r="P11">
        <v>1.6078554153102451</v>
      </c>
      <c r="Q11">
        <v>1.6558628622972735</v>
      </c>
      <c r="R11">
        <v>1.6660502711005258</v>
      </c>
      <c r="S11">
        <v>1.7199592348941231</v>
      </c>
      <c r="T11">
        <v>1.7923052687749719</v>
      </c>
      <c r="U11">
        <v>1.8548599931942369</v>
      </c>
      <c r="V11">
        <v>1.8760561153913231</v>
      </c>
      <c r="W11">
        <v>1.8990757501744289</v>
      </c>
      <c r="X11">
        <v>1.935281198047796</v>
      </c>
      <c r="Y11">
        <v>2.0011236917783943</v>
      </c>
      <c r="Z11">
        <v>2.0414725417824244</v>
      </c>
      <c r="AA11">
        <v>2.0991812455620718</v>
      </c>
      <c r="AB11">
        <v>2.1265046121764613</v>
      </c>
      <c r="AC11">
        <v>2.1561804346899147</v>
      </c>
      <c r="AD11">
        <v>2.2065355626442535</v>
      </c>
    </row>
    <row r="12" spans="1:30" x14ac:dyDescent="0.25">
      <c r="A12">
        <v>2</v>
      </c>
      <c r="B12">
        <v>2</v>
      </c>
      <c r="C12">
        <v>6</v>
      </c>
      <c r="D12">
        <v>1.1260319138576818</v>
      </c>
      <c r="E12">
        <v>1.0834186579729741</v>
      </c>
      <c r="F12">
        <v>1.0851456983211458</v>
      </c>
      <c r="G12">
        <v>1.0292545961490078</v>
      </c>
      <c r="H12">
        <v>1.0203552467362249</v>
      </c>
      <c r="I12">
        <v>1.0406719425219932</v>
      </c>
      <c r="J12">
        <v>1.050390153236044</v>
      </c>
      <c r="K12">
        <v>1.0496369865837121</v>
      </c>
      <c r="L12">
        <v>1.095938587201795</v>
      </c>
      <c r="M12">
        <v>1.1220151757986321</v>
      </c>
      <c r="N12">
        <v>1.1344888744848662</v>
      </c>
      <c r="O12">
        <v>1.1752804872133096</v>
      </c>
      <c r="P12">
        <v>1.1783131809778193</v>
      </c>
      <c r="Q12">
        <v>1.2223042791910061</v>
      </c>
      <c r="R12">
        <v>1.2284753392204166</v>
      </c>
      <c r="S12">
        <v>1.2783679542401725</v>
      </c>
      <c r="T12">
        <v>1.346697639347179</v>
      </c>
      <c r="U12">
        <v>1.4052360149926018</v>
      </c>
      <c r="V12">
        <v>1.4224157884158468</v>
      </c>
      <c r="W12">
        <v>1.4414190744251099</v>
      </c>
      <c r="X12">
        <v>1.473608173524636</v>
      </c>
      <c r="Y12">
        <v>1.5354343184813917</v>
      </c>
      <c r="Z12">
        <v>1.5717668197115806</v>
      </c>
      <c r="AA12">
        <v>1.6214428259435432</v>
      </c>
      <c r="AB12">
        <v>1.648766192557932</v>
      </c>
      <c r="AC12">
        <v>1.6704093175237016</v>
      </c>
      <c r="AD12">
        <v>1.7167480967041993</v>
      </c>
    </row>
    <row r="13" spans="1:30" x14ac:dyDescent="0.25">
      <c r="A13">
        <v>2</v>
      </c>
      <c r="B13">
        <v>2</v>
      </c>
      <c r="C13">
        <v>7</v>
      </c>
      <c r="D13">
        <v>0.98075125990672873</v>
      </c>
      <c r="E13">
        <v>0.92608895770049449</v>
      </c>
      <c r="F13">
        <v>0.9117506029532978</v>
      </c>
      <c r="G13">
        <v>0.83979410568579282</v>
      </c>
      <c r="H13">
        <v>0.81482936117764204</v>
      </c>
      <c r="I13">
        <v>0.82309701064188456</v>
      </c>
      <c r="J13">
        <v>0.8167498262605668</v>
      </c>
      <c r="K13">
        <v>0.80394761328670905</v>
      </c>
      <c r="L13">
        <v>0.83418381880942416</v>
      </c>
      <c r="M13">
        <v>0.844195012310893</v>
      </c>
      <c r="N13">
        <v>0.84060331590175941</v>
      </c>
      <c r="O13">
        <v>0.86934588230867815</v>
      </c>
      <c r="P13">
        <v>0.87639492484702952</v>
      </c>
      <c r="Q13">
        <v>0.92440237183405827</v>
      </c>
      <c r="R13">
        <v>0.93458978063731091</v>
      </c>
      <c r="S13">
        <v>0.98849874443090813</v>
      </c>
      <c r="T13">
        <v>1.0608447783117569</v>
      </c>
      <c r="U13">
        <v>1.1233995027310217</v>
      </c>
      <c r="V13">
        <v>1.144595624928108</v>
      </c>
      <c r="W13">
        <v>1.1676152597112137</v>
      </c>
      <c r="X13">
        <v>1.203820707584581</v>
      </c>
      <c r="Y13">
        <v>1.2696632013151792</v>
      </c>
      <c r="Z13">
        <v>1.293946656223842</v>
      </c>
      <c r="AA13">
        <v>1.3396063136819636</v>
      </c>
      <c r="AB13">
        <v>1.3548806339748261</v>
      </c>
      <c r="AC13">
        <v>1.3725074101667536</v>
      </c>
      <c r="AD13">
        <v>1.4067971430257251</v>
      </c>
    </row>
    <row r="15" spans="1:30" x14ac:dyDescent="0.25">
      <c r="A15" s="29" t="s">
        <v>160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x14ac:dyDescent="0.25">
      <c r="A16" s="29" t="s">
        <v>35</v>
      </c>
      <c r="B16" s="29" t="s">
        <v>36</v>
      </c>
      <c r="C16" s="29" t="s">
        <v>37</v>
      </c>
      <c r="D16" s="29">
        <v>1990</v>
      </c>
      <c r="E16" s="29">
        <v>1991</v>
      </c>
      <c r="F16" s="29">
        <v>1992</v>
      </c>
      <c r="G16" s="29">
        <v>1993</v>
      </c>
      <c r="H16" s="29">
        <v>1994</v>
      </c>
      <c r="I16" s="29">
        <v>1995</v>
      </c>
      <c r="J16" s="29">
        <v>1996</v>
      </c>
      <c r="K16" s="29">
        <v>1997</v>
      </c>
      <c r="L16" s="29">
        <v>1998</v>
      </c>
      <c r="M16" s="29">
        <v>1999</v>
      </c>
      <c r="N16" s="29">
        <v>2000</v>
      </c>
      <c r="O16" s="29">
        <v>2001</v>
      </c>
      <c r="P16" s="29">
        <v>2002</v>
      </c>
      <c r="Q16" s="29">
        <v>2003</v>
      </c>
      <c r="R16" s="29">
        <v>2004</v>
      </c>
      <c r="S16" s="29">
        <v>2005</v>
      </c>
      <c r="T16" s="29">
        <v>2006</v>
      </c>
      <c r="U16" s="29">
        <v>2007</v>
      </c>
      <c r="V16" s="29">
        <v>2008</v>
      </c>
      <c r="W16" s="29">
        <v>2009</v>
      </c>
      <c r="X16" s="29">
        <v>2010</v>
      </c>
      <c r="Y16" s="29">
        <v>2011</v>
      </c>
      <c r="Z16" s="29">
        <v>2012</v>
      </c>
      <c r="AA16" s="29">
        <v>2013</v>
      </c>
      <c r="AB16" s="29">
        <v>2014</v>
      </c>
      <c r="AC16" s="29">
        <v>2015</v>
      </c>
      <c r="AD16" s="29">
        <v>2016</v>
      </c>
    </row>
    <row r="17" spans="1:37" x14ac:dyDescent="0.25">
      <c r="A17" s="29">
        <v>1</v>
      </c>
      <c r="B17" s="29">
        <v>2</v>
      </c>
      <c r="C17" s="29">
        <v>1</v>
      </c>
      <c r="D17" s="29">
        <v>1.7758267418345772</v>
      </c>
      <c r="E17" s="29">
        <v>1.7353485076877839</v>
      </c>
      <c r="F17" s="29">
        <v>1.7712027157770158</v>
      </c>
      <c r="G17" s="29">
        <v>1.7957423241117922</v>
      </c>
      <c r="H17" s="29">
        <v>1.8411598015475785</v>
      </c>
      <c r="I17" s="29">
        <v>1.8610245451981089</v>
      </c>
      <c r="J17" s="29">
        <v>1.8450693608855677</v>
      </c>
      <c r="K17" s="29">
        <v>1.8898072257054799</v>
      </c>
      <c r="L17" s="29">
        <v>1.9228091386568451</v>
      </c>
      <c r="M17" s="29">
        <v>1.927664674809364</v>
      </c>
      <c r="N17" s="29">
        <v>1.9244659216553357</v>
      </c>
      <c r="O17" s="29">
        <v>1.9135576354930064</v>
      </c>
      <c r="P17" s="29">
        <v>1.9182469753082225</v>
      </c>
      <c r="Q17" s="29">
        <v>1.9221351413314309</v>
      </c>
      <c r="R17" s="29">
        <v>1.9455841452431129</v>
      </c>
      <c r="S17" s="29">
        <v>1.9380058793312869</v>
      </c>
      <c r="T17" s="29">
        <v>1.9296356281302216</v>
      </c>
      <c r="U17" s="29">
        <v>1.9663230091602477</v>
      </c>
      <c r="V17" s="29">
        <v>1.9825268031341214</v>
      </c>
      <c r="W17" s="29">
        <v>1.9226064417006512</v>
      </c>
      <c r="X17" s="29">
        <v>1.9599406257529248</v>
      </c>
      <c r="Y17" s="29">
        <v>1.9487906669617274</v>
      </c>
      <c r="Z17" s="29">
        <v>1.9223211174400598</v>
      </c>
      <c r="AA17" s="29">
        <v>1.947248723565393</v>
      </c>
      <c r="AB17" s="29">
        <v>1.9418015725082109</v>
      </c>
      <c r="AC17" s="29">
        <v>1.9599278528026121</v>
      </c>
      <c r="AD17" s="29">
        <v>1.9814202382575323</v>
      </c>
    </row>
    <row r="18" spans="1:37" x14ac:dyDescent="0.25">
      <c r="A18" s="29">
        <v>1</v>
      </c>
      <c r="B18" s="29">
        <v>2</v>
      </c>
      <c r="C18" s="29">
        <v>2</v>
      </c>
      <c r="D18" s="29">
        <v>1.7396667418345773</v>
      </c>
      <c r="E18" s="29">
        <v>1.6991885076877837</v>
      </c>
      <c r="F18" s="29">
        <v>1.7373027157770158</v>
      </c>
      <c r="G18" s="29">
        <v>1.7595823241117921</v>
      </c>
      <c r="H18" s="29">
        <v>1.8072598015475787</v>
      </c>
      <c r="I18" s="29">
        <v>1.8271245451981089</v>
      </c>
      <c r="J18" s="29">
        <v>1.8134293608855678</v>
      </c>
      <c r="K18" s="29">
        <v>1.8559072257054801</v>
      </c>
      <c r="L18" s="29">
        <v>1.8911691386568452</v>
      </c>
      <c r="M18" s="29">
        <v>1.8982846748093642</v>
      </c>
      <c r="N18" s="29">
        <v>1.895085921655336</v>
      </c>
      <c r="O18" s="29">
        <v>1.8841776354930064</v>
      </c>
      <c r="P18" s="29">
        <v>1.8888669753082228</v>
      </c>
      <c r="Q18" s="29">
        <v>1.8950151413314309</v>
      </c>
      <c r="R18" s="29">
        <v>1.918464145243113</v>
      </c>
      <c r="S18" s="29">
        <v>1.9108858793312871</v>
      </c>
      <c r="T18" s="29">
        <v>1.9025156281302216</v>
      </c>
      <c r="U18" s="29">
        <v>1.9414630091602476</v>
      </c>
      <c r="V18" s="29">
        <v>1.9576668031341213</v>
      </c>
      <c r="W18" s="29">
        <v>1.8977464417006513</v>
      </c>
      <c r="X18" s="29">
        <v>1.9350806257529247</v>
      </c>
      <c r="Y18" s="29">
        <v>1.9261906669617277</v>
      </c>
      <c r="Z18" s="29">
        <v>1.9042411174400597</v>
      </c>
      <c r="AA18" s="29">
        <v>1.933688723565393</v>
      </c>
      <c r="AB18" s="29">
        <v>1.932761572508211</v>
      </c>
      <c r="AC18" s="29">
        <v>1.955407852802612</v>
      </c>
      <c r="AD18" s="29">
        <v>1.9814202382575323</v>
      </c>
    </row>
    <row r="19" spans="1:37" x14ac:dyDescent="0.25">
      <c r="A19" s="29">
        <v>1</v>
      </c>
      <c r="B19" s="29">
        <v>2</v>
      </c>
      <c r="C19" s="29">
        <v>4</v>
      </c>
      <c r="D19" s="29">
        <v>2.0089667418345774</v>
      </c>
      <c r="E19" s="29">
        <v>1.9684885076877841</v>
      </c>
      <c r="F19" s="29">
        <v>2.0043427157770157</v>
      </c>
      <c r="G19" s="29">
        <v>2.0266223241117922</v>
      </c>
      <c r="H19" s="29">
        <v>2.0720398015475787</v>
      </c>
      <c r="I19" s="29">
        <v>2.0919045451981089</v>
      </c>
      <c r="J19" s="29">
        <v>2.0759493608855681</v>
      </c>
      <c r="K19" s="29">
        <v>2.1184272257054801</v>
      </c>
      <c r="L19" s="29">
        <v>2.1514291386568454</v>
      </c>
      <c r="M19" s="29">
        <v>2.1540246748093641</v>
      </c>
      <c r="N19" s="29">
        <v>2.1463059216553355</v>
      </c>
      <c r="O19" s="29">
        <v>2.1308776354930066</v>
      </c>
      <c r="P19" s="29">
        <v>2.1310469753082226</v>
      </c>
      <c r="Q19" s="29">
        <v>2.1326751413314309</v>
      </c>
      <c r="R19" s="29">
        <v>2.1516041452431129</v>
      </c>
      <c r="S19" s="29">
        <v>2.1395058793312871</v>
      </c>
      <c r="T19" s="29">
        <v>2.1266156281302218</v>
      </c>
      <c r="U19" s="29">
        <v>2.1610430091602479</v>
      </c>
      <c r="V19" s="29">
        <v>2.1727268031341214</v>
      </c>
      <c r="W19" s="29">
        <v>2.1082864417006513</v>
      </c>
      <c r="X19" s="29">
        <v>2.1411006257529248</v>
      </c>
      <c r="Y19" s="29">
        <v>2.1276906669617275</v>
      </c>
      <c r="Z19" s="29">
        <v>2.10574111744006</v>
      </c>
      <c r="AA19" s="29">
        <v>2.1374487235653929</v>
      </c>
      <c r="AB19" s="29">
        <v>2.134261572508211</v>
      </c>
      <c r="AC19" s="29">
        <v>2.1591678528026117</v>
      </c>
      <c r="AD19" s="29">
        <v>2.1851802382575323</v>
      </c>
    </row>
    <row r="20" spans="1:37" x14ac:dyDescent="0.25">
      <c r="A20" s="29">
        <v>1</v>
      </c>
      <c r="B20" s="29">
        <v>2</v>
      </c>
      <c r="C20" s="29">
        <v>6</v>
      </c>
      <c r="D20" s="29">
        <v>2.3410067418345775</v>
      </c>
      <c r="E20" s="29">
        <v>2.298268507687784</v>
      </c>
      <c r="F20" s="29">
        <v>2.3318627157770155</v>
      </c>
      <c r="G20" s="29">
        <v>2.3518823241117923</v>
      </c>
      <c r="H20" s="29">
        <v>2.3927798015475785</v>
      </c>
      <c r="I20" s="29">
        <v>2.4103845451981085</v>
      </c>
      <c r="J20" s="29">
        <v>2.3921693608855676</v>
      </c>
      <c r="K20" s="29">
        <v>2.4323872257054799</v>
      </c>
      <c r="L20" s="29">
        <v>2.4631291386568455</v>
      </c>
      <c r="M20" s="29">
        <v>2.4657246748093642</v>
      </c>
      <c r="N20" s="29">
        <v>2.4602659216553358</v>
      </c>
      <c r="O20" s="29">
        <v>2.4448376354930064</v>
      </c>
      <c r="P20" s="29">
        <v>2.4495269753082227</v>
      </c>
      <c r="Q20" s="29">
        <v>2.451155141331431</v>
      </c>
      <c r="R20" s="29">
        <v>2.4723441452431132</v>
      </c>
      <c r="S20" s="29">
        <v>2.4602458793312869</v>
      </c>
      <c r="T20" s="29">
        <v>2.4496156281302213</v>
      </c>
      <c r="U20" s="29">
        <v>2.4840430091602475</v>
      </c>
      <c r="V20" s="29">
        <v>2.5002468031341212</v>
      </c>
      <c r="W20" s="29">
        <v>2.4358064417006515</v>
      </c>
      <c r="X20" s="29">
        <v>2.4708806257529248</v>
      </c>
      <c r="Y20" s="29">
        <v>2.4574706669617274</v>
      </c>
      <c r="Z20" s="29">
        <v>2.4332611174400598</v>
      </c>
      <c r="AA20" s="29">
        <v>2.4604487235653929</v>
      </c>
      <c r="AB20" s="29">
        <v>2.4550015725082108</v>
      </c>
      <c r="AC20" s="29">
        <v>2.4753878528026121</v>
      </c>
      <c r="AD20" s="29">
        <v>2.4991402382575325</v>
      </c>
    </row>
    <row r="21" spans="1:37" x14ac:dyDescent="0.25">
      <c r="A21" s="29">
        <v>1</v>
      </c>
      <c r="B21" s="29">
        <v>2</v>
      </c>
      <c r="C21" s="29">
        <v>7</v>
      </c>
      <c r="D21" s="29">
        <v>1.8583267418345772</v>
      </c>
      <c r="E21" s="29">
        <v>1.8223685076877838</v>
      </c>
      <c r="F21" s="29">
        <v>1.8627427157770158</v>
      </c>
      <c r="G21" s="29">
        <v>1.8918023241117923</v>
      </c>
      <c r="H21" s="29">
        <v>1.9417398015475786</v>
      </c>
      <c r="I21" s="29">
        <v>1.9661245451981086</v>
      </c>
      <c r="J21" s="29">
        <v>1.9546893608855678</v>
      </c>
      <c r="K21" s="29">
        <v>2.0039472257054798</v>
      </c>
      <c r="L21" s="29">
        <v>2.0414691386568453</v>
      </c>
      <c r="M21" s="29">
        <v>2.044064674809364</v>
      </c>
      <c r="N21" s="29">
        <v>2.0386059216553356</v>
      </c>
      <c r="O21" s="29">
        <v>2.0231776354930062</v>
      </c>
      <c r="P21" s="29">
        <v>2.0256069753082229</v>
      </c>
      <c r="Q21" s="29">
        <v>2.0272351413314311</v>
      </c>
      <c r="R21" s="29">
        <v>2.0484241452431129</v>
      </c>
      <c r="S21" s="29">
        <v>2.0340658793312869</v>
      </c>
      <c r="T21" s="29">
        <v>2.0234356281302217</v>
      </c>
      <c r="U21" s="29">
        <v>2.0578630091602474</v>
      </c>
      <c r="V21" s="29">
        <v>2.0718068031341215</v>
      </c>
      <c r="W21" s="29">
        <v>2.0073664417006514</v>
      </c>
      <c r="X21" s="29">
        <v>2.0424406257529251</v>
      </c>
      <c r="Y21" s="29">
        <v>2.0290306669617277</v>
      </c>
      <c r="Z21" s="29">
        <v>2.0070811174400598</v>
      </c>
      <c r="AA21" s="29">
        <v>2.0365287235653931</v>
      </c>
      <c r="AB21" s="29">
        <v>2.0333415725082111</v>
      </c>
      <c r="AC21" s="29">
        <v>2.0559878528026121</v>
      </c>
      <c r="AD21" s="29">
        <v>2.0820002382575322</v>
      </c>
    </row>
    <row r="22" spans="1:37" x14ac:dyDescent="0.25">
      <c r="A22" s="29">
        <v>2</v>
      </c>
      <c r="B22" s="29">
        <v>2</v>
      </c>
      <c r="C22" s="29">
        <v>1</v>
      </c>
      <c r="D22" s="29">
        <v>1.4965470208580025</v>
      </c>
      <c r="E22" s="29">
        <v>1.4806695193471522</v>
      </c>
      <c r="F22" s="29">
        <v>1.5079800558562493</v>
      </c>
      <c r="G22" s="29">
        <v>1.5246425842484697</v>
      </c>
      <c r="H22" s="29">
        <v>1.5477371974415486</v>
      </c>
      <c r="I22" s="29">
        <v>1.5599310983182544</v>
      </c>
      <c r="J22" s="29">
        <v>1.5575359917909792</v>
      </c>
      <c r="K22" s="29">
        <v>1.5770897664594714</v>
      </c>
      <c r="L22" s="29">
        <v>1.6053455540206059</v>
      </c>
      <c r="M22" s="29">
        <v>1.6199267179984855</v>
      </c>
      <c r="N22" s="29">
        <v>1.6321142504969606</v>
      </c>
      <c r="O22" s="29">
        <v>1.6479080074616119</v>
      </c>
      <c r="P22" s="29">
        <v>1.6547878735620656</v>
      </c>
      <c r="Q22" s="29">
        <v>1.6622740250454302</v>
      </c>
      <c r="R22" s="29">
        <v>1.6847351210019217</v>
      </c>
      <c r="S22" s="29">
        <v>1.6849347430326964</v>
      </c>
      <c r="T22" s="29">
        <v>1.6717195743079123</v>
      </c>
      <c r="U22" s="29">
        <v>1.6925265582723821</v>
      </c>
      <c r="V22" s="29">
        <v>1.7413031950750155</v>
      </c>
      <c r="W22" s="29">
        <v>1.7006592834874428</v>
      </c>
      <c r="X22" s="29">
        <v>1.7367713612668552</v>
      </c>
      <c r="Y22" s="29">
        <v>1.7469794740174893</v>
      </c>
      <c r="Z22" s="29">
        <v>1.74971971700285</v>
      </c>
      <c r="AA22" s="29">
        <v>1.7600034922091974</v>
      </c>
      <c r="AB22" s="29">
        <v>1.7585487134113054</v>
      </c>
      <c r="AC22" s="29">
        <v>1.7524926430542507</v>
      </c>
      <c r="AD22" s="29">
        <v>1.7487469723153333</v>
      </c>
    </row>
    <row r="23" spans="1:37" x14ac:dyDescent="0.25">
      <c r="A23" s="29">
        <v>2</v>
      </c>
      <c r="B23" s="29">
        <v>2</v>
      </c>
      <c r="C23" s="29">
        <v>2</v>
      </c>
      <c r="D23" s="29">
        <v>1.5146270208580026</v>
      </c>
      <c r="E23" s="29">
        <v>1.4919695193471521</v>
      </c>
      <c r="F23" s="29">
        <v>1.5170200558562494</v>
      </c>
      <c r="G23" s="29">
        <v>1.5269025842484698</v>
      </c>
      <c r="H23" s="29">
        <v>1.5432171974415487</v>
      </c>
      <c r="I23" s="29">
        <v>1.5508910983182544</v>
      </c>
      <c r="J23" s="29">
        <v>1.5439759917909792</v>
      </c>
      <c r="K23" s="29">
        <v>1.5590097664594715</v>
      </c>
      <c r="L23" s="29">
        <v>1.5804855540206058</v>
      </c>
      <c r="M23" s="29">
        <v>1.5882867179984854</v>
      </c>
      <c r="N23" s="29">
        <v>1.5982142504969605</v>
      </c>
      <c r="O23" s="29">
        <v>1.6072280074616121</v>
      </c>
      <c r="P23" s="29">
        <v>1.6186278735620656</v>
      </c>
      <c r="Q23" s="29">
        <v>1.6283740250454306</v>
      </c>
      <c r="R23" s="29">
        <v>1.6576151210019221</v>
      </c>
      <c r="S23" s="29">
        <v>1.6600747430326965</v>
      </c>
      <c r="T23" s="29">
        <v>1.6513795743079123</v>
      </c>
      <c r="U23" s="29">
        <v>1.6767065582723824</v>
      </c>
      <c r="V23" s="29">
        <v>1.7277431950750155</v>
      </c>
      <c r="W23" s="29">
        <v>1.6938792834874428</v>
      </c>
      <c r="X23" s="29">
        <v>1.7322513612668553</v>
      </c>
      <c r="Y23" s="29">
        <v>1.7469794740174893</v>
      </c>
      <c r="Z23" s="29">
        <v>1.7406797170028501</v>
      </c>
      <c r="AA23" s="29">
        <v>1.7396634922091974</v>
      </c>
      <c r="AB23" s="29">
        <v>1.726908713411305</v>
      </c>
      <c r="AC23" s="29">
        <v>1.7095526430542507</v>
      </c>
      <c r="AD23" s="29">
        <v>1.6967669723153334</v>
      </c>
    </row>
    <row r="24" spans="1:37" x14ac:dyDescent="0.25">
      <c r="A24" s="29">
        <v>2</v>
      </c>
      <c r="B24" s="29">
        <v>2</v>
      </c>
      <c r="C24" s="29">
        <v>4</v>
      </c>
      <c r="D24" s="29">
        <v>1.7477670208580025</v>
      </c>
      <c r="E24" s="29">
        <v>1.729629519347152</v>
      </c>
      <c r="F24" s="29">
        <v>1.7592000558562493</v>
      </c>
      <c r="G24" s="29">
        <v>1.7736025842484697</v>
      </c>
      <c r="H24" s="29">
        <v>1.7966971974415489</v>
      </c>
      <c r="I24" s="29">
        <v>1.8088910983182545</v>
      </c>
      <c r="J24" s="29">
        <v>1.8064959917909791</v>
      </c>
      <c r="K24" s="29">
        <v>1.8260497664594713</v>
      </c>
      <c r="L24" s="29">
        <v>1.8543055540206059</v>
      </c>
      <c r="M24" s="29">
        <v>1.8666267179984857</v>
      </c>
      <c r="N24" s="29">
        <v>1.8810742504969604</v>
      </c>
      <c r="O24" s="29">
        <v>1.8946080074616121</v>
      </c>
      <c r="P24" s="29">
        <v>1.8992278735620656</v>
      </c>
      <c r="Q24" s="29">
        <v>1.9021940250454303</v>
      </c>
      <c r="R24" s="29">
        <v>1.9246551210019218</v>
      </c>
      <c r="S24" s="29">
        <v>1.9225947430326964</v>
      </c>
      <c r="T24" s="29">
        <v>1.9048595743079122</v>
      </c>
      <c r="U24" s="29">
        <v>1.923406558272382</v>
      </c>
      <c r="V24" s="29">
        <v>1.9699231950750156</v>
      </c>
      <c r="W24" s="29">
        <v>1.9292792834874426</v>
      </c>
      <c r="X24" s="29">
        <v>1.9608713612668551</v>
      </c>
      <c r="Y24" s="29">
        <v>1.9688194740174891</v>
      </c>
      <c r="Z24" s="29">
        <v>1.9625197170028499</v>
      </c>
      <c r="AA24" s="29">
        <v>1.9637634922091973</v>
      </c>
      <c r="AB24" s="29">
        <v>1.9532687134113051</v>
      </c>
      <c r="AC24" s="29">
        <v>1.9381726430542505</v>
      </c>
      <c r="AD24" s="29">
        <v>1.9253869723153332</v>
      </c>
    </row>
    <row r="25" spans="1:37" x14ac:dyDescent="0.25">
      <c r="A25" s="29">
        <v>2</v>
      </c>
      <c r="B25" s="29">
        <v>2</v>
      </c>
      <c r="C25" s="29">
        <v>6</v>
      </c>
      <c r="D25" s="29">
        <v>2.0210470208580027</v>
      </c>
      <c r="E25" s="29">
        <v>2.0051695193471524</v>
      </c>
      <c r="F25" s="29">
        <v>2.0347400558562492</v>
      </c>
      <c r="G25" s="29">
        <v>2.0491425842484698</v>
      </c>
      <c r="H25" s="29">
        <v>2.0722371974415488</v>
      </c>
      <c r="I25" s="29">
        <v>2.0866910983182545</v>
      </c>
      <c r="J25" s="29">
        <v>2.0842959917909791</v>
      </c>
      <c r="K25" s="29">
        <v>2.1061097664594715</v>
      </c>
      <c r="L25" s="29">
        <v>2.1343655540206057</v>
      </c>
      <c r="M25" s="29">
        <v>2.1466867179984854</v>
      </c>
      <c r="N25" s="29">
        <v>2.1611342504969606</v>
      </c>
      <c r="O25" s="29">
        <v>2.176928007461612</v>
      </c>
      <c r="P25" s="29">
        <v>2.1838078735620656</v>
      </c>
      <c r="Q25" s="29">
        <v>2.1890340250454305</v>
      </c>
      <c r="R25" s="29">
        <v>2.2137551210019222</v>
      </c>
      <c r="S25" s="29">
        <v>2.2139547430326965</v>
      </c>
      <c r="T25" s="29">
        <v>2.1984795743079122</v>
      </c>
      <c r="U25" s="29">
        <v>2.219286558272382</v>
      </c>
      <c r="V25" s="29">
        <v>2.2680631950750154</v>
      </c>
      <c r="W25" s="29">
        <v>2.2296792834874428</v>
      </c>
      <c r="X25" s="29">
        <v>2.2635313612668551</v>
      </c>
      <c r="Y25" s="29">
        <v>2.2737394740174892</v>
      </c>
      <c r="Z25" s="29">
        <v>2.2696997170028501</v>
      </c>
      <c r="AA25" s="29">
        <v>2.2754634922091972</v>
      </c>
      <c r="AB25" s="29">
        <v>2.2649687134113052</v>
      </c>
      <c r="AC25" s="29">
        <v>2.2543926430542509</v>
      </c>
      <c r="AD25" s="29">
        <v>2.2438669723153333</v>
      </c>
    </row>
    <row r="26" spans="1:37" x14ac:dyDescent="0.25">
      <c r="A26" s="29">
        <v>2</v>
      </c>
      <c r="B26" s="29">
        <v>2</v>
      </c>
      <c r="C26" s="29">
        <v>7</v>
      </c>
      <c r="D26" s="29">
        <v>1.4818670208580027</v>
      </c>
      <c r="E26" s="29">
        <v>1.4727695193471519</v>
      </c>
      <c r="F26" s="29">
        <v>1.5113800558562493</v>
      </c>
      <c r="G26" s="29">
        <v>1.5348225842484697</v>
      </c>
      <c r="H26" s="29">
        <v>1.5669571974415488</v>
      </c>
      <c r="I26" s="29">
        <v>1.5881910983182546</v>
      </c>
      <c r="J26" s="29">
        <v>1.5948359917909793</v>
      </c>
      <c r="K26" s="29">
        <v>1.6234297664594715</v>
      </c>
      <c r="L26" s="29">
        <v>1.6607255540206058</v>
      </c>
      <c r="M26" s="29">
        <v>1.6820867179984855</v>
      </c>
      <c r="N26" s="29">
        <v>1.7055742504969604</v>
      </c>
      <c r="O26" s="29">
        <v>1.728148007461612</v>
      </c>
      <c r="P26" s="29">
        <v>1.7327678735620655</v>
      </c>
      <c r="Q26" s="29">
        <v>1.7357340250454305</v>
      </c>
      <c r="R26" s="29">
        <v>1.758195121001922</v>
      </c>
      <c r="S26" s="29">
        <v>1.7561347430326963</v>
      </c>
      <c r="T26" s="29">
        <v>1.7383995743079121</v>
      </c>
      <c r="U26" s="29">
        <v>1.7569465582723822</v>
      </c>
      <c r="V26" s="29">
        <v>1.8034631950750155</v>
      </c>
      <c r="W26" s="29">
        <v>1.7628192834874428</v>
      </c>
      <c r="X26" s="29">
        <v>1.7944113612668551</v>
      </c>
      <c r="Y26" s="29">
        <v>1.8023594740174893</v>
      </c>
      <c r="Z26" s="29">
        <v>1.80509971700285</v>
      </c>
      <c r="AA26" s="29">
        <v>1.8131234922091972</v>
      </c>
      <c r="AB26" s="29">
        <v>1.809408713411305</v>
      </c>
      <c r="AC26" s="29">
        <v>1.8010926430542504</v>
      </c>
      <c r="AD26" s="29">
        <v>1.7973469723153332</v>
      </c>
    </row>
    <row r="28" spans="1:37" x14ac:dyDescent="0.25">
      <c r="A28" t="s">
        <v>161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x14ac:dyDescent="0.25">
      <c r="A29" s="21" t="s">
        <v>35</v>
      </c>
      <c r="B29" s="21" t="s">
        <v>36</v>
      </c>
      <c r="C29" s="21" t="s">
        <v>37</v>
      </c>
      <c r="D29" s="21">
        <v>1990</v>
      </c>
      <c r="E29" s="21">
        <v>1991</v>
      </c>
      <c r="F29" s="21">
        <v>1992</v>
      </c>
      <c r="G29" s="21">
        <v>1993</v>
      </c>
      <c r="H29" s="21">
        <v>1994</v>
      </c>
      <c r="I29" s="21">
        <v>1995</v>
      </c>
      <c r="J29" s="21">
        <v>1996</v>
      </c>
      <c r="K29" s="21">
        <v>1997</v>
      </c>
      <c r="L29" s="21">
        <v>1998</v>
      </c>
      <c r="M29" s="21">
        <v>1999</v>
      </c>
      <c r="N29" s="21">
        <v>2000</v>
      </c>
      <c r="O29" s="21">
        <v>2001</v>
      </c>
      <c r="P29" s="21">
        <v>2002</v>
      </c>
      <c r="Q29" s="21">
        <v>2003</v>
      </c>
      <c r="R29" s="21">
        <v>2004</v>
      </c>
      <c r="S29" s="21">
        <v>2005</v>
      </c>
      <c r="T29" s="21">
        <v>2006</v>
      </c>
      <c r="U29" s="21">
        <v>2007</v>
      </c>
      <c r="V29" s="21">
        <v>2008</v>
      </c>
      <c r="W29" s="21">
        <v>2009</v>
      </c>
      <c r="X29" s="21">
        <v>2010</v>
      </c>
      <c r="Y29" s="21">
        <v>2011</v>
      </c>
      <c r="Z29" s="21">
        <v>2012</v>
      </c>
      <c r="AA29" s="21">
        <v>2013</v>
      </c>
      <c r="AB29" s="21">
        <v>2014</v>
      </c>
      <c r="AC29" s="21">
        <v>2015</v>
      </c>
      <c r="AD29" s="21">
        <v>2016</v>
      </c>
      <c r="AE29" s="21"/>
    </row>
    <row r="30" spans="1:37" x14ac:dyDescent="0.25">
      <c r="A30" s="21">
        <v>1</v>
      </c>
      <c r="B30" s="21">
        <v>2</v>
      </c>
      <c r="C30" s="21">
        <v>1</v>
      </c>
      <c r="D30" s="22">
        <v>1.8352983613518694</v>
      </c>
      <c r="E30" s="22">
        <v>1.7976506386833486</v>
      </c>
      <c r="F30" s="22">
        <v>1.8219746697959955</v>
      </c>
      <c r="G30" s="22">
        <v>1.8354477626940948</v>
      </c>
      <c r="H30" s="22">
        <v>1.8658840402848567</v>
      </c>
      <c r="I30" s="22">
        <v>1.8782549728729609</v>
      </c>
      <c r="J30" s="22">
        <v>1.8604349289964941</v>
      </c>
      <c r="K30" s="22">
        <v>1.8893726507003799</v>
      </c>
      <c r="L30" s="22">
        <v>1.9053619770138805</v>
      </c>
      <c r="M30" s="22">
        <v>1.8846184934434913</v>
      </c>
      <c r="N30" s="22">
        <v>1.8649475348940037</v>
      </c>
      <c r="O30" s="22">
        <v>1.8351743851742923</v>
      </c>
      <c r="P30" s="22">
        <v>1.8196435000271065</v>
      </c>
      <c r="Q30" s="22">
        <v>1.8028770324923149</v>
      </c>
      <c r="R30" s="22">
        <v>1.7813325979594385</v>
      </c>
      <c r="S30" s="22">
        <v>1.7528998930752453</v>
      </c>
      <c r="T30" s="22">
        <v>1.7289546230625017</v>
      </c>
      <c r="U30" s="22">
        <v>1.7983553379245585</v>
      </c>
      <c r="V30" s="22">
        <v>1.8508664364746641</v>
      </c>
      <c r="W30" s="22">
        <v>1.8624876961017007</v>
      </c>
      <c r="X30" s="22">
        <v>1.9530090117446297</v>
      </c>
      <c r="Y30" s="22">
        <v>1.9996994440955249</v>
      </c>
      <c r="Z30" s="22">
        <v>1.993823589539315</v>
      </c>
      <c r="AA30" s="22">
        <v>2.0215201670834468</v>
      </c>
      <c r="AB30" s="22">
        <v>2.021765674937376</v>
      </c>
      <c r="AC30" s="22">
        <v>2.0404439010731661</v>
      </c>
      <c r="AD30" s="22">
        <v>2.0563832952005465</v>
      </c>
      <c r="AE30" s="22"/>
    </row>
    <row r="31" spans="1:37" x14ac:dyDescent="0.25">
      <c r="A31" s="21">
        <v>1</v>
      </c>
      <c r="B31" s="21">
        <v>2</v>
      </c>
      <c r="C31" s="21">
        <v>2</v>
      </c>
      <c r="D31" s="22">
        <v>1.3451099317227948</v>
      </c>
      <c r="E31" s="22">
        <v>1.307462209054274</v>
      </c>
      <c r="F31" s="22">
        <v>1.3317862401669212</v>
      </c>
      <c r="G31" s="22">
        <v>1.3452593330650202</v>
      </c>
      <c r="H31" s="22">
        <v>1.3756956106557823</v>
      </c>
      <c r="I31" s="22">
        <v>1.3880665432438866</v>
      </c>
      <c r="J31" s="22">
        <v>1.3702464993674197</v>
      </c>
      <c r="K31" s="22">
        <v>1.3991842210713052</v>
      </c>
      <c r="L31" s="22">
        <v>1.4151735473848057</v>
      </c>
      <c r="M31" s="22">
        <v>1.4000916554199192</v>
      </c>
      <c r="N31" s="22">
        <v>1.3860996441837148</v>
      </c>
      <c r="O31" s="22">
        <v>1.3620226396216379</v>
      </c>
      <c r="P31" s="22">
        <v>1.3522048697784561</v>
      </c>
      <c r="Q31" s="22">
        <v>1.3411683160068182</v>
      </c>
      <c r="R31" s="22">
        <v>1.3253700440304927</v>
      </c>
      <c r="S31" s="22">
        <v>1.3026996586952733</v>
      </c>
      <c r="T31" s="22">
        <v>1.2845336353837069</v>
      </c>
      <c r="U31" s="22">
        <v>1.3377290356704714</v>
      </c>
      <c r="V31" s="22">
        <v>1.3741086089090406</v>
      </c>
      <c r="W31" s="22">
        <v>1.3696305518312355</v>
      </c>
      <c r="X31" s="22">
        <v>1.4440798942019875</v>
      </c>
      <c r="Y31" s="22">
        <v>1.4747290614349877</v>
      </c>
      <c r="Z31" s="22">
        <v>1.4689929727478825</v>
      </c>
      <c r="AA31" s="22">
        <v>1.4968314405193022</v>
      </c>
      <c r="AB31" s="22">
        <v>1.4972161383918601</v>
      </c>
      <c r="AC31" s="22">
        <v>1.5160309560506904</v>
      </c>
      <c r="AD31" s="22">
        <v>1.5321127923577067</v>
      </c>
      <c r="AE31" s="22"/>
    </row>
    <row r="32" spans="1:37" x14ac:dyDescent="0.25">
      <c r="A32" s="21">
        <v>1</v>
      </c>
      <c r="B32" s="21">
        <v>2</v>
      </c>
      <c r="C32" s="21">
        <v>4</v>
      </c>
      <c r="D32" s="22">
        <v>1.9690847243759428</v>
      </c>
      <c r="E32" s="22">
        <v>1.9314370017074221</v>
      </c>
      <c r="F32" s="22">
        <v>1.9557610328200692</v>
      </c>
      <c r="G32" s="22">
        <v>1.9692341257181682</v>
      </c>
      <c r="H32" s="22">
        <v>1.9996704033089303</v>
      </c>
      <c r="I32" s="22">
        <v>2.0120413358970346</v>
      </c>
      <c r="J32" s="22">
        <v>1.9942212920205677</v>
      </c>
      <c r="K32" s="22">
        <v>2.0231590137244533</v>
      </c>
      <c r="L32" s="22">
        <v>2.0391483400379538</v>
      </c>
      <c r="M32" s="22">
        <v>2.0262605057723615</v>
      </c>
      <c r="N32" s="22">
        <v>2.0144475136396056</v>
      </c>
      <c r="O32" s="22">
        <v>1.9925077503216828</v>
      </c>
      <c r="P32" s="22">
        <v>1.9848038074650141</v>
      </c>
      <c r="Q32" s="22">
        <v>1.9758577876159689</v>
      </c>
      <c r="R32" s="22">
        <v>1.962139131786214</v>
      </c>
      <c r="S32" s="22">
        <v>1.9415165756245591</v>
      </c>
      <c r="T32" s="22">
        <v>1.9253744170523377</v>
      </c>
      <c r="U32" s="22">
        <v>1.9900089982855493</v>
      </c>
      <c r="V32" s="22">
        <v>2.0374452774238265</v>
      </c>
      <c r="W32" s="22">
        <v>2.0439563993017362</v>
      </c>
      <c r="X32" s="22">
        <v>2.1293409417514346</v>
      </c>
      <c r="Y32" s="22">
        <v>2.1708679967190694</v>
      </c>
      <c r="Z32" s="22">
        <v>2.1625350062506077</v>
      </c>
      <c r="AA32" s="22">
        <v>2.1877751395973877</v>
      </c>
      <c r="AB32" s="22">
        <v>2.1855676260148917</v>
      </c>
      <c r="AC32" s="22">
        <v>2.2017933005898134</v>
      </c>
      <c r="AD32" s="22">
        <v>2.215266095099595</v>
      </c>
      <c r="AE32" s="22"/>
    </row>
    <row r="33" spans="1:31" x14ac:dyDescent="0.25">
      <c r="A33" s="21">
        <v>1</v>
      </c>
      <c r="B33" s="21">
        <v>2</v>
      </c>
      <c r="C33" s="21">
        <v>6</v>
      </c>
      <c r="D33" s="22">
        <v>0.74593388235186975</v>
      </c>
      <c r="E33" s="22">
        <v>0.70828615968334885</v>
      </c>
      <c r="F33" s="22">
        <v>0.73261019079599587</v>
      </c>
      <c r="G33" s="22">
        <v>0.74608328369409505</v>
      </c>
      <c r="H33" s="22">
        <v>0.776519561284857</v>
      </c>
      <c r="I33" s="22">
        <v>0.78889049387296128</v>
      </c>
      <c r="J33" s="22">
        <v>0.77107044999649443</v>
      </c>
      <c r="K33" s="22">
        <v>0.80000817170037997</v>
      </c>
      <c r="L33" s="22">
        <v>0.81599749801388066</v>
      </c>
      <c r="M33" s="22">
        <v>0.81456724544349146</v>
      </c>
      <c r="N33" s="22">
        <v>0.81420951789400342</v>
      </c>
      <c r="O33" s="22">
        <v>0.80374959917429223</v>
      </c>
      <c r="P33" s="22">
        <v>0.80753194502710679</v>
      </c>
      <c r="Q33" s="22">
        <v>0.81007870849231467</v>
      </c>
      <c r="R33" s="22">
        <v>0.80784750495943869</v>
      </c>
      <c r="S33" s="22">
        <v>0.79872803107524493</v>
      </c>
      <c r="T33" s="22">
        <v>0.79409599206250159</v>
      </c>
      <c r="U33" s="22">
        <v>0.82731941752455818</v>
      </c>
      <c r="V33" s="22">
        <v>0.84365322667466403</v>
      </c>
      <c r="W33" s="22">
        <v>0.81909719690170069</v>
      </c>
      <c r="X33" s="22">
        <v>0.87344122314462957</v>
      </c>
      <c r="Y33" s="22">
        <v>0.88395436609552447</v>
      </c>
      <c r="Z33" s="22">
        <v>0.88171983313931479</v>
      </c>
      <c r="AA33" s="22">
        <v>0.913057732283447</v>
      </c>
      <c r="AB33" s="22">
        <v>0.91694456173737615</v>
      </c>
      <c r="AC33" s="22">
        <v>0.93926410947316563</v>
      </c>
      <c r="AD33" s="22">
        <v>0.95884482520054615</v>
      </c>
      <c r="AE33" s="22"/>
    </row>
    <row r="34" spans="1:31" x14ac:dyDescent="0.25">
      <c r="A34" s="21">
        <v>1</v>
      </c>
      <c r="B34" s="21">
        <v>2</v>
      </c>
      <c r="C34" s="21">
        <v>7</v>
      </c>
      <c r="D34" s="22">
        <v>0.66255541935186968</v>
      </c>
      <c r="E34" s="22">
        <v>0.62490769668334889</v>
      </c>
      <c r="F34" s="22">
        <v>0.64923172779599581</v>
      </c>
      <c r="G34" s="22">
        <v>0.66270482069409509</v>
      </c>
      <c r="H34" s="22">
        <v>0.69314109828485693</v>
      </c>
      <c r="I34" s="22">
        <v>0.70551203087296122</v>
      </c>
      <c r="J34" s="22">
        <v>0.68769198699649436</v>
      </c>
      <c r="K34" s="22">
        <v>0.71662970870038001</v>
      </c>
      <c r="L34" s="22">
        <v>0.73261903501388059</v>
      </c>
      <c r="M34" s="22">
        <v>0.73210662244349134</v>
      </c>
      <c r="N34" s="22">
        <v>0.73266673489400347</v>
      </c>
      <c r="O34" s="22">
        <v>0.72312465617429222</v>
      </c>
      <c r="P34" s="22">
        <v>0.72782484202710673</v>
      </c>
      <c r="Q34" s="22">
        <v>0.73128944549231467</v>
      </c>
      <c r="R34" s="22">
        <v>0.72997608195943853</v>
      </c>
      <c r="S34" s="22">
        <v>0.72177444807524505</v>
      </c>
      <c r="T34" s="22">
        <v>0.71806024906250154</v>
      </c>
      <c r="U34" s="22">
        <v>0.75053688652455819</v>
      </c>
      <c r="V34" s="22">
        <v>0.76612390767466398</v>
      </c>
      <c r="W34" s="22">
        <v>0.7408210899017007</v>
      </c>
      <c r="X34" s="22">
        <v>0.79441832814462954</v>
      </c>
      <c r="Y34" s="22">
        <v>0.80418468309552449</v>
      </c>
      <c r="Z34" s="22">
        <v>0.80107173553931466</v>
      </c>
      <c r="AA34" s="22">
        <v>0.83153122008344682</v>
      </c>
      <c r="AB34" s="22">
        <v>0.83453963493737604</v>
      </c>
      <c r="AC34" s="22">
        <v>0.85598076807316548</v>
      </c>
      <c r="AD34" s="22">
        <v>0.87468306920054617</v>
      </c>
      <c r="AE34" s="22"/>
    </row>
    <row r="35" spans="1:31" x14ac:dyDescent="0.25">
      <c r="A35" s="21">
        <v>2</v>
      </c>
      <c r="B35" s="21">
        <v>2</v>
      </c>
      <c r="C35" s="21">
        <v>1</v>
      </c>
      <c r="D35" s="22">
        <v>0.94288560140330935</v>
      </c>
      <c r="E35" s="22">
        <v>0.9208578565094514</v>
      </c>
      <c r="F35" s="22">
        <v>0.93522819957623171</v>
      </c>
      <c r="G35" s="22">
        <v>0.93915621720822939</v>
      </c>
      <c r="H35" s="22">
        <v>0.94795821693161453</v>
      </c>
      <c r="I35" s="22">
        <v>0.95057375684770651</v>
      </c>
      <c r="J35" s="22">
        <v>0.94048804458713553</v>
      </c>
      <c r="K35" s="22">
        <v>0.948536000206331</v>
      </c>
      <c r="L35" s="22">
        <v>0.95578039752839528</v>
      </c>
      <c r="M35" s="22">
        <v>0.95861907964572812</v>
      </c>
      <c r="N35" s="22">
        <v>0.96207989980690922</v>
      </c>
      <c r="O35" s="22">
        <v>0.96579795180454209</v>
      </c>
      <c r="P35" s="22">
        <v>0.96628493297577311</v>
      </c>
      <c r="Q35" s="22">
        <v>0.92733523133383788</v>
      </c>
      <c r="R35" s="22">
        <v>0.88757536228553202</v>
      </c>
      <c r="S35" s="22">
        <v>0.84518165908736265</v>
      </c>
      <c r="T35" s="22">
        <v>0.79405810936065979</v>
      </c>
      <c r="U35" s="22">
        <v>0.76669658045444655</v>
      </c>
      <c r="V35" s="22">
        <v>0.83523625166585713</v>
      </c>
      <c r="W35" s="22">
        <v>0.86541037556938694</v>
      </c>
      <c r="X35" s="22">
        <v>0.94124161058894251</v>
      </c>
      <c r="Y35" s="22">
        <v>1.0899870121075259</v>
      </c>
      <c r="Z35" s="22">
        <v>1.0745417260390375</v>
      </c>
      <c r="AA35" s="22">
        <v>1.0697501644868994</v>
      </c>
      <c r="AB35" s="22">
        <v>1.0551397165763829</v>
      </c>
      <c r="AC35" s="22">
        <v>1.0392843890142864</v>
      </c>
      <c r="AD35" s="22">
        <v>1.0188931181452654</v>
      </c>
      <c r="AE35" s="22"/>
    </row>
    <row r="36" spans="1:31" x14ac:dyDescent="0.25">
      <c r="A36" s="21">
        <v>2</v>
      </c>
      <c r="B36" s="21">
        <v>2</v>
      </c>
      <c r="C36" s="21">
        <v>2</v>
      </c>
      <c r="D36" s="22">
        <v>0.72014854099029812</v>
      </c>
      <c r="E36" s="22">
        <v>0.69812079609644007</v>
      </c>
      <c r="F36" s="22">
        <v>0.71249113916322038</v>
      </c>
      <c r="G36" s="22">
        <v>0.71641915679521806</v>
      </c>
      <c r="H36" s="22">
        <v>0.72522115651860319</v>
      </c>
      <c r="I36" s="22">
        <v>0.72783669643469517</v>
      </c>
      <c r="J36" s="22">
        <v>0.71775098417412408</v>
      </c>
      <c r="K36" s="22">
        <v>0.72579893979331966</v>
      </c>
      <c r="L36" s="22">
        <v>0.73304333711538394</v>
      </c>
      <c r="M36" s="22">
        <v>0.7358820192327169</v>
      </c>
      <c r="N36" s="22">
        <v>0.73934283939389789</v>
      </c>
      <c r="O36" s="22">
        <v>0.74306089139153075</v>
      </c>
      <c r="P36" s="22">
        <v>0.74354787256276178</v>
      </c>
      <c r="Q36" s="22">
        <v>0.72063308496442113</v>
      </c>
      <c r="R36" s="22">
        <v>0.69718587342409799</v>
      </c>
      <c r="S36" s="22">
        <v>0.67130010785973415</v>
      </c>
      <c r="T36" s="22">
        <v>0.63689261359658189</v>
      </c>
      <c r="U36" s="22">
        <v>0.62645593926689092</v>
      </c>
      <c r="V36" s="22">
        <v>0.66843520463183692</v>
      </c>
      <c r="W36" s="22">
        <v>0.6719880080452032</v>
      </c>
      <c r="X36" s="22">
        <v>0.72113397565014314</v>
      </c>
      <c r="Y36" s="22">
        <v>0.79923856602501875</v>
      </c>
      <c r="Z36" s="22">
        <v>0.80790387565369148</v>
      </c>
      <c r="AA36" s="22">
        <v>0.82721048541614983</v>
      </c>
      <c r="AB36" s="22">
        <v>0.83669215666250385</v>
      </c>
      <c r="AC36" s="22">
        <v>0.84493044568031173</v>
      </c>
      <c r="AD36" s="22">
        <v>0.8486250684179425</v>
      </c>
      <c r="AE36" s="22"/>
    </row>
    <row r="37" spans="1:31" x14ac:dyDescent="0.25">
      <c r="A37" s="21">
        <v>2</v>
      </c>
      <c r="B37" s="21">
        <v>2</v>
      </c>
      <c r="C37" s="21">
        <v>4</v>
      </c>
      <c r="D37" s="22">
        <v>0.90509228069051129</v>
      </c>
      <c r="E37" s="22">
        <v>0.88306453579665334</v>
      </c>
      <c r="F37" s="22">
        <v>0.89743487886343365</v>
      </c>
      <c r="G37" s="22">
        <v>0.90136289649543133</v>
      </c>
      <c r="H37" s="22">
        <v>0.91016489621881647</v>
      </c>
      <c r="I37" s="22">
        <v>0.91278043613490845</v>
      </c>
      <c r="J37" s="22">
        <v>0.90269472387433747</v>
      </c>
      <c r="K37" s="22">
        <v>0.91074267949353294</v>
      </c>
      <c r="L37" s="22">
        <v>0.91798707681559721</v>
      </c>
      <c r="M37" s="22">
        <v>0.92082575893293006</v>
      </c>
      <c r="N37" s="22">
        <v>0.92428657909411116</v>
      </c>
      <c r="O37" s="22">
        <v>0.92800463109174403</v>
      </c>
      <c r="P37" s="22">
        <v>0.92849161226297505</v>
      </c>
      <c r="Q37" s="22">
        <v>0.93023984981090813</v>
      </c>
      <c r="R37" s="22">
        <v>0.93113216587340675</v>
      </c>
      <c r="S37" s="22">
        <v>0.92945925596517798</v>
      </c>
      <c r="T37" s="22">
        <v>0.91912739767836915</v>
      </c>
      <c r="U37" s="22">
        <v>0.93262668278950622</v>
      </c>
      <c r="V37" s="22">
        <v>0.98318314958216424</v>
      </c>
      <c r="W37" s="22">
        <v>0.99539884767196618</v>
      </c>
      <c r="X37" s="22">
        <v>1.0532906112105536</v>
      </c>
      <c r="Y37" s="22">
        <v>1.1251528324622859</v>
      </c>
      <c r="Z37" s="22">
        <v>1.1378773343920483</v>
      </c>
      <c r="AA37" s="22">
        <v>1.1612606152967904</v>
      </c>
      <c r="AB37" s="22">
        <v>1.1748297451931153</v>
      </c>
      <c r="AC37" s="22">
        <v>1.1871590306094773</v>
      </c>
      <c r="AD37" s="22">
        <v>1.1949591914199356</v>
      </c>
      <c r="AE37" s="22"/>
    </row>
    <row r="38" spans="1:31" x14ac:dyDescent="0.25">
      <c r="A38" s="21">
        <v>2</v>
      </c>
      <c r="B38" s="21">
        <v>2</v>
      </c>
      <c r="C38" s="21">
        <v>6</v>
      </c>
      <c r="D38" s="22">
        <v>0.4002950984033094</v>
      </c>
      <c r="E38" s="22">
        <v>0.3782673535094514</v>
      </c>
      <c r="F38" s="22">
        <v>0.39263769657623171</v>
      </c>
      <c r="G38" s="22">
        <v>0.39656571420822939</v>
      </c>
      <c r="H38" s="22">
        <v>0.40536771393161453</v>
      </c>
      <c r="I38" s="22">
        <v>0.40798325384770651</v>
      </c>
      <c r="J38" s="22">
        <v>0.39789754158713547</v>
      </c>
      <c r="K38" s="22">
        <v>0.405945497206331</v>
      </c>
      <c r="L38" s="22">
        <v>0.41318989452839527</v>
      </c>
      <c r="M38" s="22">
        <v>0.41602857664572818</v>
      </c>
      <c r="N38" s="22">
        <v>0.41948939680690922</v>
      </c>
      <c r="O38" s="22">
        <v>0.42320744880454209</v>
      </c>
      <c r="P38" s="22">
        <v>0.42369442997577311</v>
      </c>
      <c r="Q38" s="22">
        <v>0.42691175813383797</v>
      </c>
      <c r="R38" s="22">
        <v>0.4293189188855322</v>
      </c>
      <c r="S38" s="22">
        <v>0.42909224548736258</v>
      </c>
      <c r="T38" s="22">
        <v>0.4201357255606597</v>
      </c>
      <c r="U38" s="22">
        <v>0.43494122645444672</v>
      </c>
      <c r="V38" s="22">
        <v>0.46018984762585713</v>
      </c>
      <c r="W38" s="22">
        <v>0.44707292148938688</v>
      </c>
      <c r="X38" s="22">
        <v>0.47961310646894251</v>
      </c>
      <c r="Y38" s="22">
        <v>0.49960937810752559</v>
      </c>
      <c r="Z38" s="22">
        <v>0.50132936883903734</v>
      </c>
      <c r="AA38" s="22">
        <v>0.51370308408689958</v>
      </c>
      <c r="AB38" s="22">
        <v>0.5162579129763829</v>
      </c>
      <c r="AC38" s="22">
        <v>0.51756786221428586</v>
      </c>
      <c r="AD38" s="22">
        <v>0.51434186814526517</v>
      </c>
      <c r="AE38" s="22"/>
    </row>
    <row r="39" spans="1:31" x14ac:dyDescent="0.25">
      <c r="A39" s="21">
        <v>2</v>
      </c>
      <c r="B39" s="21">
        <v>2</v>
      </c>
      <c r="C39" s="21">
        <v>7</v>
      </c>
      <c r="D39" s="22">
        <v>0.32520848540330932</v>
      </c>
      <c r="E39" s="22">
        <v>0.30318074050945132</v>
      </c>
      <c r="F39" s="22">
        <v>0.31755108357623163</v>
      </c>
      <c r="G39" s="22">
        <v>0.32147910120822931</v>
      </c>
      <c r="H39" s="22">
        <v>0.33028110093161445</v>
      </c>
      <c r="I39" s="22">
        <v>0.33289664084770643</v>
      </c>
      <c r="J39" s="22">
        <v>0.32281092858713539</v>
      </c>
      <c r="K39" s="22">
        <v>0.33085888420633092</v>
      </c>
      <c r="L39" s="22">
        <v>0.33810328152839519</v>
      </c>
      <c r="M39" s="22">
        <v>0.3409419636457281</v>
      </c>
      <c r="N39" s="22">
        <v>0.34440278380690914</v>
      </c>
      <c r="O39" s="22">
        <v>0.34812083580454201</v>
      </c>
      <c r="P39" s="22">
        <v>0.34860781697577303</v>
      </c>
      <c r="Q39" s="22">
        <v>0.35626394453383792</v>
      </c>
      <c r="R39" s="22">
        <v>0.36310990468553206</v>
      </c>
      <c r="S39" s="22">
        <v>0.36732203068736258</v>
      </c>
      <c r="T39" s="22">
        <v>0.36280431016065973</v>
      </c>
      <c r="U39" s="22">
        <v>0.38204861045444671</v>
      </c>
      <c r="V39" s="22">
        <v>0.40736832250585708</v>
      </c>
      <c r="W39" s="22">
        <v>0.39432248724938684</v>
      </c>
      <c r="X39" s="22">
        <v>0.42693376310894254</v>
      </c>
      <c r="Y39" s="22">
        <v>0.44263341710752563</v>
      </c>
      <c r="Z39" s="22">
        <v>0.44099995423903743</v>
      </c>
      <c r="AA39" s="22">
        <v>0.45002021588689956</v>
      </c>
      <c r="AB39" s="22">
        <v>0.44922159117638283</v>
      </c>
      <c r="AC39" s="22">
        <v>0.44717808681428595</v>
      </c>
      <c r="AD39" s="22">
        <v>0.44059863914526509</v>
      </c>
      <c r="AE39" s="22"/>
    </row>
    <row r="41" spans="1:31" x14ac:dyDescent="0.25">
      <c r="A41" t="s">
        <v>137</v>
      </c>
    </row>
    <row r="42" spans="1:31" x14ac:dyDescent="0.25">
      <c r="A42" s="2"/>
      <c r="B42" s="2"/>
      <c r="C42" s="2"/>
      <c r="D42" s="2">
        <v>1990</v>
      </c>
      <c r="E42" s="2">
        <v>1991</v>
      </c>
      <c r="F42" s="2">
        <v>1992</v>
      </c>
      <c r="G42" s="2">
        <v>1993</v>
      </c>
      <c r="H42" s="2">
        <v>1994</v>
      </c>
      <c r="I42" s="2">
        <v>1995</v>
      </c>
      <c r="J42" s="2">
        <v>1996</v>
      </c>
      <c r="K42" s="2">
        <v>1997</v>
      </c>
      <c r="L42" s="2">
        <v>1998</v>
      </c>
      <c r="M42" s="2">
        <v>1999</v>
      </c>
      <c r="N42" s="2">
        <v>2000</v>
      </c>
      <c r="O42" s="2">
        <v>2001</v>
      </c>
      <c r="P42" s="2">
        <v>2002</v>
      </c>
      <c r="Q42" s="2">
        <v>2003</v>
      </c>
      <c r="R42" s="2">
        <v>2004</v>
      </c>
      <c r="S42" s="2">
        <v>2005</v>
      </c>
      <c r="T42" s="2">
        <v>2006</v>
      </c>
      <c r="U42" s="2">
        <v>2007</v>
      </c>
      <c r="V42" s="2">
        <v>2008</v>
      </c>
      <c r="W42" s="2">
        <v>2009</v>
      </c>
      <c r="X42" s="2">
        <v>2010</v>
      </c>
      <c r="Y42" s="2">
        <v>2011</v>
      </c>
      <c r="Z42" s="2">
        <v>2012</v>
      </c>
      <c r="AA42" s="2">
        <v>2013</v>
      </c>
      <c r="AB42" s="2">
        <v>2014</v>
      </c>
      <c r="AC42" s="2">
        <v>2015</v>
      </c>
      <c r="AD42" s="2">
        <v>2016</v>
      </c>
    </row>
    <row r="43" spans="1:31" x14ac:dyDescent="0.25">
      <c r="A43" s="2">
        <v>1</v>
      </c>
      <c r="B43" s="2">
        <v>2</v>
      </c>
      <c r="C43" s="2">
        <v>1</v>
      </c>
      <c r="D43" s="28">
        <f t="shared" ref="D43:AD43" si="0">(D17+D30-D4)</f>
        <v>-1.0104108825324269</v>
      </c>
      <c r="E43" s="28">
        <f t="shared" si="0"/>
        <v>-1.0738931654934589</v>
      </c>
      <c r="F43" s="28">
        <f t="shared" si="0"/>
        <v>-1.0387064309972063</v>
      </c>
      <c r="G43" s="28">
        <f t="shared" si="0"/>
        <v>-0.95526324570211241</v>
      </c>
      <c r="H43" s="28">
        <f t="shared" si="0"/>
        <v>-0.89435321678758317</v>
      </c>
      <c r="I43" s="28">
        <f t="shared" si="0"/>
        <v>-0.91043147034430527</v>
      </c>
      <c r="J43" s="28">
        <f t="shared" si="0"/>
        <v>-0.95721728352355662</v>
      </c>
      <c r="K43" s="28">
        <f t="shared" si="0"/>
        <v>-0.88955143947676962</v>
      </c>
      <c r="L43" s="28">
        <f t="shared" si="0"/>
        <v>-0.87929142830572982</v>
      </c>
      <c r="M43" s="28">
        <f t="shared" si="0"/>
        <v>-0.93062826677944432</v>
      </c>
      <c r="N43" s="28">
        <f t="shared" si="0"/>
        <v>-0.97887547174275991</v>
      </c>
      <c r="O43" s="28">
        <f t="shared" si="0"/>
        <v>-1.0632933858518783</v>
      </c>
      <c r="P43" s="28">
        <f t="shared" si="0"/>
        <v>-1.0773146462885408</v>
      </c>
      <c r="Q43" s="28">
        <f t="shared" si="0"/>
        <v>-1.1178898774012245</v>
      </c>
      <c r="R43" s="28">
        <f t="shared" si="0"/>
        <v>-1.1313261042097649</v>
      </c>
      <c r="S43" s="28">
        <f t="shared" si="0"/>
        <v>-1.1871667512098467</v>
      </c>
      <c r="T43" s="28">
        <f t="shared" si="0"/>
        <v>-1.3046553372879202</v>
      </c>
      <c r="U43" s="28">
        <f t="shared" si="0"/>
        <v>-1.2478780075782741</v>
      </c>
      <c r="V43" s="28">
        <f t="shared" si="0"/>
        <v>-1.2083238839157504</v>
      </c>
      <c r="W43" s="28">
        <f t="shared" si="0"/>
        <v>-1.2605486243529214</v>
      </c>
      <c r="X43" s="28">
        <f t="shared" si="0"/>
        <v>-1.168079428875334</v>
      </c>
      <c r="Y43" s="28">
        <f t="shared" si="0"/>
        <v>-1.1871631234452544</v>
      </c>
      <c r="Z43" s="28">
        <f t="shared" si="0"/>
        <v>-1.2607035367555346</v>
      </c>
      <c r="AA43" s="28">
        <f t="shared" si="0"/>
        <v>-1.2524116293870149</v>
      </c>
      <c r="AB43" s="28">
        <f t="shared" si="0"/>
        <v>-1.2850442218624556</v>
      </c>
      <c r="AC43" s="28">
        <f t="shared" si="0"/>
        <v>-1.282658776160603</v>
      </c>
      <c r="AD43" s="28">
        <f t="shared" si="0"/>
        <v>-1.2965797202085332</v>
      </c>
    </row>
    <row r="44" spans="1:31" x14ac:dyDescent="0.25">
      <c r="A44" s="2">
        <v>1</v>
      </c>
      <c r="B44" s="2">
        <v>2</v>
      </c>
      <c r="C44" s="2">
        <v>2</v>
      </c>
      <c r="D44" s="28">
        <f t="shared" ref="D44:AD44" si="1">(D18+D31-D5)</f>
        <v>-1.4457075410443343</v>
      </c>
      <c r="E44" s="28">
        <f t="shared" si="1"/>
        <v>-1.5091898240053667</v>
      </c>
      <c r="F44" s="28">
        <f t="shared" si="1"/>
        <v>-1.4677267407352721</v>
      </c>
      <c r="G44" s="28">
        <f t="shared" si="1"/>
        <v>-1.3905599042140206</v>
      </c>
      <c r="H44" s="28">
        <f t="shared" si="1"/>
        <v>-1.323373526525649</v>
      </c>
      <c r="I44" s="28">
        <f t="shared" si="1"/>
        <v>-1.3394517800823702</v>
      </c>
      <c r="J44" s="28">
        <f t="shared" si="1"/>
        <v>-1.3799612444877805</v>
      </c>
      <c r="K44" s="28">
        <f t="shared" si="1"/>
        <v>-1.3185717492148346</v>
      </c>
      <c r="L44" s="28">
        <f t="shared" si="1"/>
        <v>-1.3020353892699541</v>
      </c>
      <c r="M44" s="28">
        <f t="shared" si="1"/>
        <v>-1.3414342873643239</v>
      </c>
      <c r="N44" s="28">
        <f t="shared" si="1"/>
        <v>-1.3840025450143569</v>
      </c>
      <c r="O44" s="28">
        <f t="shared" si="1"/>
        <v>-1.462724313965841</v>
      </c>
      <c r="P44" s="28">
        <f t="shared" si="1"/>
        <v>-1.4710324590984989</v>
      </c>
      <c r="Q44" s="28">
        <f t="shared" si="1"/>
        <v>-1.4996014276741874</v>
      </c>
      <c r="R44" s="28">
        <f t="shared" si="1"/>
        <v>-1.5072914919261762</v>
      </c>
      <c r="S44" s="28">
        <f t="shared" si="1"/>
        <v>-1.5573698193772847</v>
      </c>
      <c r="T44" s="28">
        <f t="shared" si="1"/>
        <v>-1.6690791587541818</v>
      </c>
      <c r="U44" s="28">
        <f t="shared" si="1"/>
        <v>-1.6222307948459864</v>
      </c>
      <c r="V44" s="28">
        <f t="shared" si="1"/>
        <v>-1.5988081964949981</v>
      </c>
      <c r="W44" s="28">
        <f t="shared" si="1"/>
        <v>-1.6671322536370097</v>
      </c>
      <c r="X44" s="28">
        <f t="shared" si="1"/>
        <v>-1.5907350314316004</v>
      </c>
      <c r="Y44" s="28">
        <f t="shared" si="1"/>
        <v>-1.6195836423455736</v>
      </c>
      <c r="Z44" s="28">
        <f t="shared" si="1"/>
        <v>-1.6804315922390654</v>
      </c>
      <c r="AA44" s="28">
        <f t="shared" si="1"/>
        <v>-1.6594450970955745</v>
      </c>
      <c r="AB44" s="28">
        <f t="shared" si="1"/>
        <v>-1.6793858020047008</v>
      </c>
      <c r="AC44" s="28">
        <f t="shared" si="1"/>
        <v>-1.6643110672321244</v>
      </c>
      <c r="AD44" s="28">
        <f t="shared" si="1"/>
        <v>-1.6655368715527361</v>
      </c>
    </row>
    <row r="45" spans="1:31" x14ac:dyDescent="0.25">
      <c r="A45" s="2">
        <v>1</v>
      </c>
      <c r="B45" s="2">
        <v>2</v>
      </c>
      <c r="C45" s="2">
        <v>4</v>
      </c>
      <c r="D45" s="28">
        <f t="shared" ref="D45:AD45" si="2">(D19+D32-D6)</f>
        <v>0.27337106632270958</v>
      </c>
      <c r="E45" s="28">
        <f t="shared" si="2"/>
        <v>0.2098887833616776</v>
      </c>
      <c r="F45" s="28">
        <f t="shared" si="2"/>
        <v>0.2450755178579298</v>
      </c>
      <c r="G45" s="28">
        <f t="shared" si="2"/>
        <v>0.32224235437918258</v>
      </c>
      <c r="H45" s="28">
        <f t="shared" si="2"/>
        <v>0.38315238329371049</v>
      </c>
      <c r="I45" s="28">
        <f t="shared" si="2"/>
        <v>0.36707412973698972</v>
      </c>
      <c r="J45" s="28">
        <f t="shared" si="2"/>
        <v>0.32028831655773793</v>
      </c>
      <c r="K45" s="28">
        <f t="shared" si="2"/>
        <v>0.38167781183068339</v>
      </c>
      <c r="L45" s="28">
        <f t="shared" si="2"/>
        <v>0.39193782300172231</v>
      </c>
      <c r="M45" s="28">
        <f t="shared" si="2"/>
        <v>0.34218028505896347</v>
      </c>
      <c r="N45" s="28">
        <f t="shared" si="2"/>
        <v>0.28923834896469458</v>
      </c>
      <c r="O45" s="28">
        <f t="shared" si="2"/>
        <v>0.20010112370968258</v>
      </c>
      <c r="P45" s="28">
        <f t="shared" si="2"/>
        <v>0.18135410801585206</v>
      </c>
      <c r="Q45" s="28">
        <f t="shared" si="2"/>
        <v>0.14232297581507058</v>
      </c>
      <c r="R45" s="28">
        <f t="shared" si="2"/>
        <v>0.12415983016196996</v>
      </c>
      <c r="S45" s="28">
        <f t="shared" si="2"/>
        <v>6.3576634336742543E-2</v>
      </c>
      <c r="T45" s="28">
        <f t="shared" si="2"/>
        <v>-5.8661537848492706E-2</v>
      </c>
      <c r="U45" s="28">
        <f t="shared" si="2"/>
        <v>-1.2926690541533503E-2</v>
      </c>
      <c r="V45" s="28">
        <f t="shared" si="2"/>
        <v>8.9999161614775502E-3</v>
      </c>
      <c r="W45" s="28">
        <f t="shared" si="2"/>
        <v>-6.0887659572504305E-2</v>
      </c>
      <c r="X45" s="28">
        <f t="shared" si="2"/>
        <v>1.3892065164169409E-2</v>
      </c>
      <c r="Y45" s="28">
        <f t="shared" si="2"/>
        <v>-1.6631355562854999E-2</v>
      </c>
      <c r="Z45" s="28">
        <f t="shared" si="2"/>
        <v>-8.007620723770259E-2</v>
      </c>
      <c r="AA45" s="28">
        <f t="shared" si="2"/>
        <v>-5.5411697745008759E-2</v>
      </c>
      <c r="AB45" s="28">
        <f t="shared" si="2"/>
        <v>-8.4220962883032158E-2</v>
      </c>
      <c r="AC45" s="28">
        <f t="shared" si="2"/>
        <v>-6.5459022420522039E-2</v>
      </c>
      <c r="AD45" s="28">
        <f t="shared" si="2"/>
        <v>-6.9293868538367498E-2</v>
      </c>
    </row>
    <row r="46" spans="1:31" x14ac:dyDescent="0.25">
      <c r="A46" s="2">
        <v>1</v>
      </c>
      <c r="B46" s="2">
        <v>2</v>
      </c>
      <c r="C46" s="2">
        <v>6</v>
      </c>
      <c r="D46" s="28">
        <f t="shared" ref="D46:AD46" si="3">(D20+D33-D7)</f>
        <v>-0.1038542171182586</v>
      </c>
      <c r="E46" s="28">
        <f t="shared" si="3"/>
        <v>-0.17361284885313077</v>
      </c>
      <c r="F46" s="28">
        <f t="shared" si="3"/>
        <v>-0.14470246313072055</v>
      </c>
      <c r="G46" s="28">
        <f t="shared" si="3"/>
        <v>-7.3811975383310635E-2</v>
      </c>
      <c r="H46" s="28">
        <f t="shared" si="3"/>
        <v>-2.5454644016465799E-2</v>
      </c>
      <c r="I46" s="28">
        <f t="shared" si="3"/>
        <v>-4.7809246347028989E-2</v>
      </c>
      <c r="J46" s="28">
        <f t="shared" si="3"/>
        <v>-0.10087140830012409</v>
      </c>
      <c r="K46" s="28">
        <f t="shared" si="3"/>
        <v>-4.5758261801020161E-2</v>
      </c>
      <c r="L46" s="28">
        <f t="shared" si="3"/>
        <v>-4.1774599403821444E-2</v>
      </c>
      <c r="M46" s="28">
        <f t="shared" si="3"/>
        <v>-8.0074555651377555E-2</v>
      </c>
      <c r="N46" s="28">
        <f t="shared" si="3"/>
        <v>-0.11528487838853652</v>
      </c>
      <c r="O46" s="28">
        <f t="shared" si="3"/>
        <v>-0.19294225904533846</v>
      </c>
      <c r="P46" s="28">
        <f t="shared" si="3"/>
        <v>-0.18765028848199972</v>
      </c>
      <c r="Q46" s="28">
        <f t="shared" si="3"/>
        <v>-0.215188637368529</v>
      </c>
      <c r="R46" s="28">
        <f t="shared" si="3"/>
        <v>-0.21558798195090922</v>
      </c>
      <c r="S46" s="28">
        <f t="shared" si="3"/>
        <v>-0.26466809549867509</v>
      </c>
      <c r="T46" s="28">
        <f t="shared" si="3"/>
        <v>-0.36911979935059192</v>
      </c>
      <c r="U46" s="28">
        <f t="shared" si="3"/>
        <v>-0.35479610781478677</v>
      </c>
      <c r="V46" s="28">
        <f t="shared" si="3"/>
        <v>-0.35141927355226255</v>
      </c>
      <c r="W46" s="28">
        <f t="shared" si="3"/>
        <v>-0.45237400093711777</v>
      </c>
      <c r="X46" s="28">
        <f t="shared" si="3"/>
        <v>-0.40235844363337181</v>
      </c>
      <c r="Y46" s="28">
        <f t="shared" si="3"/>
        <v>-0.46389577637713497</v>
      </c>
      <c r="Z46" s="28">
        <f t="shared" si="3"/>
        <v>-0.52751851931357319</v>
      </c>
      <c r="AA46" s="28">
        <f t="shared" si="3"/>
        <v>-0.50930894157121243</v>
      </c>
      <c r="AB46" s="28">
        <f t="shared" si="3"/>
        <v>-0.53830021244665049</v>
      </c>
      <c r="AC46" s="28">
        <f t="shared" si="3"/>
        <v>-0.52599709637095815</v>
      </c>
      <c r="AD46" s="28">
        <f t="shared" si="3"/>
        <v>-0.5300003700450473</v>
      </c>
    </row>
    <row r="47" spans="1:31" x14ac:dyDescent="0.25">
      <c r="A47" s="2">
        <v>1</v>
      </c>
      <c r="B47" s="2">
        <v>2</v>
      </c>
      <c r="C47" s="2">
        <v>7</v>
      </c>
      <c r="D47" s="28">
        <f t="shared" ref="D47:AD47" si="4">(D21+D34-D8)</f>
        <v>-0.42422330682125597</v>
      </c>
      <c r="E47" s="28">
        <f t="shared" si="4"/>
        <v>-0.47515289223460311</v>
      </c>
      <c r="F47" s="28">
        <f t="shared" si="4"/>
        <v>-0.42741346019066739</v>
      </c>
      <c r="G47" s="28">
        <f t="shared" si="4"/>
        <v>-0.33141757734788824</v>
      </c>
      <c r="H47" s="28">
        <f t="shared" si="4"/>
        <v>-0.25795485088567549</v>
      </c>
      <c r="I47" s="28">
        <f t="shared" si="4"/>
        <v>-0.26148040689471275</v>
      </c>
      <c r="J47" s="28">
        <f t="shared" si="4"/>
        <v>-0.29571352252628103</v>
      </c>
      <c r="K47" s="28">
        <f t="shared" si="4"/>
        <v>-0.21549498093181096</v>
      </c>
      <c r="L47" s="28">
        <f t="shared" si="4"/>
        <v>-0.19268227221308631</v>
      </c>
      <c r="M47" s="28">
        <f t="shared" si="4"/>
        <v>-0.23006438846064281</v>
      </c>
      <c r="N47" s="28">
        <f t="shared" si="4"/>
        <v>-0.26435687119780127</v>
      </c>
      <c r="O47" s="28">
        <f t="shared" si="4"/>
        <v>-0.34109641185460227</v>
      </c>
      <c r="P47" s="28">
        <f t="shared" si="4"/>
        <v>-0.34116295006510677</v>
      </c>
      <c r="Q47" s="28">
        <f t="shared" si="4"/>
        <v>-0.36778345895163422</v>
      </c>
      <c r="R47" s="28">
        <f t="shared" si="4"/>
        <v>-0.36726496353401483</v>
      </c>
      <c r="S47" s="28">
        <f t="shared" si="4"/>
        <v>-0.42170358585562218</v>
      </c>
      <c r="T47" s="28">
        <f t="shared" si="4"/>
        <v>-0.52523744970753983</v>
      </c>
      <c r="U47" s="28">
        <f t="shared" si="4"/>
        <v>-0.51166054617173495</v>
      </c>
      <c r="V47" s="28">
        <f t="shared" si="4"/>
        <v>-0.51530684868305343</v>
      </c>
      <c r="W47" s="28">
        <f t="shared" si="4"/>
        <v>-0.61700836406790671</v>
      </c>
      <c r="X47" s="28">
        <f t="shared" si="4"/>
        <v>-0.56773959476416236</v>
      </c>
      <c r="Y47" s="28">
        <f t="shared" si="4"/>
        <v>-0.63002371550792491</v>
      </c>
      <c r="Z47" s="28">
        <f t="shared" si="4"/>
        <v>-0.68824852427052141</v>
      </c>
      <c r="AA47" s="28">
        <f t="shared" si="4"/>
        <v>-0.66464101235431849</v>
      </c>
      <c r="AB47" s="28">
        <f t="shared" si="4"/>
        <v>-0.6882343490559153</v>
      </c>
      <c r="AC47" s="28">
        <f t="shared" si="4"/>
        <v>-0.67053329880638035</v>
      </c>
      <c r="AD47" s="28">
        <f t="shared" si="4"/>
        <v>-0.66913863830662734</v>
      </c>
    </row>
    <row r="48" spans="1:31" x14ac:dyDescent="0.25">
      <c r="A48" s="2">
        <v>2</v>
      </c>
      <c r="B48" s="2">
        <v>2</v>
      </c>
      <c r="C48" s="2">
        <v>1</v>
      </c>
      <c r="D48" s="28">
        <f t="shared" ref="D48:AD48" si="5">(D22+D35-D9)</f>
        <v>-4.5046158081384124E-2</v>
      </c>
      <c r="E48" s="28">
        <f t="shared" si="5"/>
        <v>-4.0338148601384738E-2</v>
      </c>
      <c r="F48" s="28">
        <f t="shared" si="5"/>
        <v>-4.400658147520442E-3</v>
      </c>
      <c r="G48" s="28">
        <f t="shared" si="5"/>
        <v>7.6097338822677774E-2</v>
      </c>
      <c r="H48" s="28">
        <f t="shared" si="5"/>
        <v>0.11689330115192442</v>
      </c>
      <c r="I48" s="28">
        <f t="shared" si="5"/>
        <v>0.10736969738511215</v>
      </c>
      <c r="J48" s="28">
        <f t="shared" si="5"/>
        <v>8.5170667883215589E-2</v>
      </c>
      <c r="K48" s="28">
        <f t="shared" si="5"/>
        <v>0.10950921604939401</v>
      </c>
      <c r="L48" s="28">
        <f t="shared" si="5"/>
        <v>9.8707800314508543E-2</v>
      </c>
      <c r="M48" s="28">
        <f t="shared" si="5"/>
        <v>9.406740658672641E-2</v>
      </c>
      <c r="N48" s="28">
        <f t="shared" si="5"/>
        <v>9.3225711786305787E-2</v>
      </c>
      <c r="O48" s="28">
        <f t="shared" si="5"/>
        <v>7.1945908020146554E-2</v>
      </c>
      <c r="P48" s="28">
        <f t="shared" si="5"/>
        <v>7.6280061527321585E-2</v>
      </c>
      <c r="Q48" s="28">
        <f t="shared" si="5"/>
        <v>4.8417619294065517E-3</v>
      </c>
      <c r="R48" s="28">
        <f t="shared" si="5"/>
        <v>-2.2644419965661022E-2</v>
      </c>
      <c r="S48" s="28">
        <f t="shared" si="5"/>
        <v>-0.11473111615281129</v>
      </c>
      <c r="T48" s="28">
        <f t="shared" si="5"/>
        <v>-0.24338317093746209</v>
      </c>
      <c r="U48" s="28">
        <f t="shared" si="5"/>
        <v>-0.30847609152462896</v>
      </c>
      <c r="V48" s="28">
        <f t="shared" si="5"/>
        <v>-0.20833955693382933</v>
      </c>
      <c r="W48" s="28">
        <f t="shared" si="5"/>
        <v>-0.24182897940097803</v>
      </c>
      <c r="X48" s="28">
        <f t="shared" si="5"/>
        <v>-0.15805841692769373</v>
      </c>
      <c r="Y48" s="28">
        <f t="shared" si="5"/>
        <v>-6.0931047615231826E-2</v>
      </c>
      <c r="Z48" s="28">
        <f t="shared" si="5"/>
        <v>-9.7919545607022318E-2</v>
      </c>
      <c r="AA48" s="28">
        <f t="shared" si="5"/>
        <v>-0.13407064063709218</v>
      </c>
      <c r="AB48" s="28">
        <f t="shared" si="5"/>
        <v>-0.16139383886452263</v>
      </c>
      <c r="AC48" s="28">
        <f t="shared" si="5"/>
        <v>-0.1969156642017591</v>
      </c>
      <c r="AD48" s="28">
        <f t="shared" si="5"/>
        <v>-0.25534233866867018</v>
      </c>
    </row>
    <row r="49" spans="1:31" x14ac:dyDescent="0.25">
      <c r="A49" s="2">
        <v>2</v>
      </c>
      <c r="B49" s="2">
        <v>2</v>
      </c>
      <c r="C49" s="2">
        <v>2</v>
      </c>
      <c r="D49" s="28">
        <f t="shared" ref="D49:AD49" si="6">(D23+D36-D10)</f>
        <v>-6.2259076805021962E-2</v>
      </c>
      <c r="E49" s="28">
        <f t="shared" si="6"/>
        <v>-7.638011364654762E-2</v>
      </c>
      <c r="F49" s="28">
        <f t="shared" si="6"/>
        <v>-4.6718971966525302E-2</v>
      </c>
      <c r="G49" s="28">
        <f t="shared" si="6"/>
        <v>1.4949978682146092E-2</v>
      </c>
      <c r="H49" s="28">
        <f t="shared" si="6"/>
        <v>3.6916894689866808E-2</v>
      </c>
      <c r="I49" s="28">
        <f t="shared" si="6"/>
        <v>1.4840593375370581E-2</v>
      </c>
      <c r="J49" s="28">
        <f t="shared" si="6"/>
        <v>-1.9911133674210379E-2</v>
      </c>
      <c r="K49" s="28">
        <f t="shared" si="6"/>
        <v>-8.1252830557168032E-3</v>
      </c>
      <c r="L49" s="28">
        <f t="shared" si="6"/>
        <v>-3.7755745112126871E-2</v>
      </c>
      <c r="M49" s="28">
        <f t="shared" si="6"/>
        <v>-6.1225185161434492E-2</v>
      </c>
      <c r="N49" s="28">
        <f t="shared" si="6"/>
        <v>-6.8343228735696204E-2</v>
      </c>
      <c r="O49" s="28">
        <f t="shared" si="6"/>
        <v>-0.1084520788233827</v>
      </c>
      <c r="P49" s="28">
        <f t="shared" si="6"/>
        <v>-9.1565227768522828E-2</v>
      </c>
      <c r="Q49" s="28">
        <f t="shared" si="6"/>
        <v>-0.1406922645490023</v>
      </c>
      <c r="R49" s="28">
        <f t="shared" si="6"/>
        <v>-0.13303674261456067</v>
      </c>
      <c r="S49" s="28">
        <f t="shared" si="6"/>
        <v>-0.20233915239406342</v>
      </c>
      <c r="T49" s="28">
        <f t="shared" si="6"/>
        <v>-0.30172245416748034</v>
      </c>
      <c r="U49" s="28">
        <f t="shared" si="6"/>
        <v>-0.33733782263044043</v>
      </c>
      <c r="V49" s="28">
        <f t="shared" si="6"/>
        <v>-0.25748534511226362</v>
      </c>
      <c r="W49" s="28">
        <f t="shared" si="6"/>
        <v>-0.29876704174805013</v>
      </c>
      <c r="X49" s="28">
        <f t="shared" si="6"/>
        <v>-0.23540539791553883</v>
      </c>
      <c r="Y49" s="28">
        <f t="shared" si="6"/>
        <v>-0.19636614219910165</v>
      </c>
      <c r="Z49" s="28">
        <f t="shared" si="6"/>
        <v>-0.23434943958909793</v>
      </c>
      <c r="AA49" s="28">
        <f t="shared" si="6"/>
        <v>-0.27778410717378232</v>
      </c>
      <c r="AB49" s="28">
        <f t="shared" si="6"/>
        <v>-0.31239693011355119</v>
      </c>
      <c r="AC49" s="28">
        <f t="shared" si="6"/>
        <v>-0.35520688274009382</v>
      </c>
      <c r="AD49" s="28">
        <f t="shared" si="6"/>
        <v>-0.41465305869571933</v>
      </c>
    </row>
    <row r="50" spans="1:31" x14ac:dyDescent="0.25">
      <c r="A50" s="2">
        <v>2</v>
      </c>
      <c r="B50" s="2">
        <v>2</v>
      </c>
      <c r="C50" s="2">
        <v>4</v>
      </c>
      <c r="D50" s="28">
        <f t="shared" ref="D50:AD50" si="7">(D24+D37-D11)</f>
        <v>1.1173668972276154</v>
      </c>
      <c r="E50" s="28">
        <f t="shared" si="7"/>
        <v>1.1157985579337737</v>
      </c>
      <c r="F50" s="28">
        <f t="shared" si="7"/>
        <v>1.1580123971614811</v>
      </c>
      <c r="G50" s="28">
        <f t="shared" si="7"/>
        <v>1.2322340453578362</v>
      </c>
      <c r="H50" s="28">
        <f t="shared" si="7"/>
        <v>1.2730300076870837</v>
      </c>
      <c r="I50" s="28">
        <f t="shared" si="7"/>
        <v>1.2635064039202695</v>
      </c>
      <c r="J50" s="28">
        <f t="shared" si="7"/>
        <v>1.2413073744183742</v>
      </c>
      <c r="K50" s="28">
        <f t="shared" si="7"/>
        <v>1.2656459225845511</v>
      </c>
      <c r="L50" s="28">
        <f t="shared" si="7"/>
        <v>1.254844506849667</v>
      </c>
      <c r="M50" s="28">
        <f t="shared" si="7"/>
        <v>1.2439277643480424</v>
      </c>
      <c r="N50" s="28">
        <f t="shared" si="7"/>
        <v>1.2493624183214644</v>
      </c>
      <c r="O50" s="28">
        <f t="shared" si="7"/>
        <v>1.221806265781463</v>
      </c>
      <c r="P50" s="28">
        <f t="shared" si="7"/>
        <v>1.2198640705147956</v>
      </c>
      <c r="Q50" s="28">
        <f t="shared" si="7"/>
        <v>1.1765710125590649</v>
      </c>
      <c r="R50" s="28">
        <f t="shared" si="7"/>
        <v>1.1897370157748028</v>
      </c>
      <c r="S50" s="28">
        <f t="shared" si="7"/>
        <v>1.1320947641037513</v>
      </c>
      <c r="T50" s="28">
        <f t="shared" si="7"/>
        <v>1.0316817032113095</v>
      </c>
      <c r="U50" s="28">
        <f t="shared" si="7"/>
        <v>1.0011732478676514</v>
      </c>
      <c r="V50" s="28">
        <f t="shared" si="7"/>
        <v>1.0770502292658566</v>
      </c>
      <c r="W50" s="28">
        <f t="shared" si="7"/>
        <v>1.0256023809849799</v>
      </c>
      <c r="X50" s="28">
        <f t="shared" si="7"/>
        <v>1.0788807744296125</v>
      </c>
      <c r="Y50" s="28">
        <f t="shared" si="7"/>
        <v>1.0928486147013805</v>
      </c>
      <c r="Z50" s="28">
        <f t="shared" si="7"/>
        <v>1.0589245096124738</v>
      </c>
      <c r="AA50" s="28">
        <f t="shared" si="7"/>
        <v>1.0258428619439162</v>
      </c>
      <c r="AB50" s="28">
        <f t="shared" si="7"/>
        <v>1.0015938464279595</v>
      </c>
      <c r="AC50" s="28">
        <f t="shared" si="7"/>
        <v>0.96915123897381283</v>
      </c>
      <c r="AD50" s="28">
        <f t="shared" si="7"/>
        <v>0.91381060109101497</v>
      </c>
    </row>
    <row r="51" spans="1:31" x14ac:dyDescent="0.25">
      <c r="A51" s="2">
        <v>2</v>
      </c>
      <c r="B51" s="2">
        <v>2</v>
      </c>
      <c r="C51" s="2">
        <v>6</v>
      </c>
      <c r="D51" s="28">
        <f t="shared" ref="D51:AD51" si="8">(D25+D38-D12)</f>
        <v>1.2953102054036303</v>
      </c>
      <c r="E51" s="28">
        <f t="shared" si="8"/>
        <v>1.3000182148836295</v>
      </c>
      <c r="F51" s="28">
        <f t="shared" si="8"/>
        <v>1.3422320541113348</v>
      </c>
      <c r="G51" s="28">
        <f t="shared" si="8"/>
        <v>1.4164537023076913</v>
      </c>
      <c r="H51" s="28">
        <f t="shared" si="8"/>
        <v>1.4572496646369382</v>
      </c>
      <c r="I51" s="28">
        <f t="shared" si="8"/>
        <v>1.4540024096439679</v>
      </c>
      <c r="J51" s="28">
        <f t="shared" si="8"/>
        <v>1.4318033801420706</v>
      </c>
      <c r="K51" s="28">
        <f t="shared" si="8"/>
        <v>1.4624182770820902</v>
      </c>
      <c r="L51" s="28">
        <f t="shared" si="8"/>
        <v>1.451616861347206</v>
      </c>
      <c r="M51" s="28">
        <f t="shared" si="8"/>
        <v>1.4407001188455817</v>
      </c>
      <c r="N51" s="28">
        <f t="shared" si="8"/>
        <v>1.4461347728190035</v>
      </c>
      <c r="O51" s="28">
        <f t="shared" si="8"/>
        <v>1.4248549690528445</v>
      </c>
      <c r="P51" s="28">
        <f t="shared" si="8"/>
        <v>1.4291891225600193</v>
      </c>
      <c r="Q51" s="28">
        <f t="shared" si="8"/>
        <v>1.3936415039882624</v>
      </c>
      <c r="R51" s="28">
        <f t="shared" si="8"/>
        <v>1.414598700667038</v>
      </c>
      <c r="S51" s="28">
        <f t="shared" si="8"/>
        <v>1.3646790342798867</v>
      </c>
      <c r="T51" s="28">
        <f t="shared" si="8"/>
        <v>1.2719176605213929</v>
      </c>
      <c r="U51" s="28">
        <f t="shared" si="8"/>
        <v>1.2489917697342268</v>
      </c>
      <c r="V51" s="28">
        <f t="shared" si="8"/>
        <v>1.3058372542850258</v>
      </c>
      <c r="W51" s="28">
        <f t="shared" si="8"/>
        <v>1.2353331305517199</v>
      </c>
      <c r="X51" s="28">
        <f t="shared" si="8"/>
        <v>1.2695362942111617</v>
      </c>
      <c r="Y51" s="28">
        <f t="shared" si="8"/>
        <v>1.2379145336436232</v>
      </c>
      <c r="Z51" s="28">
        <f t="shared" si="8"/>
        <v>1.1992622661303067</v>
      </c>
      <c r="AA51" s="28">
        <f t="shared" si="8"/>
        <v>1.1677237503525537</v>
      </c>
      <c r="AB51" s="28">
        <f t="shared" si="8"/>
        <v>1.1324604338297561</v>
      </c>
      <c r="AC51" s="28">
        <f t="shared" si="8"/>
        <v>1.1015511877448352</v>
      </c>
      <c r="AD51" s="28">
        <f t="shared" si="8"/>
        <v>1.0414607437563994</v>
      </c>
    </row>
    <row r="52" spans="1:31" x14ac:dyDescent="0.25">
      <c r="A52" s="2">
        <v>2</v>
      </c>
      <c r="B52" s="2">
        <v>2</v>
      </c>
      <c r="C52" s="2">
        <v>7</v>
      </c>
      <c r="D52" s="28">
        <f t="shared" ref="D52:AD52" si="9">(D26+D39-D13)</f>
        <v>0.82632424635458324</v>
      </c>
      <c r="E52" s="28">
        <f t="shared" si="9"/>
        <v>0.84986130215610878</v>
      </c>
      <c r="F52" s="28">
        <f t="shared" si="9"/>
        <v>0.91718053647918318</v>
      </c>
      <c r="G52" s="28">
        <f t="shared" si="9"/>
        <v>1.0165075797709062</v>
      </c>
      <c r="H52" s="28">
        <f t="shared" si="9"/>
        <v>1.0824089371955212</v>
      </c>
      <c r="I52" s="28">
        <f t="shared" si="9"/>
        <v>1.0979907285240764</v>
      </c>
      <c r="J52" s="28">
        <f t="shared" si="9"/>
        <v>1.100897094117548</v>
      </c>
      <c r="K52" s="28">
        <f t="shared" si="9"/>
        <v>1.1503410373790932</v>
      </c>
      <c r="L52" s="28">
        <f t="shared" si="9"/>
        <v>1.164645016739577</v>
      </c>
      <c r="M52" s="28">
        <f t="shared" si="9"/>
        <v>1.1788336693333206</v>
      </c>
      <c r="N52" s="28">
        <f t="shared" si="9"/>
        <v>1.2093737184021103</v>
      </c>
      <c r="O52" s="28">
        <f t="shared" si="9"/>
        <v>1.2069229609574759</v>
      </c>
      <c r="P52" s="28">
        <f t="shared" si="9"/>
        <v>1.2049807656908089</v>
      </c>
      <c r="Q52" s="28">
        <f t="shared" si="9"/>
        <v>1.1675955977452102</v>
      </c>
      <c r="R52" s="28">
        <f t="shared" si="9"/>
        <v>1.186715245050143</v>
      </c>
      <c r="S52" s="28">
        <f t="shared" si="9"/>
        <v>1.1349580292891506</v>
      </c>
      <c r="T52" s="28">
        <f t="shared" si="9"/>
        <v>1.0403591061568151</v>
      </c>
      <c r="U52" s="28">
        <f t="shared" si="9"/>
        <v>1.0155956659958072</v>
      </c>
      <c r="V52" s="28">
        <f t="shared" si="9"/>
        <v>1.0662358926527646</v>
      </c>
      <c r="W52" s="28">
        <f t="shared" si="9"/>
        <v>0.98952651102561595</v>
      </c>
      <c r="X52" s="28">
        <f t="shared" si="9"/>
        <v>1.0175244167912165</v>
      </c>
      <c r="Y52" s="28">
        <f t="shared" si="9"/>
        <v>0.97532968980983581</v>
      </c>
      <c r="Z52" s="28">
        <f t="shared" si="9"/>
        <v>0.9521530150180455</v>
      </c>
      <c r="AA52" s="28">
        <f t="shared" si="9"/>
        <v>0.92353739441413318</v>
      </c>
      <c r="AB52" s="28">
        <f t="shared" si="9"/>
        <v>0.9037496706128616</v>
      </c>
      <c r="AC52" s="28">
        <f t="shared" si="9"/>
        <v>0.87576331970178289</v>
      </c>
      <c r="AD52" s="28">
        <f t="shared" si="9"/>
        <v>0.83114846843487333</v>
      </c>
    </row>
    <row r="54" spans="1:31" x14ac:dyDescent="0.25">
      <c r="A54" t="s">
        <v>108</v>
      </c>
    </row>
    <row r="55" spans="1:31" x14ac:dyDescent="0.25">
      <c r="D55">
        <v>1990</v>
      </c>
      <c r="E55">
        <v>1991</v>
      </c>
      <c r="F55">
        <v>1992</v>
      </c>
      <c r="G55">
        <v>1993</v>
      </c>
      <c r="H55">
        <v>1994</v>
      </c>
      <c r="I55">
        <v>1995</v>
      </c>
      <c r="J55">
        <v>1996</v>
      </c>
      <c r="K55">
        <v>1997</v>
      </c>
      <c r="L55">
        <v>1998</v>
      </c>
      <c r="M55">
        <v>1999</v>
      </c>
      <c r="N55">
        <v>2000</v>
      </c>
      <c r="O55">
        <v>2001</v>
      </c>
      <c r="P55">
        <v>2002</v>
      </c>
      <c r="Q55">
        <v>2003</v>
      </c>
      <c r="R55">
        <v>2004</v>
      </c>
      <c r="S55">
        <v>2005</v>
      </c>
      <c r="T55">
        <v>2006</v>
      </c>
      <c r="U55">
        <v>2007</v>
      </c>
      <c r="V55">
        <v>2008</v>
      </c>
      <c r="W55">
        <v>2009</v>
      </c>
      <c r="X55">
        <v>2010</v>
      </c>
      <c r="Y55">
        <v>2011</v>
      </c>
      <c r="Z55">
        <v>2012</v>
      </c>
      <c r="AA55">
        <v>2013</v>
      </c>
      <c r="AB55">
        <v>2014</v>
      </c>
      <c r="AC55">
        <v>2015</v>
      </c>
      <c r="AD55">
        <v>2016</v>
      </c>
      <c r="AE55">
        <v>2017</v>
      </c>
    </row>
    <row r="56" spans="1:31" x14ac:dyDescent="0.25">
      <c r="B56" t="s">
        <v>1</v>
      </c>
      <c r="D56">
        <v>1.4987808583537028</v>
      </c>
      <c r="E56">
        <v>1.4601030099235772</v>
      </c>
      <c r="F56">
        <v>1.48345575671049</v>
      </c>
      <c r="G56">
        <v>1.4959989460571215</v>
      </c>
      <c r="H56">
        <v>1.5254993780620885</v>
      </c>
      <c r="I56">
        <v>1.5369033143990167</v>
      </c>
      <c r="J56">
        <v>1.5180784626248929</v>
      </c>
      <c r="K56">
        <v>1.5460065984536626</v>
      </c>
      <c r="L56">
        <v>1.5611453383560923</v>
      </c>
      <c r="M56">
        <v>1.5467837858282896</v>
      </c>
      <c r="N56">
        <v>1.5335024668328805</v>
      </c>
      <c r="O56">
        <v>1.5104947835982001</v>
      </c>
      <c r="P56">
        <v>1.5018005401135484</v>
      </c>
      <c r="Q56">
        <v>1.4920191069619766</v>
      </c>
      <c r="R56">
        <v>1.4774337581489025</v>
      </c>
      <c r="S56">
        <v>1.4559517243697411</v>
      </c>
      <c r="T56">
        <v>1.4389881373682305</v>
      </c>
      <c r="U56">
        <v>1.4918880622782031</v>
      </c>
      <c r="V56">
        <v>1.5372060012672688</v>
      </c>
      <c r="W56">
        <v>1.5348897282510972</v>
      </c>
      <c r="X56">
        <v>1.6164246443108272</v>
      </c>
      <c r="Y56">
        <v>1.6563212602081128</v>
      </c>
      <c r="Z56">
        <v>1.6504462083893021</v>
      </c>
      <c r="AA56">
        <v>1.6777689613622335</v>
      </c>
      <c r="AB56">
        <v>1.6778574941984679</v>
      </c>
      <c r="AC56">
        <v>1.6961325309854107</v>
      </c>
      <c r="AD56">
        <v>1.7122389835341849</v>
      </c>
      <c r="AE56">
        <v>0.47105095824800453</v>
      </c>
    </row>
    <row r="57" spans="1:31" x14ac:dyDescent="0.25">
      <c r="B57" t="s">
        <v>10</v>
      </c>
      <c r="D57">
        <v>0.76932340238033359</v>
      </c>
      <c r="E57">
        <v>0.74914544773526159</v>
      </c>
      <c r="F57">
        <v>0.76495476521545236</v>
      </c>
      <c r="G57">
        <v>0.7702916996090301</v>
      </c>
      <c r="H57">
        <v>0.78047940290430395</v>
      </c>
      <c r="I57">
        <v>0.78445282002875971</v>
      </c>
      <c r="J57">
        <v>0.77566550704991977</v>
      </c>
      <c r="K57">
        <v>0.7851347070399548</v>
      </c>
      <c r="L57">
        <v>0.79290057700041017</v>
      </c>
      <c r="M57">
        <v>0.79724304497688592</v>
      </c>
      <c r="N57">
        <v>0.80215971966338318</v>
      </c>
      <c r="O57">
        <v>0.80721126156030443</v>
      </c>
      <c r="P57">
        <v>0.80616585240789429</v>
      </c>
      <c r="Q57">
        <v>0.79444856392199448</v>
      </c>
      <c r="R57">
        <v>0.78242717717710519</v>
      </c>
      <c r="S57">
        <v>0.76801382838146914</v>
      </c>
      <c r="T57">
        <v>0.74513897225632231</v>
      </c>
      <c r="U57">
        <v>0.74639352855597663</v>
      </c>
      <c r="V57">
        <v>0.79043043230100452</v>
      </c>
      <c r="W57">
        <v>0.79127124803507254</v>
      </c>
      <c r="X57">
        <v>0.84045580504173112</v>
      </c>
      <c r="Y57">
        <v>0.90823699486208975</v>
      </c>
      <c r="Z57">
        <v>0.91481549086590408</v>
      </c>
      <c r="AA57">
        <v>0.93107573574974622</v>
      </c>
      <c r="AB57">
        <v>0.93832009435171315</v>
      </c>
      <c r="AC57">
        <v>0.94433114561841958</v>
      </c>
      <c r="AD57">
        <v>0.94459796900792647</v>
      </c>
      <c r="AE57">
        <v>0.23935056217992434</v>
      </c>
    </row>
    <row r="59" spans="1:31" x14ac:dyDescent="0.25">
      <c r="A59" t="s">
        <v>160</v>
      </c>
    </row>
    <row r="60" spans="1:31" x14ac:dyDescent="0.25">
      <c r="D60">
        <v>1990</v>
      </c>
      <c r="E60">
        <v>1991</v>
      </c>
      <c r="F60">
        <v>1992</v>
      </c>
      <c r="G60">
        <v>1993</v>
      </c>
      <c r="H60">
        <v>1994</v>
      </c>
      <c r="I60">
        <v>1995</v>
      </c>
      <c r="J60">
        <v>1996</v>
      </c>
      <c r="K60">
        <v>1997</v>
      </c>
      <c r="L60">
        <v>1998</v>
      </c>
      <c r="M60">
        <v>1999</v>
      </c>
      <c r="N60">
        <v>2000</v>
      </c>
      <c r="O60">
        <v>2001</v>
      </c>
      <c r="P60">
        <v>2002</v>
      </c>
      <c r="Q60">
        <v>2003</v>
      </c>
      <c r="R60">
        <v>2004</v>
      </c>
      <c r="S60">
        <v>2005</v>
      </c>
      <c r="T60">
        <v>2006</v>
      </c>
      <c r="U60">
        <v>2007</v>
      </c>
      <c r="V60">
        <v>2008</v>
      </c>
      <c r="W60">
        <v>2009</v>
      </c>
      <c r="X60">
        <v>2010</v>
      </c>
      <c r="Y60">
        <v>2011</v>
      </c>
      <c r="Z60">
        <v>2012</v>
      </c>
      <c r="AA60">
        <v>2013</v>
      </c>
      <c r="AB60">
        <v>2014</v>
      </c>
      <c r="AC60">
        <v>2015</v>
      </c>
      <c r="AD60">
        <v>2016</v>
      </c>
      <c r="AE60">
        <v>2017</v>
      </c>
    </row>
    <row r="61" spans="1:31" x14ac:dyDescent="0.25">
      <c r="B61" t="s">
        <v>1</v>
      </c>
      <c r="D61">
        <v>1.9636262386637404</v>
      </c>
      <c r="E61">
        <v>1.9222996257811731</v>
      </c>
      <c r="F61">
        <v>1.9579588643188</v>
      </c>
      <c r="G61">
        <v>1.9797173662445513</v>
      </c>
      <c r="H61">
        <v>2.0244446612287539</v>
      </c>
      <c r="I61">
        <v>2.0434367247224254</v>
      </c>
      <c r="J61">
        <v>2.0272940060795266</v>
      </c>
      <c r="K61">
        <v>2.0692641810538959</v>
      </c>
      <c r="L61">
        <v>2.1021178139833414</v>
      </c>
      <c r="M61">
        <v>2.1064776104174601</v>
      </c>
      <c r="N61">
        <v>2.1013397913164584</v>
      </c>
      <c r="O61">
        <v>2.0879707440883615</v>
      </c>
      <c r="P61">
        <v>2.0911861027861374</v>
      </c>
      <c r="Q61">
        <v>2.0945285708174657</v>
      </c>
      <c r="R61">
        <v>2.1160087702864629</v>
      </c>
      <c r="S61">
        <v>2.1059454022524684</v>
      </c>
      <c r="T61">
        <v>2.0956579527495141</v>
      </c>
      <c r="U61">
        <v>2.1318621134655147</v>
      </c>
      <c r="V61">
        <v>2.1448072570564749</v>
      </c>
      <c r="W61">
        <v>2.0806737881957509</v>
      </c>
      <c r="X61">
        <v>2.1141942214776726</v>
      </c>
      <c r="Y61">
        <v>2.1006250406595766</v>
      </c>
      <c r="Z61">
        <v>2.0773267017818036</v>
      </c>
      <c r="AA61">
        <v>2.1061865311876571</v>
      </c>
      <c r="AB61">
        <v>2.1027717042438283</v>
      </c>
      <c r="AC61">
        <v>2.1248623235918425</v>
      </c>
      <c r="AD61">
        <v>2.1496098178500995</v>
      </c>
      <c r="AE61">
        <v>0</v>
      </c>
    </row>
    <row r="62" spans="1:31" x14ac:dyDescent="0.25">
      <c r="B62" t="s">
        <v>10</v>
      </c>
      <c r="D62">
        <v>1.6976554099243442</v>
      </c>
      <c r="E62">
        <v>1.6788224884111711</v>
      </c>
      <c r="F62">
        <v>1.7065082899700084</v>
      </c>
      <c r="G62">
        <v>1.7198339542868308</v>
      </c>
      <c r="H62">
        <v>1.7409548044897327</v>
      </c>
      <c r="I62">
        <v>1.7521431544410102</v>
      </c>
      <c r="J62">
        <v>1.7483416226186324</v>
      </c>
      <c r="K62">
        <v>1.7668866086556245</v>
      </c>
      <c r="L62">
        <v>1.7931840131991135</v>
      </c>
      <c r="M62">
        <v>1.8044664762932709</v>
      </c>
      <c r="N62">
        <v>1.8171962616177773</v>
      </c>
      <c r="O62">
        <v>1.8301058300806574</v>
      </c>
      <c r="P62">
        <v>1.8400392130021985</v>
      </c>
      <c r="Q62">
        <v>1.8485750748518635</v>
      </c>
      <c r="R62">
        <v>1.8758209049257411</v>
      </c>
      <c r="S62">
        <v>1.8782907259373025</v>
      </c>
      <c r="T62">
        <v>1.8663302091793805</v>
      </c>
      <c r="U62">
        <v>1.8897258237808348</v>
      </c>
      <c r="V62">
        <v>1.9407509204646758</v>
      </c>
      <c r="W62">
        <v>1.9048455741053796</v>
      </c>
      <c r="X62">
        <v>1.941924472698815</v>
      </c>
      <c r="Y62">
        <v>1.9550426712889721</v>
      </c>
      <c r="Z62">
        <v>1.9502306225538477</v>
      </c>
      <c r="AA62">
        <v>1.9528808276203964</v>
      </c>
      <c r="AB62">
        <v>1.9428470081967606</v>
      </c>
      <c r="AC62">
        <v>1.9291570038369625</v>
      </c>
      <c r="AD62">
        <v>1.9178867932480126</v>
      </c>
      <c r="AE62">
        <v>0</v>
      </c>
    </row>
    <row r="63" spans="1:31" x14ac:dyDescent="0.25">
      <c r="D63">
        <f>D56+D61</f>
        <v>3.4624070970174432</v>
      </c>
    </row>
    <row r="64" spans="1:31" x14ac:dyDescent="0.25">
      <c r="A64" t="s">
        <v>148</v>
      </c>
    </row>
    <row r="65" spans="1:30" x14ac:dyDescent="0.25">
      <c r="A65" s="6"/>
      <c r="B65" s="6"/>
      <c r="C65" s="6"/>
      <c r="D65" s="6">
        <v>1990</v>
      </c>
      <c r="E65" s="6">
        <v>1991</v>
      </c>
      <c r="F65" s="6">
        <v>1992</v>
      </c>
      <c r="G65" s="6">
        <v>1993</v>
      </c>
      <c r="H65" s="6">
        <v>1994</v>
      </c>
      <c r="I65" s="6">
        <v>1995</v>
      </c>
      <c r="J65" s="6">
        <v>1996</v>
      </c>
      <c r="K65" s="6">
        <v>1997</v>
      </c>
      <c r="L65" s="6">
        <v>1998</v>
      </c>
      <c r="M65" s="6">
        <v>1999</v>
      </c>
      <c r="N65" s="6">
        <v>2000</v>
      </c>
      <c r="O65" s="6">
        <v>2001</v>
      </c>
      <c r="P65" s="6">
        <v>2002</v>
      </c>
      <c r="Q65" s="6">
        <v>2003</v>
      </c>
      <c r="R65" s="6">
        <v>2004</v>
      </c>
      <c r="S65" s="6">
        <v>2005</v>
      </c>
      <c r="T65" s="6">
        <v>2006</v>
      </c>
      <c r="U65" s="6">
        <v>2007</v>
      </c>
      <c r="V65" s="6">
        <v>2008</v>
      </c>
      <c r="W65" s="6">
        <v>2009</v>
      </c>
      <c r="X65" s="6">
        <v>2010</v>
      </c>
      <c r="Y65" s="6">
        <v>2011</v>
      </c>
      <c r="Z65" s="6">
        <v>2012</v>
      </c>
      <c r="AA65" s="6">
        <v>2013</v>
      </c>
      <c r="AB65" s="6">
        <v>2014</v>
      </c>
      <c r="AC65" s="6">
        <v>2015</v>
      </c>
      <c r="AD65" s="6">
        <v>2016</v>
      </c>
    </row>
    <row r="66" spans="1:30" x14ac:dyDescent="0.25">
      <c r="A66" s="6">
        <v>1</v>
      </c>
      <c r="B66" s="6">
        <v>2</v>
      </c>
      <c r="C66" s="6" t="s">
        <v>2</v>
      </c>
      <c r="D66" s="30">
        <f t="shared" ref="D66:AD66" si="10">(D61+D56-D4)</f>
        <v>-1.1591288887014302</v>
      </c>
      <c r="E66" s="30">
        <f t="shared" si="10"/>
        <v>-1.2244896761598412</v>
      </c>
      <c r="F66" s="30">
        <f t="shared" si="10"/>
        <v>-1.1904691955409277</v>
      </c>
      <c r="G66" s="30">
        <f t="shared" si="10"/>
        <v>-1.1107370202063267</v>
      </c>
      <c r="H66" s="30">
        <f t="shared" si="10"/>
        <v>-1.051453019329176</v>
      </c>
      <c r="I66" s="30">
        <f t="shared" si="10"/>
        <v>-1.0693709492939329</v>
      </c>
      <c r="J66" s="30">
        <f t="shared" si="10"/>
        <v>-1.1173491047011987</v>
      </c>
      <c r="K66" s="30">
        <f t="shared" si="10"/>
        <v>-1.0534605363750709</v>
      </c>
      <c r="L66" s="30">
        <f t="shared" si="10"/>
        <v>-1.0441993916370218</v>
      </c>
      <c r="M66" s="30">
        <f t="shared" si="10"/>
        <v>-1.0896500387865498</v>
      </c>
      <c r="N66" s="30">
        <f t="shared" si="10"/>
        <v>-1.1334466701427601</v>
      </c>
      <c r="O66" s="30">
        <f t="shared" si="10"/>
        <v>-1.2135598788326152</v>
      </c>
      <c r="P66" s="30">
        <f t="shared" si="10"/>
        <v>-1.2222184787241841</v>
      </c>
      <c r="Q66" s="30">
        <f t="shared" si="10"/>
        <v>-1.2563543734455282</v>
      </c>
      <c r="R66" s="30">
        <f t="shared" si="10"/>
        <v>-1.2648003189769508</v>
      </c>
      <c r="S66" s="30">
        <f t="shared" si="10"/>
        <v>-1.3161753969941694</v>
      </c>
      <c r="T66" s="30">
        <f t="shared" si="10"/>
        <v>-1.4285994983628987</v>
      </c>
      <c r="U66" s="30">
        <f t="shared" si="10"/>
        <v>-1.3888061789193626</v>
      </c>
      <c r="V66" s="30">
        <f t="shared" si="10"/>
        <v>-1.359703865200792</v>
      </c>
      <c r="W66" s="30">
        <f t="shared" si="10"/>
        <v>-1.4300792457084253</v>
      </c>
      <c r="X66" s="30">
        <f t="shared" si="10"/>
        <v>-1.3504102005843888</v>
      </c>
      <c r="Y66" s="30">
        <f t="shared" si="10"/>
        <v>-1.3787069336348177</v>
      </c>
      <c r="Z66" s="30">
        <f t="shared" si="10"/>
        <v>-1.4490753335638038</v>
      </c>
      <c r="AA66" s="30">
        <f t="shared" si="10"/>
        <v>-1.4372250274859644</v>
      </c>
      <c r="AB66" s="30">
        <f t="shared" si="10"/>
        <v>-1.4679822708657464</v>
      </c>
      <c r="AC66" s="30">
        <f t="shared" si="10"/>
        <v>-1.4620356754591279</v>
      </c>
      <c r="AD66" s="30">
        <f t="shared" si="10"/>
        <v>-1.4725344522823276</v>
      </c>
    </row>
    <row r="67" spans="1:30" x14ac:dyDescent="0.25">
      <c r="A67" s="6">
        <v>1</v>
      </c>
      <c r="B67" s="6">
        <v>2</v>
      </c>
      <c r="C67" s="6" t="s">
        <v>90</v>
      </c>
      <c r="D67" s="30">
        <f t="shared" ref="D67:AD67" si="11">(D61+D56-D5)</f>
        <v>-1.0680771175842634</v>
      </c>
      <c r="E67" s="30">
        <f t="shared" si="11"/>
        <v>-1.1334379050426744</v>
      </c>
      <c r="F67" s="30">
        <f t="shared" si="11"/>
        <v>-1.0954010756499191</v>
      </c>
      <c r="G67" s="30">
        <f t="shared" si="11"/>
        <v>-1.0196852490891599</v>
      </c>
      <c r="H67" s="30">
        <f t="shared" si="11"/>
        <v>-0.9563848994381674</v>
      </c>
      <c r="I67" s="30">
        <f t="shared" si="11"/>
        <v>-0.97430282940292345</v>
      </c>
      <c r="J67" s="30">
        <f t="shared" si="11"/>
        <v>-1.0182646360363483</v>
      </c>
      <c r="K67" s="30">
        <f t="shared" si="11"/>
        <v>-0.95839241648406137</v>
      </c>
      <c r="L67" s="30">
        <f t="shared" si="11"/>
        <v>-0.94511492297217137</v>
      </c>
      <c r="M67" s="30">
        <f t="shared" si="11"/>
        <v>-0.9865492213478575</v>
      </c>
      <c r="N67" s="30">
        <f t="shared" si="11"/>
        <v>-1.0303458527040688</v>
      </c>
      <c r="O67" s="30">
        <f t="shared" si="11"/>
        <v>-1.1104590613939238</v>
      </c>
      <c r="P67" s="30">
        <f t="shared" si="11"/>
        <v>-1.1191176612854918</v>
      </c>
      <c r="Q67" s="30">
        <f t="shared" si="11"/>
        <v>-1.1492372072329942</v>
      </c>
      <c r="R67" s="30">
        <f t="shared" si="11"/>
        <v>-1.1576831527644167</v>
      </c>
      <c r="S67" s="30">
        <f t="shared" si="11"/>
        <v>-1.2090582307816353</v>
      </c>
      <c r="T67" s="30">
        <f t="shared" si="11"/>
        <v>-1.3214823321503655</v>
      </c>
      <c r="U67" s="30">
        <f t="shared" si="11"/>
        <v>-1.2776726639329876</v>
      </c>
      <c r="V67" s="30">
        <f t="shared" si="11"/>
        <v>-1.2485703502144161</v>
      </c>
      <c r="W67" s="30">
        <f t="shared" si="11"/>
        <v>-1.3189457307220485</v>
      </c>
      <c r="X67" s="30">
        <f t="shared" si="11"/>
        <v>-1.2392766855980129</v>
      </c>
      <c r="Y67" s="30">
        <f t="shared" si="11"/>
        <v>-1.2635570698745999</v>
      </c>
      <c r="Z67" s="30">
        <f t="shared" si="11"/>
        <v>-1.3258927722559024</v>
      </c>
      <c r="AA67" s="30">
        <f t="shared" si="11"/>
        <v>-1.3060097686303793</v>
      </c>
      <c r="AB67" s="30">
        <f t="shared" si="11"/>
        <v>-1.3287343144624759</v>
      </c>
      <c r="AC67" s="30">
        <f t="shared" si="11"/>
        <v>-1.3147550215081738</v>
      </c>
      <c r="AD67" s="30">
        <f t="shared" si="11"/>
        <v>-1.3172211007836907</v>
      </c>
    </row>
    <row r="68" spans="1:30" x14ac:dyDescent="0.25">
      <c r="A68" s="6">
        <v>1</v>
      </c>
      <c r="B68" s="6">
        <v>2</v>
      </c>
      <c r="C68" s="6" t="s">
        <v>13</v>
      </c>
      <c r="D68" s="30">
        <f t="shared" ref="D68:AD68" si="12">(D61+D56-D6)</f>
        <v>-0.24227330287036741</v>
      </c>
      <c r="E68" s="30">
        <f t="shared" si="12"/>
        <v>-0.30763409032877842</v>
      </c>
      <c r="F68" s="30">
        <f t="shared" si="12"/>
        <v>-0.27361360970986492</v>
      </c>
      <c r="G68" s="30">
        <f t="shared" si="12"/>
        <v>-0.19789778314910533</v>
      </c>
      <c r="H68" s="30">
        <f t="shared" si="12"/>
        <v>-0.13861378227195598</v>
      </c>
      <c r="I68" s="30">
        <f t="shared" si="12"/>
        <v>-0.15653171223671114</v>
      </c>
      <c r="J68" s="30">
        <f t="shared" si="12"/>
        <v>-0.20450986764397783</v>
      </c>
      <c r="K68" s="30">
        <f t="shared" si="12"/>
        <v>-0.14463764809169177</v>
      </c>
      <c r="L68" s="30">
        <f t="shared" si="12"/>
        <v>-0.13537650335364271</v>
      </c>
      <c r="M68" s="30">
        <f t="shared" si="12"/>
        <v>-0.18484349927701205</v>
      </c>
      <c r="N68" s="30">
        <f t="shared" si="12"/>
        <v>-0.2366728281809074</v>
      </c>
      <c r="O68" s="30">
        <f t="shared" si="12"/>
        <v>-0.32481873441844522</v>
      </c>
      <c r="P68" s="30">
        <f t="shared" si="12"/>
        <v>-0.34151003185769868</v>
      </c>
      <c r="Q68" s="30">
        <f t="shared" si="12"/>
        <v>-0.37966227535288644</v>
      </c>
      <c r="R68" s="30">
        <f t="shared" si="12"/>
        <v>-0.39614091843199173</v>
      </c>
      <c r="S68" s="30">
        <f t="shared" si="12"/>
        <v>-0.45554869399689402</v>
      </c>
      <c r="T68" s="30">
        <f t="shared" si="12"/>
        <v>-0.57600549291330783</v>
      </c>
      <c r="U68" s="30">
        <f t="shared" si="12"/>
        <v>-0.54022852224361273</v>
      </c>
      <c r="V68" s="30">
        <f t="shared" si="12"/>
        <v>-0.51915890607272663</v>
      </c>
      <c r="W68" s="30">
        <f t="shared" si="12"/>
        <v>-0.59756698412804354</v>
      </c>
      <c r="X68" s="30">
        <f t="shared" si="12"/>
        <v>-0.5259306365516907</v>
      </c>
      <c r="Y68" s="30">
        <f t="shared" si="12"/>
        <v>-0.5582437183759632</v>
      </c>
      <c r="Z68" s="30">
        <f t="shared" si="12"/>
        <v>-0.6205794207572648</v>
      </c>
      <c r="AA68" s="30">
        <f t="shared" si="12"/>
        <v>-0.596680068357899</v>
      </c>
      <c r="AB68" s="30">
        <f t="shared" si="12"/>
        <v>-0.62342096296383831</v>
      </c>
      <c r="AC68" s="30">
        <f t="shared" si="12"/>
        <v>-0.60542532123569437</v>
      </c>
      <c r="AD68" s="30">
        <f t="shared" si="12"/>
        <v>-0.60789140051121038</v>
      </c>
    </row>
    <row r="69" spans="1:30" x14ac:dyDescent="0.25">
      <c r="A69" s="6">
        <v>1</v>
      </c>
      <c r="B69" s="6">
        <v>2</v>
      </c>
      <c r="C69" s="6" t="s">
        <v>7</v>
      </c>
      <c r="D69" s="30">
        <f t="shared" ref="D69:AD69" si="13">(D61+D56-D7)</f>
        <v>0.27161225571273739</v>
      </c>
      <c r="E69" s="30">
        <f t="shared" si="13"/>
        <v>0.20223511948048634</v>
      </c>
      <c r="F69" s="30">
        <f t="shared" si="13"/>
        <v>0.232239251325558</v>
      </c>
      <c r="G69" s="30">
        <f t="shared" si="13"/>
        <v>0.30393872911247488</v>
      </c>
      <c r="H69" s="30">
        <f t="shared" si="13"/>
        <v>0.35519003244194103</v>
      </c>
      <c r="I69" s="30">
        <f t="shared" si="13"/>
        <v>0.33325575370334315</v>
      </c>
      <c r="J69" s="30">
        <f t="shared" si="13"/>
        <v>0.28126124952223375</v>
      </c>
      <c r="K69" s="30">
        <f t="shared" si="13"/>
        <v>0.33711712030067886</v>
      </c>
      <c r="L69" s="30">
        <f t="shared" si="13"/>
        <v>0.3423619162648861</v>
      </c>
      <c r="M69" s="30">
        <f t="shared" si="13"/>
        <v>0.29289492034151632</v>
      </c>
      <c r="N69" s="30">
        <f t="shared" si="13"/>
        <v>0.24508194021146368</v>
      </c>
      <c r="O69" s="30">
        <f t="shared" si="13"/>
        <v>0.15693603397392453</v>
      </c>
      <c r="P69" s="30">
        <f t="shared" si="13"/>
        <v>0.1482774340823565</v>
      </c>
      <c r="Q69" s="30">
        <f t="shared" si="13"/>
        <v>0.11012519058716785</v>
      </c>
      <c r="R69" s="30">
        <f t="shared" si="13"/>
        <v>9.7662896281904388E-2</v>
      </c>
      <c r="S69" s="30">
        <f t="shared" si="13"/>
        <v>3.8255120717002988E-2</v>
      </c>
      <c r="T69" s="30">
        <f t="shared" si="13"/>
        <v>-7.8185329425569883E-2</v>
      </c>
      <c r="U69" s="30">
        <f t="shared" si="13"/>
        <v>-4.2408358755874787E-2</v>
      </c>
      <c r="V69" s="30">
        <f t="shared" si="13"/>
        <v>-1.3306045037304148E-2</v>
      </c>
      <c r="W69" s="30">
        <f t="shared" si="13"/>
        <v>-9.1714123092621946E-2</v>
      </c>
      <c r="X69" s="30">
        <f t="shared" si="13"/>
        <v>-1.6061426742426388E-2</v>
      </c>
      <c r="Y69" s="30">
        <f t="shared" si="13"/>
        <v>-4.8374508566698005E-2</v>
      </c>
      <c r="Z69" s="30">
        <f t="shared" si="13"/>
        <v>-0.11472655972184231</v>
      </c>
      <c r="AA69" s="30">
        <f t="shared" si="13"/>
        <v>-9.8859904870161941E-2</v>
      </c>
      <c r="AB69" s="30">
        <f t="shared" si="13"/>
        <v>-0.12961714824994131</v>
      </c>
      <c r="AC69" s="30">
        <f t="shared" si="13"/>
        <v>-0.11965420406948279</v>
      </c>
      <c r="AD69" s="30">
        <f t="shared" si="13"/>
        <v>-0.12613663211884152</v>
      </c>
    </row>
    <row r="70" spans="1:30" x14ac:dyDescent="0.25">
      <c r="A70" s="6">
        <v>1</v>
      </c>
      <c r="B70" s="6">
        <v>2</v>
      </c>
      <c r="C70" s="6" t="s">
        <v>8</v>
      </c>
      <c r="D70" s="30">
        <f t="shared" ref="D70:AD70" si="14">(D61+D56-D8)</f>
        <v>0.51730162900974053</v>
      </c>
      <c r="E70" s="30">
        <f t="shared" si="14"/>
        <v>0.45997353909901406</v>
      </c>
      <c r="F70" s="30">
        <f t="shared" si="14"/>
        <v>0.50202671726561121</v>
      </c>
      <c r="G70" s="30">
        <f t="shared" si="14"/>
        <v>0.58979159014789717</v>
      </c>
      <c r="H70" s="30">
        <f t="shared" si="14"/>
        <v>0.65710828857273151</v>
      </c>
      <c r="I70" s="30">
        <f t="shared" si="14"/>
        <v>0.64722305615565956</v>
      </c>
      <c r="J70" s="30">
        <f t="shared" si="14"/>
        <v>0.60727759829607653</v>
      </c>
      <c r="K70" s="30">
        <f t="shared" si="14"/>
        <v>0.67919886416988806</v>
      </c>
      <c r="L70" s="30">
        <f t="shared" si="14"/>
        <v>0.69649270645562167</v>
      </c>
      <c r="M70" s="30">
        <f t="shared" si="14"/>
        <v>0.64702571053225144</v>
      </c>
      <c r="N70" s="30">
        <f t="shared" si="14"/>
        <v>0.5992127304021988</v>
      </c>
      <c r="O70" s="30">
        <f t="shared" si="14"/>
        <v>0.51106682416466098</v>
      </c>
      <c r="P70" s="30">
        <f t="shared" si="14"/>
        <v>0.49839187549924935</v>
      </c>
      <c r="Q70" s="30">
        <f t="shared" si="14"/>
        <v>0.46023963200406248</v>
      </c>
      <c r="R70" s="30">
        <f t="shared" si="14"/>
        <v>0.44777733769879902</v>
      </c>
      <c r="S70" s="30">
        <f t="shared" si="14"/>
        <v>0.38435321336005535</v>
      </c>
      <c r="T70" s="30">
        <f t="shared" si="14"/>
        <v>0.26791276321748159</v>
      </c>
      <c r="U70" s="30">
        <f t="shared" si="14"/>
        <v>0.30368973388717713</v>
      </c>
      <c r="V70" s="30">
        <f t="shared" si="14"/>
        <v>0.32877569883190505</v>
      </c>
      <c r="W70" s="30">
        <f t="shared" si="14"/>
        <v>0.25036762077658903</v>
      </c>
      <c r="X70" s="30">
        <f t="shared" si="14"/>
        <v>0.32602031712678281</v>
      </c>
      <c r="Y70" s="30">
        <f t="shared" si="14"/>
        <v>0.29370723530251208</v>
      </c>
      <c r="Z70" s="30">
        <f t="shared" si="14"/>
        <v>0.2313715329212096</v>
      </c>
      <c r="AA70" s="30">
        <f t="shared" si="14"/>
        <v>0.25125453654673224</v>
      </c>
      <c r="AB70" s="30">
        <f t="shared" si="14"/>
        <v>0.22451364194079382</v>
      </c>
      <c r="AC70" s="30">
        <f t="shared" si="14"/>
        <v>0.23849293489509549</v>
      </c>
      <c r="AD70" s="30">
        <f t="shared" si="14"/>
        <v>0.23602685561957859</v>
      </c>
    </row>
    <row r="71" spans="1:30" x14ac:dyDescent="0.25">
      <c r="A71" s="6">
        <v>2</v>
      </c>
      <c r="B71" s="6">
        <v>2</v>
      </c>
      <c r="C71" s="6" t="s">
        <v>2</v>
      </c>
      <c r="D71" s="30">
        <f t="shared" ref="D71:AD71" si="15">(D57+D62-D9)</f>
        <v>-1.7499968038018121E-2</v>
      </c>
      <c r="E71" s="30">
        <f t="shared" si="15"/>
        <v>-1.389758831155552E-2</v>
      </c>
      <c r="F71" s="30">
        <f t="shared" si="15"/>
        <v>2.38541416054594E-2</v>
      </c>
      <c r="G71" s="30">
        <f t="shared" si="15"/>
        <v>0.10242419126183977</v>
      </c>
      <c r="H71" s="30">
        <f t="shared" si="15"/>
        <v>0.14263209417279832</v>
      </c>
      <c r="I71" s="30">
        <f t="shared" si="15"/>
        <v>0.13346081668892129</v>
      </c>
      <c r="J71" s="30">
        <f t="shared" si="15"/>
        <v>0.11115376117365283</v>
      </c>
      <c r="K71" s="30">
        <f t="shared" si="15"/>
        <v>0.13590476507917071</v>
      </c>
      <c r="L71" s="30">
        <f t="shared" si="15"/>
        <v>0.12366643896503104</v>
      </c>
      <c r="M71" s="30">
        <f t="shared" si="15"/>
        <v>0.1172311302126694</v>
      </c>
      <c r="N71" s="30">
        <f t="shared" si="15"/>
        <v>0.11838754276359653</v>
      </c>
      <c r="O71" s="30">
        <f t="shared" si="15"/>
        <v>9.5557040394954385E-2</v>
      </c>
      <c r="P71" s="30">
        <f t="shared" si="15"/>
        <v>0.1014123203995756</v>
      </c>
      <c r="Q71" s="30">
        <f t="shared" si="15"/>
        <v>5.8256144323996395E-2</v>
      </c>
      <c r="R71" s="30">
        <f t="shared" si="15"/>
        <v>6.3293178849731735E-2</v>
      </c>
      <c r="S71" s="30">
        <f t="shared" si="15"/>
        <v>1.4570360459011944E-3</v>
      </c>
      <c r="T71" s="30">
        <f t="shared" si="15"/>
        <v>-9.7691673170331228E-2</v>
      </c>
      <c r="U71" s="30">
        <f t="shared" si="15"/>
        <v>-0.13157987791464665</v>
      </c>
      <c r="V71" s="30">
        <f t="shared" si="15"/>
        <v>-5.3697650909021899E-2</v>
      </c>
      <c r="W71" s="30">
        <f t="shared" si="15"/>
        <v>-0.11178181631735562</v>
      </c>
      <c r="X71" s="30">
        <f t="shared" si="15"/>
        <v>-5.3691111042945217E-2</v>
      </c>
      <c r="Y71" s="30">
        <f t="shared" si="15"/>
        <v>-3.4617867589185281E-2</v>
      </c>
      <c r="Z71" s="30">
        <f t="shared" si="15"/>
        <v>-5.7134875229158055E-2</v>
      </c>
      <c r="AA71" s="30">
        <f t="shared" si="15"/>
        <v>-7.9867733963046472E-2</v>
      </c>
      <c r="AB71" s="30">
        <f t="shared" si="15"/>
        <v>-9.3915166303736974E-2</v>
      </c>
      <c r="AC71" s="30">
        <f t="shared" si="15"/>
        <v>-0.11520454681491366</v>
      </c>
      <c r="AD71" s="30">
        <f t="shared" si="15"/>
        <v>-0.16049766687332978</v>
      </c>
    </row>
    <row r="72" spans="1:30" x14ac:dyDescent="0.25">
      <c r="A72" s="6">
        <v>2</v>
      </c>
      <c r="B72" s="6">
        <v>2</v>
      </c>
      <c r="C72" s="6" t="s">
        <v>90</v>
      </c>
      <c r="D72" s="30">
        <f t="shared" ref="D72:AD72" si="16">(D57+D62-D10)</f>
        <v>0.16994417365135517</v>
      </c>
      <c r="E72" s="30">
        <f t="shared" si="16"/>
        <v>0.16149750705629273</v>
      </c>
      <c r="F72" s="30">
        <f t="shared" si="16"/>
        <v>0.19523288819946538</v>
      </c>
      <c r="G72" s="30">
        <f t="shared" si="16"/>
        <v>0.26175389153431938</v>
      </c>
      <c r="H72" s="30">
        <f t="shared" si="16"/>
        <v>0.28991274812375156</v>
      </c>
      <c r="I72" s="30">
        <f t="shared" si="16"/>
        <v>0.27270877309219088</v>
      </c>
      <c r="J72" s="30">
        <f t="shared" si="16"/>
        <v>0.24236902002923832</v>
      </c>
      <c r="K72" s="30">
        <f t="shared" si="16"/>
        <v>0.25908732638707122</v>
      </c>
      <c r="L72" s="30">
        <f t="shared" si="16"/>
        <v>0.23479995395140696</v>
      </c>
      <c r="M72" s="30">
        <f t="shared" si="16"/>
        <v>0.21631559887751983</v>
      </c>
      <c r="N72" s="30">
        <f t="shared" si="16"/>
        <v>0.21345566265460558</v>
      </c>
      <c r="O72" s="30">
        <f t="shared" si="16"/>
        <v>0.17857611396443618</v>
      </c>
      <c r="P72" s="30">
        <f t="shared" si="16"/>
        <v>0.19246409151674237</v>
      </c>
      <c r="Q72" s="30">
        <f t="shared" si="16"/>
        <v>0.15332426421500411</v>
      </c>
      <c r="R72" s="30">
        <f t="shared" si="16"/>
        <v>0.17041034506226538</v>
      </c>
      <c r="S72" s="30">
        <f t="shared" si="16"/>
        <v>0.11259055103227755</v>
      </c>
      <c r="T72" s="30">
        <f t="shared" si="16"/>
        <v>2.147453936372834E-2</v>
      </c>
      <c r="U72" s="30">
        <f t="shared" si="16"/>
        <v>-4.3809678329025381E-3</v>
      </c>
      <c r="V72" s="30">
        <f t="shared" si="16"/>
        <v>7.7517607946564038E-2</v>
      </c>
      <c r="W72" s="30">
        <f t="shared" si="16"/>
        <v>3.1482488859756241E-2</v>
      </c>
      <c r="X72" s="30">
        <f t="shared" si="16"/>
        <v>9.3589542908008916E-2</v>
      </c>
      <c r="Y72" s="30">
        <f t="shared" si="16"/>
        <v>0.12069548390945206</v>
      </c>
      <c r="Z72" s="30">
        <f t="shared" si="16"/>
        <v>8.2113081174112423E-2</v>
      </c>
      <c r="AA72" s="30">
        <f t="shared" si="16"/>
        <v>3.9298478571013096E-2</v>
      </c>
      <c r="AB72" s="30">
        <f t="shared" si="16"/>
        <v>5.1693023611139033E-3</v>
      </c>
      <c r="AC72" s="30">
        <f t="shared" si="16"/>
        <v>-3.6201822019273688E-2</v>
      </c>
      <c r="AD72" s="30">
        <f t="shared" si="16"/>
        <v>-9.7560337173056233E-2</v>
      </c>
    </row>
    <row r="73" spans="1:30" x14ac:dyDescent="0.25">
      <c r="A73" s="6">
        <v>2</v>
      </c>
      <c r="B73" s="6">
        <v>2</v>
      </c>
      <c r="C73" s="6" t="s">
        <v>13</v>
      </c>
      <c r="D73" s="30">
        <f t="shared" ref="D73:AD73" si="17">(D57+D62-D11)</f>
        <v>0.93148640798377969</v>
      </c>
      <c r="E73" s="30">
        <f t="shared" si="17"/>
        <v>0.9310724389364009</v>
      </c>
      <c r="F73" s="30">
        <f t="shared" si="17"/>
        <v>0.97284051762725876</v>
      </c>
      <c r="G73" s="30">
        <f t="shared" si="17"/>
        <v>1.0473942185097962</v>
      </c>
      <c r="H73" s="30">
        <f t="shared" si="17"/>
        <v>1.0876021214207552</v>
      </c>
      <c r="I73" s="30">
        <f t="shared" si="17"/>
        <v>1.0784308439368766</v>
      </c>
      <c r="J73" s="30">
        <f t="shared" si="17"/>
        <v>1.0561237884216095</v>
      </c>
      <c r="K73" s="30">
        <f t="shared" si="17"/>
        <v>1.0808747923271262</v>
      </c>
      <c r="L73" s="30">
        <f t="shared" si="17"/>
        <v>1.0686364662129875</v>
      </c>
      <c r="M73" s="30">
        <f t="shared" si="17"/>
        <v>1.0581848086867836</v>
      </c>
      <c r="N73" s="30">
        <f t="shared" si="17"/>
        <v>1.0633575700115532</v>
      </c>
      <c r="O73" s="30">
        <f t="shared" si="17"/>
        <v>1.0365107188690685</v>
      </c>
      <c r="P73" s="30">
        <f t="shared" si="17"/>
        <v>1.0383496500998475</v>
      </c>
      <c r="Q73" s="30">
        <f t="shared" si="17"/>
        <v>0.98716077647658462</v>
      </c>
      <c r="R73" s="30">
        <f t="shared" si="17"/>
        <v>0.99219781100232041</v>
      </c>
      <c r="S73" s="30">
        <f t="shared" si="17"/>
        <v>0.92634531942464848</v>
      </c>
      <c r="T73" s="30">
        <f t="shared" si="17"/>
        <v>0.81916391266073108</v>
      </c>
      <c r="U73" s="30">
        <f t="shared" si="17"/>
        <v>0.78125935914257427</v>
      </c>
      <c r="V73" s="30">
        <f t="shared" si="17"/>
        <v>0.85512523737435697</v>
      </c>
      <c r="W73" s="30">
        <f t="shared" si="17"/>
        <v>0.79704107196602325</v>
      </c>
      <c r="X73" s="30">
        <f t="shared" si="17"/>
        <v>0.84709907969275</v>
      </c>
      <c r="Y73" s="30">
        <f t="shared" si="17"/>
        <v>0.86215597437266744</v>
      </c>
      <c r="Z73" s="30">
        <f t="shared" si="17"/>
        <v>0.82357357163732736</v>
      </c>
      <c r="AA73" s="30">
        <f t="shared" si="17"/>
        <v>0.78477531780807075</v>
      </c>
      <c r="AB73" s="30">
        <f t="shared" si="17"/>
        <v>0.7546624903720125</v>
      </c>
      <c r="AC73" s="30">
        <f t="shared" si="17"/>
        <v>0.71730771476546762</v>
      </c>
      <c r="AD73" s="30">
        <f t="shared" si="17"/>
        <v>0.65594919961168552</v>
      </c>
    </row>
    <row r="74" spans="1:30" x14ac:dyDescent="0.25">
      <c r="A74" s="6">
        <v>2</v>
      </c>
      <c r="B74" s="6">
        <v>2</v>
      </c>
      <c r="C74" s="6" t="s">
        <v>7</v>
      </c>
      <c r="D74" s="30">
        <f t="shared" ref="D74:AD74" si="18">(D57+D62-D12)</f>
        <v>1.3409468984469961</v>
      </c>
      <c r="E74" s="30">
        <f t="shared" si="18"/>
        <v>1.3445492781734585</v>
      </c>
      <c r="F74" s="30">
        <f t="shared" si="18"/>
        <v>1.3863173568643148</v>
      </c>
      <c r="G74" s="30">
        <f t="shared" si="18"/>
        <v>1.4608710577468531</v>
      </c>
      <c r="H74" s="30">
        <f t="shared" si="18"/>
        <v>1.5010789606578119</v>
      </c>
      <c r="I74" s="30">
        <f t="shared" si="18"/>
        <v>1.4959240319477767</v>
      </c>
      <c r="J74" s="30">
        <f t="shared" si="18"/>
        <v>1.473616976432508</v>
      </c>
      <c r="K74" s="30">
        <f t="shared" si="18"/>
        <v>1.5023843291118673</v>
      </c>
      <c r="L74" s="30">
        <f t="shared" si="18"/>
        <v>1.4901460029977285</v>
      </c>
      <c r="M74" s="30">
        <f t="shared" si="18"/>
        <v>1.4796943454715248</v>
      </c>
      <c r="N74" s="30">
        <f t="shared" si="18"/>
        <v>1.4848671067962942</v>
      </c>
      <c r="O74" s="30">
        <f t="shared" si="18"/>
        <v>1.4620366044276523</v>
      </c>
      <c r="P74" s="30">
        <f t="shared" si="18"/>
        <v>1.4678918844322733</v>
      </c>
      <c r="Q74" s="30">
        <f t="shared" si="18"/>
        <v>1.420719359582852</v>
      </c>
      <c r="R74" s="30">
        <f t="shared" si="18"/>
        <v>1.4297727428824296</v>
      </c>
      <c r="S74" s="30">
        <f t="shared" si="18"/>
        <v>1.3679366000785991</v>
      </c>
      <c r="T74" s="30">
        <f t="shared" si="18"/>
        <v>1.2647715420885239</v>
      </c>
      <c r="U74" s="30">
        <f t="shared" si="18"/>
        <v>1.2308833373442094</v>
      </c>
      <c r="V74" s="30">
        <f t="shared" si="18"/>
        <v>1.3087655643498333</v>
      </c>
      <c r="W74" s="30">
        <f t="shared" si="18"/>
        <v>1.2546977477153423</v>
      </c>
      <c r="X74" s="30">
        <f t="shared" si="18"/>
        <v>1.3087721042159099</v>
      </c>
      <c r="Y74" s="30">
        <f t="shared" si="18"/>
        <v>1.3278453476696701</v>
      </c>
      <c r="Z74" s="30">
        <f t="shared" si="18"/>
        <v>1.2932792937081712</v>
      </c>
      <c r="AA74" s="30">
        <f t="shared" si="18"/>
        <v>1.2625137374265993</v>
      </c>
      <c r="AB74" s="30">
        <f t="shared" si="18"/>
        <v>1.2324009099905417</v>
      </c>
      <c r="AC74" s="30">
        <f t="shared" si="18"/>
        <v>1.2030788319316807</v>
      </c>
      <c r="AD74" s="30">
        <f t="shared" si="18"/>
        <v>1.1457366655517398</v>
      </c>
    </row>
    <row r="75" spans="1:30" x14ac:dyDescent="0.25">
      <c r="A75" s="6">
        <v>2</v>
      </c>
      <c r="B75" s="6">
        <v>2</v>
      </c>
      <c r="C75" s="6" t="s">
        <v>8</v>
      </c>
      <c r="D75" s="30">
        <f t="shared" ref="D75:AD75" si="19">(D57+D62-D13)</f>
        <v>1.4862275523979491</v>
      </c>
      <c r="E75" s="30">
        <f t="shared" si="19"/>
        <v>1.5018789784459381</v>
      </c>
      <c r="F75" s="30">
        <f t="shared" si="19"/>
        <v>1.5597124522321628</v>
      </c>
      <c r="G75" s="30">
        <f t="shared" si="19"/>
        <v>1.650331548210068</v>
      </c>
      <c r="H75" s="30">
        <f t="shared" si="19"/>
        <v>1.7066048462163947</v>
      </c>
      <c r="I75" s="30">
        <f t="shared" si="19"/>
        <v>1.7134989638278855</v>
      </c>
      <c r="J75" s="30">
        <f t="shared" si="19"/>
        <v>1.7072573034079852</v>
      </c>
      <c r="K75" s="30">
        <f t="shared" si="19"/>
        <v>1.7480737024088704</v>
      </c>
      <c r="L75" s="30">
        <f t="shared" si="19"/>
        <v>1.7519007713900994</v>
      </c>
      <c r="M75" s="30">
        <f t="shared" si="19"/>
        <v>1.7575145089592639</v>
      </c>
      <c r="N75" s="30">
        <f t="shared" si="19"/>
        <v>1.778752665379401</v>
      </c>
      <c r="O75" s="30">
        <f t="shared" si="19"/>
        <v>1.7679712093322837</v>
      </c>
      <c r="P75" s="30">
        <f t="shared" si="19"/>
        <v>1.7698101405630631</v>
      </c>
      <c r="Q75" s="30">
        <f t="shared" si="19"/>
        <v>1.7186212669397998</v>
      </c>
      <c r="R75" s="30">
        <f t="shared" si="19"/>
        <v>1.7236583014655353</v>
      </c>
      <c r="S75" s="30">
        <f t="shared" si="19"/>
        <v>1.6578058098878634</v>
      </c>
      <c r="T75" s="30">
        <f t="shared" si="19"/>
        <v>1.550624403123946</v>
      </c>
      <c r="U75" s="30">
        <f t="shared" si="19"/>
        <v>1.5127198496057894</v>
      </c>
      <c r="V75" s="30">
        <f t="shared" si="19"/>
        <v>1.5865857278375721</v>
      </c>
      <c r="W75" s="30">
        <f t="shared" si="19"/>
        <v>1.5285015624292384</v>
      </c>
      <c r="X75" s="30">
        <f t="shared" si="19"/>
        <v>1.5785595701559649</v>
      </c>
      <c r="Y75" s="30">
        <f t="shared" si="19"/>
        <v>1.5936164648358826</v>
      </c>
      <c r="Z75" s="30">
        <f t="shared" si="19"/>
        <v>1.5710994571959098</v>
      </c>
      <c r="AA75" s="30">
        <f t="shared" si="19"/>
        <v>1.5443502496881789</v>
      </c>
      <c r="AB75" s="30">
        <f t="shared" si="19"/>
        <v>1.5262864685736477</v>
      </c>
      <c r="AC75" s="30">
        <f t="shared" si="19"/>
        <v>1.5009807392886287</v>
      </c>
      <c r="AD75" s="30">
        <f t="shared" si="19"/>
        <v>1.4556876192302139</v>
      </c>
    </row>
    <row r="77" spans="1:30" x14ac:dyDescent="0.25">
      <c r="D77" t="s">
        <v>190</v>
      </c>
      <c r="E77" t="s">
        <v>189</v>
      </c>
    </row>
    <row r="78" spans="1:30" x14ac:dyDescent="0.25">
      <c r="C78" s="6" t="s">
        <v>179</v>
      </c>
      <c r="D78" s="7">
        <f>AVERAGE(D66:AD66)</f>
        <v>-1.2645193192561237</v>
      </c>
      <c r="E78" s="7">
        <f>AVERAGE(D94:AD94)</f>
        <v>-1.7894162282705051</v>
      </c>
    </row>
    <row r="79" spans="1:30" x14ac:dyDescent="0.25">
      <c r="C79" s="6" t="s">
        <v>193</v>
      </c>
      <c r="D79" s="7">
        <f t="shared" ref="D79:D87" si="20">AVERAGE(D67:AD67)</f>
        <v>-1.1553196018275234</v>
      </c>
      <c r="E79" s="7">
        <f t="shared" ref="E79:E86" si="21">AVERAGE(D95:AD95)</f>
        <v>-0.65341622827050516</v>
      </c>
    </row>
    <row r="80" spans="1:30" x14ac:dyDescent="0.25">
      <c r="C80" s="6" t="s">
        <v>181</v>
      </c>
      <c r="D80" s="7">
        <f t="shared" si="20"/>
        <v>-0.38857098945493262</v>
      </c>
      <c r="E80" s="7">
        <f t="shared" si="21"/>
        <v>4.4583771729495222E-2</v>
      </c>
    </row>
    <row r="81" spans="3:33" x14ac:dyDescent="0.25">
      <c r="C81" s="6" t="s">
        <v>182</v>
      </c>
      <c r="D81" s="7">
        <f t="shared" si="20"/>
        <v>0.10627410086699669</v>
      </c>
      <c r="E81" s="7">
        <f t="shared" si="21"/>
        <v>0.27858377172949533</v>
      </c>
    </row>
    <row r="82" spans="3:33" x14ac:dyDescent="0.25">
      <c r="C82" s="6" t="s">
        <v>194</v>
      </c>
      <c r="D82" s="7">
        <f t="shared" si="20"/>
        <v>0.43913311792219906</v>
      </c>
      <c r="E82" s="7">
        <f t="shared" si="21"/>
        <v>0.6155837717294953</v>
      </c>
    </row>
    <row r="83" spans="3:33" x14ac:dyDescent="0.25">
      <c r="C83" s="6" t="s">
        <v>184</v>
      </c>
      <c r="D83" s="7">
        <f>AVERAGE(D71:AD71)</f>
        <v>1.13930762762983E-2</v>
      </c>
      <c r="E83" s="7">
        <f t="shared" si="21"/>
        <v>-2.1140064730600616</v>
      </c>
    </row>
    <row r="84" spans="3:33" x14ac:dyDescent="0.25">
      <c r="C84" s="6" t="s">
        <v>191</v>
      </c>
      <c r="D84" s="7">
        <f t="shared" si="20"/>
        <v>0.13546815953394292</v>
      </c>
      <c r="E84" s="7">
        <f t="shared" si="21"/>
        <v>-0.97800647306006228</v>
      </c>
    </row>
    <row r="85" spans="3:33" x14ac:dyDescent="0.25">
      <c r="C85" s="6" t="s">
        <v>186</v>
      </c>
      <c r="D85" s="7">
        <f t="shared" si="20"/>
        <v>0.92795115479078005</v>
      </c>
      <c r="E85" s="7">
        <f t="shared" si="21"/>
        <v>-0.28000647306006232</v>
      </c>
    </row>
    <row r="86" spans="3:33" x14ac:dyDescent="0.25">
      <c r="C86" s="6" t="s">
        <v>187</v>
      </c>
      <c r="D86" s="7">
        <f t="shared" si="20"/>
        <v>1.3682036525201176</v>
      </c>
      <c r="E86" s="7">
        <f t="shared" si="21"/>
        <v>-4.6006473060062281E-2</v>
      </c>
    </row>
    <row r="87" spans="3:33" x14ac:dyDescent="0.25">
      <c r="C87" s="6" t="s">
        <v>192</v>
      </c>
      <c r="D87" s="7">
        <f t="shared" si="20"/>
        <v>1.6277271160381308</v>
      </c>
      <c r="E87" s="7">
        <f>AVERAGE(D103:AD103)</f>
        <v>0.29099352693993802</v>
      </c>
    </row>
    <row r="89" spans="3:33" x14ac:dyDescent="0.25">
      <c r="C89" t="s">
        <v>195</v>
      </c>
      <c r="D89" s="7">
        <f>AVERAGE(D78:D82)</f>
        <v>-0.45260053834987685</v>
      </c>
      <c r="E89" s="7">
        <f>AVERAGE(E78:E82)</f>
        <v>-0.30081622827050492</v>
      </c>
    </row>
    <row r="90" spans="3:33" x14ac:dyDescent="0.25">
      <c r="C90" t="s">
        <v>196</v>
      </c>
      <c r="D90" s="7">
        <f>AVERAGE(D83:D87)</f>
        <v>0.81414863183185382</v>
      </c>
      <c r="E90" s="7">
        <f>AVERAGE(E83:E87)</f>
        <v>-0.62540647306006214</v>
      </c>
    </row>
    <row r="91" spans="3:33" x14ac:dyDescent="0.25">
      <c r="C91" t="s">
        <v>197</v>
      </c>
      <c r="D91" s="7">
        <f>AVERAGE(D78:D87)</f>
        <v>0.18077404674098851</v>
      </c>
      <c r="E91" s="7">
        <f>AVERAGE(E78:E87)</f>
        <v>-0.46311135066528353</v>
      </c>
    </row>
    <row r="92" spans="3:33" x14ac:dyDescent="0.25">
      <c r="D92" s="7"/>
      <c r="E92" s="7"/>
    </row>
    <row r="93" spans="3:33" x14ac:dyDescent="0.25">
      <c r="D93" s="6">
        <v>1990</v>
      </c>
      <c r="E93" s="6">
        <v>1991</v>
      </c>
      <c r="F93" s="6">
        <v>1992</v>
      </c>
      <c r="G93" s="6">
        <v>1993</v>
      </c>
      <c r="H93" s="6">
        <v>1994</v>
      </c>
      <c r="I93" s="6">
        <v>1995</v>
      </c>
      <c r="J93" s="6">
        <v>1996</v>
      </c>
      <c r="K93" s="6">
        <v>1997</v>
      </c>
      <c r="L93" s="6">
        <v>1998</v>
      </c>
      <c r="M93" s="6">
        <v>1999</v>
      </c>
      <c r="N93" s="6">
        <v>2000</v>
      </c>
      <c r="O93" s="6">
        <v>2001</v>
      </c>
      <c r="P93" s="6">
        <v>2002</v>
      </c>
      <c r="Q93" s="6">
        <v>2003</v>
      </c>
      <c r="R93" s="6">
        <v>2004</v>
      </c>
      <c r="S93" s="6">
        <v>2005</v>
      </c>
      <c r="T93" s="6">
        <v>2006</v>
      </c>
      <c r="U93" s="6">
        <v>2007</v>
      </c>
      <c r="V93" s="6">
        <v>2008</v>
      </c>
      <c r="W93" s="6">
        <v>2009</v>
      </c>
      <c r="X93" s="6">
        <v>2010</v>
      </c>
      <c r="Y93" s="6">
        <v>2011</v>
      </c>
      <c r="Z93" s="6">
        <v>2012</v>
      </c>
      <c r="AA93" s="6">
        <v>2013</v>
      </c>
      <c r="AB93" s="6">
        <v>2014</v>
      </c>
      <c r="AC93" s="6">
        <v>2015</v>
      </c>
      <c r="AD93" s="6">
        <v>2016</v>
      </c>
      <c r="AE93" s="6">
        <v>2017</v>
      </c>
      <c r="AF93" s="6">
        <v>2018</v>
      </c>
      <c r="AG93" s="6">
        <v>2019</v>
      </c>
    </row>
    <row r="94" spans="3:33" x14ac:dyDescent="0.25">
      <c r="C94" s="34" t="s">
        <v>179</v>
      </c>
      <c r="D94" s="35">
        <v>-2.0003315649542799</v>
      </c>
      <c r="E94" s="35">
        <v>-2.0170451385049102</v>
      </c>
      <c r="F94" s="35">
        <v>-1.9741276932565499</v>
      </c>
      <c r="G94" s="35">
        <v>-1.94185501525671</v>
      </c>
      <c r="H94" s="35">
        <v>-1.8927386260810699</v>
      </c>
      <c r="I94" s="35">
        <v>-1.86159214674727</v>
      </c>
      <c r="J94" s="35">
        <v>-1.86075467167263</v>
      </c>
      <c r="K94" s="35">
        <v>-1.81120652091267</v>
      </c>
      <c r="L94" s="35">
        <v>-1.77027440333112</v>
      </c>
      <c r="M94" s="35">
        <v>-1.75524235623324</v>
      </c>
      <c r="N94" s="35">
        <v>-1.74682199833521</v>
      </c>
      <c r="O94" s="35">
        <v>-1.7544766865043699</v>
      </c>
      <c r="P94" s="35">
        <v>-1.7495464778063401</v>
      </c>
      <c r="Q94" s="35">
        <v>-1.7474459708683401</v>
      </c>
      <c r="R94" s="35">
        <v>-1.7486738314244099</v>
      </c>
      <c r="S94" s="35">
        <v>-1.7562414502688799</v>
      </c>
      <c r="T94" s="35">
        <v>-1.75988604143299</v>
      </c>
      <c r="U94" s="35">
        <v>-1.7344099648926301</v>
      </c>
      <c r="V94" s="35">
        <v>-1.7566294979139701</v>
      </c>
      <c r="W94" s="35">
        <v>-1.7825102281613801</v>
      </c>
      <c r="X94" s="35">
        <v>-1.7381123220044801</v>
      </c>
      <c r="Y94" s="35">
        <v>-1.74067135234268</v>
      </c>
      <c r="Z94" s="35">
        <v>-1.73893065237202</v>
      </c>
      <c r="AA94" s="35">
        <v>-1.6993298760836999</v>
      </c>
      <c r="AB94" s="35">
        <v>-1.68644697950871</v>
      </c>
      <c r="AC94" s="35">
        <v>-1.6558062642906199</v>
      </c>
      <c r="AD94" s="35">
        <v>-1.63313043214246</v>
      </c>
      <c r="AE94" s="35">
        <v>-1.6009446044051601</v>
      </c>
      <c r="AF94" s="35">
        <v>-1.55132704710253</v>
      </c>
      <c r="AG94" s="36">
        <v>-1.5559381290732599</v>
      </c>
    </row>
    <row r="95" spans="3:33" x14ac:dyDescent="0.25">
      <c r="C95" s="34" t="s">
        <v>180</v>
      </c>
      <c r="D95" s="35">
        <v>-0.86433156495427799</v>
      </c>
      <c r="E95" s="35">
        <v>-0.88104513850490795</v>
      </c>
      <c r="F95" s="35">
        <v>-0.83812769325654601</v>
      </c>
      <c r="G95" s="35">
        <v>-0.80585501525671099</v>
      </c>
      <c r="H95" s="35">
        <v>-0.75673862608107001</v>
      </c>
      <c r="I95" s="35">
        <v>-0.72559214674726902</v>
      </c>
      <c r="J95" s="35">
        <v>-0.72475467167263496</v>
      </c>
      <c r="K95" s="35">
        <v>-0.67520652091266797</v>
      </c>
      <c r="L95" s="35">
        <v>-0.63427440333111995</v>
      </c>
      <c r="M95" s="35">
        <v>-0.61924235623324198</v>
      </c>
      <c r="N95" s="35">
        <v>-0.61082199833520701</v>
      </c>
      <c r="O95" s="35">
        <v>-0.61847668650437004</v>
      </c>
      <c r="P95" s="35">
        <v>-0.61354647780634397</v>
      </c>
      <c r="Q95" s="35">
        <v>-0.61144597086834396</v>
      </c>
      <c r="R95" s="35">
        <v>-0.61267383142440801</v>
      </c>
      <c r="S95" s="35">
        <v>-0.620241450268876</v>
      </c>
      <c r="T95" s="35">
        <v>-0.62388604143298898</v>
      </c>
      <c r="U95" s="35">
        <v>-0.59840996489262899</v>
      </c>
      <c r="V95" s="35">
        <v>-0.62062949791397604</v>
      </c>
      <c r="W95" s="35">
        <v>-0.64651022816137804</v>
      </c>
      <c r="X95" s="35">
        <v>-0.60211232200447995</v>
      </c>
      <c r="Y95" s="35">
        <v>-0.60467135234268199</v>
      </c>
      <c r="Z95" s="35">
        <v>-0.60293065237201904</v>
      </c>
      <c r="AA95" s="35">
        <v>-0.5633298760837</v>
      </c>
      <c r="AB95" s="35">
        <v>-0.55044697950870902</v>
      </c>
      <c r="AC95" s="35">
        <v>-0.51980626429062404</v>
      </c>
      <c r="AD95" s="35">
        <v>-0.497130432142456</v>
      </c>
      <c r="AE95" s="35">
        <v>-0.464944604405158</v>
      </c>
      <c r="AF95" s="35">
        <v>-0.41532704710253299</v>
      </c>
      <c r="AG95" s="36">
        <v>-0.419938129073258</v>
      </c>
    </row>
    <row r="96" spans="3:33" x14ac:dyDescent="0.25">
      <c r="C96" s="34" t="s">
        <v>181</v>
      </c>
      <c r="D96" s="35">
        <v>-0.16633156495427801</v>
      </c>
      <c r="E96" s="35">
        <v>-0.183045138504908</v>
      </c>
      <c r="F96" s="35">
        <v>-0.140127693256546</v>
      </c>
      <c r="G96" s="35">
        <v>-0.107855015256711</v>
      </c>
      <c r="H96" s="35">
        <v>-5.8738626081069202E-2</v>
      </c>
      <c r="I96" s="35">
        <v>-2.7592146747268401E-2</v>
      </c>
      <c r="J96" s="35">
        <v>-2.67546716726343E-2</v>
      </c>
      <c r="K96" s="35">
        <v>2.2793479087332098E-2</v>
      </c>
      <c r="L96" s="35">
        <v>6.3725596668880599E-2</v>
      </c>
      <c r="M96" s="35">
        <v>7.8757643766758395E-2</v>
      </c>
      <c r="N96" s="35">
        <v>8.7178001664793198E-2</v>
      </c>
      <c r="O96" s="35">
        <v>7.9523313495630202E-2</v>
      </c>
      <c r="P96" s="35">
        <v>8.4453522193655997E-2</v>
      </c>
      <c r="Q96" s="35">
        <v>8.6554029131656898E-2</v>
      </c>
      <c r="R96" s="35">
        <v>8.5326168575592706E-2</v>
      </c>
      <c r="S96" s="35">
        <v>7.7758549731124199E-2</v>
      </c>
      <c r="T96" s="35">
        <v>7.4113958567011001E-2</v>
      </c>
      <c r="U96" s="35">
        <v>9.9590035107371605E-2</v>
      </c>
      <c r="V96" s="35">
        <v>7.7370502086024695E-2</v>
      </c>
      <c r="W96" s="35">
        <v>5.14897718386223E-2</v>
      </c>
      <c r="X96" s="35">
        <v>9.5887677995520296E-2</v>
      </c>
      <c r="Y96" s="35">
        <v>9.3328647657318797E-2</v>
      </c>
      <c r="Z96" s="35">
        <v>9.5069347627980999E-2</v>
      </c>
      <c r="AA96" s="35">
        <v>0.13467012391630001</v>
      </c>
      <c r="AB96" s="35">
        <v>0.14755302049129099</v>
      </c>
      <c r="AC96" s="35">
        <v>0.17819373570937699</v>
      </c>
      <c r="AD96" s="35">
        <v>0.20086956785754401</v>
      </c>
      <c r="AE96" s="35">
        <v>0.23305539559484201</v>
      </c>
      <c r="AF96" s="35">
        <v>0.28267295289746802</v>
      </c>
      <c r="AG96" s="36">
        <v>0.27806187092674201</v>
      </c>
    </row>
    <row r="97" spans="3:33" x14ac:dyDescent="0.25">
      <c r="C97" s="34" t="s">
        <v>182</v>
      </c>
      <c r="D97" s="35">
        <v>6.7668435045722397E-2</v>
      </c>
      <c r="E97" s="35">
        <v>5.0954861495092103E-2</v>
      </c>
      <c r="F97" s="35">
        <v>9.3872306743454398E-2</v>
      </c>
      <c r="G97" s="35">
        <v>0.126144984743289</v>
      </c>
      <c r="H97" s="35">
        <v>0.17526137391893101</v>
      </c>
      <c r="I97" s="35">
        <v>0.206407853252732</v>
      </c>
      <c r="J97" s="35">
        <v>0.207245328327366</v>
      </c>
      <c r="K97" s="35">
        <v>0.25679347908733202</v>
      </c>
      <c r="L97" s="35">
        <v>0.29772559666888099</v>
      </c>
      <c r="M97" s="35">
        <v>0.31275764376675802</v>
      </c>
      <c r="N97" s="35">
        <v>0.32117800166479299</v>
      </c>
      <c r="O97" s="35">
        <v>0.31352331349563001</v>
      </c>
      <c r="P97" s="35">
        <v>0.31845352219365602</v>
      </c>
      <c r="Q97" s="35">
        <v>0.32055402913165698</v>
      </c>
      <c r="R97" s="35">
        <v>0.31932616857559298</v>
      </c>
      <c r="S97" s="35">
        <v>0.31175854973112399</v>
      </c>
      <c r="T97" s="35">
        <v>0.30811395856701101</v>
      </c>
      <c r="U97" s="35">
        <v>0.33359003510737201</v>
      </c>
      <c r="V97" s="35">
        <v>0.31137050208602501</v>
      </c>
      <c r="W97" s="35">
        <v>0.28548977183862201</v>
      </c>
      <c r="X97" s="35">
        <v>0.32988767799551999</v>
      </c>
      <c r="Y97" s="35">
        <v>0.32732864765731901</v>
      </c>
      <c r="Z97" s="35">
        <v>0.32906934762798101</v>
      </c>
      <c r="AA97" s="35">
        <v>0.3686701239163</v>
      </c>
      <c r="AB97" s="35">
        <v>0.38155302049129097</v>
      </c>
      <c r="AC97" s="35">
        <v>0.41219373570937701</v>
      </c>
      <c r="AD97" s="35">
        <v>0.43486956785754399</v>
      </c>
      <c r="AE97" s="35">
        <v>0.46705539559484199</v>
      </c>
      <c r="AF97" s="35">
        <v>0.51667295289746795</v>
      </c>
      <c r="AG97" s="36">
        <v>0.51206187092674205</v>
      </c>
    </row>
    <row r="98" spans="3:33" x14ac:dyDescent="0.25">
      <c r="C98" s="34" t="s">
        <v>183</v>
      </c>
      <c r="D98" s="35">
        <v>0.40466843504572297</v>
      </c>
      <c r="E98" s="35">
        <v>0.38795486149509201</v>
      </c>
      <c r="F98" s="35">
        <v>0.430872306743455</v>
      </c>
      <c r="G98" s="35">
        <v>0.46314498474328902</v>
      </c>
      <c r="H98" s="35">
        <v>0.51226137391893101</v>
      </c>
      <c r="I98" s="35">
        <v>0.543407853252732</v>
      </c>
      <c r="J98" s="35">
        <v>0.54424532832736605</v>
      </c>
      <c r="K98" s="35">
        <v>0.59379347908733204</v>
      </c>
      <c r="L98" s="35">
        <v>0.63472559666888095</v>
      </c>
      <c r="M98" s="35">
        <v>0.64975764376675804</v>
      </c>
      <c r="N98" s="35">
        <v>0.65817800166479301</v>
      </c>
      <c r="O98" s="35">
        <v>0.65052331349562997</v>
      </c>
      <c r="P98" s="35">
        <v>0.65545352219365605</v>
      </c>
      <c r="Q98" s="35">
        <v>0.65755402913165695</v>
      </c>
      <c r="R98" s="35">
        <v>0.65632616857559301</v>
      </c>
      <c r="S98" s="35">
        <v>0.64875854973112401</v>
      </c>
      <c r="T98" s="35">
        <v>0.64511395856701104</v>
      </c>
      <c r="U98" s="35">
        <v>0.67059003510737203</v>
      </c>
      <c r="V98" s="35">
        <v>0.64837050208602498</v>
      </c>
      <c r="W98" s="35">
        <v>0.62248977183862197</v>
      </c>
      <c r="X98" s="35">
        <v>0.66688767799551996</v>
      </c>
      <c r="Y98" s="35">
        <v>0.66432864765731903</v>
      </c>
      <c r="Z98" s="35">
        <v>0.66606934762798098</v>
      </c>
      <c r="AA98" s="35">
        <v>0.70567012391630102</v>
      </c>
      <c r="AB98" s="35">
        <v>0.71855302049129199</v>
      </c>
      <c r="AC98" s="35">
        <v>0.74919373570937697</v>
      </c>
      <c r="AD98" s="35">
        <v>0.77186956785754401</v>
      </c>
      <c r="AE98" s="35">
        <v>0.80405539559484196</v>
      </c>
      <c r="AF98" s="35">
        <v>0.85367295289746803</v>
      </c>
      <c r="AG98" s="36">
        <v>0.84906187092674201</v>
      </c>
    </row>
    <row r="99" spans="3:33" x14ac:dyDescent="0.25">
      <c r="C99" s="34" t="s">
        <v>184</v>
      </c>
      <c r="D99" s="35">
        <v>-2.3649743055013901</v>
      </c>
      <c r="E99" s="35">
        <v>-2.3657524625505699</v>
      </c>
      <c r="F99" s="35">
        <v>-2.3301229625336202</v>
      </c>
      <c r="G99" s="35">
        <v>-2.3049902231472399</v>
      </c>
      <c r="H99" s="35">
        <v>-2.2753072614399001</v>
      </c>
      <c r="I99" s="35">
        <v>-2.2519108362650502</v>
      </c>
      <c r="J99" s="35">
        <v>-2.2410542434246401</v>
      </c>
      <c r="K99" s="35">
        <v>-2.2107304436156201</v>
      </c>
      <c r="L99" s="35">
        <v>-2.1809430362486402</v>
      </c>
      <c r="M99" s="35">
        <v>-2.1559652861310199</v>
      </c>
      <c r="N99" s="35">
        <v>-2.13034607833157</v>
      </c>
      <c r="O99" s="35">
        <v>-2.1046562231161898</v>
      </c>
      <c r="P99" s="35">
        <v>-2.0788398936764501</v>
      </c>
      <c r="Q99" s="35">
        <v>-2.0690831279103201</v>
      </c>
      <c r="R99" s="35">
        <v>-2.0660773852802699</v>
      </c>
      <c r="S99" s="35">
        <v>-2.06525170837079</v>
      </c>
      <c r="T99" s="35">
        <v>-2.0732860755455298</v>
      </c>
      <c r="U99" s="35">
        <v>-2.0577665546878299</v>
      </c>
      <c r="V99" s="35">
        <v>-2.0287985115092799</v>
      </c>
      <c r="W99" s="35">
        <v>-2.0305138378223799</v>
      </c>
      <c r="X99" s="35">
        <v>-1.9835267893822399</v>
      </c>
      <c r="Y99" s="35">
        <v>-1.95625334012886</v>
      </c>
      <c r="Z99" s="35">
        <v>-1.95220082656292</v>
      </c>
      <c r="AA99" s="35">
        <v>-1.9447502970741299</v>
      </c>
      <c r="AB99" s="35">
        <v>-1.94740353688143</v>
      </c>
      <c r="AC99" s="35">
        <v>-1.9512679814990499</v>
      </c>
      <c r="AD99" s="35">
        <v>-1.95640154398472</v>
      </c>
      <c r="AE99" s="35">
        <v>-1.9547473719309501</v>
      </c>
      <c r="AF99" s="35">
        <v>-1.94170629075032</v>
      </c>
      <c r="AG99" s="36">
        <v>-1.9446239573778099</v>
      </c>
    </row>
    <row r="100" spans="3:33" x14ac:dyDescent="0.25">
      <c r="C100" s="34" t="s">
        <v>185</v>
      </c>
      <c r="D100" s="35">
        <v>-1.22897430550139</v>
      </c>
      <c r="E100" s="35">
        <v>-1.22975246255057</v>
      </c>
      <c r="F100" s="35">
        <v>-1.19412296253362</v>
      </c>
      <c r="G100" s="35">
        <v>-1.16899022314724</v>
      </c>
      <c r="H100" s="35">
        <v>-1.1393072614399</v>
      </c>
      <c r="I100" s="35">
        <v>-1.1159108362650501</v>
      </c>
      <c r="J100" s="35">
        <v>-1.10505424342464</v>
      </c>
      <c r="K100" s="35">
        <v>-1.07473044361562</v>
      </c>
      <c r="L100" s="35">
        <v>-1.04494303624864</v>
      </c>
      <c r="M100" s="35">
        <v>-1.01996528613102</v>
      </c>
      <c r="N100" s="35">
        <v>-0.99434607833157296</v>
      </c>
      <c r="O100" s="35">
        <v>-0.96865622311619204</v>
      </c>
      <c r="P100" s="35">
        <v>-0.94283989367645205</v>
      </c>
      <c r="Q100" s="35">
        <v>-0.93308312791032</v>
      </c>
      <c r="R100" s="35">
        <v>-0.93007738528026795</v>
      </c>
      <c r="S100" s="35">
        <v>-0.92925170837079596</v>
      </c>
      <c r="T100" s="35">
        <v>-0.937286075545533</v>
      </c>
      <c r="U100" s="35">
        <v>-0.92176655468783097</v>
      </c>
      <c r="V100" s="35">
        <v>-0.89279851150928302</v>
      </c>
      <c r="W100" s="35">
        <v>-0.89451383782237603</v>
      </c>
      <c r="X100" s="35">
        <v>-0.84752678938224102</v>
      </c>
      <c r="Y100" s="35">
        <v>-0.82025334012886197</v>
      </c>
      <c r="Z100" s="35">
        <v>-0.81620082656292103</v>
      </c>
      <c r="AA100" s="35">
        <v>-0.80875029707413204</v>
      </c>
      <c r="AB100" s="35">
        <v>-0.81140353688143596</v>
      </c>
      <c r="AC100" s="35">
        <v>-0.815267981499054</v>
      </c>
      <c r="AD100" s="35">
        <v>-0.82040154398472498</v>
      </c>
      <c r="AE100" s="35">
        <v>-0.81874737193095404</v>
      </c>
      <c r="AF100" s="35">
        <v>-0.80570629075032196</v>
      </c>
      <c r="AG100" s="36">
        <v>-0.80862395737780901</v>
      </c>
    </row>
    <row r="101" spans="3:33" x14ac:dyDescent="0.25">
      <c r="C101" s="34" t="s">
        <v>186</v>
      </c>
      <c r="D101" s="35">
        <v>-0.53097430550138702</v>
      </c>
      <c r="E101" s="35">
        <v>-0.53175246255056896</v>
      </c>
      <c r="F101" s="35">
        <v>-0.49612296253362098</v>
      </c>
      <c r="G101" s="35">
        <v>-0.47099022314723898</v>
      </c>
      <c r="H101" s="35">
        <v>-0.44130726143990201</v>
      </c>
      <c r="I101" s="35">
        <v>-0.41791083626505499</v>
      </c>
      <c r="J101" s="35">
        <v>-0.40705424342463897</v>
      </c>
      <c r="K101" s="35">
        <v>-0.37673044361562302</v>
      </c>
      <c r="L101" s="35">
        <v>-0.34694303624863598</v>
      </c>
      <c r="M101" s="35">
        <v>-0.32196528613102299</v>
      </c>
      <c r="N101" s="35">
        <v>-0.296346078331573</v>
      </c>
      <c r="O101" s="35">
        <v>-0.27065622311619197</v>
      </c>
      <c r="P101" s="35">
        <v>-0.24483989367645201</v>
      </c>
      <c r="Q101" s="35">
        <v>-0.23508312791031999</v>
      </c>
      <c r="R101" s="35">
        <v>-0.232077385280268</v>
      </c>
      <c r="S101" s="35">
        <v>-0.23125170837079501</v>
      </c>
      <c r="T101" s="35">
        <v>-0.239286075545532</v>
      </c>
      <c r="U101" s="35">
        <v>-0.22376655468783099</v>
      </c>
      <c r="V101" s="35">
        <v>-0.19479851150928201</v>
      </c>
      <c r="W101" s="35">
        <v>-0.196513837822375</v>
      </c>
      <c r="X101" s="35">
        <v>-0.14952678938224101</v>
      </c>
      <c r="Y101" s="35">
        <v>-0.12225334012886201</v>
      </c>
      <c r="Z101" s="35">
        <v>-0.118200826562921</v>
      </c>
      <c r="AA101" s="35">
        <v>-0.110750297074131</v>
      </c>
      <c r="AB101" s="35">
        <v>-0.11340353688143499</v>
      </c>
      <c r="AC101" s="35">
        <v>-0.117267981499054</v>
      </c>
      <c r="AD101" s="35">
        <v>-0.122401543984724</v>
      </c>
      <c r="AE101" s="35">
        <v>-0.120747371930954</v>
      </c>
      <c r="AF101" s="35">
        <v>-0.107706290750321</v>
      </c>
      <c r="AG101" s="36">
        <v>-0.110623957377808</v>
      </c>
    </row>
    <row r="102" spans="3:33" x14ac:dyDescent="0.25">
      <c r="C102" s="34" t="s">
        <v>187</v>
      </c>
      <c r="D102" s="35">
        <v>-0.29697430550138698</v>
      </c>
      <c r="E102" s="35">
        <v>-0.29775246255056897</v>
      </c>
      <c r="F102" s="35">
        <v>-0.262122962533621</v>
      </c>
      <c r="G102" s="35">
        <v>-0.236990223147239</v>
      </c>
      <c r="H102" s="35">
        <v>-0.207307261439902</v>
      </c>
      <c r="I102" s="35">
        <v>-0.183910836265055</v>
      </c>
      <c r="J102" s="35">
        <v>-0.17305424342463899</v>
      </c>
      <c r="K102" s="35">
        <v>-0.14273044361562301</v>
      </c>
      <c r="L102" s="35">
        <v>-0.112943036248636</v>
      </c>
      <c r="M102" s="35">
        <v>-8.7965286131023404E-2</v>
      </c>
      <c r="N102" s="35">
        <v>-6.2346078331572602E-2</v>
      </c>
      <c r="O102" s="35">
        <v>-3.6656223116191503E-2</v>
      </c>
      <c r="P102" s="35">
        <v>-1.08398936764517E-2</v>
      </c>
      <c r="Q102" s="35">
        <v>-1.0831279103195499E-3</v>
      </c>
      <c r="R102" s="35">
        <v>1.92261471973249E-3</v>
      </c>
      <c r="S102" s="35">
        <v>2.7482916292048201E-3</v>
      </c>
      <c r="T102" s="35">
        <v>-5.2860755455323297E-3</v>
      </c>
      <c r="U102" s="35">
        <v>1.0233445312168901E-2</v>
      </c>
      <c r="V102" s="35">
        <v>3.9201488490717501E-2</v>
      </c>
      <c r="W102" s="35">
        <v>3.7486162177624599E-2</v>
      </c>
      <c r="X102" s="35">
        <v>8.4473210617759295E-2</v>
      </c>
      <c r="Y102" s="35">
        <v>0.11174665987113799</v>
      </c>
      <c r="Z102" s="35">
        <v>0.115799173437079</v>
      </c>
      <c r="AA102" s="35">
        <v>0.123249702925869</v>
      </c>
      <c r="AB102" s="35">
        <v>0.12059646311856501</v>
      </c>
      <c r="AC102" s="35">
        <v>0.116732018500946</v>
      </c>
      <c r="AD102" s="35">
        <v>0.111598456015276</v>
      </c>
      <c r="AE102" s="35">
        <v>0.113252628069046</v>
      </c>
      <c r="AF102" s="35">
        <v>0.126293709249679</v>
      </c>
      <c r="AG102" s="36">
        <v>0.123376042622192</v>
      </c>
    </row>
    <row r="103" spans="3:33" x14ac:dyDescent="0.25">
      <c r="C103" s="34" t="s">
        <v>188</v>
      </c>
      <c r="D103" s="35">
        <v>4.0025694498613498E-2</v>
      </c>
      <c r="E103" s="35">
        <v>3.92475374494312E-2</v>
      </c>
      <c r="F103" s="35">
        <v>7.4877037466378693E-2</v>
      </c>
      <c r="G103" s="35">
        <v>0.100009776852761</v>
      </c>
      <c r="H103" s="35">
        <v>0.129692738560098</v>
      </c>
      <c r="I103" s="35">
        <v>0.15308916373494599</v>
      </c>
      <c r="J103" s="35">
        <v>0.16394575657536101</v>
      </c>
      <c r="K103" s="35">
        <v>0.19426955638437701</v>
      </c>
      <c r="L103" s="35">
        <v>0.224056963751365</v>
      </c>
      <c r="M103" s="35">
        <v>0.24903471386897699</v>
      </c>
      <c r="N103" s="35">
        <v>0.274653921668428</v>
      </c>
      <c r="O103" s="35">
        <v>0.30034377688380898</v>
      </c>
      <c r="P103" s="35">
        <v>0.32616010632354803</v>
      </c>
      <c r="Q103" s="35">
        <v>0.33591687208968102</v>
      </c>
      <c r="R103" s="35">
        <v>0.33892261471973301</v>
      </c>
      <c r="S103" s="35">
        <v>0.339748291629205</v>
      </c>
      <c r="T103" s="35">
        <v>0.33171392445446801</v>
      </c>
      <c r="U103" s="35">
        <v>0.34723344531216899</v>
      </c>
      <c r="V103" s="35">
        <v>0.37620148849071799</v>
      </c>
      <c r="W103" s="35">
        <v>0.37448616217762498</v>
      </c>
      <c r="X103" s="35">
        <v>0.421473210617759</v>
      </c>
      <c r="Y103" s="35">
        <v>0.44874665987113899</v>
      </c>
      <c r="Z103" s="35">
        <v>0.45279917343707898</v>
      </c>
      <c r="AA103" s="35">
        <v>0.46024970292586898</v>
      </c>
      <c r="AB103" s="35">
        <v>0.457596463118565</v>
      </c>
      <c r="AC103" s="35">
        <v>0.45373201850094702</v>
      </c>
      <c r="AD103" s="35">
        <v>0.44859845601527598</v>
      </c>
      <c r="AE103" s="35">
        <v>0.45025262806904598</v>
      </c>
      <c r="AF103" s="35">
        <v>0.463293709249679</v>
      </c>
      <c r="AG103" s="36">
        <v>0.46037604262219201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3B9A-440D-4722-B4EE-B256C75CAD3F}">
  <dimension ref="A1:AY108"/>
  <sheetViews>
    <sheetView tabSelected="1" topLeftCell="A70" workbookViewId="0">
      <selection activeCell="H94" sqref="H94"/>
    </sheetView>
  </sheetViews>
  <sheetFormatPr defaultRowHeight="15" x14ac:dyDescent="0.25"/>
  <cols>
    <col min="4" max="4" width="11.5703125" bestFit="1" customWidth="1"/>
  </cols>
  <sheetData>
    <row r="1" spans="1:34" x14ac:dyDescent="0.25">
      <c r="A1" t="s">
        <v>60</v>
      </c>
    </row>
    <row r="3" spans="1:34" x14ac:dyDescent="0.25">
      <c r="A3" t="s">
        <v>51</v>
      </c>
      <c r="I3" t="s">
        <v>31</v>
      </c>
      <c r="J3" t="s">
        <v>30</v>
      </c>
      <c r="L3" s="10" t="s">
        <v>29</v>
      </c>
      <c r="M3" s="10"/>
      <c r="N3" s="10"/>
      <c r="O3" s="10"/>
      <c r="P3" s="10"/>
      <c r="Q3" s="10"/>
    </row>
    <row r="4" spans="1:34" x14ac:dyDescent="0.25">
      <c r="A4" t="s">
        <v>2</v>
      </c>
      <c r="B4" t="s">
        <v>16</v>
      </c>
      <c r="D4" t="s">
        <v>52</v>
      </c>
      <c r="K4">
        <v>1</v>
      </c>
      <c r="L4" s="10" t="s">
        <v>2</v>
      </c>
      <c r="M4" s="11" t="s">
        <v>52</v>
      </c>
      <c r="N4" s="10"/>
      <c r="O4" s="10"/>
      <c r="P4" s="10"/>
      <c r="Q4" s="10"/>
    </row>
    <row r="5" spans="1:34" x14ac:dyDescent="0.25">
      <c r="A5" t="s">
        <v>18</v>
      </c>
      <c r="B5" t="s">
        <v>16</v>
      </c>
      <c r="D5" t="s">
        <v>53</v>
      </c>
      <c r="I5">
        <v>61.324281793092489</v>
      </c>
      <c r="J5">
        <f>((206*0.6132)+(261*0.3867))</f>
        <v>227.24789999999999</v>
      </c>
      <c r="K5">
        <v>2</v>
      </c>
      <c r="L5" s="10" t="s">
        <v>12</v>
      </c>
      <c r="M5" s="11" t="s">
        <v>52</v>
      </c>
      <c r="N5" s="10"/>
      <c r="O5" s="10"/>
      <c r="P5" s="10"/>
      <c r="Q5" s="10"/>
    </row>
    <row r="6" spans="1:34" x14ac:dyDescent="0.25">
      <c r="A6" t="s">
        <v>20</v>
      </c>
      <c r="B6" t="s">
        <v>16</v>
      </c>
      <c r="D6" t="s">
        <v>55</v>
      </c>
      <c r="I6">
        <v>38.675718206907511</v>
      </c>
      <c r="L6" s="10"/>
      <c r="M6" s="11"/>
      <c r="N6" s="10"/>
      <c r="O6" s="10"/>
      <c r="P6" s="10"/>
      <c r="Q6" s="10"/>
    </row>
    <row r="7" spans="1:34" x14ac:dyDescent="0.25">
      <c r="A7" t="s">
        <v>22</v>
      </c>
      <c r="B7" t="s">
        <v>16</v>
      </c>
      <c r="D7" t="s">
        <v>54</v>
      </c>
      <c r="I7">
        <v>60.07019422401028</v>
      </c>
      <c r="J7">
        <f>((271*0.6007)+(233*0.3993))</f>
        <v>255.82660000000001</v>
      </c>
      <c r="K7">
        <v>4</v>
      </c>
      <c r="L7" s="10" t="s">
        <v>13</v>
      </c>
      <c r="M7" s="11" t="s">
        <v>59</v>
      </c>
      <c r="N7" s="10"/>
      <c r="O7" s="10"/>
      <c r="P7" s="10"/>
      <c r="Q7" s="10"/>
    </row>
    <row r="8" spans="1:34" x14ac:dyDescent="0.25">
      <c r="A8" t="s">
        <v>24</v>
      </c>
      <c r="B8" t="s">
        <v>16</v>
      </c>
      <c r="D8" t="s">
        <v>56</v>
      </c>
      <c r="I8">
        <v>39.929805775989728</v>
      </c>
      <c r="L8" s="10"/>
      <c r="M8" s="11"/>
      <c r="N8" s="10"/>
      <c r="O8" s="10"/>
      <c r="P8" s="10"/>
      <c r="Q8" s="10"/>
    </row>
    <row r="9" spans="1:34" x14ac:dyDescent="0.25">
      <c r="A9" t="s">
        <v>7</v>
      </c>
      <c r="B9" t="s">
        <v>16</v>
      </c>
      <c r="D9" t="s">
        <v>57</v>
      </c>
      <c r="K9">
        <v>6</v>
      </c>
      <c r="L9" s="10" t="s">
        <v>7</v>
      </c>
      <c r="M9" s="11" t="s">
        <v>57</v>
      </c>
      <c r="N9" s="10"/>
      <c r="O9" s="10"/>
      <c r="P9" s="10"/>
      <c r="Q9" s="10"/>
    </row>
    <row r="10" spans="1:34" x14ac:dyDescent="0.25">
      <c r="A10" t="s">
        <v>27</v>
      </c>
      <c r="B10" t="s">
        <v>16</v>
      </c>
      <c r="D10" t="s">
        <v>58</v>
      </c>
      <c r="K10">
        <v>7</v>
      </c>
      <c r="L10" s="10" t="s">
        <v>27</v>
      </c>
      <c r="M10" s="11" t="s">
        <v>58</v>
      </c>
      <c r="N10" s="10"/>
      <c r="O10" s="10"/>
      <c r="P10" s="10"/>
      <c r="Q10" s="10"/>
    </row>
    <row r="12" spans="1:34" x14ac:dyDescent="0.25">
      <c r="A12" t="s">
        <v>34</v>
      </c>
      <c r="F12" t="s">
        <v>38</v>
      </c>
    </row>
    <row r="13" spans="1:34" x14ac:dyDescent="0.25">
      <c r="A13" s="5" t="s">
        <v>35</v>
      </c>
      <c r="B13" s="5" t="s">
        <v>36</v>
      </c>
      <c r="C13" s="5" t="s">
        <v>37</v>
      </c>
      <c r="D13" s="5">
        <v>1990</v>
      </c>
      <c r="E13" s="5">
        <v>1991</v>
      </c>
      <c r="F13" s="5">
        <v>1992</v>
      </c>
      <c r="G13" s="5">
        <v>1993</v>
      </c>
      <c r="H13" s="5">
        <v>1994</v>
      </c>
      <c r="I13" s="5">
        <v>1995</v>
      </c>
      <c r="J13" s="5">
        <v>1996</v>
      </c>
      <c r="K13" s="5">
        <v>1997</v>
      </c>
      <c r="L13" s="5">
        <v>1998</v>
      </c>
      <c r="M13" s="5">
        <v>1999</v>
      </c>
      <c r="N13" s="5">
        <v>2000</v>
      </c>
      <c r="O13" s="5">
        <v>2001</v>
      </c>
      <c r="P13" s="5">
        <v>2002</v>
      </c>
      <c r="Q13" s="5">
        <v>2003</v>
      </c>
      <c r="R13" s="5">
        <v>2004</v>
      </c>
      <c r="S13" s="5">
        <v>2005</v>
      </c>
      <c r="T13" s="5">
        <v>2006</v>
      </c>
      <c r="U13" s="5">
        <v>2007</v>
      </c>
      <c r="V13" s="5">
        <v>2008</v>
      </c>
      <c r="W13" s="5">
        <v>2009</v>
      </c>
      <c r="X13" s="5">
        <v>2010</v>
      </c>
      <c r="Y13" s="5">
        <v>2011</v>
      </c>
      <c r="Z13" s="5">
        <v>2012</v>
      </c>
      <c r="AA13" s="5">
        <v>2013</v>
      </c>
      <c r="AB13" s="5">
        <v>2014</v>
      </c>
      <c r="AC13" s="5">
        <v>2015</v>
      </c>
      <c r="AD13" s="5">
        <v>2016</v>
      </c>
      <c r="AE13" s="5"/>
      <c r="AF13" s="5"/>
      <c r="AG13" s="5"/>
      <c r="AH13" s="5"/>
    </row>
    <row r="14" spans="1:34" x14ac:dyDescent="0.25">
      <c r="A14" s="5">
        <v>1</v>
      </c>
      <c r="B14" s="5">
        <v>2</v>
      </c>
      <c r="C14" s="5">
        <v>1</v>
      </c>
      <c r="D14" s="5">
        <v>17.100000000000001</v>
      </c>
      <c r="E14" s="5">
        <v>17.3</v>
      </c>
      <c r="F14" s="5">
        <v>17.5</v>
      </c>
      <c r="G14" s="5">
        <v>17.600000000000001</v>
      </c>
      <c r="H14" s="5">
        <v>17.8</v>
      </c>
      <c r="I14" s="5">
        <v>18</v>
      </c>
      <c r="J14" s="5">
        <v>18.2</v>
      </c>
      <c r="K14" s="5">
        <v>18.3</v>
      </c>
      <c r="L14" s="5">
        <v>18.5</v>
      </c>
      <c r="M14" s="5">
        <v>18.600000000000001</v>
      </c>
      <c r="N14" s="5">
        <v>18.7</v>
      </c>
      <c r="O14" s="5">
        <v>18.7</v>
      </c>
      <c r="P14" s="5">
        <v>18.8</v>
      </c>
      <c r="Q14" s="5">
        <v>18.899999999999999</v>
      </c>
      <c r="R14" s="5">
        <v>19</v>
      </c>
      <c r="S14" s="5">
        <v>19</v>
      </c>
      <c r="T14" s="5">
        <v>19.100000000000001</v>
      </c>
      <c r="U14" s="5">
        <v>19.2</v>
      </c>
      <c r="V14" s="5">
        <v>19.3</v>
      </c>
      <c r="W14" s="5">
        <v>19.3</v>
      </c>
      <c r="X14" s="5">
        <v>19.399999999999999</v>
      </c>
      <c r="Y14" s="5">
        <v>19.5</v>
      </c>
      <c r="Z14" s="5">
        <v>19.7</v>
      </c>
      <c r="AA14" s="5">
        <v>19.899999999999999</v>
      </c>
      <c r="AB14" s="5">
        <v>20</v>
      </c>
      <c r="AC14" s="5">
        <v>20.2</v>
      </c>
      <c r="AD14" s="5">
        <v>20.399999999999999</v>
      </c>
      <c r="AE14" s="5"/>
      <c r="AF14" s="5"/>
      <c r="AG14" s="5"/>
      <c r="AH14" s="5"/>
    </row>
    <row r="15" spans="1:34" x14ac:dyDescent="0.25">
      <c r="A15" s="5">
        <v>1</v>
      </c>
      <c r="B15" s="5">
        <v>2</v>
      </c>
      <c r="C15" s="5">
        <v>2</v>
      </c>
      <c r="D15" s="5">
        <v>18.7</v>
      </c>
      <c r="E15" s="5">
        <v>18.899999999999999</v>
      </c>
      <c r="F15" s="5">
        <v>19</v>
      </c>
      <c r="G15" s="5">
        <v>19.2</v>
      </c>
      <c r="H15" s="5">
        <v>19.3</v>
      </c>
      <c r="I15" s="5">
        <v>19.5</v>
      </c>
      <c r="J15" s="5">
        <v>19.600000000000001</v>
      </c>
      <c r="K15" s="5">
        <v>19.8</v>
      </c>
      <c r="L15" s="5">
        <v>19.899999999999999</v>
      </c>
      <c r="M15" s="5">
        <v>19.899999999999999</v>
      </c>
      <c r="N15" s="5">
        <v>20</v>
      </c>
      <c r="O15" s="5">
        <v>20</v>
      </c>
      <c r="P15" s="5">
        <v>20.100000000000001</v>
      </c>
      <c r="Q15" s="5">
        <v>20.100000000000001</v>
      </c>
      <c r="R15" s="5">
        <v>20.2</v>
      </c>
      <c r="S15" s="5">
        <v>20.2</v>
      </c>
      <c r="T15" s="5">
        <v>20.3</v>
      </c>
      <c r="U15" s="5">
        <v>20.3</v>
      </c>
      <c r="V15" s="5">
        <v>20.399999999999999</v>
      </c>
      <c r="W15" s="5">
        <v>20.399999999999999</v>
      </c>
      <c r="X15" s="5">
        <v>20.5</v>
      </c>
      <c r="Y15" s="5">
        <v>20.5</v>
      </c>
      <c r="Z15" s="5">
        <v>20.5</v>
      </c>
      <c r="AA15" s="5">
        <v>20.5</v>
      </c>
      <c r="AB15" s="5">
        <v>20.399999999999999</v>
      </c>
      <c r="AC15" s="5">
        <v>20.399999999999999</v>
      </c>
      <c r="AD15" s="5">
        <v>20.399999999999999</v>
      </c>
      <c r="AE15" s="5"/>
      <c r="AF15" s="5"/>
      <c r="AG15" s="5"/>
      <c r="AH15" s="5"/>
    </row>
    <row r="16" spans="1:34" x14ac:dyDescent="0.25">
      <c r="A16" s="5">
        <v>1</v>
      </c>
      <c r="B16" s="5">
        <v>2</v>
      </c>
      <c r="C16" s="5">
        <v>4</v>
      </c>
      <c r="D16" s="5">
        <v>13.2</v>
      </c>
      <c r="E16" s="5">
        <v>13.4</v>
      </c>
      <c r="F16" s="5">
        <v>13.6</v>
      </c>
      <c r="G16" s="5">
        <v>13.8</v>
      </c>
      <c r="H16" s="5">
        <v>14</v>
      </c>
      <c r="I16" s="5">
        <v>14.2</v>
      </c>
      <c r="J16" s="5">
        <v>14.4</v>
      </c>
      <c r="K16" s="5">
        <v>14.6</v>
      </c>
      <c r="L16" s="5">
        <v>14.8</v>
      </c>
      <c r="M16" s="5">
        <v>15</v>
      </c>
      <c r="N16" s="5">
        <v>15.3</v>
      </c>
      <c r="O16" s="5">
        <v>15.5</v>
      </c>
      <c r="P16" s="5">
        <v>15.8</v>
      </c>
      <c r="Q16" s="5">
        <v>16</v>
      </c>
      <c r="R16" s="5">
        <v>16.3</v>
      </c>
      <c r="S16" s="5">
        <v>16.5</v>
      </c>
      <c r="T16" s="5">
        <v>16.8</v>
      </c>
      <c r="U16" s="5">
        <v>17</v>
      </c>
      <c r="V16" s="5">
        <v>17.3</v>
      </c>
      <c r="W16" s="5">
        <v>17.5</v>
      </c>
      <c r="X16" s="5">
        <v>17.8</v>
      </c>
      <c r="Y16" s="5">
        <v>18</v>
      </c>
      <c r="Z16" s="5">
        <v>18</v>
      </c>
      <c r="AA16" s="5">
        <v>17.899999999999999</v>
      </c>
      <c r="AB16" s="5">
        <v>17.899999999999999</v>
      </c>
      <c r="AC16" s="5">
        <v>17.8</v>
      </c>
      <c r="AD16" s="5">
        <v>17.8</v>
      </c>
      <c r="AE16" s="5"/>
      <c r="AF16" s="5"/>
      <c r="AG16" s="5"/>
      <c r="AH16" s="5"/>
    </row>
    <row r="17" spans="1:51" x14ac:dyDescent="0.25">
      <c r="A17" s="5">
        <v>1</v>
      </c>
      <c r="B17" s="5">
        <v>2</v>
      </c>
      <c r="C17" s="5">
        <v>6</v>
      </c>
      <c r="D17" s="5">
        <v>7.8</v>
      </c>
      <c r="E17" s="5">
        <v>8.1</v>
      </c>
      <c r="F17" s="5">
        <v>8.4</v>
      </c>
      <c r="G17" s="5">
        <v>8.6999999999999993</v>
      </c>
      <c r="H17" s="5">
        <v>9.1</v>
      </c>
      <c r="I17" s="5">
        <v>9.4</v>
      </c>
      <c r="J17" s="5">
        <v>9.6999999999999993</v>
      </c>
      <c r="K17" s="5">
        <v>10</v>
      </c>
      <c r="L17" s="5">
        <v>10.3</v>
      </c>
      <c r="M17" s="5">
        <v>10.5</v>
      </c>
      <c r="N17" s="5">
        <v>10.7</v>
      </c>
      <c r="O17" s="5">
        <v>10.9</v>
      </c>
      <c r="P17" s="5">
        <v>11</v>
      </c>
      <c r="Q17" s="5">
        <v>11.2</v>
      </c>
      <c r="R17" s="5">
        <v>11.4</v>
      </c>
      <c r="S17" s="5">
        <v>11.6</v>
      </c>
      <c r="T17" s="5">
        <v>11.8</v>
      </c>
      <c r="U17" s="5">
        <v>12</v>
      </c>
      <c r="V17" s="5">
        <v>12.1</v>
      </c>
      <c r="W17" s="5">
        <v>12.3</v>
      </c>
      <c r="X17" s="5">
        <v>12.5</v>
      </c>
      <c r="Y17" s="5">
        <v>12.7</v>
      </c>
      <c r="Z17" s="5">
        <v>12.8</v>
      </c>
      <c r="AA17" s="5">
        <v>12.9</v>
      </c>
      <c r="AB17" s="5">
        <v>13</v>
      </c>
      <c r="AC17" s="5">
        <v>13.1</v>
      </c>
      <c r="AD17" s="5">
        <v>13.2</v>
      </c>
      <c r="AE17" s="5"/>
      <c r="AF17" s="5"/>
      <c r="AG17" s="5"/>
      <c r="AH17" s="5"/>
    </row>
    <row r="18" spans="1:51" x14ac:dyDescent="0.25">
      <c r="A18" s="5">
        <v>1</v>
      </c>
      <c r="B18" s="5">
        <v>2</v>
      </c>
      <c r="C18" s="5">
        <v>7</v>
      </c>
      <c r="D18" s="5">
        <v>4.5999999999999996</v>
      </c>
      <c r="E18" s="5">
        <v>4.5999999999999996</v>
      </c>
      <c r="F18" s="5">
        <v>4.5999999999999996</v>
      </c>
      <c r="G18" s="5">
        <v>4.5</v>
      </c>
      <c r="H18" s="5">
        <v>4.5</v>
      </c>
      <c r="I18" s="5">
        <v>4.5</v>
      </c>
      <c r="J18" s="5">
        <v>4.5</v>
      </c>
      <c r="K18" s="5">
        <v>4.4000000000000004</v>
      </c>
      <c r="L18" s="5">
        <v>4.4000000000000004</v>
      </c>
      <c r="M18" s="5">
        <v>4.5999999999999996</v>
      </c>
      <c r="N18" s="5">
        <v>4.8</v>
      </c>
      <c r="O18" s="5">
        <v>5</v>
      </c>
      <c r="P18" s="5">
        <v>5.2</v>
      </c>
      <c r="Q18" s="5">
        <v>5.4</v>
      </c>
      <c r="R18" s="5">
        <v>5.6</v>
      </c>
      <c r="S18" s="5">
        <v>5.9</v>
      </c>
      <c r="T18" s="5">
        <v>6.1</v>
      </c>
      <c r="U18" s="5">
        <v>6.3</v>
      </c>
      <c r="V18" s="5">
        <v>6.5</v>
      </c>
      <c r="W18" s="5">
        <v>6.7</v>
      </c>
      <c r="X18" s="5">
        <v>6.9</v>
      </c>
      <c r="Y18" s="5">
        <v>7.1</v>
      </c>
      <c r="Z18" s="5">
        <v>7.1</v>
      </c>
      <c r="AA18" s="5">
        <v>7.1</v>
      </c>
      <c r="AB18" s="5">
        <v>7.1</v>
      </c>
      <c r="AC18" s="5">
        <v>7.1</v>
      </c>
      <c r="AD18" s="5">
        <v>7.1</v>
      </c>
      <c r="AE18" s="5"/>
      <c r="AF18" s="5"/>
      <c r="AG18" s="5"/>
      <c r="AH18" s="5"/>
    </row>
    <row r="19" spans="1:51" x14ac:dyDescent="0.25">
      <c r="A19" s="5">
        <v>2</v>
      </c>
      <c r="B19" s="5">
        <v>2</v>
      </c>
      <c r="C19" s="5">
        <v>1</v>
      </c>
      <c r="D19" s="5">
        <v>13.5</v>
      </c>
      <c r="E19" s="5">
        <v>13.6</v>
      </c>
      <c r="F19" s="5">
        <v>13.8</v>
      </c>
      <c r="G19" s="5">
        <v>13.9</v>
      </c>
      <c r="H19" s="5">
        <v>14</v>
      </c>
      <c r="I19" s="5">
        <v>14.2</v>
      </c>
      <c r="J19" s="5">
        <v>14.3</v>
      </c>
      <c r="K19" s="5">
        <v>14.5</v>
      </c>
      <c r="L19" s="5">
        <v>14.6</v>
      </c>
      <c r="M19" s="5">
        <v>14.7</v>
      </c>
      <c r="N19" s="5">
        <v>14.9</v>
      </c>
      <c r="O19" s="5">
        <v>15</v>
      </c>
      <c r="P19" s="5">
        <v>15.2</v>
      </c>
      <c r="Q19" s="5">
        <v>15.4</v>
      </c>
      <c r="R19" s="5">
        <v>15.7</v>
      </c>
      <c r="S19" s="5">
        <v>15.9</v>
      </c>
      <c r="T19" s="5">
        <v>16.100000000000001</v>
      </c>
      <c r="U19" s="5">
        <v>16.3</v>
      </c>
      <c r="V19" s="5">
        <v>16.5</v>
      </c>
      <c r="W19" s="5">
        <v>16.8</v>
      </c>
      <c r="X19" s="5">
        <v>17</v>
      </c>
      <c r="Y19" s="5">
        <v>17.2</v>
      </c>
      <c r="Z19" s="5">
        <v>17.100000000000001</v>
      </c>
      <c r="AA19" s="5">
        <v>17</v>
      </c>
      <c r="AB19" s="5">
        <v>16.8</v>
      </c>
      <c r="AC19" s="5">
        <v>16.7</v>
      </c>
      <c r="AD19" s="5">
        <v>16.600000000000001</v>
      </c>
      <c r="AE19" s="5"/>
      <c r="AF19" s="5"/>
      <c r="AG19" s="5"/>
      <c r="AH19" s="5"/>
    </row>
    <row r="20" spans="1:51" x14ac:dyDescent="0.25">
      <c r="A20" s="5">
        <v>2</v>
      </c>
      <c r="B20" s="5">
        <v>2</v>
      </c>
      <c r="C20" s="5">
        <v>2</v>
      </c>
      <c r="D20" s="5">
        <v>12.7</v>
      </c>
      <c r="E20" s="5">
        <v>13.1</v>
      </c>
      <c r="F20" s="5">
        <v>13.4</v>
      </c>
      <c r="G20" s="5">
        <v>13.8</v>
      </c>
      <c r="H20" s="5">
        <v>14.2</v>
      </c>
      <c r="I20" s="5">
        <v>14.6</v>
      </c>
      <c r="J20" s="5">
        <v>14.9</v>
      </c>
      <c r="K20" s="5">
        <v>15.3</v>
      </c>
      <c r="L20" s="5">
        <v>15.7</v>
      </c>
      <c r="M20" s="5">
        <v>16.100000000000001</v>
      </c>
      <c r="N20" s="5">
        <v>16.399999999999999</v>
      </c>
      <c r="O20" s="5">
        <v>16.8</v>
      </c>
      <c r="P20" s="5">
        <v>16.8</v>
      </c>
      <c r="Q20" s="5">
        <v>16.899999999999999</v>
      </c>
      <c r="R20" s="5">
        <v>16.899999999999999</v>
      </c>
      <c r="S20" s="5">
        <v>17</v>
      </c>
      <c r="T20" s="5">
        <v>17</v>
      </c>
      <c r="U20" s="5">
        <v>17</v>
      </c>
      <c r="V20" s="5">
        <v>17.100000000000001</v>
      </c>
      <c r="W20" s="5">
        <v>17.100000000000001</v>
      </c>
      <c r="X20" s="5">
        <v>17.2</v>
      </c>
      <c r="Y20" s="5">
        <v>17.2</v>
      </c>
      <c r="Z20" s="5">
        <v>17.5</v>
      </c>
      <c r="AA20" s="5">
        <v>17.899999999999999</v>
      </c>
      <c r="AB20" s="5">
        <v>18.2</v>
      </c>
      <c r="AC20" s="5">
        <v>18.600000000000001</v>
      </c>
      <c r="AD20" s="5">
        <v>18.899999999999999</v>
      </c>
      <c r="AE20" s="5"/>
      <c r="AF20" s="5"/>
      <c r="AG20" s="5"/>
      <c r="AH20" s="5"/>
    </row>
    <row r="21" spans="1:51" x14ac:dyDescent="0.25">
      <c r="A21" s="5">
        <v>2</v>
      </c>
      <c r="B21" s="5">
        <v>2</v>
      </c>
      <c r="C21" s="5">
        <v>4</v>
      </c>
      <c r="D21" s="5">
        <v>8.8000000000000007</v>
      </c>
      <c r="E21" s="5">
        <v>9</v>
      </c>
      <c r="F21" s="5">
        <v>9.1</v>
      </c>
      <c r="G21" s="5">
        <v>9.3000000000000007</v>
      </c>
      <c r="H21" s="5">
        <v>9.4</v>
      </c>
      <c r="I21" s="5">
        <v>9.6</v>
      </c>
      <c r="J21" s="5">
        <v>9.6999999999999993</v>
      </c>
      <c r="K21" s="5">
        <v>9.9</v>
      </c>
      <c r="L21" s="5">
        <v>10</v>
      </c>
      <c r="M21" s="5">
        <v>10.199999999999999</v>
      </c>
      <c r="N21" s="5">
        <v>10.3</v>
      </c>
      <c r="O21" s="5">
        <v>10.5</v>
      </c>
      <c r="P21" s="5">
        <v>10.8</v>
      </c>
      <c r="Q21" s="5">
        <v>11.2</v>
      </c>
      <c r="R21" s="5">
        <v>11.5</v>
      </c>
      <c r="S21" s="5">
        <v>11.8</v>
      </c>
      <c r="T21" s="5">
        <v>12.2</v>
      </c>
      <c r="U21" s="5">
        <v>12.5</v>
      </c>
      <c r="V21" s="5">
        <v>12.8</v>
      </c>
      <c r="W21" s="5">
        <v>13.1</v>
      </c>
      <c r="X21" s="5">
        <v>13.5</v>
      </c>
      <c r="Y21" s="5">
        <v>13.8</v>
      </c>
      <c r="Z21" s="5">
        <v>14.1</v>
      </c>
      <c r="AA21" s="5">
        <v>14.4</v>
      </c>
      <c r="AB21" s="5">
        <v>14.6</v>
      </c>
      <c r="AC21" s="5">
        <v>14.9</v>
      </c>
      <c r="AD21" s="5">
        <v>15.2</v>
      </c>
      <c r="AE21" s="5"/>
      <c r="AF21" s="5"/>
      <c r="AG21" s="5"/>
      <c r="AH21" s="5"/>
    </row>
    <row r="22" spans="1:51" x14ac:dyDescent="0.25">
      <c r="A22" s="5">
        <v>2</v>
      </c>
      <c r="B22" s="5">
        <v>2</v>
      </c>
      <c r="C22" s="5">
        <v>6</v>
      </c>
      <c r="D22" s="5">
        <v>6</v>
      </c>
      <c r="E22" s="5">
        <v>6.1</v>
      </c>
      <c r="F22" s="5">
        <v>6.2</v>
      </c>
      <c r="G22" s="5">
        <v>6.4</v>
      </c>
      <c r="H22" s="5">
        <v>6.5</v>
      </c>
      <c r="I22" s="5">
        <v>6.6</v>
      </c>
      <c r="J22" s="5">
        <v>6.7</v>
      </c>
      <c r="K22" s="5">
        <v>6.8</v>
      </c>
      <c r="L22" s="5">
        <v>6.9</v>
      </c>
      <c r="M22" s="5">
        <v>7.1</v>
      </c>
      <c r="N22" s="5">
        <v>7.2</v>
      </c>
      <c r="O22" s="5">
        <v>7.3</v>
      </c>
      <c r="P22" s="5">
        <v>7.5</v>
      </c>
      <c r="Q22" s="5">
        <v>7.8</v>
      </c>
      <c r="R22" s="5">
        <v>8</v>
      </c>
      <c r="S22" s="5">
        <v>8.1999999999999993</v>
      </c>
      <c r="T22" s="5">
        <v>8.5</v>
      </c>
      <c r="U22" s="5">
        <v>8.6999999999999993</v>
      </c>
      <c r="V22" s="5">
        <v>8.9</v>
      </c>
      <c r="W22" s="5">
        <v>9.1</v>
      </c>
      <c r="X22" s="5">
        <v>9.4</v>
      </c>
      <c r="Y22" s="5">
        <v>9.6</v>
      </c>
      <c r="Z22" s="5">
        <v>9.8000000000000007</v>
      </c>
      <c r="AA22" s="5">
        <v>9.9</v>
      </c>
      <c r="AB22" s="5">
        <v>10.1</v>
      </c>
      <c r="AC22" s="5">
        <v>10.199999999999999</v>
      </c>
      <c r="AD22" s="5">
        <v>10.4</v>
      </c>
      <c r="AE22" s="5"/>
      <c r="AF22" s="5"/>
      <c r="AG22" s="5"/>
      <c r="AH22" s="5"/>
    </row>
    <row r="23" spans="1:51" x14ac:dyDescent="0.25">
      <c r="A23" s="5">
        <v>2</v>
      </c>
      <c r="B23" s="5">
        <v>2</v>
      </c>
      <c r="C23" s="5">
        <v>7</v>
      </c>
      <c r="D23" s="5">
        <v>5.3</v>
      </c>
      <c r="E23" s="5">
        <v>5.0999999999999996</v>
      </c>
      <c r="F23" s="5">
        <v>4.8</v>
      </c>
      <c r="G23" s="5">
        <v>4.5999999999999996</v>
      </c>
      <c r="H23" s="5">
        <v>4.3</v>
      </c>
      <c r="I23" s="5">
        <v>4.0999999999999996</v>
      </c>
      <c r="J23" s="5">
        <v>3.8</v>
      </c>
      <c r="K23" s="5">
        <v>3.6</v>
      </c>
      <c r="L23" s="5">
        <v>3.3</v>
      </c>
      <c r="M23" s="5">
        <v>3.1</v>
      </c>
      <c r="N23" s="5">
        <v>2.8</v>
      </c>
      <c r="O23" s="5">
        <v>2.6</v>
      </c>
      <c r="P23" s="5">
        <v>2.9</v>
      </c>
      <c r="Q23" s="5">
        <v>3.3</v>
      </c>
      <c r="R23" s="5">
        <v>3.6</v>
      </c>
      <c r="S23" s="5">
        <v>3.9</v>
      </c>
      <c r="T23" s="5">
        <v>4.3</v>
      </c>
      <c r="U23" s="5">
        <v>4.5999999999999996</v>
      </c>
      <c r="V23" s="5">
        <v>4.9000000000000004</v>
      </c>
      <c r="W23" s="5">
        <v>5.2</v>
      </c>
      <c r="X23" s="5">
        <v>5.6</v>
      </c>
      <c r="Y23" s="5">
        <v>5.9</v>
      </c>
      <c r="Z23" s="5">
        <v>5.8</v>
      </c>
      <c r="AA23" s="5">
        <v>5.8</v>
      </c>
      <c r="AB23" s="5">
        <v>5.7</v>
      </c>
      <c r="AC23" s="5">
        <v>5.7</v>
      </c>
      <c r="AD23" s="5">
        <v>5.6</v>
      </c>
      <c r="AE23" s="5"/>
      <c r="AF23" s="5"/>
      <c r="AG23" s="5"/>
      <c r="AH23" s="5"/>
    </row>
    <row r="24" spans="1:5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51" x14ac:dyDescent="0.25">
      <c r="A25" t="s">
        <v>165</v>
      </c>
      <c r="H25" t="s">
        <v>156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51" x14ac:dyDescent="0.25">
      <c r="A26" s="8" t="s">
        <v>35</v>
      </c>
      <c r="B26" s="8" t="s">
        <v>36</v>
      </c>
      <c r="C26" s="8" t="s">
        <v>37</v>
      </c>
      <c r="D26" s="8">
        <v>1990</v>
      </c>
      <c r="E26" s="8">
        <v>1991</v>
      </c>
      <c r="F26" s="8">
        <v>1992</v>
      </c>
      <c r="G26" s="8">
        <v>1993</v>
      </c>
      <c r="H26" s="8">
        <v>1994</v>
      </c>
      <c r="I26" s="8">
        <v>1995</v>
      </c>
      <c r="J26" s="8">
        <v>1996</v>
      </c>
      <c r="K26" s="8">
        <v>1997</v>
      </c>
      <c r="L26" s="8">
        <v>1998</v>
      </c>
      <c r="M26" s="8">
        <v>1999</v>
      </c>
      <c r="N26" s="8">
        <v>2000</v>
      </c>
      <c r="O26" s="8">
        <v>2001</v>
      </c>
      <c r="P26" s="8">
        <v>2002</v>
      </c>
      <c r="Q26" s="8">
        <v>2003</v>
      </c>
      <c r="R26" s="8">
        <v>2004</v>
      </c>
      <c r="S26" s="8">
        <v>2005</v>
      </c>
      <c r="T26" s="8">
        <v>2006</v>
      </c>
      <c r="U26" s="8">
        <v>2007</v>
      </c>
      <c r="V26" s="8">
        <v>2008</v>
      </c>
      <c r="W26" s="8">
        <v>2009</v>
      </c>
      <c r="X26" s="8">
        <v>2010</v>
      </c>
      <c r="Y26" s="8">
        <v>2011</v>
      </c>
      <c r="Z26" s="8">
        <v>2012</v>
      </c>
      <c r="AA26" s="8">
        <v>2013</v>
      </c>
      <c r="AB26" s="8">
        <v>2014</v>
      </c>
      <c r="AC26" s="8">
        <v>2015</v>
      </c>
      <c r="AD26" s="8">
        <v>2016</v>
      </c>
      <c r="AE26" s="8"/>
      <c r="AF26" s="8"/>
      <c r="AG26" s="8"/>
      <c r="AH26" s="8"/>
      <c r="AI26" t="s">
        <v>70</v>
      </c>
      <c r="AL26" s="12" t="s">
        <v>61</v>
      </c>
      <c r="AM26" s="12"/>
      <c r="AN26" s="12"/>
      <c r="AO26" s="13" t="s">
        <v>62</v>
      </c>
      <c r="AP26" s="13" t="s">
        <v>63</v>
      </c>
      <c r="AQ26" s="13" t="s">
        <v>64</v>
      </c>
      <c r="AR26" s="13" t="s">
        <v>65</v>
      </c>
      <c r="AS26" s="13"/>
      <c r="AT26" s="13"/>
      <c r="AU26" s="13" t="s">
        <v>62</v>
      </c>
      <c r="AV26" s="13" t="s">
        <v>63</v>
      </c>
      <c r="AW26" s="13" t="s">
        <v>64</v>
      </c>
      <c r="AX26" s="13" t="s">
        <v>65</v>
      </c>
      <c r="AY26" s="7" t="s">
        <v>66</v>
      </c>
    </row>
    <row r="27" spans="1:51" x14ac:dyDescent="0.25">
      <c r="A27" s="8">
        <v>1</v>
      </c>
      <c r="B27" s="8">
        <v>2</v>
      </c>
      <c r="C27" s="8">
        <v>1</v>
      </c>
      <c r="D27" s="9">
        <f>((((-4.52*D14)+227)/2)*0.01)</f>
        <v>0.74853999999999998</v>
      </c>
      <c r="E27" s="9">
        <f t="shared" ref="E27:AD27" si="0">((((-4.52*E14)+227)/2)*0.01)</f>
        <v>0.74402000000000001</v>
      </c>
      <c r="F27" s="9">
        <f t="shared" si="0"/>
        <v>0.73950000000000005</v>
      </c>
      <c r="G27" s="9">
        <f t="shared" si="0"/>
        <v>0.73724000000000001</v>
      </c>
      <c r="H27" s="9">
        <f t="shared" si="0"/>
        <v>0.73272000000000004</v>
      </c>
      <c r="I27" s="9">
        <f t="shared" si="0"/>
        <v>0.72820000000000007</v>
      </c>
      <c r="J27" s="9">
        <f t="shared" si="0"/>
        <v>0.72367999999999999</v>
      </c>
      <c r="K27" s="9">
        <f t="shared" si="0"/>
        <v>0.72141999999999995</v>
      </c>
      <c r="L27" s="9">
        <f t="shared" si="0"/>
        <v>0.71689999999999998</v>
      </c>
      <c r="M27" s="9">
        <f t="shared" si="0"/>
        <v>0.71464000000000005</v>
      </c>
      <c r="N27" s="9">
        <f t="shared" si="0"/>
        <v>0.71238000000000001</v>
      </c>
      <c r="O27" s="9">
        <f t="shared" si="0"/>
        <v>0.71238000000000001</v>
      </c>
      <c r="P27" s="9">
        <f t="shared" si="0"/>
        <v>0.71011999999999997</v>
      </c>
      <c r="Q27" s="9">
        <f t="shared" si="0"/>
        <v>0.70786000000000004</v>
      </c>
      <c r="R27" s="9">
        <f t="shared" si="0"/>
        <v>0.7056</v>
      </c>
      <c r="S27" s="9">
        <f t="shared" si="0"/>
        <v>0.7056</v>
      </c>
      <c r="T27" s="9">
        <f t="shared" si="0"/>
        <v>0.70334000000000008</v>
      </c>
      <c r="U27" s="9">
        <f t="shared" si="0"/>
        <v>0.70108000000000004</v>
      </c>
      <c r="V27" s="9">
        <f t="shared" si="0"/>
        <v>0.69882000000000011</v>
      </c>
      <c r="W27" s="9">
        <f t="shared" si="0"/>
        <v>0.69882000000000011</v>
      </c>
      <c r="X27" s="9">
        <f t="shared" si="0"/>
        <v>0.69656000000000007</v>
      </c>
      <c r="Y27" s="9">
        <f t="shared" si="0"/>
        <v>0.69430000000000003</v>
      </c>
      <c r="Z27" s="9">
        <f t="shared" si="0"/>
        <v>0.68978000000000006</v>
      </c>
      <c r="AA27" s="9">
        <f t="shared" si="0"/>
        <v>0.68526000000000009</v>
      </c>
      <c r="AB27" s="9">
        <f t="shared" si="0"/>
        <v>0.68300000000000016</v>
      </c>
      <c r="AC27" s="9">
        <f t="shared" si="0"/>
        <v>0.67848000000000019</v>
      </c>
      <c r="AD27" s="9">
        <f t="shared" si="0"/>
        <v>0.67396000000000011</v>
      </c>
      <c r="AE27" s="9"/>
      <c r="AF27" s="9"/>
      <c r="AG27" s="9"/>
      <c r="AH27" s="9"/>
      <c r="AI27" s="7">
        <f>AVERAGE(O27:X27)</f>
        <v>0.70401800000000014</v>
      </c>
      <c r="AJ27">
        <f>(AI27+AI32)/2</f>
        <v>0.73882200000000009</v>
      </c>
      <c r="AL27" s="13" t="s">
        <v>157</v>
      </c>
      <c r="AM27" s="13"/>
      <c r="AN27" s="13" t="s">
        <v>67</v>
      </c>
      <c r="AO27" s="13">
        <v>23</v>
      </c>
      <c r="AP27" s="13">
        <v>65</v>
      </c>
      <c r="AQ27" s="13">
        <v>7</v>
      </c>
      <c r="AR27" s="13">
        <v>134</v>
      </c>
      <c r="AS27" s="13"/>
      <c r="AT27" s="13" t="s">
        <v>68</v>
      </c>
      <c r="AU27" s="13">
        <f>AO27/3.67/1000000*10000</f>
        <v>6.2670299727520432E-2</v>
      </c>
      <c r="AV27" s="13">
        <f>AP27/3.67/1000000*10000</f>
        <v>0.17711171662125341</v>
      </c>
      <c r="AW27" s="13">
        <f>AQ27/3.67/1000000*10000</f>
        <v>1.9073569482288829E-2</v>
      </c>
      <c r="AX27" s="13">
        <f>AR27/3.67/1000000*10000</f>
        <v>0.36512261580381472</v>
      </c>
      <c r="AY27" s="14">
        <f>SUM(AU27:AX27)</f>
        <v>0.62397820163487738</v>
      </c>
    </row>
    <row r="28" spans="1:51" x14ac:dyDescent="0.25">
      <c r="A28" s="8">
        <v>1</v>
      </c>
      <c r="B28" s="8">
        <v>2</v>
      </c>
      <c r="C28" s="8">
        <v>2</v>
      </c>
      <c r="D28" s="9">
        <f>((((-4.52*D15)+227)/2)*0.01)</f>
        <v>0.71238000000000001</v>
      </c>
      <c r="E28" s="9">
        <f t="shared" ref="E28:AD28" si="1">((((-4.52*E15)+227)/2)*0.01)</f>
        <v>0.70786000000000004</v>
      </c>
      <c r="F28" s="9">
        <f t="shared" si="1"/>
        <v>0.7056</v>
      </c>
      <c r="G28" s="9">
        <f t="shared" si="1"/>
        <v>0.70108000000000004</v>
      </c>
      <c r="H28" s="9">
        <f t="shared" si="1"/>
        <v>0.69882000000000011</v>
      </c>
      <c r="I28" s="9">
        <f t="shared" si="1"/>
        <v>0.69430000000000003</v>
      </c>
      <c r="J28" s="9">
        <f t="shared" si="1"/>
        <v>0.6920400000000001</v>
      </c>
      <c r="K28" s="9">
        <f t="shared" si="1"/>
        <v>0.68752000000000013</v>
      </c>
      <c r="L28" s="9">
        <f t="shared" si="1"/>
        <v>0.68526000000000009</v>
      </c>
      <c r="M28" s="9">
        <f t="shared" si="1"/>
        <v>0.68526000000000009</v>
      </c>
      <c r="N28" s="9">
        <f t="shared" si="1"/>
        <v>0.68300000000000016</v>
      </c>
      <c r="O28" s="9">
        <f t="shared" si="1"/>
        <v>0.68300000000000016</v>
      </c>
      <c r="P28" s="9">
        <f t="shared" si="1"/>
        <v>0.68074000000000001</v>
      </c>
      <c r="Q28" s="9">
        <f t="shared" si="1"/>
        <v>0.68074000000000001</v>
      </c>
      <c r="R28" s="9">
        <f t="shared" si="1"/>
        <v>0.67848000000000019</v>
      </c>
      <c r="S28" s="9">
        <f t="shared" si="1"/>
        <v>0.67848000000000019</v>
      </c>
      <c r="T28" s="9">
        <f t="shared" si="1"/>
        <v>0.67622000000000004</v>
      </c>
      <c r="U28" s="9">
        <f t="shared" si="1"/>
        <v>0.67622000000000004</v>
      </c>
      <c r="V28" s="9">
        <f t="shared" si="1"/>
        <v>0.67396000000000011</v>
      </c>
      <c r="W28" s="9">
        <f t="shared" si="1"/>
        <v>0.67396000000000011</v>
      </c>
      <c r="X28" s="9">
        <f t="shared" si="1"/>
        <v>0.67170000000000007</v>
      </c>
      <c r="Y28" s="9">
        <f t="shared" si="1"/>
        <v>0.67170000000000007</v>
      </c>
      <c r="Z28" s="9">
        <f t="shared" si="1"/>
        <v>0.67170000000000007</v>
      </c>
      <c r="AA28" s="9">
        <f t="shared" si="1"/>
        <v>0.67170000000000007</v>
      </c>
      <c r="AB28" s="9">
        <f t="shared" si="1"/>
        <v>0.67396000000000011</v>
      </c>
      <c r="AC28" s="9">
        <f t="shared" si="1"/>
        <v>0.67396000000000011</v>
      </c>
      <c r="AD28" s="9">
        <f t="shared" si="1"/>
        <v>0.67396000000000011</v>
      </c>
      <c r="AE28" s="9"/>
      <c r="AF28" s="9"/>
      <c r="AG28" s="9"/>
      <c r="AH28" s="9"/>
      <c r="AI28" s="7">
        <f>AVERAGE(O28:X28)</f>
        <v>0.67735000000000012</v>
      </c>
      <c r="AJ28">
        <f>(AI28+AI33)/2</f>
        <v>0.71430100000000007</v>
      </c>
    </row>
    <row r="29" spans="1:51" x14ac:dyDescent="0.25">
      <c r="A29" s="8">
        <v>1</v>
      </c>
      <c r="B29" s="8">
        <v>2</v>
      </c>
      <c r="C29" s="8">
        <v>4</v>
      </c>
      <c r="D29" s="9">
        <f>((((-4.52*D16)+256)/2)*0.01)</f>
        <v>0.98168000000000011</v>
      </c>
      <c r="E29" s="9">
        <f t="shared" ref="E29:AD29" si="2">((((-4.52*E16)+256)/2)*0.01)</f>
        <v>0.97716000000000014</v>
      </c>
      <c r="F29" s="9">
        <f t="shared" si="2"/>
        <v>0.97264000000000017</v>
      </c>
      <c r="G29" s="9">
        <f t="shared" si="2"/>
        <v>0.96811999999999998</v>
      </c>
      <c r="H29" s="9">
        <f t="shared" si="2"/>
        <v>0.96360000000000001</v>
      </c>
      <c r="I29" s="9">
        <f t="shared" si="2"/>
        <v>0.95908000000000004</v>
      </c>
      <c r="J29" s="9">
        <f t="shared" si="2"/>
        <v>0.95456000000000008</v>
      </c>
      <c r="K29" s="9">
        <f t="shared" si="2"/>
        <v>0.95004000000000011</v>
      </c>
      <c r="L29" s="9">
        <f t="shared" si="2"/>
        <v>0.94551999999999992</v>
      </c>
      <c r="M29" s="9">
        <f t="shared" si="2"/>
        <v>0.94099999999999995</v>
      </c>
      <c r="N29" s="9">
        <f t="shared" si="2"/>
        <v>0.93421999999999994</v>
      </c>
      <c r="O29" s="9">
        <f t="shared" si="2"/>
        <v>0.92969999999999997</v>
      </c>
      <c r="P29" s="9">
        <f t="shared" si="2"/>
        <v>0.92292000000000007</v>
      </c>
      <c r="Q29" s="9">
        <f t="shared" si="2"/>
        <v>0.91840000000000011</v>
      </c>
      <c r="R29" s="9">
        <f t="shared" si="2"/>
        <v>0.9116200000000001</v>
      </c>
      <c r="S29" s="9">
        <f t="shared" si="2"/>
        <v>0.90710000000000013</v>
      </c>
      <c r="T29" s="9">
        <f t="shared" si="2"/>
        <v>0.90032000000000012</v>
      </c>
      <c r="U29" s="9">
        <f t="shared" si="2"/>
        <v>0.89580000000000015</v>
      </c>
      <c r="V29" s="9">
        <f t="shared" si="2"/>
        <v>0.88902000000000003</v>
      </c>
      <c r="W29" s="9">
        <f t="shared" si="2"/>
        <v>0.88450000000000006</v>
      </c>
      <c r="X29" s="9">
        <f t="shared" si="2"/>
        <v>0.87772000000000006</v>
      </c>
      <c r="Y29" s="9">
        <f t="shared" si="2"/>
        <v>0.87320000000000009</v>
      </c>
      <c r="Z29" s="9">
        <f t="shared" si="2"/>
        <v>0.87320000000000009</v>
      </c>
      <c r="AA29" s="9">
        <f t="shared" si="2"/>
        <v>0.87546000000000013</v>
      </c>
      <c r="AB29" s="9">
        <f t="shared" si="2"/>
        <v>0.87546000000000013</v>
      </c>
      <c r="AC29" s="9">
        <f t="shared" si="2"/>
        <v>0.87772000000000006</v>
      </c>
      <c r="AD29" s="9">
        <f t="shared" si="2"/>
        <v>0.87772000000000006</v>
      </c>
      <c r="AE29" s="9"/>
      <c r="AF29" s="9"/>
      <c r="AG29" s="9"/>
      <c r="AH29" s="9"/>
      <c r="AI29" s="7">
        <f t="shared" ref="AI29:AI36" si="3">AVERAGE(O29:X29)</f>
        <v>0.90371000000000001</v>
      </c>
      <c r="AJ29">
        <f>(AI29+AI34)/2</f>
        <v>0.956368</v>
      </c>
    </row>
    <row r="30" spans="1:51" x14ac:dyDescent="0.25">
      <c r="A30" s="8">
        <v>1</v>
      </c>
      <c r="B30" s="8">
        <v>2</v>
      </c>
      <c r="C30" s="8">
        <v>6</v>
      </c>
      <c r="D30" s="9">
        <f>((((-4.52*D17)+298)/2)*0.01)</f>
        <v>1.3137200000000002</v>
      </c>
      <c r="E30" s="9">
        <f t="shared" ref="E30:AD30" si="4">((((-4.52*E17)+298)/2)*0.01)</f>
        <v>1.3069400000000002</v>
      </c>
      <c r="F30" s="9">
        <f t="shared" si="4"/>
        <v>1.30016</v>
      </c>
      <c r="G30" s="9">
        <f t="shared" si="4"/>
        <v>1.29338</v>
      </c>
      <c r="H30" s="9">
        <f t="shared" si="4"/>
        <v>1.28434</v>
      </c>
      <c r="I30" s="9">
        <f t="shared" si="4"/>
        <v>1.27756</v>
      </c>
      <c r="J30" s="9">
        <f t="shared" si="4"/>
        <v>1.27078</v>
      </c>
      <c r="K30" s="9">
        <f t="shared" si="4"/>
        <v>1.264</v>
      </c>
      <c r="L30" s="9">
        <f t="shared" si="4"/>
        <v>1.25722</v>
      </c>
      <c r="M30" s="9">
        <f t="shared" si="4"/>
        <v>1.2527000000000001</v>
      </c>
      <c r="N30" s="9">
        <f t="shared" si="4"/>
        <v>1.2481800000000001</v>
      </c>
      <c r="O30" s="9">
        <f t="shared" si="4"/>
        <v>1.24366</v>
      </c>
      <c r="P30" s="9">
        <f t="shared" si="4"/>
        <v>1.2414000000000001</v>
      </c>
      <c r="Q30" s="9">
        <f t="shared" si="4"/>
        <v>1.23688</v>
      </c>
      <c r="R30" s="9">
        <f t="shared" si="4"/>
        <v>1.2323600000000001</v>
      </c>
      <c r="S30" s="9">
        <f t="shared" si="4"/>
        <v>1.22784</v>
      </c>
      <c r="T30" s="9">
        <f t="shared" si="4"/>
        <v>1.22332</v>
      </c>
      <c r="U30" s="9">
        <f t="shared" si="4"/>
        <v>1.2187999999999999</v>
      </c>
      <c r="V30" s="9">
        <f t="shared" si="4"/>
        <v>1.21654</v>
      </c>
      <c r="W30" s="9">
        <f t="shared" si="4"/>
        <v>1.2120200000000001</v>
      </c>
      <c r="X30" s="9">
        <f t="shared" si="4"/>
        <v>1.2075</v>
      </c>
      <c r="Y30" s="9">
        <f t="shared" si="4"/>
        <v>1.2029799999999999</v>
      </c>
      <c r="Z30" s="9">
        <f t="shared" si="4"/>
        <v>1.20072</v>
      </c>
      <c r="AA30" s="9">
        <f t="shared" si="4"/>
        <v>1.1984600000000001</v>
      </c>
      <c r="AB30" s="9">
        <f t="shared" si="4"/>
        <v>1.1962000000000002</v>
      </c>
      <c r="AC30" s="9">
        <f t="shared" si="4"/>
        <v>1.19394</v>
      </c>
      <c r="AD30" s="9">
        <f t="shared" si="4"/>
        <v>1.1916800000000001</v>
      </c>
      <c r="AE30" s="9"/>
      <c r="AF30" s="9"/>
      <c r="AG30" s="9"/>
      <c r="AH30" s="9"/>
      <c r="AI30" s="7">
        <f t="shared" si="3"/>
        <v>1.226032</v>
      </c>
      <c r="AJ30">
        <f>(AI30+AI35)/2</f>
        <v>1.263774</v>
      </c>
    </row>
    <row r="31" spans="1:51" x14ac:dyDescent="0.25">
      <c r="A31" s="8">
        <v>1</v>
      </c>
      <c r="B31" s="8">
        <v>2</v>
      </c>
      <c r="C31" s="8">
        <v>7</v>
      </c>
      <c r="D31" s="9">
        <f>((((-4.52*D18)+187)/2)*0.01)</f>
        <v>0.83104</v>
      </c>
      <c r="E31" s="9">
        <f t="shared" ref="E31:AD31" si="5">((((-4.52*E18)+187)/2)*0.01)</f>
        <v>0.83104</v>
      </c>
      <c r="F31" s="9">
        <f t="shared" si="5"/>
        <v>0.83104</v>
      </c>
      <c r="G31" s="9">
        <f t="shared" si="5"/>
        <v>0.83330000000000004</v>
      </c>
      <c r="H31" s="9">
        <f t="shared" si="5"/>
        <v>0.83330000000000004</v>
      </c>
      <c r="I31" s="9">
        <f t="shared" si="5"/>
        <v>0.83330000000000004</v>
      </c>
      <c r="J31" s="9">
        <f t="shared" si="5"/>
        <v>0.83330000000000004</v>
      </c>
      <c r="K31" s="9">
        <f t="shared" si="5"/>
        <v>0.83555999999999997</v>
      </c>
      <c r="L31" s="9">
        <f t="shared" si="5"/>
        <v>0.83555999999999997</v>
      </c>
      <c r="M31" s="9">
        <f t="shared" si="5"/>
        <v>0.83104</v>
      </c>
      <c r="N31" s="9">
        <f t="shared" si="5"/>
        <v>0.82652000000000003</v>
      </c>
      <c r="O31" s="9">
        <f t="shared" si="5"/>
        <v>0.82200000000000006</v>
      </c>
      <c r="P31" s="9">
        <f t="shared" si="5"/>
        <v>0.8174800000000001</v>
      </c>
      <c r="Q31" s="9">
        <f t="shared" si="5"/>
        <v>0.81296000000000013</v>
      </c>
      <c r="R31" s="9">
        <f t="shared" si="5"/>
        <v>0.80843999999999994</v>
      </c>
      <c r="S31" s="9">
        <f t="shared" si="5"/>
        <v>0.80166000000000004</v>
      </c>
      <c r="T31" s="9">
        <f t="shared" si="5"/>
        <v>0.79713999999999996</v>
      </c>
      <c r="U31" s="9">
        <f t="shared" si="5"/>
        <v>0.79261999999999999</v>
      </c>
      <c r="V31" s="9">
        <f t="shared" si="5"/>
        <v>0.78810000000000002</v>
      </c>
      <c r="W31" s="9">
        <f t="shared" si="5"/>
        <v>0.78358000000000005</v>
      </c>
      <c r="X31" s="9">
        <f t="shared" si="5"/>
        <v>0.77906000000000009</v>
      </c>
      <c r="Y31" s="9">
        <f t="shared" si="5"/>
        <v>0.77454000000000012</v>
      </c>
      <c r="Z31" s="9">
        <f t="shared" si="5"/>
        <v>0.77454000000000012</v>
      </c>
      <c r="AA31" s="9">
        <f t="shared" si="5"/>
        <v>0.77454000000000012</v>
      </c>
      <c r="AB31" s="9">
        <f t="shared" si="5"/>
        <v>0.77454000000000012</v>
      </c>
      <c r="AC31" s="9">
        <f t="shared" si="5"/>
        <v>0.77454000000000012</v>
      </c>
      <c r="AD31" s="9">
        <f t="shared" si="5"/>
        <v>0.77454000000000012</v>
      </c>
      <c r="AE31" s="9"/>
      <c r="AF31" s="9"/>
      <c r="AG31" s="9"/>
      <c r="AH31" s="9"/>
      <c r="AI31" s="7">
        <f t="shared" si="3"/>
        <v>0.80030400000000002</v>
      </c>
      <c r="AJ31">
        <f>(AI31+AI36)/2</f>
        <v>0.82143499999999992</v>
      </c>
    </row>
    <row r="32" spans="1:51" x14ac:dyDescent="0.25">
      <c r="A32" s="8">
        <v>2</v>
      </c>
      <c r="B32" s="8">
        <v>2</v>
      </c>
      <c r="C32" s="8">
        <v>1</v>
      </c>
      <c r="D32" s="9">
        <f>((((-4.52*D19)+227)/2)*0.01)</f>
        <v>0.82990000000000008</v>
      </c>
      <c r="E32" s="9">
        <f t="shared" ref="E32:AD32" si="6">((((-4.52*E19)+227)/2)*0.01)</f>
        <v>0.82764000000000015</v>
      </c>
      <c r="F32" s="9">
        <f t="shared" si="6"/>
        <v>0.82311999999999996</v>
      </c>
      <c r="G32" s="9">
        <f t="shared" si="6"/>
        <v>0.82086000000000003</v>
      </c>
      <c r="H32" s="9">
        <f t="shared" si="6"/>
        <v>0.81859999999999999</v>
      </c>
      <c r="I32" s="9">
        <f t="shared" si="6"/>
        <v>0.81408000000000003</v>
      </c>
      <c r="J32" s="9">
        <f t="shared" si="6"/>
        <v>0.81181999999999999</v>
      </c>
      <c r="K32" s="9">
        <f t="shared" si="6"/>
        <v>0.80730000000000002</v>
      </c>
      <c r="L32" s="9">
        <f t="shared" si="6"/>
        <v>0.80504000000000009</v>
      </c>
      <c r="M32" s="9">
        <f t="shared" si="6"/>
        <v>0.80278000000000005</v>
      </c>
      <c r="N32" s="9">
        <f t="shared" si="6"/>
        <v>0.79825999999999997</v>
      </c>
      <c r="O32" s="9">
        <f t="shared" si="6"/>
        <v>0.79599999999999993</v>
      </c>
      <c r="P32" s="9">
        <f t="shared" si="6"/>
        <v>0.79147999999999996</v>
      </c>
      <c r="Q32" s="9">
        <f t="shared" si="6"/>
        <v>0.78695999999999999</v>
      </c>
      <c r="R32" s="9">
        <f t="shared" si="6"/>
        <v>0.78017999999999998</v>
      </c>
      <c r="S32" s="9">
        <f t="shared" si="6"/>
        <v>0.77566000000000002</v>
      </c>
      <c r="T32" s="9">
        <f t="shared" si="6"/>
        <v>0.77114000000000005</v>
      </c>
      <c r="U32" s="9">
        <f t="shared" si="6"/>
        <v>0.76662000000000008</v>
      </c>
      <c r="V32" s="9">
        <f t="shared" si="6"/>
        <v>0.76210000000000011</v>
      </c>
      <c r="W32" s="9">
        <f t="shared" si="6"/>
        <v>0.7553200000000001</v>
      </c>
      <c r="X32" s="9">
        <f t="shared" si="6"/>
        <v>0.75080000000000013</v>
      </c>
      <c r="Y32" s="9">
        <f t="shared" si="6"/>
        <v>0.74628000000000017</v>
      </c>
      <c r="Z32" s="9">
        <f t="shared" si="6"/>
        <v>0.74853999999999998</v>
      </c>
      <c r="AA32" s="9">
        <f t="shared" si="6"/>
        <v>0.75080000000000013</v>
      </c>
      <c r="AB32" s="9">
        <f t="shared" si="6"/>
        <v>0.7553200000000001</v>
      </c>
      <c r="AC32" s="9">
        <f t="shared" si="6"/>
        <v>0.75758000000000014</v>
      </c>
      <c r="AD32" s="9">
        <f t="shared" si="6"/>
        <v>0.75984000000000007</v>
      </c>
      <c r="AE32" s="9"/>
      <c r="AF32" s="9"/>
      <c r="AG32" s="9"/>
      <c r="AH32" s="9"/>
      <c r="AI32" s="7">
        <f t="shared" si="3"/>
        <v>0.77362600000000004</v>
      </c>
      <c r="AJ32" t="s">
        <v>69</v>
      </c>
      <c r="AK32" s="20">
        <f>AVERAGE(AJ27:AJ31)</f>
        <v>0.89893999999999996</v>
      </c>
    </row>
    <row r="33" spans="1:35" x14ac:dyDescent="0.25">
      <c r="A33" s="8">
        <v>2</v>
      </c>
      <c r="B33" s="8">
        <v>2</v>
      </c>
      <c r="C33" s="8">
        <v>2</v>
      </c>
      <c r="D33" s="9">
        <f>((((-4.52*D20)+227)/2)*0.01)</f>
        <v>0.84798000000000007</v>
      </c>
      <c r="E33" s="9">
        <f t="shared" ref="E33:AD33" si="7">((((-4.52*E20)+227)/2)*0.01)</f>
        <v>0.83894000000000002</v>
      </c>
      <c r="F33" s="9">
        <f t="shared" si="7"/>
        <v>0.83216000000000012</v>
      </c>
      <c r="G33" s="9">
        <f t="shared" si="7"/>
        <v>0.82311999999999996</v>
      </c>
      <c r="H33" s="9">
        <f t="shared" si="7"/>
        <v>0.81408000000000003</v>
      </c>
      <c r="I33" s="9">
        <f t="shared" si="7"/>
        <v>0.80504000000000009</v>
      </c>
      <c r="J33" s="9">
        <f t="shared" si="7"/>
        <v>0.79825999999999997</v>
      </c>
      <c r="K33" s="9">
        <f t="shared" si="7"/>
        <v>0.78922000000000003</v>
      </c>
      <c r="L33" s="9">
        <f t="shared" si="7"/>
        <v>0.78017999999999998</v>
      </c>
      <c r="M33" s="9">
        <f t="shared" si="7"/>
        <v>0.77114000000000005</v>
      </c>
      <c r="N33" s="9">
        <f t="shared" si="7"/>
        <v>0.76436000000000004</v>
      </c>
      <c r="O33" s="9">
        <f t="shared" si="7"/>
        <v>0.7553200000000001</v>
      </c>
      <c r="P33" s="9">
        <f t="shared" si="7"/>
        <v>0.7553200000000001</v>
      </c>
      <c r="Q33" s="9">
        <f t="shared" si="7"/>
        <v>0.75306000000000017</v>
      </c>
      <c r="R33" s="9">
        <f t="shared" si="7"/>
        <v>0.75306000000000017</v>
      </c>
      <c r="S33" s="9">
        <f t="shared" si="7"/>
        <v>0.75080000000000013</v>
      </c>
      <c r="T33" s="9">
        <f t="shared" si="7"/>
        <v>0.75080000000000013</v>
      </c>
      <c r="U33" s="9">
        <f t="shared" si="7"/>
        <v>0.75080000000000013</v>
      </c>
      <c r="V33" s="9">
        <f t="shared" si="7"/>
        <v>0.74853999999999998</v>
      </c>
      <c r="W33" s="9">
        <f t="shared" si="7"/>
        <v>0.74853999999999998</v>
      </c>
      <c r="X33" s="9">
        <f t="shared" si="7"/>
        <v>0.74628000000000017</v>
      </c>
      <c r="Y33" s="9">
        <f t="shared" si="7"/>
        <v>0.74628000000000017</v>
      </c>
      <c r="Z33" s="9">
        <f t="shared" si="7"/>
        <v>0.73950000000000005</v>
      </c>
      <c r="AA33" s="9">
        <f t="shared" si="7"/>
        <v>0.73046000000000011</v>
      </c>
      <c r="AB33" s="9">
        <f t="shared" si="7"/>
        <v>0.72367999999999999</v>
      </c>
      <c r="AC33" s="9">
        <f t="shared" si="7"/>
        <v>0.71464000000000005</v>
      </c>
      <c r="AD33" s="9">
        <f t="shared" si="7"/>
        <v>0.70786000000000004</v>
      </c>
      <c r="AE33" s="9"/>
      <c r="AF33" s="9"/>
      <c r="AG33" s="9"/>
      <c r="AH33" s="9"/>
      <c r="AI33" s="7">
        <f t="shared" si="3"/>
        <v>0.75125200000000014</v>
      </c>
    </row>
    <row r="34" spans="1:35" x14ac:dyDescent="0.25">
      <c r="A34" s="8">
        <v>2</v>
      </c>
      <c r="B34" s="8">
        <v>2</v>
      </c>
      <c r="C34" s="8">
        <v>4</v>
      </c>
      <c r="D34" s="9">
        <f>((((-4.52*D21)+256)/2)*0.01)</f>
        <v>1.0811200000000001</v>
      </c>
      <c r="E34" s="9">
        <f t="shared" ref="E34:AD34" si="8">((((-4.52*E21)+256)/2)*0.01)</f>
        <v>1.0766</v>
      </c>
      <c r="F34" s="9">
        <f t="shared" si="8"/>
        <v>1.0743400000000001</v>
      </c>
      <c r="G34" s="9">
        <f t="shared" si="8"/>
        <v>1.06982</v>
      </c>
      <c r="H34" s="9">
        <f t="shared" si="8"/>
        <v>1.0675600000000001</v>
      </c>
      <c r="I34" s="9">
        <f t="shared" si="8"/>
        <v>1.06304</v>
      </c>
      <c r="J34" s="9">
        <f t="shared" si="8"/>
        <v>1.0607800000000001</v>
      </c>
      <c r="K34" s="9">
        <f t="shared" si="8"/>
        <v>1.05626</v>
      </c>
      <c r="L34" s="9">
        <f t="shared" si="8"/>
        <v>1.054</v>
      </c>
      <c r="M34" s="9">
        <f t="shared" si="8"/>
        <v>1.0494800000000002</v>
      </c>
      <c r="N34" s="9">
        <f t="shared" si="8"/>
        <v>1.04722</v>
      </c>
      <c r="O34" s="9">
        <f t="shared" si="8"/>
        <v>1.0427000000000002</v>
      </c>
      <c r="P34" s="9">
        <f t="shared" si="8"/>
        <v>1.03592</v>
      </c>
      <c r="Q34" s="9">
        <f t="shared" si="8"/>
        <v>1.02688</v>
      </c>
      <c r="R34" s="9">
        <f t="shared" si="8"/>
        <v>1.0201</v>
      </c>
      <c r="S34" s="9">
        <f t="shared" si="8"/>
        <v>1.01332</v>
      </c>
      <c r="T34" s="9">
        <f t="shared" si="8"/>
        <v>1.0042800000000001</v>
      </c>
      <c r="U34" s="9">
        <f t="shared" si="8"/>
        <v>0.99750000000000005</v>
      </c>
      <c r="V34" s="9">
        <f t="shared" si="8"/>
        <v>0.99072000000000005</v>
      </c>
      <c r="W34" s="9">
        <f t="shared" si="8"/>
        <v>0.98394000000000004</v>
      </c>
      <c r="X34" s="9">
        <f t="shared" si="8"/>
        <v>0.9749000000000001</v>
      </c>
      <c r="Y34" s="9">
        <f t="shared" si="8"/>
        <v>0.96811999999999998</v>
      </c>
      <c r="Z34" s="9">
        <f t="shared" si="8"/>
        <v>0.96133999999999997</v>
      </c>
      <c r="AA34" s="9">
        <f t="shared" si="8"/>
        <v>0.95456000000000008</v>
      </c>
      <c r="AB34" s="9">
        <f t="shared" si="8"/>
        <v>0.95004000000000011</v>
      </c>
      <c r="AC34" s="9">
        <f t="shared" si="8"/>
        <v>0.94325999999999999</v>
      </c>
      <c r="AD34" s="9">
        <f t="shared" si="8"/>
        <v>0.93647999999999998</v>
      </c>
      <c r="AE34" s="9"/>
      <c r="AF34" s="9"/>
      <c r="AG34" s="9"/>
      <c r="AH34" s="9"/>
      <c r="AI34" s="7">
        <f t="shared" si="3"/>
        <v>1.009026</v>
      </c>
    </row>
    <row r="35" spans="1:35" x14ac:dyDescent="0.25">
      <c r="A35" s="8">
        <v>2</v>
      </c>
      <c r="B35" s="8">
        <v>2</v>
      </c>
      <c r="C35" s="8">
        <v>6</v>
      </c>
      <c r="D35" s="9">
        <f>((((-4.52*D22)+298)/2)*0.01)</f>
        <v>1.3544</v>
      </c>
      <c r="E35" s="9">
        <f t="shared" ref="E35:AD35" si="9">((((-4.52*E22)+298)/2)*0.01)</f>
        <v>1.3521400000000001</v>
      </c>
      <c r="F35" s="9">
        <f t="shared" si="9"/>
        <v>1.34988</v>
      </c>
      <c r="G35" s="9">
        <f t="shared" si="9"/>
        <v>1.3453600000000001</v>
      </c>
      <c r="H35" s="9">
        <f t="shared" si="9"/>
        <v>1.3431</v>
      </c>
      <c r="I35" s="9">
        <f t="shared" si="9"/>
        <v>1.34084</v>
      </c>
      <c r="J35" s="9">
        <f t="shared" si="9"/>
        <v>1.3385800000000001</v>
      </c>
      <c r="K35" s="9">
        <f t="shared" si="9"/>
        <v>1.3363200000000002</v>
      </c>
      <c r="L35" s="9">
        <f t="shared" si="9"/>
        <v>1.33406</v>
      </c>
      <c r="M35" s="9">
        <f t="shared" si="9"/>
        <v>1.3295400000000002</v>
      </c>
      <c r="N35" s="9">
        <f t="shared" si="9"/>
        <v>1.32728</v>
      </c>
      <c r="O35" s="9">
        <f t="shared" si="9"/>
        <v>1.3250200000000001</v>
      </c>
      <c r="P35" s="9">
        <f t="shared" si="9"/>
        <v>1.3205000000000002</v>
      </c>
      <c r="Q35" s="9">
        <f t="shared" si="9"/>
        <v>1.3137200000000002</v>
      </c>
      <c r="R35" s="9">
        <f t="shared" si="9"/>
        <v>1.3092000000000001</v>
      </c>
      <c r="S35" s="9">
        <f t="shared" si="9"/>
        <v>1.3046800000000003</v>
      </c>
      <c r="T35" s="9">
        <f t="shared" si="9"/>
        <v>1.2979000000000001</v>
      </c>
      <c r="U35" s="9">
        <f t="shared" si="9"/>
        <v>1.29338</v>
      </c>
      <c r="V35" s="9">
        <f t="shared" si="9"/>
        <v>1.2888599999999999</v>
      </c>
      <c r="W35" s="9">
        <f t="shared" si="9"/>
        <v>1.28434</v>
      </c>
      <c r="X35" s="9">
        <f t="shared" si="9"/>
        <v>1.27756</v>
      </c>
      <c r="Y35" s="9">
        <f t="shared" si="9"/>
        <v>1.2730399999999999</v>
      </c>
      <c r="Z35" s="9">
        <f t="shared" si="9"/>
        <v>1.2685200000000001</v>
      </c>
      <c r="AA35" s="9">
        <f t="shared" si="9"/>
        <v>1.2662600000000002</v>
      </c>
      <c r="AB35" s="9">
        <f t="shared" si="9"/>
        <v>1.2617400000000001</v>
      </c>
      <c r="AC35" s="9">
        <f t="shared" si="9"/>
        <v>1.2594800000000002</v>
      </c>
      <c r="AD35" s="9">
        <f t="shared" si="9"/>
        <v>1.2549600000000001</v>
      </c>
      <c r="AE35" s="9"/>
      <c r="AF35" s="9"/>
      <c r="AG35" s="9"/>
      <c r="AH35" s="9"/>
      <c r="AI35" s="7">
        <f t="shared" si="3"/>
        <v>1.3015159999999999</v>
      </c>
    </row>
    <row r="36" spans="1:35" x14ac:dyDescent="0.25">
      <c r="A36" s="8">
        <v>2</v>
      </c>
      <c r="B36" s="8">
        <v>2</v>
      </c>
      <c r="C36" s="8">
        <v>7</v>
      </c>
      <c r="D36" s="9">
        <f>((((-4.52*D23)+187)/2)*0.01)</f>
        <v>0.81522000000000006</v>
      </c>
      <c r="E36" s="9">
        <f t="shared" ref="E36:AD36" si="10">((((-4.52*E23)+187)/2)*0.01)</f>
        <v>0.81974000000000002</v>
      </c>
      <c r="F36" s="9">
        <f t="shared" si="10"/>
        <v>0.82652000000000003</v>
      </c>
      <c r="G36" s="9">
        <f t="shared" si="10"/>
        <v>0.83104</v>
      </c>
      <c r="H36" s="9">
        <f t="shared" si="10"/>
        <v>0.83782000000000001</v>
      </c>
      <c r="I36" s="9">
        <f t="shared" si="10"/>
        <v>0.84234000000000009</v>
      </c>
      <c r="J36" s="9">
        <f t="shared" si="10"/>
        <v>0.8491200000000001</v>
      </c>
      <c r="K36" s="9">
        <f t="shared" si="10"/>
        <v>0.85364000000000007</v>
      </c>
      <c r="L36" s="9">
        <f t="shared" si="10"/>
        <v>0.86042000000000007</v>
      </c>
      <c r="M36" s="9">
        <f t="shared" si="10"/>
        <v>0.86494000000000004</v>
      </c>
      <c r="N36" s="9">
        <f t="shared" si="10"/>
        <v>0.87171999999999994</v>
      </c>
      <c r="O36" s="9">
        <f t="shared" si="10"/>
        <v>0.87624000000000002</v>
      </c>
      <c r="P36" s="9">
        <f t="shared" si="10"/>
        <v>0.86946000000000001</v>
      </c>
      <c r="Q36" s="9">
        <f t="shared" si="10"/>
        <v>0.86042000000000007</v>
      </c>
      <c r="R36" s="9">
        <f t="shared" si="10"/>
        <v>0.85364000000000007</v>
      </c>
      <c r="S36" s="9">
        <f t="shared" si="10"/>
        <v>0.84686000000000006</v>
      </c>
      <c r="T36" s="9">
        <f t="shared" si="10"/>
        <v>0.83782000000000001</v>
      </c>
      <c r="U36" s="9">
        <f t="shared" si="10"/>
        <v>0.83104</v>
      </c>
      <c r="V36" s="9">
        <f t="shared" si="10"/>
        <v>0.82425999999999999</v>
      </c>
      <c r="W36" s="9">
        <f t="shared" si="10"/>
        <v>0.8174800000000001</v>
      </c>
      <c r="X36" s="9">
        <f t="shared" si="10"/>
        <v>0.80843999999999994</v>
      </c>
      <c r="Y36" s="9">
        <f t="shared" si="10"/>
        <v>0.80166000000000004</v>
      </c>
      <c r="Z36" s="9">
        <f t="shared" si="10"/>
        <v>0.80391999999999997</v>
      </c>
      <c r="AA36" s="9">
        <f t="shared" si="10"/>
        <v>0.80391999999999997</v>
      </c>
      <c r="AB36" s="9">
        <f t="shared" si="10"/>
        <v>0.80618000000000001</v>
      </c>
      <c r="AC36" s="9">
        <f t="shared" si="10"/>
        <v>0.80618000000000001</v>
      </c>
      <c r="AD36" s="9">
        <f t="shared" si="10"/>
        <v>0.80843999999999994</v>
      </c>
      <c r="AE36" s="9"/>
      <c r="AF36" s="9"/>
      <c r="AG36" s="9"/>
      <c r="AH36" s="9"/>
      <c r="AI36" s="7">
        <f t="shared" si="3"/>
        <v>0.84256599999999993</v>
      </c>
    </row>
    <row r="37" spans="1:35" x14ac:dyDescent="0.25">
      <c r="D37" t="s">
        <v>142</v>
      </c>
    </row>
    <row r="38" spans="1:35" x14ac:dyDescent="0.25">
      <c r="A38" t="s">
        <v>151</v>
      </c>
      <c r="D38">
        <v>1990</v>
      </c>
      <c r="E38">
        <f>(D38+1)</f>
        <v>1991</v>
      </c>
      <c r="F38">
        <f t="shared" ref="F38:AE38" si="11">(E38+1)</f>
        <v>1992</v>
      </c>
      <c r="G38">
        <f t="shared" si="11"/>
        <v>1993</v>
      </c>
      <c r="H38">
        <f t="shared" si="11"/>
        <v>1994</v>
      </c>
      <c r="I38">
        <f t="shared" si="11"/>
        <v>1995</v>
      </c>
      <c r="J38">
        <f t="shared" si="11"/>
        <v>1996</v>
      </c>
      <c r="K38">
        <f t="shared" si="11"/>
        <v>1997</v>
      </c>
      <c r="L38">
        <f t="shared" si="11"/>
        <v>1998</v>
      </c>
      <c r="M38">
        <f t="shared" si="11"/>
        <v>1999</v>
      </c>
      <c r="N38">
        <f t="shared" si="11"/>
        <v>2000</v>
      </c>
      <c r="O38">
        <f t="shared" si="11"/>
        <v>2001</v>
      </c>
      <c r="P38">
        <f t="shared" si="11"/>
        <v>2002</v>
      </c>
      <c r="Q38">
        <f t="shared" si="11"/>
        <v>2003</v>
      </c>
      <c r="R38">
        <f t="shared" si="11"/>
        <v>2004</v>
      </c>
      <c r="S38">
        <f t="shared" si="11"/>
        <v>2005</v>
      </c>
      <c r="T38">
        <f t="shared" si="11"/>
        <v>2006</v>
      </c>
      <c r="U38">
        <f t="shared" si="11"/>
        <v>2007</v>
      </c>
      <c r="V38">
        <f t="shared" si="11"/>
        <v>2008</v>
      </c>
      <c r="W38">
        <f t="shared" si="11"/>
        <v>2009</v>
      </c>
      <c r="X38">
        <f t="shared" si="11"/>
        <v>2010</v>
      </c>
      <c r="Y38">
        <f t="shared" si="11"/>
        <v>2011</v>
      </c>
      <c r="Z38">
        <f t="shared" si="11"/>
        <v>2012</v>
      </c>
      <c r="AA38">
        <f t="shared" si="11"/>
        <v>2013</v>
      </c>
      <c r="AB38">
        <f t="shared" si="11"/>
        <v>2014</v>
      </c>
      <c r="AC38">
        <f t="shared" si="11"/>
        <v>2015</v>
      </c>
      <c r="AD38">
        <f t="shared" si="11"/>
        <v>2016</v>
      </c>
      <c r="AE38">
        <f t="shared" si="11"/>
        <v>2017</v>
      </c>
    </row>
    <row r="39" spans="1:35" x14ac:dyDescent="0.25">
      <c r="B39" t="s">
        <v>1</v>
      </c>
      <c r="C39" s="19" t="s">
        <v>109</v>
      </c>
      <c r="D39" s="23">
        <v>1.1930000000000001</v>
      </c>
      <c r="E39" s="23">
        <v>1.1930000000000001</v>
      </c>
      <c r="F39" s="23">
        <v>1.1930000000000001</v>
      </c>
      <c r="G39" s="23">
        <v>1.1930000000000001</v>
      </c>
      <c r="H39" s="23">
        <v>1.1930000000000001</v>
      </c>
      <c r="I39" s="23">
        <v>1.1930000000000001</v>
      </c>
      <c r="J39" s="23">
        <v>1.1930000000000001</v>
      </c>
      <c r="K39" s="23">
        <v>1.1930000000000001</v>
      </c>
      <c r="L39" s="23">
        <v>1.1930000000000001</v>
      </c>
      <c r="M39" s="23">
        <v>1.1930000000000001</v>
      </c>
      <c r="N39" s="23">
        <v>1.1930000000000001</v>
      </c>
      <c r="O39" s="23">
        <v>1.1930000000000001</v>
      </c>
      <c r="P39" s="23">
        <v>1.1930000000000001</v>
      </c>
      <c r="Q39" s="23">
        <v>1.1930000000000001</v>
      </c>
      <c r="R39" s="23">
        <v>1.1930000000000001</v>
      </c>
      <c r="S39" s="23">
        <v>1.1930000000000001</v>
      </c>
      <c r="T39" s="23">
        <v>1.1930000000000001</v>
      </c>
      <c r="U39" s="23">
        <v>1.1930000000000001</v>
      </c>
      <c r="V39" s="23">
        <v>1.1930000000000001</v>
      </c>
      <c r="W39" s="23">
        <v>1.1930000000000001</v>
      </c>
      <c r="X39" s="23">
        <v>1.1930000000000001</v>
      </c>
      <c r="Y39" s="23">
        <v>1.1930000000000001</v>
      </c>
      <c r="Z39" s="23">
        <v>1.1930000000000001</v>
      </c>
      <c r="AA39" s="23">
        <v>1.1930000000000001</v>
      </c>
      <c r="AB39" s="23">
        <v>1.1930000000000001</v>
      </c>
      <c r="AC39" s="23">
        <v>1.1930000000000001</v>
      </c>
      <c r="AD39" s="23">
        <v>1.1930000000000001</v>
      </c>
      <c r="AE39" s="23">
        <v>1.1930000000000001</v>
      </c>
      <c r="AF39">
        <f>SUM(D39:AE39)</f>
        <v>33.404000000000011</v>
      </c>
    </row>
    <row r="40" spans="1:35" x14ac:dyDescent="0.25">
      <c r="A40" t="s">
        <v>127</v>
      </c>
      <c r="C40" t="s">
        <v>110</v>
      </c>
      <c r="D40" s="23">
        <v>0.62573716119670597</v>
      </c>
      <c r="E40" s="23">
        <v>0.63487644262420395</v>
      </c>
      <c r="F40" s="23">
        <v>0.6441358300286335</v>
      </c>
      <c r="G40" s="23">
        <v>0.65356924340360356</v>
      </c>
      <c r="H40" s="23">
        <v>0.66294120634646359</v>
      </c>
      <c r="I40" s="23">
        <v>0.67240445261375525</v>
      </c>
      <c r="J40" s="23">
        <v>0.6818618840320545</v>
      </c>
      <c r="K40" s="23">
        <v>0.69139980090744513</v>
      </c>
      <c r="L40" s="23">
        <v>0.70097070014590523</v>
      </c>
      <c r="M40" s="23">
        <v>0.7073824352234559</v>
      </c>
      <c r="N40" s="23">
        <v>0.71056113412450062</v>
      </c>
      <c r="O40" s="23">
        <v>0.71382781524663641</v>
      </c>
      <c r="P40" s="23">
        <v>0.71716057013057277</v>
      </c>
      <c r="Q40" s="23">
        <v>0.72064659170640988</v>
      </c>
      <c r="R40" s="23">
        <v>0.72408555699587573</v>
      </c>
      <c r="S40" s="23">
        <v>0.72760832690051647</v>
      </c>
      <c r="T40" s="23">
        <v>0.73116877399614111</v>
      </c>
      <c r="U40" s="23">
        <v>0.73033725297033059</v>
      </c>
      <c r="V40" s="23">
        <v>0.72390912908444072</v>
      </c>
      <c r="W40" s="23">
        <v>0.71781788004672364</v>
      </c>
      <c r="X40" s="23">
        <v>0.71166219919126339</v>
      </c>
      <c r="Y40" s="23">
        <v>0.70545387035059837</v>
      </c>
      <c r="Z40" s="23">
        <v>0.69836678966436683</v>
      </c>
      <c r="AA40" s="23">
        <v>0.68949849385313733</v>
      </c>
      <c r="AB40" s="23">
        <v>0.68024860102537699</v>
      </c>
      <c r="AC40" s="23">
        <v>0.67082634947282449</v>
      </c>
      <c r="AD40" s="23">
        <v>0.66577726579182406</v>
      </c>
      <c r="AE40" s="23">
        <v>0.66731112613868104</v>
      </c>
      <c r="AF40">
        <f t="shared" ref="AF40:AF64" si="12">SUM(D40:AE40)</f>
        <v>19.381546883212444</v>
      </c>
    </row>
    <row r="41" spans="1:35" x14ac:dyDescent="0.25">
      <c r="A41" t="s">
        <v>128</v>
      </c>
      <c r="C41" t="s">
        <v>111</v>
      </c>
      <c r="D41" s="23">
        <v>0.13269790522659133</v>
      </c>
      <c r="E41" s="23">
        <v>0.13652922732297509</v>
      </c>
      <c r="F41" s="23">
        <v>0.14037755109082561</v>
      </c>
      <c r="G41" s="23">
        <v>0.14426114396999387</v>
      </c>
      <c r="H41" s="23">
        <v>0.14811927987254925</v>
      </c>
      <c r="I41" s="23">
        <v>0.15199132302038765</v>
      </c>
      <c r="J41" s="23">
        <v>0.15585608661183861</v>
      </c>
      <c r="K41" s="23">
        <v>0.15973831840036568</v>
      </c>
      <c r="L41" s="23">
        <v>0.16361852939807359</v>
      </c>
      <c r="M41" s="23">
        <v>0.16636420168573768</v>
      </c>
      <c r="N41" s="23">
        <v>0.16808915016760842</v>
      </c>
      <c r="O41" s="23">
        <v>0.16984012723781278</v>
      </c>
      <c r="P41" s="23">
        <v>0.17160689266203821</v>
      </c>
      <c r="Q41" s="23">
        <v>0.17341333932016301</v>
      </c>
      <c r="R41" s="23">
        <v>0.17521158344487042</v>
      </c>
      <c r="S41" s="23">
        <v>0.17703589321609459</v>
      </c>
      <c r="T41" s="23">
        <v>0.17886999059063294</v>
      </c>
      <c r="U41" s="23">
        <v>0.17992574524940622</v>
      </c>
      <c r="V41" s="23">
        <v>0.17988700476152397</v>
      </c>
      <c r="W41" s="23">
        <v>0.1799361345929878</v>
      </c>
      <c r="X41" s="23">
        <v>0.17996528849448293</v>
      </c>
      <c r="Y41" s="23">
        <v>0.17998132289200652</v>
      </c>
      <c r="Z41" s="23">
        <v>0.18032151337024102</v>
      </c>
      <c r="AA41" s="23">
        <v>0.18086522484444306</v>
      </c>
      <c r="AB41" s="23">
        <v>0.18130430331673322</v>
      </c>
      <c r="AC41" s="23">
        <v>0.18169840314523764</v>
      </c>
      <c r="AD41" s="23">
        <v>0.18252816102473729</v>
      </c>
      <c r="AE41" s="23">
        <v>0.18399336726006288</v>
      </c>
      <c r="AF41">
        <f t="shared" si="12"/>
        <v>4.7040270121904211</v>
      </c>
    </row>
    <row r="42" spans="1:35" x14ac:dyDescent="0.25">
      <c r="A42" t="s">
        <v>130</v>
      </c>
      <c r="C42" s="19" t="s">
        <v>112</v>
      </c>
      <c r="D42" s="23">
        <v>5.1966856440863032E-2</v>
      </c>
      <c r="E42" s="23">
        <v>4.2463909867786719E-2</v>
      </c>
      <c r="F42" s="23">
        <v>4.80738424498343E-2</v>
      </c>
      <c r="G42" s="23">
        <v>5.0994595038936809E-2</v>
      </c>
      <c r="H42" s="23">
        <v>5.9844454845471531E-2</v>
      </c>
      <c r="I42" s="23">
        <v>6.1492092855872788E-2</v>
      </c>
      <c r="J42" s="23">
        <v>5.6536033682466583E-2</v>
      </c>
      <c r="K42" s="23">
        <v>6.4138109969525542E-2</v>
      </c>
      <c r="L42" s="23">
        <v>6.5283033714382627E-2</v>
      </c>
      <c r="M42" s="23">
        <v>6.5352504139340531E-2</v>
      </c>
      <c r="N42" s="23">
        <v>6.5284337997384742E-2</v>
      </c>
      <c r="O42" s="23">
        <v>6.1816003800625088E-2</v>
      </c>
      <c r="P42" s="23">
        <v>6.2924150395316139E-2</v>
      </c>
      <c r="Q42" s="23">
        <v>6.2813675023711865E-2</v>
      </c>
      <c r="R42" s="23">
        <v>6.2633385725728935E-2</v>
      </c>
      <c r="S42" s="23">
        <v>5.9750859648225671E-2</v>
      </c>
      <c r="T42" s="23">
        <v>5.7900805314636011E-2</v>
      </c>
      <c r="U42" s="23">
        <v>6.4424709834869795E-2</v>
      </c>
      <c r="V42" s="23">
        <v>5.9205298922248933E-2</v>
      </c>
      <c r="W42" s="23">
        <v>5.0195101306442468E-2</v>
      </c>
      <c r="X42" s="23">
        <v>6.1617731482289481E-2</v>
      </c>
      <c r="Y42" s="23">
        <v>6.2339513757791606E-2</v>
      </c>
      <c r="Z42" s="23">
        <v>6.1879324246371978E-2</v>
      </c>
      <c r="AA42" s="23">
        <v>6.8626348944735058E-2</v>
      </c>
      <c r="AB42" s="23">
        <v>6.9158580174527459E-2</v>
      </c>
      <c r="AC42" s="23">
        <v>7.3302270299375014E-2</v>
      </c>
      <c r="AD42" s="23">
        <v>7.7673984415023128E-2</v>
      </c>
      <c r="AE42" s="23">
        <v>7.8646741411264723E-2</v>
      </c>
      <c r="AF42">
        <f t="shared" si="12"/>
        <v>1.7263382557050486</v>
      </c>
    </row>
    <row r="43" spans="1:35" x14ac:dyDescent="0.25">
      <c r="C43" s="19" t="s">
        <v>113</v>
      </c>
      <c r="D43" s="23">
        <v>0.10443713817748772</v>
      </c>
      <c r="E43" s="23">
        <v>8.4377259696432172E-2</v>
      </c>
      <c r="F43" s="23">
        <v>9.5609668105765849E-2</v>
      </c>
      <c r="G43" s="23">
        <v>0.10113571698604024</v>
      </c>
      <c r="H43" s="23">
        <v>0.11634138553276027</v>
      </c>
      <c r="I43" s="23">
        <v>0.1208137145638512</v>
      </c>
      <c r="J43" s="23">
        <v>0.1106705629146133</v>
      </c>
      <c r="K43" s="23">
        <v>0.12451382471090591</v>
      </c>
      <c r="L43" s="23">
        <v>0.12843410924605708</v>
      </c>
      <c r="M43" s="23">
        <v>0.12762682751260052</v>
      </c>
      <c r="N43" s="23">
        <v>0.12398111399956233</v>
      </c>
      <c r="O43" s="23">
        <v>0.11660561868842662</v>
      </c>
      <c r="P43" s="23">
        <v>0.11653020299291911</v>
      </c>
      <c r="Q43" s="23">
        <v>0.1142697589981968</v>
      </c>
      <c r="R43" s="23">
        <v>0.1099570850362529</v>
      </c>
      <c r="S43" s="23">
        <v>0.1049139858630327</v>
      </c>
      <c r="T43" s="23">
        <v>9.9879292241573159E-2</v>
      </c>
      <c r="U43" s="23">
        <v>0.11534332199172753</v>
      </c>
      <c r="V43" s="23">
        <v>0.10572736362487117</v>
      </c>
      <c r="W43" s="23">
        <v>9.0124935331878486E-2</v>
      </c>
      <c r="X43" s="23">
        <v>0.11096601734977073</v>
      </c>
      <c r="Y43" s="23">
        <v>0.11329836195954945</v>
      </c>
      <c r="Z43" s="23">
        <v>0.10828110735570082</v>
      </c>
      <c r="AA43" s="23">
        <v>0.12060216096595032</v>
      </c>
      <c r="AB43" s="23">
        <v>0.12349418951185212</v>
      </c>
      <c r="AC43" s="23">
        <v>0.13544923709076301</v>
      </c>
      <c r="AD43" s="23">
        <v>0.14156991765822891</v>
      </c>
      <c r="AE43" s="23">
        <v>0.14439968174475853</v>
      </c>
      <c r="AF43">
        <f t="shared" si="12"/>
        <v>3.2093535598515284</v>
      </c>
    </row>
    <row r="44" spans="1:35" x14ac:dyDescent="0.25">
      <c r="C44" t="s">
        <v>114</v>
      </c>
      <c r="D44" s="23">
        <v>9.8068440603610474E-2</v>
      </c>
      <c r="E44" s="23">
        <v>7.8707480515751313E-2</v>
      </c>
      <c r="F44" s="23">
        <v>8.9135093684777955E-2</v>
      </c>
      <c r="G44" s="23">
        <v>9.4173014715362019E-2</v>
      </c>
      <c r="H44" s="23">
        <v>0.10682603118886884</v>
      </c>
      <c r="I44" s="23">
        <v>0.11175573090079041</v>
      </c>
      <c r="J44" s="23">
        <v>0.10209675043947346</v>
      </c>
      <c r="K44" s="23">
        <v>0.11422765693832215</v>
      </c>
      <c r="L44" s="23">
        <v>0.11885679055682247</v>
      </c>
      <c r="M44" s="23">
        <v>0.11754428620624104</v>
      </c>
      <c r="N44" s="23">
        <v>0.11540285996405392</v>
      </c>
      <c r="O44" s="23">
        <v>0.11030865904803305</v>
      </c>
      <c r="P44" s="23">
        <v>0.11111338882820168</v>
      </c>
      <c r="Q44" s="23">
        <v>0.1118301954512286</v>
      </c>
      <c r="R44" s="23">
        <v>0.13677767443900712</v>
      </c>
      <c r="S44" s="23">
        <v>0.13176075166881709</v>
      </c>
      <c r="T44" s="23">
        <v>0.12712427069510951</v>
      </c>
      <c r="U44" s="23">
        <v>0.14384106096797217</v>
      </c>
      <c r="V44" s="23">
        <v>0.16108329885195555</v>
      </c>
      <c r="W44" s="23">
        <v>0.13178269304508347</v>
      </c>
      <c r="X44" s="23">
        <v>0.14523037148764242</v>
      </c>
      <c r="Y44" s="23">
        <v>0.13947751016023388</v>
      </c>
      <c r="Z44" s="23">
        <v>0.12975560799993674</v>
      </c>
      <c r="AA44" s="23">
        <v>0.14845089134197653</v>
      </c>
      <c r="AB44" s="23">
        <v>0.15067282421924422</v>
      </c>
      <c r="AC44" s="23">
        <v>0.16627628910742071</v>
      </c>
      <c r="AD44" s="23">
        <v>0.17626532507892304</v>
      </c>
      <c r="AE44" s="23">
        <v>0.17218549519997067</v>
      </c>
      <c r="AF44">
        <f t="shared" si="12"/>
        <v>3.540730443304831</v>
      </c>
    </row>
    <row r="45" spans="1:35" x14ac:dyDescent="0.25">
      <c r="A45" t="s">
        <v>129</v>
      </c>
      <c r="C45" s="19" t="s">
        <v>115</v>
      </c>
      <c r="D45" s="23">
        <v>9.3528820766270392E-4</v>
      </c>
      <c r="E45" s="23">
        <v>9.3495956926213783E-4</v>
      </c>
      <c r="F45" s="23">
        <v>9.3473469513855165E-4</v>
      </c>
      <c r="G45" s="23">
        <v>9.3459677386021549E-4</v>
      </c>
      <c r="H45" s="23">
        <v>9.3452091678231054E-4</v>
      </c>
      <c r="I45" s="23">
        <v>9.3450709368810665E-4</v>
      </c>
      <c r="J45" s="23">
        <v>9.3455990720014287E-4</v>
      </c>
      <c r="K45" s="23">
        <v>9.3465562474837071E-4</v>
      </c>
      <c r="L45" s="23">
        <v>1.8697630499489141E-3</v>
      </c>
      <c r="M45" s="23">
        <v>1.8703123134022981E-3</v>
      </c>
      <c r="N45" s="23">
        <v>1.8711517340591838E-3</v>
      </c>
      <c r="O45" s="23">
        <v>1.871937864473223E-3</v>
      </c>
      <c r="P45" s="23">
        <v>1.8727417362813499E-3</v>
      </c>
      <c r="Q45" s="23">
        <v>2.0359907093600452E-3</v>
      </c>
      <c r="R45" s="23">
        <v>2.0371145955522321E-3</v>
      </c>
      <c r="S45" s="23">
        <v>2.0382335164913471E-3</v>
      </c>
      <c r="T45" s="23">
        <v>2.0393024069040233E-3</v>
      </c>
      <c r="U45" s="23">
        <v>2.0405007092966021E-3</v>
      </c>
      <c r="V45" s="23">
        <v>3.5055457785264001E-3</v>
      </c>
      <c r="W45" s="23">
        <v>3.5078216467581591E-3</v>
      </c>
      <c r="X45" s="23">
        <v>3.508427884082357E-3</v>
      </c>
      <c r="Y45" s="23">
        <v>3.5084974876464937E-3</v>
      </c>
      <c r="Z45" s="23">
        <v>3.5082819932649462E-3</v>
      </c>
      <c r="AA45" s="23">
        <v>3.5088562575076769E-3</v>
      </c>
      <c r="AB45" s="23">
        <v>3.5073908504712039E-3</v>
      </c>
      <c r="AC45" s="23">
        <v>3.5055845318090481E-3</v>
      </c>
      <c r="AD45" s="23">
        <v>4.1397851118261213E-3</v>
      </c>
      <c r="AE45" s="23">
        <v>4.1380475526838784E-3</v>
      </c>
      <c r="AF45">
        <f t="shared" si="12"/>
        <v>6.3363110518688037E-2</v>
      </c>
    </row>
    <row r="46" spans="1:35" x14ac:dyDescent="0.25">
      <c r="C46" s="19" t="s">
        <v>116</v>
      </c>
      <c r="D46" s="23">
        <v>1.8677978758426413E-3</v>
      </c>
      <c r="E46" s="23">
        <v>1.8671415753552941E-3</v>
      </c>
      <c r="F46" s="23">
        <v>1.8666924951606287E-3</v>
      </c>
      <c r="G46" s="23">
        <v>1.8664170623383187E-3</v>
      </c>
      <c r="H46" s="23">
        <v>1.8662655735375211E-3</v>
      </c>
      <c r="I46" s="23">
        <v>1.8662379684145456E-3</v>
      </c>
      <c r="J46" s="23">
        <v>1.8663434385410677E-3</v>
      </c>
      <c r="K46" s="23">
        <v>1.8665345892813377E-3</v>
      </c>
      <c r="L46" s="23">
        <v>3.7339714372653437E-3</v>
      </c>
      <c r="M46" s="23">
        <v>3.7350683324288998E-3</v>
      </c>
      <c r="N46" s="23">
        <v>3.7367446800049987E-3</v>
      </c>
      <c r="O46" s="23">
        <v>3.7383146054092119E-3</v>
      </c>
      <c r="P46" s="23">
        <v>3.7399199608957557E-3</v>
      </c>
      <c r="Q46" s="23">
        <v>4.0659329295740102E-3</v>
      </c>
      <c r="R46" s="23">
        <v>4.0681773631349814E-3</v>
      </c>
      <c r="S46" s="23">
        <v>4.0704118809404971E-3</v>
      </c>
      <c r="T46" s="23">
        <v>4.0725464863230355E-3</v>
      </c>
      <c r="U46" s="23">
        <v>4.0749395312103184E-3</v>
      </c>
      <c r="V46" s="23">
        <v>7.0006773368429531E-3</v>
      </c>
      <c r="W46" s="23">
        <v>7.0052223121929401E-3</v>
      </c>
      <c r="X46" s="23">
        <v>7.0064329858410355E-3</v>
      </c>
      <c r="Y46" s="23">
        <v>7.0065719861921432E-3</v>
      </c>
      <c r="Z46" s="23">
        <v>7.0061416376163786E-3</v>
      </c>
      <c r="AA46" s="23">
        <v>7.0072884600866654E-3</v>
      </c>
      <c r="AB46" s="23">
        <v>7.0043619994218532E-3</v>
      </c>
      <c r="AC46" s="23">
        <v>7.0007547282806065E-3</v>
      </c>
      <c r="AD46" s="23">
        <v>8.2672718152160696E-3</v>
      </c>
      <c r="AE46" s="23">
        <v>8.2638018588449304E-3</v>
      </c>
      <c r="AF46">
        <f t="shared" si="12"/>
        <v>0.12653798290619397</v>
      </c>
    </row>
    <row r="47" spans="1:35" x14ac:dyDescent="0.25">
      <c r="C47" s="19" t="s">
        <v>117</v>
      </c>
      <c r="D47" s="23">
        <v>1.1576154105813388E-2</v>
      </c>
      <c r="E47" s="23">
        <v>1.1572086516017127E-2</v>
      </c>
      <c r="F47" s="23">
        <v>1.1569303226879392E-2</v>
      </c>
      <c r="G47" s="23">
        <v>1.1567596161656712E-2</v>
      </c>
      <c r="H47" s="23">
        <v>1.1566657271145048E-2</v>
      </c>
      <c r="I47" s="23">
        <v>1.1566486181348975E-2</v>
      </c>
      <c r="J47" s="23">
        <v>1.1567139859380179E-2</v>
      </c>
      <c r="K47" s="23">
        <v>1.1568324564885751E-2</v>
      </c>
      <c r="L47" s="23">
        <v>2.3142241108390062E-2</v>
      </c>
      <c r="M47" s="23">
        <v>2.3149039396157322E-2</v>
      </c>
      <c r="N47" s="23">
        <v>2.3159428988161295E-2</v>
      </c>
      <c r="O47" s="23">
        <v>2.3169159001589952E-2</v>
      </c>
      <c r="P47" s="23">
        <v>2.317910860199748E-2</v>
      </c>
      <c r="Q47" s="23">
        <v>2.5199657192786828E-2</v>
      </c>
      <c r="R47" s="23">
        <v>2.5213567642690501E-2</v>
      </c>
      <c r="S47" s="23">
        <v>2.5227416637168706E-2</v>
      </c>
      <c r="T47" s="23">
        <v>2.5240646398901966E-2</v>
      </c>
      <c r="U47" s="23">
        <v>2.525547790543467E-2</v>
      </c>
      <c r="V47" s="23">
        <v>4.3388484773711586E-2</v>
      </c>
      <c r="W47" s="23">
        <v>4.3416653418584333E-2</v>
      </c>
      <c r="X47" s="23">
        <v>4.3424156877552425E-2</v>
      </c>
      <c r="Y47" s="23">
        <v>4.3425018367709282E-2</v>
      </c>
      <c r="Z47" s="23">
        <v>4.3422351172561151E-2</v>
      </c>
      <c r="AA47" s="23">
        <v>4.3429458897556283E-2</v>
      </c>
      <c r="AB47" s="23">
        <v>4.3411321410583764E-2</v>
      </c>
      <c r="AC47" s="23">
        <v>4.3388964426901315E-2</v>
      </c>
      <c r="AD47" s="23">
        <v>5.1238527361753827E-2</v>
      </c>
      <c r="AE47" s="23">
        <v>5.1217021421409638E-2</v>
      </c>
      <c r="AF47">
        <f t="shared" si="12"/>
        <v>0.78425144888872889</v>
      </c>
    </row>
    <row r="48" spans="1:35" x14ac:dyDescent="0.25">
      <c r="A48" t="s">
        <v>105</v>
      </c>
      <c r="C48" s="19" t="s">
        <v>104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7.4999999999999997E-3</v>
      </c>
      <c r="M48">
        <v>7.4999999999999997E-3</v>
      </c>
      <c r="N48">
        <v>7.4999999999999997E-3</v>
      </c>
      <c r="O48">
        <v>7.4999999999999997E-3</v>
      </c>
      <c r="P48">
        <v>7.4999999999999997E-3</v>
      </c>
      <c r="Q48">
        <v>7.4999999999999997E-3</v>
      </c>
      <c r="R48">
        <v>7.4999999999999997E-3</v>
      </c>
      <c r="S48">
        <v>7.4999999999999997E-3</v>
      </c>
      <c r="T48">
        <v>7.4999999999999997E-3</v>
      </c>
      <c r="U48">
        <v>7.4999999999999997E-3</v>
      </c>
      <c r="V48">
        <v>7.4999999999999997E-3</v>
      </c>
      <c r="W48">
        <v>7.4999999999999997E-3</v>
      </c>
      <c r="X48">
        <v>7.4999999999999997E-3</v>
      </c>
      <c r="Y48">
        <v>7.4999999999999997E-3</v>
      </c>
      <c r="Z48">
        <v>7.4999999999999997E-3</v>
      </c>
      <c r="AA48">
        <v>7.4999999999999997E-3</v>
      </c>
      <c r="AB48">
        <v>7.4999999999999997E-3</v>
      </c>
      <c r="AC48">
        <v>7.4999999999999997E-3</v>
      </c>
      <c r="AD48">
        <v>7.4999999999999997E-3</v>
      </c>
      <c r="AE48">
        <v>7.4999999999999997E-3</v>
      </c>
      <c r="AF48">
        <f t="shared" si="12"/>
        <v>0.15000000000000008</v>
      </c>
    </row>
    <row r="49" spans="2:32" x14ac:dyDescent="0.25">
      <c r="C49" s="19" t="s">
        <v>9</v>
      </c>
      <c r="D49" s="23">
        <f>SUM(D40:D47)</f>
        <v>1.0272867418345772</v>
      </c>
      <c r="E49" s="23">
        <f t="shared" ref="E49:AE49" si="13">SUM(E40:E47)</f>
        <v>0.9913285076877838</v>
      </c>
      <c r="F49" s="23">
        <f t="shared" si="13"/>
        <v>1.0317027157770158</v>
      </c>
      <c r="G49" s="23">
        <f t="shared" si="13"/>
        <v>1.0585023241117921</v>
      </c>
      <c r="H49" s="23">
        <f t="shared" si="13"/>
        <v>1.1084398015475785</v>
      </c>
      <c r="I49" s="23">
        <f t="shared" si="13"/>
        <v>1.1328245451981087</v>
      </c>
      <c r="J49" s="23">
        <f t="shared" si="13"/>
        <v>1.1213893608855678</v>
      </c>
      <c r="K49" s="23">
        <f t="shared" si="13"/>
        <v>1.1683872257054799</v>
      </c>
      <c r="L49" s="23">
        <f t="shared" si="13"/>
        <v>1.2059091386568452</v>
      </c>
      <c r="M49" s="23">
        <f t="shared" si="13"/>
        <v>1.213024674809364</v>
      </c>
      <c r="N49" s="23">
        <f t="shared" si="13"/>
        <v>1.2120859216553357</v>
      </c>
      <c r="O49" s="23">
        <f t="shared" si="13"/>
        <v>1.2011776354930064</v>
      </c>
      <c r="P49" s="23">
        <f t="shared" si="13"/>
        <v>1.2081269753082227</v>
      </c>
      <c r="Q49" s="23">
        <f t="shared" si="13"/>
        <v>1.214275141331431</v>
      </c>
      <c r="R49" s="23">
        <f t="shared" si="13"/>
        <v>1.2399841452431128</v>
      </c>
      <c r="S49" s="23">
        <f t="shared" si="13"/>
        <v>1.2324058793312869</v>
      </c>
      <c r="T49" s="23">
        <f t="shared" si="13"/>
        <v>1.2262956281302215</v>
      </c>
      <c r="U49" s="23">
        <f t="shared" si="13"/>
        <v>1.2652430091602476</v>
      </c>
      <c r="V49" s="23">
        <f t="shared" si="13"/>
        <v>1.2837068031341212</v>
      </c>
      <c r="W49" s="23">
        <f t="shared" si="13"/>
        <v>1.2237864417006512</v>
      </c>
      <c r="X49" s="23">
        <f t="shared" si="13"/>
        <v>1.2633806257529248</v>
      </c>
      <c r="Y49" s="23">
        <f t="shared" si="13"/>
        <v>1.2544906669617275</v>
      </c>
      <c r="Z49" s="23">
        <f t="shared" si="13"/>
        <v>1.2325411174400598</v>
      </c>
      <c r="AA49" s="23">
        <f t="shared" si="13"/>
        <v>1.2619887235653928</v>
      </c>
      <c r="AB49" s="23">
        <f t="shared" si="13"/>
        <v>1.2588015725082109</v>
      </c>
      <c r="AC49" s="23">
        <f t="shared" si="13"/>
        <v>1.2814478528026119</v>
      </c>
      <c r="AD49" s="23">
        <f t="shared" si="13"/>
        <v>1.3074602382575322</v>
      </c>
      <c r="AE49" s="23">
        <f t="shared" si="13"/>
        <v>1.3101552825876763</v>
      </c>
      <c r="AF49">
        <f t="shared" si="12"/>
        <v>33.536148696577882</v>
      </c>
    </row>
    <row r="50" spans="2:32" x14ac:dyDescent="0.25">
      <c r="C50" s="25" t="s">
        <v>155</v>
      </c>
      <c r="D50" s="26">
        <f>SUM(D42:D47)</f>
        <v>0.26885167541127991</v>
      </c>
      <c r="E50" s="26">
        <f t="shared" ref="E50:AE50" si="14">SUM(E42:E47)</f>
        <v>0.21992283774060478</v>
      </c>
      <c r="F50" s="26">
        <f t="shared" si="14"/>
        <v>0.24718933465755666</v>
      </c>
      <c r="G50" s="26">
        <f t="shared" si="14"/>
        <v>0.26067193673819428</v>
      </c>
      <c r="H50" s="26">
        <f t="shared" si="14"/>
        <v>0.29737931532856554</v>
      </c>
      <c r="I50" s="26">
        <f t="shared" si="14"/>
        <v>0.30842876956396603</v>
      </c>
      <c r="J50" s="26">
        <f t="shared" si="14"/>
        <v>0.28367139024167476</v>
      </c>
      <c r="K50" s="26">
        <f t="shared" si="14"/>
        <v>0.31724910639766907</v>
      </c>
      <c r="L50" s="26">
        <f t="shared" si="14"/>
        <v>0.34131990911286647</v>
      </c>
      <c r="M50" s="26">
        <f t="shared" si="14"/>
        <v>0.33927803790017058</v>
      </c>
      <c r="N50" s="26">
        <f t="shared" si="14"/>
        <v>0.33343563736322646</v>
      </c>
      <c r="O50" s="26">
        <f t="shared" si="14"/>
        <v>0.31750969300855708</v>
      </c>
      <c r="P50" s="26">
        <f t="shared" si="14"/>
        <v>0.3193595125156114</v>
      </c>
      <c r="Q50" s="26">
        <f t="shared" si="14"/>
        <v>0.32021521030485817</v>
      </c>
      <c r="R50" s="26">
        <f t="shared" si="14"/>
        <v>0.34068700480236669</v>
      </c>
      <c r="S50" s="26">
        <f t="shared" si="14"/>
        <v>0.32776165921467598</v>
      </c>
      <c r="T50" s="26">
        <f t="shared" si="14"/>
        <v>0.31625686354344773</v>
      </c>
      <c r="U50" s="26">
        <f t="shared" si="14"/>
        <v>0.35498001094051113</v>
      </c>
      <c r="V50" s="26">
        <f t="shared" si="14"/>
        <v>0.37991066928815659</v>
      </c>
      <c r="W50" s="26">
        <f t="shared" si="14"/>
        <v>0.32603242706093982</v>
      </c>
      <c r="X50" s="26">
        <f t="shared" si="14"/>
        <v>0.37175313806717841</v>
      </c>
      <c r="Y50" s="26">
        <f t="shared" si="14"/>
        <v>0.36905547371912284</v>
      </c>
      <c r="Z50" s="26">
        <f t="shared" si="14"/>
        <v>0.35385281440545202</v>
      </c>
      <c r="AA50" s="26">
        <f t="shared" si="14"/>
        <v>0.3916250048678126</v>
      </c>
      <c r="AB50" s="26">
        <f t="shared" si="14"/>
        <v>0.3972486681661006</v>
      </c>
      <c r="AC50" s="26">
        <f t="shared" si="14"/>
        <v>0.42892310018454971</v>
      </c>
      <c r="AD50" s="26">
        <f t="shared" si="14"/>
        <v>0.45915481144097109</v>
      </c>
      <c r="AE50" s="26">
        <f t="shared" si="14"/>
        <v>0.45885078918893241</v>
      </c>
      <c r="AF50">
        <f t="shared" si="12"/>
        <v>9.4505748011750192</v>
      </c>
    </row>
    <row r="51" spans="2:32" x14ac:dyDescent="0.25">
      <c r="AF51">
        <f t="shared" si="12"/>
        <v>0</v>
      </c>
    </row>
    <row r="52" spans="2:32" x14ac:dyDescent="0.25">
      <c r="B52" t="s">
        <v>10</v>
      </c>
      <c r="D52" s="24">
        <v>1990</v>
      </c>
      <c r="E52" s="24">
        <f t="shared" ref="E52:AE52" si="15">(D52+1)</f>
        <v>1991</v>
      </c>
      <c r="F52" s="24">
        <f t="shared" si="15"/>
        <v>1992</v>
      </c>
      <c r="G52" s="24">
        <f t="shared" si="15"/>
        <v>1993</v>
      </c>
      <c r="H52" s="24">
        <f t="shared" si="15"/>
        <v>1994</v>
      </c>
      <c r="I52" s="24">
        <f t="shared" si="15"/>
        <v>1995</v>
      </c>
      <c r="J52" s="24">
        <f t="shared" si="15"/>
        <v>1996</v>
      </c>
      <c r="K52" s="24">
        <f t="shared" si="15"/>
        <v>1997</v>
      </c>
      <c r="L52" s="24">
        <f t="shared" si="15"/>
        <v>1998</v>
      </c>
      <c r="M52" s="24">
        <f t="shared" si="15"/>
        <v>1999</v>
      </c>
      <c r="N52" s="24">
        <f t="shared" si="15"/>
        <v>2000</v>
      </c>
      <c r="O52" s="24">
        <f t="shared" si="15"/>
        <v>2001</v>
      </c>
      <c r="P52" s="24">
        <f t="shared" si="15"/>
        <v>2002</v>
      </c>
      <c r="Q52" s="24">
        <f t="shared" si="15"/>
        <v>2003</v>
      </c>
      <c r="R52" s="24">
        <f t="shared" si="15"/>
        <v>2004</v>
      </c>
      <c r="S52" s="24">
        <f t="shared" si="15"/>
        <v>2005</v>
      </c>
      <c r="T52" s="24">
        <f t="shared" si="15"/>
        <v>2006</v>
      </c>
      <c r="U52" s="24">
        <f t="shared" si="15"/>
        <v>2007</v>
      </c>
      <c r="V52" s="24">
        <f t="shared" si="15"/>
        <v>2008</v>
      </c>
      <c r="W52" s="24">
        <f t="shared" si="15"/>
        <v>2009</v>
      </c>
      <c r="X52" s="24">
        <f t="shared" si="15"/>
        <v>2010</v>
      </c>
      <c r="Y52" s="24">
        <f t="shared" si="15"/>
        <v>2011</v>
      </c>
      <c r="Z52" s="24">
        <f t="shared" si="15"/>
        <v>2012</v>
      </c>
      <c r="AA52" s="24">
        <f t="shared" si="15"/>
        <v>2013</v>
      </c>
      <c r="AB52" s="24">
        <f t="shared" si="15"/>
        <v>2014</v>
      </c>
      <c r="AC52" s="24">
        <f t="shared" si="15"/>
        <v>2015</v>
      </c>
      <c r="AD52" s="24">
        <f t="shared" si="15"/>
        <v>2016</v>
      </c>
      <c r="AE52" s="24">
        <f t="shared" si="15"/>
        <v>2017</v>
      </c>
      <c r="AF52">
        <f t="shared" si="12"/>
        <v>56098</v>
      </c>
    </row>
    <row r="53" spans="2:32" x14ac:dyDescent="0.25">
      <c r="C53" s="19" t="s">
        <v>109</v>
      </c>
      <c r="D53" s="23">
        <v>1.1930000000000001</v>
      </c>
      <c r="E53" s="23">
        <v>1.1930000000000001</v>
      </c>
      <c r="F53" s="23">
        <v>1.1930000000000001</v>
      </c>
      <c r="G53" s="23">
        <v>1.1930000000000001</v>
      </c>
      <c r="H53" s="23">
        <v>1.1930000000000001</v>
      </c>
      <c r="I53" s="23">
        <v>1.1930000000000001</v>
      </c>
      <c r="J53" s="23">
        <v>1.1930000000000001</v>
      </c>
      <c r="K53" s="23">
        <v>1.1930000000000001</v>
      </c>
      <c r="L53" s="23">
        <v>1.1930000000000001</v>
      </c>
      <c r="M53" s="23">
        <v>1.1930000000000001</v>
      </c>
      <c r="N53" s="23">
        <v>1.1930000000000001</v>
      </c>
      <c r="O53" s="23">
        <v>1.1930000000000001</v>
      </c>
      <c r="P53" s="23">
        <v>1.1930000000000001</v>
      </c>
      <c r="Q53" s="23">
        <v>1.1930000000000001</v>
      </c>
      <c r="R53" s="23">
        <v>1.1930000000000001</v>
      </c>
      <c r="S53" s="23">
        <v>1.1930000000000001</v>
      </c>
      <c r="T53" s="23">
        <v>1.1930000000000001</v>
      </c>
      <c r="U53" s="23">
        <v>1.1930000000000001</v>
      </c>
      <c r="V53" s="23">
        <v>1.1930000000000001</v>
      </c>
      <c r="W53" s="23">
        <v>1.1930000000000001</v>
      </c>
      <c r="X53" s="23">
        <v>1.1930000000000001</v>
      </c>
      <c r="Y53" s="23">
        <v>1.1930000000000001</v>
      </c>
      <c r="Z53" s="23">
        <v>1.1930000000000001</v>
      </c>
      <c r="AA53" s="23">
        <v>1.1930000000000001</v>
      </c>
      <c r="AB53" s="23">
        <v>1.1930000000000001</v>
      </c>
      <c r="AC53" s="23">
        <v>1.1930000000000001</v>
      </c>
      <c r="AD53" s="23">
        <v>1.1930000000000001</v>
      </c>
      <c r="AE53" s="23">
        <v>1.1930000000000001</v>
      </c>
      <c r="AF53">
        <f t="shared" si="12"/>
        <v>33.404000000000011</v>
      </c>
    </row>
    <row r="54" spans="2:32" x14ac:dyDescent="0.25">
      <c r="C54" t="s">
        <v>118</v>
      </c>
      <c r="D54" s="23">
        <v>0.43711386056225993</v>
      </c>
      <c r="E54" s="23">
        <v>0.45047216098759457</v>
      </c>
      <c r="F54" s="23">
        <v>0.46366756069843279</v>
      </c>
      <c r="G54" s="23">
        <v>0.47680439613848147</v>
      </c>
      <c r="H54" s="23">
        <v>0.48979788829730908</v>
      </c>
      <c r="I54" s="23">
        <v>0.50271613172913576</v>
      </c>
      <c r="J54" s="23">
        <v>0.51548520721508573</v>
      </c>
      <c r="K54" s="23">
        <v>0.52829546405550065</v>
      </c>
      <c r="L54" s="23">
        <v>0.54092615311537118</v>
      </c>
      <c r="M54" s="23">
        <v>0.55352398127370628</v>
      </c>
      <c r="N54" s="23">
        <v>0.56610970235374292</v>
      </c>
      <c r="O54" s="23">
        <v>0.57875610145010059</v>
      </c>
      <c r="P54" s="23">
        <v>0.58988461510756529</v>
      </c>
      <c r="Q54" s="23">
        <v>0.59442267867692022</v>
      </c>
      <c r="R54" s="23">
        <v>0.59651740793650976</v>
      </c>
      <c r="S54" s="23">
        <v>0.59870904097721145</v>
      </c>
      <c r="T54" s="23">
        <v>0.60087673930110963</v>
      </c>
      <c r="U54" s="23">
        <v>0.60287148855121453</v>
      </c>
      <c r="V54" s="23">
        <v>0.61000353520376382</v>
      </c>
      <c r="W54" s="23">
        <v>0.61696174864996034</v>
      </c>
      <c r="X54" s="23">
        <v>0.62387729059380159</v>
      </c>
      <c r="Y54" s="23">
        <v>0.63072422791933502</v>
      </c>
      <c r="Z54" s="23">
        <v>0.62866116927354787</v>
      </c>
      <c r="AA54" s="23">
        <v>0.62143807839954357</v>
      </c>
      <c r="AB54" s="23">
        <v>0.61417005633849908</v>
      </c>
      <c r="AC54" s="23">
        <v>0.60688365130728505</v>
      </c>
      <c r="AD54" s="23">
        <v>0.60468583329033232</v>
      </c>
      <c r="AE54" s="23">
        <v>0.60899573450775879</v>
      </c>
      <c r="AF54">
        <f t="shared" si="12"/>
        <v>15.853351903911083</v>
      </c>
    </row>
    <row r="55" spans="2:32" x14ac:dyDescent="0.25">
      <c r="C55" t="s">
        <v>119</v>
      </c>
      <c r="D55" s="23">
        <v>7.2312300761635945E-2</v>
      </c>
      <c r="E55" s="23">
        <v>7.5998524581304017E-2</v>
      </c>
      <c r="F55" s="23">
        <v>7.9643228401686444E-2</v>
      </c>
      <c r="G55" s="23">
        <v>8.3268159408977221E-2</v>
      </c>
      <c r="H55" s="23">
        <v>8.685167814789585E-2</v>
      </c>
      <c r="I55" s="23">
        <v>9.0409813514013448E-2</v>
      </c>
      <c r="J55" s="23">
        <v>9.3929603826139491E-2</v>
      </c>
      <c r="K55" s="23">
        <v>9.7449259677593547E-2</v>
      </c>
      <c r="L55" s="23">
        <v>0.10092236816245369</v>
      </c>
      <c r="M55" s="23">
        <v>0.10437956238783397</v>
      </c>
      <c r="N55" s="23">
        <v>0.10782537412568378</v>
      </c>
      <c r="O55" s="23">
        <v>0.11127720598602504</v>
      </c>
      <c r="P55" s="23">
        <v>0.1144241610053047</v>
      </c>
      <c r="Q55" s="23">
        <v>0.11617932212441684</v>
      </c>
      <c r="R55" s="23">
        <v>0.11741231946972247</v>
      </c>
      <c r="S55" s="23">
        <v>0.11865709824926024</v>
      </c>
      <c r="T55" s="23">
        <v>0.11988576671309245</v>
      </c>
      <c r="U55" s="23">
        <v>0.12107079046477746</v>
      </c>
      <c r="V55" s="23">
        <v>0.12489564969439919</v>
      </c>
      <c r="W55" s="23">
        <v>0.12886254754703683</v>
      </c>
      <c r="X55" s="23">
        <v>0.13285330910402143</v>
      </c>
      <c r="Y55" s="23">
        <v>0.13686827597408674</v>
      </c>
      <c r="Z55" s="23">
        <v>0.13931227372712063</v>
      </c>
      <c r="AA55" s="23">
        <v>0.1410707060500247</v>
      </c>
      <c r="AB55" s="23">
        <v>0.14281063198033878</v>
      </c>
      <c r="AC55" s="23">
        <v>0.14454682960197518</v>
      </c>
      <c r="AD55" s="23">
        <v>0.14667729568619203</v>
      </c>
      <c r="AE55" s="23">
        <v>0.14927295878264768</v>
      </c>
      <c r="AF55">
        <f t="shared" si="12"/>
        <v>3.1990670151556597</v>
      </c>
    </row>
    <row r="56" spans="2:32" x14ac:dyDescent="0.25">
      <c r="C56" s="19" t="s">
        <v>120</v>
      </c>
      <c r="D56" s="23">
        <v>3.133602205770504E-2</v>
      </c>
      <c r="E56" s="23">
        <v>2.4725917904861439E-2</v>
      </c>
      <c r="F56" s="23">
        <v>2.744418220077444E-2</v>
      </c>
      <c r="G56" s="23">
        <v>2.8002536835216491E-2</v>
      </c>
      <c r="H56" s="23">
        <v>3.0324358398600162E-2</v>
      </c>
      <c r="I56" s="23">
        <v>3.0092236984927051E-2</v>
      </c>
      <c r="J56" s="23">
        <v>2.6050753862042808E-2</v>
      </c>
      <c r="K56" s="23">
        <v>2.7809171774300361E-2</v>
      </c>
      <c r="L56" s="23">
        <v>2.6923249954740339E-2</v>
      </c>
      <c r="M56" s="23">
        <v>2.6671334618922467E-2</v>
      </c>
      <c r="N56" s="23">
        <v>2.7463198648321797E-2</v>
      </c>
      <c r="O56" s="23">
        <v>2.814360919217954E-2</v>
      </c>
      <c r="P56" s="23">
        <v>2.7559187797454202E-2</v>
      </c>
      <c r="Q56" s="23">
        <v>2.8604263642485011E-2</v>
      </c>
      <c r="R56" s="23">
        <v>2.9864454025501766E-2</v>
      </c>
      <c r="S56" s="23">
        <v>2.9717238422259276E-2</v>
      </c>
      <c r="T56" s="23">
        <v>2.707081597612708E-2</v>
      </c>
      <c r="U56" s="23">
        <v>3.1424387641074018E-2</v>
      </c>
      <c r="V56" s="23">
        <v>3.2504763795556807E-2</v>
      </c>
      <c r="W56" s="23">
        <v>2.535772735134878E-2</v>
      </c>
      <c r="X56" s="23">
        <v>3.1761289982305971E-2</v>
      </c>
      <c r="Y56" s="23">
        <v>3.3305918032765641E-2</v>
      </c>
      <c r="Z56" s="23">
        <v>3.2796372709669702E-2</v>
      </c>
      <c r="AA56" s="23">
        <v>3.4854210140707151E-2</v>
      </c>
      <c r="AB56" s="23">
        <v>3.503209333559415E-2</v>
      </c>
      <c r="AC56" s="23">
        <v>3.4852613933005344E-2</v>
      </c>
      <c r="AD56" s="23">
        <v>3.1242342454677371E-2</v>
      </c>
      <c r="AE56" s="23">
        <v>3.2810115320415528E-2</v>
      </c>
      <c r="AF56">
        <f t="shared" si="12"/>
        <v>0.83374436699353971</v>
      </c>
    </row>
    <row r="57" spans="2:32" x14ac:dyDescent="0.25">
      <c r="C57" s="19" t="s">
        <v>121</v>
      </c>
      <c r="D57" s="23">
        <v>5.9846871404834107E-2</v>
      </c>
      <c r="E57" s="23">
        <v>4.6878489346164405E-2</v>
      </c>
      <c r="F57" s="23">
        <v>5.3191456780891391E-2</v>
      </c>
      <c r="G57" s="23">
        <v>5.412444116484471E-2</v>
      </c>
      <c r="H57" s="23">
        <v>5.7877727145351152E-2</v>
      </c>
      <c r="I57" s="23">
        <v>5.7962422654188633E-2</v>
      </c>
      <c r="J57" s="23">
        <v>5.1014606597663825E-2</v>
      </c>
      <c r="K57" s="23">
        <v>5.4295543661976121E-2</v>
      </c>
      <c r="L57" s="23">
        <v>5.3687920493397129E-2</v>
      </c>
      <c r="M57" s="23">
        <v>5.399924333243801E-2</v>
      </c>
      <c r="N57" s="23">
        <v>5.4458530969747718E-2</v>
      </c>
      <c r="O57" s="23">
        <v>5.5230449198254601E-2</v>
      </c>
      <c r="P57" s="23">
        <v>5.4038420108705423E-2</v>
      </c>
      <c r="Q57" s="23">
        <v>5.5135539011425948E-2</v>
      </c>
      <c r="R57" s="23">
        <v>5.6541792380332467E-2</v>
      </c>
      <c r="S57" s="23">
        <v>5.6741804297015738E-2</v>
      </c>
      <c r="T57" s="23">
        <v>5.2077387203516824E-2</v>
      </c>
      <c r="U57" s="23">
        <v>6.0341186858853271E-2</v>
      </c>
      <c r="V57" s="23">
        <v>6.3369058258401889E-2</v>
      </c>
      <c r="W57" s="23">
        <v>5.0481064303089199E-2</v>
      </c>
      <c r="X57" s="23">
        <v>6.2546182370367576E-2</v>
      </c>
      <c r="Y57" s="23">
        <v>6.4201774028477876E-2</v>
      </c>
      <c r="Z57" s="23">
        <v>6.4091505136612339E-2</v>
      </c>
      <c r="AA57" s="23">
        <v>6.9269256896487066E-2</v>
      </c>
      <c r="AB57" s="23">
        <v>6.9834022225236117E-2</v>
      </c>
      <c r="AC57" s="23">
        <v>6.903469220563524E-2</v>
      </c>
      <c r="AD57" s="23">
        <v>6.3663865097442401E-2</v>
      </c>
      <c r="AE57" s="23">
        <v>6.7301995035372403E-2</v>
      </c>
      <c r="AF57">
        <f t="shared" si="12"/>
        <v>1.6312372481667239</v>
      </c>
    </row>
    <row r="58" spans="2:32" x14ac:dyDescent="0.25">
      <c r="C58" t="s">
        <v>122</v>
      </c>
      <c r="D58" s="23">
        <v>5.0226571354181973E-2</v>
      </c>
      <c r="E58" s="23">
        <v>3.9142458674861214E-2</v>
      </c>
      <c r="F58" s="23">
        <v>4.5100742819698822E-2</v>
      </c>
      <c r="G58" s="23">
        <v>4.5767996757888757E-2</v>
      </c>
      <c r="H58" s="23">
        <v>4.8468140303847981E-2</v>
      </c>
      <c r="I58" s="23">
        <v>4.8849861410473122E-2</v>
      </c>
      <c r="J58" s="23">
        <v>4.3412481453389884E-2</v>
      </c>
      <c r="K58" s="23">
        <v>4.6113050924892825E-2</v>
      </c>
      <c r="L58" s="23">
        <v>4.6187308337986371E-2</v>
      </c>
      <c r="M58" s="23">
        <v>4.6908699502343991E-2</v>
      </c>
      <c r="N58" s="23">
        <v>4.6326851950197957E-2</v>
      </c>
      <c r="O58" s="23">
        <v>4.6819209587995188E-2</v>
      </c>
      <c r="P58" s="23">
        <v>4.5704297622447237E-2</v>
      </c>
      <c r="Q58" s="23">
        <v>4.6512607788382482E-2</v>
      </c>
      <c r="R58" s="23">
        <v>6.9742719321992719E-2</v>
      </c>
      <c r="S58" s="23">
        <v>7.0953959802064134E-2</v>
      </c>
      <c r="T58" s="23">
        <v>6.6157817601782354E-2</v>
      </c>
      <c r="U58" s="23">
        <v>7.5680662127378173E-2</v>
      </c>
      <c r="V58" s="23">
        <v>8.9138983090247564E-2</v>
      </c>
      <c r="W58" s="23">
        <v>6.4379285985658369E-2</v>
      </c>
      <c r="X58" s="23">
        <v>7.5648903090601238E-2</v>
      </c>
      <c r="Y58" s="23">
        <v>7.6330646787238277E-2</v>
      </c>
      <c r="Z58" s="23">
        <v>7.7069105272310812E-2</v>
      </c>
      <c r="AA58" s="23">
        <v>8.3335441092118184E-2</v>
      </c>
      <c r="AB58" s="23">
        <v>8.2162933917716979E-2</v>
      </c>
      <c r="AC58" s="23">
        <v>8.0402129739531342E-2</v>
      </c>
      <c r="AD58" s="23">
        <v>7.2728240105230296E-2</v>
      </c>
      <c r="AE58" s="23">
        <v>7.487453912205394E-2</v>
      </c>
      <c r="AF58">
        <f t="shared" si="12"/>
        <v>1.7041456455445123</v>
      </c>
    </row>
    <row r="59" spans="2:32" x14ac:dyDescent="0.25">
      <c r="C59" s="19" t="s">
        <v>123</v>
      </c>
      <c r="D59" s="23">
        <v>1.355379721224328E-3</v>
      </c>
      <c r="E59" s="23">
        <v>1.35542885133236E-3</v>
      </c>
      <c r="F59" s="23">
        <v>1.355507466914095E-3</v>
      </c>
      <c r="G59" s="23">
        <v>1.3556933962899759E-3</v>
      </c>
      <c r="H59" s="23">
        <v>1.3558949456339659E-3</v>
      </c>
      <c r="I59" s="23">
        <v>1.3561715590313678E-3</v>
      </c>
      <c r="J59" s="23">
        <v>1.3564035914987969E-3</v>
      </c>
      <c r="K59" s="23">
        <v>1.3567411231615279E-3</v>
      </c>
      <c r="L59" s="23">
        <v>2.713825238260476E-3</v>
      </c>
      <c r="M59" s="23">
        <v>2.7142832430394758E-3</v>
      </c>
      <c r="N59" s="23">
        <v>2.7148571983783591E-3</v>
      </c>
      <c r="O59" s="23">
        <v>2.7157863871877289E-3</v>
      </c>
      <c r="P59" s="23">
        <v>2.7171373504250472E-3</v>
      </c>
      <c r="Q59" s="23">
        <v>2.9539368653434157E-3</v>
      </c>
      <c r="R59" s="23">
        <v>2.9553781957624269E-3</v>
      </c>
      <c r="S59" s="23">
        <v>2.95702177376954E-3</v>
      </c>
      <c r="T59" s="23">
        <v>2.9583458507253871E-3</v>
      </c>
      <c r="U59" s="23">
        <v>2.958945484067593E-3</v>
      </c>
      <c r="V59" s="23">
        <v>5.0825432154849564E-3</v>
      </c>
      <c r="W59" s="23">
        <v>5.0830322250435857E-3</v>
      </c>
      <c r="X59" s="23">
        <v>5.0819586871569062E-3</v>
      </c>
      <c r="Y59" s="23">
        <v>5.080608154530597E-3</v>
      </c>
      <c r="Z59" s="23">
        <v>5.0789502631439082E-3</v>
      </c>
      <c r="AA59" s="23">
        <v>5.0777937699043197E-3</v>
      </c>
      <c r="AB59" s="23">
        <v>5.0763515865257479E-3</v>
      </c>
      <c r="AC59" s="23">
        <v>5.0741014477244375E-3</v>
      </c>
      <c r="AD59" s="23">
        <v>5.9927526270348499E-3</v>
      </c>
      <c r="AE59" s="23">
        <v>5.9909344628484391E-3</v>
      </c>
      <c r="AF59">
        <f t="shared" si="12"/>
        <v>9.1825764681443614E-2</v>
      </c>
    </row>
    <row r="60" spans="2:32" x14ac:dyDescent="0.25">
      <c r="C60" s="19" t="s">
        <v>124</v>
      </c>
      <c r="D60" s="23">
        <v>2.4580929724120982E-3</v>
      </c>
      <c r="E60" s="23">
        <v>2.4581820739172965E-3</v>
      </c>
      <c r="F60" s="23">
        <v>2.4583246497622601E-3</v>
      </c>
      <c r="G60" s="23">
        <v>2.4586618480285862E-3</v>
      </c>
      <c r="H60" s="23">
        <v>2.4590273743960687E-3</v>
      </c>
      <c r="I60" s="23">
        <v>2.4595290356188067E-3</v>
      </c>
      <c r="J60" s="23">
        <v>2.4599498456461663E-3</v>
      </c>
      <c r="K60" s="23">
        <v>2.4605619871701455E-3</v>
      </c>
      <c r="L60" s="23">
        <v>4.9217460185230081E-3</v>
      </c>
      <c r="M60" s="23">
        <v>4.9225766479849657E-3</v>
      </c>
      <c r="N60" s="23">
        <v>4.9236175633556997E-3</v>
      </c>
      <c r="O60" s="23">
        <v>4.9253027239395449E-3</v>
      </c>
      <c r="P60" s="23">
        <v>4.9277528072539361E-3</v>
      </c>
      <c r="Q60" s="23">
        <v>5.357208268610276E-3</v>
      </c>
      <c r="R60" s="23">
        <v>5.3598222402659167E-3</v>
      </c>
      <c r="S60" s="23">
        <v>5.3628030046123393E-3</v>
      </c>
      <c r="T60" s="23">
        <v>5.3652043274365823E-3</v>
      </c>
      <c r="U60" s="23">
        <v>5.3662918119853215E-3</v>
      </c>
      <c r="V60" s="23">
        <v>9.21761154038735E-3</v>
      </c>
      <c r="W60" s="23">
        <v>9.2184983995757114E-3</v>
      </c>
      <c r="X60" s="23">
        <v>9.2165514500282784E-3</v>
      </c>
      <c r="Y60" s="23">
        <v>9.2141021476624882E-3</v>
      </c>
      <c r="Z60" s="23">
        <v>9.2110954248210211E-3</v>
      </c>
      <c r="AA60" s="23">
        <v>9.2089980288954758E-3</v>
      </c>
      <c r="AB60" s="23">
        <v>9.2063825103272968E-3</v>
      </c>
      <c r="AC60" s="23">
        <v>9.2023016979262927E-3</v>
      </c>
      <c r="AD60" s="23">
        <v>1.0868351420081815E-2</v>
      </c>
      <c r="AE60" s="23">
        <v>1.0865054029292104E-2</v>
      </c>
      <c r="AF60">
        <f t="shared" si="12"/>
        <v>0.16653360184991683</v>
      </c>
    </row>
    <row r="61" spans="2:32" x14ac:dyDescent="0.25">
      <c r="C61" s="19" t="s">
        <v>125</v>
      </c>
      <c r="D61" s="23">
        <v>1.1997922023749134E-2</v>
      </c>
      <c r="E61" s="23">
        <v>1.1998356927116758E-2</v>
      </c>
      <c r="F61" s="23">
        <v>1.199905283808898E-2</v>
      </c>
      <c r="G61" s="23">
        <v>1.2000698698742499E-2</v>
      </c>
      <c r="H61" s="23">
        <v>1.2002482828514589E-2</v>
      </c>
      <c r="I61" s="23">
        <v>1.200493143086623E-2</v>
      </c>
      <c r="J61" s="23">
        <v>1.2006985399512515E-2</v>
      </c>
      <c r="K61" s="23">
        <v>1.2009973254876263E-2</v>
      </c>
      <c r="L61" s="23">
        <v>2.4022982699873584E-2</v>
      </c>
      <c r="M61" s="23">
        <v>2.4027036992216193E-2</v>
      </c>
      <c r="N61" s="23">
        <v>2.4032117687532214E-2</v>
      </c>
      <c r="O61" s="23">
        <v>2.4040342935929736E-2</v>
      </c>
      <c r="P61" s="23">
        <v>2.405230176290972E-2</v>
      </c>
      <c r="Q61" s="23">
        <v>2.6148468667845981E-2</v>
      </c>
      <c r="R61" s="23">
        <v>2.616122743183447E-2</v>
      </c>
      <c r="S61" s="23">
        <v>2.6175776506503684E-2</v>
      </c>
      <c r="T61" s="23">
        <v>2.6187497334121873E-2</v>
      </c>
      <c r="U61" s="23">
        <v>2.6192805333031699E-2</v>
      </c>
      <c r="V61" s="23">
        <v>4.4991050276773956E-2</v>
      </c>
      <c r="W61" s="23">
        <v>4.4995379025729899E-2</v>
      </c>
      <c r="X61" s="23">
        <v>4.4985875988572115E-2</v>
      </c>
      <c r="Y61" s="23">
        <v>4.4973920973392777E-2</v>
      </c>
      <c r="Z61" s="23">
        <v>4.4959245195623679E-2</v>
      </c>
      <c r="AA61" s="23">
        <v>4.4949007831516598E-2</v>
      </c>
      <c r="AB61" s="23">
        <v>4.4936241517066863E-2</v>
      </c>
      <c r="AC61" s="23">
        <v>4.4916323121167799E-2</v>
      </c>
      <c r="AD61" s="23">
        <v>5.3048291634342368E-2</v>
      </c>
      <c r="AE61" s="23">
        <v>5.3032197109838808E-2</v>
      </c>
      <c r="AF61">
        <f t="shared" si="12"/>
        <v>0.81284849342729082</v>
      </c>
    </row>
    <row r="62" spans="2:32" x14ac:dyDescent="0.25">
      <c r="C62" t="s">
        <v>126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7.2000220000000004E-3</v>
      </c>
      <c r="Q62">
        <v>7.2000220000000004E-3</v>
      </c>
      <c r="R62">
        <v>7.2000220000000004E-3</v>
      </c>
      <c r="S62">
        <v>7.2000220000000004E-3</v>
      </c>
      <c r="T62">
        <v>7.2000220000000004E-3</v>
      </c>
      <c r="U62">
        <v>7.2000220000000004E-3</v>
      </c>
      <c r="V62">
        <v>7.2000220000000004E-3</v>
      </c>
      <c r="W62">
        <v>7.2000220000000004E-3</v>
      </c>
      <c r="X62">
        <v>7.2000220000000004E-3</v>
      </c>
      <c r="Y62">
        <v>7.2000220000000004E-3</v>
      </c>
      <c r="Z62">
        <v>7.2000220000000004E-3</v>
      </c>
      <c r="AA62">
        <v>7.2000220000000004E-3</v>
      </c>
      <c r="AB62">
        <v>7.2000220000000004E-3</v>
      </c>
      <c r="AC62">
        <v>7.2000220000000004E-3</v>
      </c>
      <c r="AD62">
        <v>7.2000220000000004E-3</v>
      </c>
      <c r="AE62">
        <v>7.2000220000000004E-3</v>
      </c>
      <c r="AF62">
        <f t="shared" si="12"/>
        <v>0.11520035200000001</v>
      </c>
    </row>
    <row r="63" spans="2:32" x14ac:dyDescent="0.25">
      <c r="C63" s="19" t="s">
        <v>9</v>
      </c>
      <c r="D63" s="23">
        <f>SUM(D54:D61)</f>
        <v>0.66664702085800254</v>
      </c>
      <c r="E63" s="23">
        <f t="shared" ref="E63:AE63" si="16">SUM(E54:E61)</f>
        <v>0.65302951934715203</v>
      </c>
      <c r="F63" s="23">
        <f t="shared" si="16"/>
        <v>0.68486005585624921</v>
      </c>
      <c r="G63" s="23">
        <f t="shared" si="16"/>
        <v>0.70378258424846973</v>
      </c>
      <c r="H63" s="23">
        <f t="shared" si="16"/>
        <v>0.7291371974415487</v>
      </c>
      <c r="I63" s="23">
        <f t="shared" si="16"/>
        <v>0.74585109831825436</v>
      </c>
      <c r="J63" s="23">
        <f t="shared" si="16"/>
        <v>0.74571599179097914</v>
      </c>
      <c r="K63" s="23">
        <f t="shared" si="16"/>
        <v>0.76978976645947139</v>
      </c>
      <c r="L63" s="23">
        <f t="shared" si="16"/>
        <v>0.80030555402060577</v>
      </c>
      <c r="M63" s="23">
        <f t="shared" si="16"/>
        <v>0.81714671799848537</v>
      </c>
      <c r="N63" s="23">
        <f t="shared" si="16"/>
        <v>0.83385425049696049</v>
      </c>
      <c r="O63" s="23">
        <f t="shared" si="16"/>
        <v>0.85190800746161199</v>
      </c>
      <c r="P63" s="23">
        <f t="shared" si="16"/>
        <v>0.86330787356206551</v>
      </c>
      <c r="Q63" s="23">
        <f t="shared" si="16"/>
        <v>0.87531402504543032</v>
      </c>
      <c r="R63" s="23">
        <f t="shared" si="16"/>
        <v>0.90455512100192181</v>
      </c>
      <c r="S63" s="23">
        <f t="shared" si="16"/>
        <v>0.90927474303269629</v>
      </c>
      <c r="T63" s="23">
        <f t="shared" si="16"/>
        <v>0.90057957430791213</v>
      </c>
      <c r="U63" s="23">
        <f t="shared" si="16"/>
        <v>0.92590655827238211</v>
      </c>
      <c r="V63" s="23">
        <f t="shared" si="16"/>
        <v>0.97920319507501552</v>
      </c>
      <c r="W63" s="23">
        <f t="shared" si="16"/>
        <v>0.94533928348744267</v>
      </c>
      <c r="X63" s="23">
        <f t="shared" si="16"/>
        <v>0.98597136126685514</v>
      </c>
      <c r="Y63" s="23">
        <f t="shared" si="16"/>
        <v>1.0006994740174893</v>
      </c>
      <c r="Z63" s="23">
        <f t="shared" si="16"/>
        <v>1.00117971700285</v>
      </c>
      <c r="AA63" s="23">
        <f t="shared" si="16"/>
        <v>1.0092034922091973</v>
      </c>
      <c r="AB63" s="23">
        <f t="shared" si="16"/>
        <v>1.0032287134113052</v>
      </c>
      <c r="AC63" s="23">
        <f t="shared" si="16"/>
        <v>0.99491264305425053</v>
      </c>
      <c r="AD63" s="23">
        <f t="shared" si="16"/>
        <v>0.98890697231533331</v>
      </c>
      <c r="AE63" s="23">
        <f t="shared" si="16"/>
        <v>1.0031435283702277</v>
      </c>
      <c r="AF63">
        <f t="shared" si="12"/>
        <v>24.292754039730159</v>
      </c>
    </row>
    <row r="64" spans="2:32" x14ac:dyDescent="0.25">
      <c r="C64" s="25" t="s">
        <v>155</v>
      </c>
      <c r="D64" s="26">
        <f>SUM(D56:D61)</f>
        <v>0.15722085953410667</v>
      </c>
      <c r="E64" s="26">
        <f>SUM(E56:E61)</f>
        <v>0.12655883377825347</v>
      </c>
      <c r="F64" s="26">
        <f t="shared" ref="F64:AE64" si="17">SUM(F56:F61)</f>
        <v>0.14154926675612997</v>
      </c>
      <c r="G64" s="26">
        <f t="shared" si="17"/>
        <v>0.14371002870101102</v>
      </c>
      <c r="H64" s="26">
        <f t="shared" si="17"/>
        <v>0.15248763099634394</v>
      </c>
      <c r="I64" s="26">
        <f t="shared" si="17"/>
        <v>0.1527251530751052</v>
      </c>
      <c r="J64" s="26">
        <f t="shared" si="17"/>
        <v>0.136301180749754</v>
      </c>
      <c r="K64" s="26">
        <f t="shared" si="17"/>
        <v>0.14404504272637725</v>
      </c>
      <c r="L64" s="26">
        <f t="shared" si="17"/>
        <v>0.15845703274278089</v>
      </c>
      <c r="M64" s="26">
        <f t="shared" si="17"/>
        <v>0.15924317433694513</v>
      </c>
      <c r="N64" s="26">
        <f t="shared" si="17"/>
        <v>0.15991917401753372</v>
      </c>
      <c r="O64" s="26">
        <f t="shared" si="17"/>
        <v>0.16187470002548635</v>
      </c>
      <c r="P64" s="26">
        <f t="shared" si="17"/>
        <v>0.1589990974491956</v>
      </c>
      <c r="Q64" s="26">
        <f t="shared" si="17"/>
        <v>0.16471202424409312</v>
      </c>
      <c r="R64" s="26">
        <f t="shared" si="17"/>
        <v>0.19062539359568972</v>
      </c>
      <c r="S64" s="26">
        <f t="shared" si="17"/>
        <v>0.19190860380622474</v>
      </c>
      <c r="T64" s="26">
        <f t="shared" si="17"/>
        <v>0.17981706829371011</v>
      </c>
      <c r="U64" s="26">
        <f t="shared" si="17"/>
        <v>0.20196427925639004</v>
      </c>
      <c r="V64" s="26">
        <f t="shared" si="17"/>
        <v>0.24430401017685255</v>
      </c>
      <c r="W64" s="26">
        <f t="shared" si="17"/>
        <v>0.19951498729044556</v>
      </c>
      <c r="X64" s="26">
        <f t="shared" si="17"/>
        <v>0.22924076156903211</v>
      </c>
      <c r="Y64" s="26">
        <f t="shared" si="17"/>
        <v>0.23310697012406767</v>
      </c>
      <c r="Z64" s="26">
        <f t="shared" si="17"/>
        <v>0.23320627400218147</v>
      </c>
      <c r="AA64" s="26">
        <f t="shared" si="17"/>
        <v>0.24669470775962879</v>
      </c>
      <c r="AB64" s="26">
        <f t="shared" si="17"/>
        <v>0.24624802509246718</v>
      </c>
      <c r="AC64" s="26">
        <f t="shared" si="17"/>
        <v>0.24348216214499047</v>
      </c>
      <c r="AD64" s="26">
        <f t="shared" si="17"/>
        <v>0.23754384333880912</v>
      </c>
      <c r="AE64" s="26">
        <f t="shared" si="17"/>
        <v>0.24487483507982122</v>
      </c>
      <c r="AF64">
        <f t="shared" si="12"/>
        <v>5.2403351206634268</v>
      </c>
    </row>
    <row r="66" spans="1:34" x14ac:dyDescent="0.25">
      <c r="A66" t="s">
        <v>164</v>
      </c>
      <c r="AF66" t="s">
        <v>145</v>
      </c>
    </row>
    <row r="67" spans="1:34" x14ac:dyDescent="0.25">
      <c r="A67" s="21" t="s">
        <v>35</v>
      </c>
      <c r="B67" s="21" t="s">
        <v>36</v>
      </c>
      <c r="C67" s="21" t="s">
        <v>37</v>
      </c>
      <c r="D67" s="21">
        <v>1990</v>
      </c>
      <c r="E67" s="21">
        <v>1991</v>
      </c>
      <c r="F67" s="21">
        <v>1992</v>
      </c>
      <c r="G67" s="21">
        <v>1993</v>
      </c>
      <c r="H67" s="21">
        <v>1994</v>
      </c>
      <c r="I67" s="21">
        <v>1995</v>
      </c>
      <c r="J67" s="21">
        <v>1996</v>
      </c>
      <c r="K67" s="21">
        <v>1997</v>
      </c>
      <c r="L67" s="21">
        <v>1998</v>
      </c>
      <c r="M67" s="21">
        <v>1999</v>
      </c>
      <c r="N67" s="21">
        <v>2000</v>
      </c>
      <c r="O67" s="21">
        <v>2001</v>
      </c>
      <c r="P67" s="21">
        <v>2002</v>
      </c>
      <c r="Q67" s="21">
        <v>2003</v>
      </c>
      <c r="R67" s="21">
        <v>2004</v>
      </c>
      <c r="S67" s="21">
        <v>2005</v>
      </c>
      <c r="T67" s="21">
        <v>2006</v>
      </c>
      <c r="U67" s="21">
        <v>2007</v>
      </c>
      <c r="V67" s="21">
        <v>2008</v>
      </c>
      <c r="W67" s="21">
        <v>2009</v>
      </c>
      <c r="X67" s="21">
        <v>2010</v>
      </c>
      <c r="Y67" s="21">
        <v>2011</v>
      </c>
      <c r="Z67" s="21">
        <v>2012</v>
      </c>
      <c r="AA67" s="21">
        <v>2013</v>
      </c>
      <c r="AB67" s="21">
        <v>2014</v>
      </c>
      <c r="AC67" s="21">
        <v>2015</v>
      </c>
      <c r="AD67" s="21">
        <v>2016</v>
      </c>
      <c r="AE67" s="21"/>
      <c r="AF67" s="6" t="s">
        <v>143</v>
      </c>
      <c r="AG67" t="s">
        <v>144</v>
      </c>
      <c r="AH67" s="21"/>
    </row>
    <row r="68" spans="1:34" x14ac:dyDescent="0.25">
      <c r="A68" s="21">
        <v>1</v>
      </c>
      <c r="B68" s="21">
        <v>2</v>
      </c>
      <c r="C68" s="21">
        <v>1</v>
      </c>
      <c r="D68" s="22">
        <f>(D27+D49)</f>
        <v>1.7758267418345772</v>
      </c>
      <c r="E68" s="22">
        <f t="shared" ref="E68:AC68" si="18">(E27+E49)</f>
        <v>1.7353485076877839</v>
      </c>
      <c r="F68" s="22">
        <f t="shared" si="18"/>
        <v>1.7712027157770158</v>
      </c>
      <c r="G68" s="22">
        <f t="shared" si="18"/>
        <v>1.7957423241117922</v>
      </c>
      <c r="H68" s="22">
        <f t="shared" si="18"/>
        <v>1.8411598015475785</v>
      </c>
      <c r="I68" s="22">
        <f t="shared" si="18"/>
        <v>1.8610245451981089</v>
      </c>
      <c r="J68" s="22">
        <f t="shared" si="18"/>
        <v>1.8450693608855677</v>
      </c>
      <c r="K68" s="22">
        <f t="shared" si="18"/>
        <v>1.8898072257054799</v>
      </c>
      <c r="L68" s="22">
        <f t="shared" si="18"/>
        <v>1.9228091386568451</v>
      </c>
      <c r="M68" s="22">
        <f t="shared" si="18"/>
        <v>1.927664674809364</v>
      </c>
      <c r="N68" s="22">
        <f t="shared" si="18"/>
        <v>1.9244659216553357</v>
      </c>
      <c r="O68" s="22">
        <f t="shared" si="18"/>
        <v>1.9135576354930064</v>
      </c>
      <c r="P68" s="22">
        <f t="shared" si="18"/>
        <v>1.9182469753082225</v>
      </c>
      <c r="Q68" s="22">
        <f t="shared" si="18"/>
        <v>1.9221351413314309</v>
      </c>
      <c r="R68" s="22">
        <f t="shared" si="18"/>
        <v>1.9455841452431129</v>
      </c>
      <c r="S68" s="22">
        <f t="shared" si="18"/>
        <v>1.9380058793312869</v>
      </c>
      <c r="T68" s="22">
        <f t="shared" si="18"/>
        <v>1.9296356281302216</v>
      </c>
      <c r="U68" s="22">
        <f t="shared" si="18"/>
        <v>1.9663230091602477</v>
      </c>
      <c r="V68" s="22">
        <f t="shared" si="18"/>
        <v>1.9825268031341214</v>
      </c>
      <c r="W68" s="22">
        <f t="shared" si="18"/>
        <v>1.9226064417006512</v>
      </c>
      <c r="X68" s="22">
        <f t="shared" si="18"/>
        <v>1.9599406257529248</v>
      </c>
      <c r="Y68" s="22">
        <f t="shared" si="18"/>
        <v>1.9487906669617274</v>
      </c>
      <c r="Z68" s="22">
        <f t="shared" si="18"/>
        <v>1.9223211174400598</v>
      </c>
      <c r="AA68" s="22">
        <f t="shared" si="18"/>
        <v>1.947248723565393</v>
      </c>
      <c r="AB68" s="22">
        <f t="shared" si="18"/>
        <v>1.9418015725082109</v>
      </c>
      <c r="AC68" s="22">
        <f t="shared" si="18"/>
        <v>1.9599278528026121</v>
      </c>
      <c r="AD68" s="22">
        <f>(AD27+AD49)</f>
        <v>1.9814202382575323</v>
      </c>
      <c r="AE68" s="22"/>
      <c r="AF68">
        <v>760</v>
      </c>
      <c r="AG68">
        <f>AF68/3.67*0.01</f>
        <v>2.0708446866485013</v>
      </c>
      <c r="AH68" s="22"/>
    </row>
    <row r="69" spans="1:34" x14ac:dyDescent="0.25">
      <c r="A69" s="21">
        <v>1</v>
      </c>
      <c r="B69" s="21">
        <v>2</v>
      </c>
      <c r="C69" s="21">
        <v>2</v>
      </c>
      <c r="D69" s="22">
        <f>(D28+D49)</f>
        <v>1.7396667418345773</v>
      </c>
      <c r="E69" s="22">
        <f t="shared" ref="E69:AD69" si="19">(E28+E49)</f>
        <v>1.6991885076877837</v>
      </c>
      <c r="F69" s="22">
        <f t="shared" si="19"/>
        <v>1.7373027157770158</v>
      </c>
      <c r="G69" s="22">
        <f t="shared" si="19"/>
        <v>1.7595823241117921</v>
      </c>
      <c r="H69" s="22">
        <f t="shared" si="19"/>
        <v>1.8072598015475787</v>
      </c>
      <c r="I69" s="22">
        <f t="shared" si="19"/>
        <v>1.8271245451981089</v>
      </c>
      <c r="J69" s="22">
        <f t="shared" si="19"/>
        <v>1.8134293608855678</v>
      </c>
      <c r="K69" s="22">
        <f t="shared" si="19"/>
        <v>1.8559072257054801</v>
      </c>
      <c r="L69" s="22">
        <f t="shared" si="19"/>
        <v>1.8911691386568452</v>
      </c>
      <c r="M69" s="22">
        <f t="shared" si="19"/>
        <v>1.8982846748093642</v>
      </c>
      <c r="N69" s="22">
        <f t="shared" si="19"/>
        <v>1.895085921655336</v>
      </c>
      <c r="O69" s="22">
        <f t="shared" si="19"/>
        <v>1.8841776354930064</v>
      </c>
      <c r="P69" s="22">
        <f t="shared" si="19"/>
        <v>1.8888669753082228</v>
      </c>
      <c r="Q69" s="22">
        <f t="shared" si="19"/>
        <v>1.8950151413314309</v>
      </c>
      <c r="R69" s="22">
        <f t="shared" si="19"/>
        <v>1.918464145243113</v>
      </c>
      <c r="S69" s="22">
        <f t="shared" si="19"/>
        <v>1.9108858793312871</v>
      </c>
      <c r="T69" s="22">
        <f t="shared" si="19"/>
        <v>1.9025156281302216</v>
      </c>
      <c r="U69" s="22">
        <f t="shared" si="19"/>
        <v>1.9414630091602476</v>
      </c>
      <c r="V69" s="22">
        <f t="shared" si="19"/>
        <v>1.9576668031341213</v>
      </c>
      <c r="W69" s="22">
        <f t="shared" si="19"/>
        <v>1.8977464417006513</v>
      </c>
      <c r="X69" s="22">
        <f t="shared" si="19"/>
        <v>1.9350806257529247</v>
      </c>
      <c r="Y69" s="22">
        <f t="shared" si="19"/>
        <v>1.9261906669617277</v>
      </c>
      <c r="Z69" s="22">
        <f t="shared" si="19"/>
        <v>1.9042411174400597</v>
      </c>
      <c r="AA69" s="22">
        <f t="shared" si="19"/>
        <v>1.933688723565393</v>
      </c>
      <c r="AB69" s="22">
        <f t="shared" si="19"/>
        <v>1.932761572508211</v>
      </c>
      <c r="AC69" s="22">
        <f t="shared" si="19"/>
        <v>1.955407852802612</v>
      </c>
      <c r="AD69" s="22">
        <f t="shared" si="19"/>
        <v>1.9814202382575323</v>
      </c>
      <c r="AE69" s="22"/>
      <c r="AF69">
        <v>675</v>
      </c>
      <c r="AG69">
        <f>AF69/3.67*0.01</f>
        <v>1.8392370572207086</v>
      </c>
      <c r="AH69" s="22"/>
    </row>
    <row r="70" spans="1:34" x14ac:dyDescent="0.25">
      <c r="A70" s="21">
        <v>1</v>
      </c>
      <c r="B70" s="21">
        <v>2</v>
      </c>
      <c r="C70" s="21">
        <v>4</v>
      </c>
      <c r="D70" s="22">
        <f>(D29+D49)</f>
        <v>2.0089667418345774</v>
      </c>
      <c r="E70" s="22">
        <f t="shared" ref="E70:AD70" si="20">(E29+E49)</f>
        <v>1.9684885076877841</v>
      </c>
      <c r="F70" s="22">
        <f t="shared" si="20"/>
        <v>2.0043427157770157</v>
      </c>
      <c r="G70" s="22">
        <f t="shared" si="20"/>
        <v>2.0266223241117922</v>
      </c>
      <c r="H70" s="22">
        <f t="shared" si="20"/>
        <v>2.0720398015475787</v>
      </c>
      <c r="I70" s="22">
        <f t="shared" si="20"/>
        <v>2.0919045451981089</v>
      </c>
      <c r="J70" s="22">
        <f t="shared" si="20"/>
        <v>2.0759493608855681</v>
      </c>
      <c r="K70" s="22">
        <f t="shared" si="20"/>
        <v>2.1184272257054801</v>
      </c>
      <c r="L70" s="22">
        <f t="shared" si="20"/>
        <v>2.1514291386568454</v>
      </c>
      <c r="M70" s="22">
        <f t="shared" si="20"/>
        <v>2.1540246748093641</v>
      </c>
      <c r="N70" s="22">
        <f t="shared" si="20"/>
        <v>2.1463059216553355</v>
      </c>
      <c r="O70" s="22">
        <f t="shared" si="20"/>
        <v>2.1308776354930066</v>
      </c>
      <c r="P70" s="22">
        <f t="shared" si="20"/>
        <v>2.1310469753082226</v>
      </c>
      <c r="Q70" s="22">
        <f t="shared" si="20"/>
        <v>2.1326751413314309</v>
      </c>
      <c r="R70" s="22">
        <f t="shared" si="20"/>
        <v>2.1516041452431129</v>
      </c>
      <c r="S70" s="22">
        <f t="shared" si="20"/>
        <v>2.1395058793312871</v>
      </c>
      <c r="T70" s="22">
        <f t="shared" si="20"/>
        <v>2.1266156281302218</v>
      </c>
      <c r="U70" s="22">
        <f t="shared" si="20"/>
        <v>2.1610430091602479</v>
      </c>
      <c r="V70" s="22">
        <f t="shared" si="20"/>
        <v>2.1727268031341214</v>
      </c>
      <c r="W70" s="22">
        <f t="shared" si="20"/>
        <v>2.1082864417006513</v>
      </c>
      <c r="X70" s="22">
        <f t="shared" si="20"/>
        <v>2.1411006257529248</v>
      </c>
      <c r="Y70" s="22">
        <f t="shared" si="20"/>
        <v>2.1276906669617275</v>
      </c>
      <c r="Z70" s="22">
        <f t="shared" si="20"/>
        <v>2.10574111744006</v>
      </c>
      <c r="AA70" s="22">
        <f t="shared" si="20"/>
        <v>2.1374487235653929</v>
      </c>
      <c r="AB70" s="22">
        <f t="shared" si="20"/>
        <v>2.134261572508211</v>
      </c>
      <c r="AC70" s="22">
        <f t="shared" si="20"/>
        <v>2.1591678528026117</v>
      </c>
      <c r="AD70" s="22">
        <f t="shared" si="20"/>
        <v>2.1851802382575323</v>
      </c>
      <c r="AE70" s="22"/>
      <c r="AF70">
        <v>640</v>
      </c>
      <c r="AG70">
        <f>AF70/3.67*0.01</f>
        <v>1.7438692098092645</v>
      </c>
      <c r="AH70" s="22"/>
    </row>
    <row r="71" spans="1:34" x14ac:dyDescent="0.25">
      <c r="A71" s="21">
        <v>1</v>
      </c>
      <c r="B71" s="21">
        <v>2</v>
      </c>
      <c r="C71" s="21">
        <v>6</v>
      </c>
      <c r="D71" s="22">
        <f>(D30+D49)</f>
        <v>2.3410067418345775</v>
      </c>
      <c r="E71" s="22">
        <f t="shared" ref="E71:AD71" si="21">(E30+E49)</f>
        <v>2.298268507687784</v>
      </c>
      <c r="F71" s="22">
        <f t="shared" si="21"/>
        <v>2.3318627157770155</v>
      </c>
      <c r="G71" s="22">
        <f t="shared" si="21"/>
        <v>2.3518823241117923</v>
      </c>
      <c r="H71" s="22">
        <f t="shared" si="21"/>
        <v>2.3927798015475785</v>
      </c>
      <c r="I71" s="22">
        <f t="shared" si="21"/>
        <v>2.4103845451981085</v>
      </c>
      <c r="J71" s="22">
        <f t="shared" si="21"/>
        <v>2.3921693608855676</v>
      </c>
      <c r="K71" s="22">
        <f t="shared" si="21"/>
        <v>2.4323872257054799</v>
      </c>
      <c r="L71" s="22">
        <f t="shared" si="21"/>
        <v>2.4631291386568455</v>
      </c>
      <c r="M71" s="22">
        <f t="shared" si="21"/>
        <v>2.4657246748093642</v>
      </c>
      <c r="N71" s="22">
        <f t="shared" si="21"/>
        <v>2.4602659216553358</v>
      </c>
      <c r="O71" s="22">
        <f t="shared" si="21"/>
        <v>2.4448376354930064</v>
      </c>
      <c r="P71" s="22">
        <f t="shared" si="21"/>
        <v>2.4495269753082227</v>
      </c>
      <c r="Q71" s="22">
        <f t="shared" si="21"/>
        <v>2.451155141331431</v>
      </c>
      <c r="R71" s="22">
        <f t="shared" si="21"/>
        <v>2.4723441452431132</v>
      </c>
      <c r="S71" s="22">
        <f t="shared" si="21"/>
        <v>2.4602458793312869</v>
      </c>
      <c r="T71" s="22">
        <f t="shared" si="21"/>
        <v>2.4496156281302213</v>
      </c>
      <c r="U71" s="22">
        <f t="shared" si="21"/>
        <v>2.4840430091602475</v>
      </c>
      <c r="V71" s="22">
        <f t="shared" si="21"/>
        <v>2.5002468031341212</v>
      </c>
      <c r="W71" s="22">
        <f t="shared" si="21"/>
        <v>2.4358064417006515</v>
      </c>
      <c r="X71" s="22">
        <f t="shared" si="21"/>
        <v>2.4708806257529248</v>
      </c>
      <c r="Y71" s="22">
        <f t="shared" si="21"/>
        <v>2.4574706669617274</v>
      </c>
      <c r="Z71" s="22">
        <f t="shared" si="21"/>
        <v>2.4332611174400598</v>
      </c>
      <c r="AA71" s="22">
        <f t="shared" si="21"/>
        <v>2.4604487235653929</v>
      </c>
      <c r="AB71" s="22">
        <f t="shared" si="21"/>
        <v>2.4550015725082108</v>
      </c>
      <c r="AC71" s="22">
        <f t="shared" si="21"/>
        <v>2.4753878528026121</v>
      </c>
      <c r="AD71" s="22">
        <f t="shared" si="21"/>
        <v>2.4991402382575325</v>
      </c>
      <c r="AE71" s="22"/>
      <c r="AF71">
        <v>530</v>
      </c>
      <c r="AG71">
        <f>AF71/3.67*0.01</f>
        <v>1.444141689373297</v>
      </c>
      <c r="AH71" s="22"/>
    </row>
    <row r="72" spans="1:34" x14ac:dyDescent="0.25">
      <c r="A72" s="21">
        <v>1</v>
      </c>
      <c r="B72" s="21">
        <v>2</v>
      </c>
      <c r="C72" s="21">
        <v>7</v>
      </c>
      <c r="D72" s="22">
        <f>(D31+D49)</f>
        <v>1.8583267418345772</v>
      </c>
      <c r="E72" s="22">
        <f t="shared" ref="E72:AD72" si="22">(E31+E49)</f>
        <v>1.8223685076877838</v>
      </c>
      <c r="F72" s="22">
        <f t="shared" si="22"/>
        <v>1.8627427157770158</v>
      </c>
      <c r="G72" s="22">
        <f t="shared" si="22"/>
        <v>1.8918023241117923</v>
      </c>
      <c r="H72" s="22">
        <f t="shared" si="22"/>
        <v>1.9417398015475786</v>
      </c>
      <c r="I72" s="22">
        <f t="shared" si="22"/>
        <v>1.9661245451981086</v>
      </c>
      <c r="J72" s="22">
        <f t="shared" si="22"/>
        <v>1.9546893608855678</v>
      </c>
      <c r="K72" s="22">
        <f t="shared" si="22"/>
        <v>2.0039472257054798</v>
      </c>
      <c r="L72" s="22">
        <f t="shared" si="22"/>
        <v>2.0414691386568453</v>
      </c>
      <c r="M72" s="22">
        <f t="shared" si="22"/>
        <v>2.044064674809364</v>
      </c>
      <c r="N72" s="22">
        <f t="shared" si="22"/>
        <v>2.0386059216553356</v>
      </c>
      <c r="O72" s="22">
        <f t="shared" si="22"/>
        <v>2.0231776354930062</v>
      </c>
      <c r="P72" s="22">
        <f t="shared" si="22"/>
        <v>2.0256069753082229</v>
      </c>
      <c r="Q72" s="22">
        <f t="shared" si="22"/>
        <v>2.0272351413314311</v>
      </c>
      <c r="R72" s="22">
        <f t="shared" si="22"/>
        <v>2.0484241452431129</v>
      </c>
      <c r="S72" s="22">
        <f t="shared" si="22"/>
        <v>2.0340658793312869</v>
      </c>
      <c r="T72" s="22">
        <f t="shared" si="22"/>
        <v>2.0234356281302217</v>
      </c>
      <c r="U72" s="22">
        <f t="shared" si="22"/>
        <v>2.0578630091602474</v>
      </c>
      <c r="V72" s="22">
        <f t="shared" si="22"/>
        <v>2.0718068031341215</v>
      </c>
      <c r="W72" s="22">
        <f t="shared" si="22"/>
        <v>2.0073664417006514</v>
      </c>
      <c r="X72" s="22">
        <f t="shared" si="22"/>
        <v>2.0424406257529251</v>
      </c>
      <c r="Y72" s="22">
        <f t="shared" si="22"/>
        <v>2.0290306669617277</v>
      </c>
      <c r="Z72" s="22">
        <f t="shared" si="22"/>
        <v>2.0070811174400598</v>
      </c>
      <c r="AA72" s="22">
        <f t="shared" si="22"/>
        <v>2.0365287235653931</v>
      </c>
      <c r="AB72" s="22">
        <f t="shared" si="22"/>
        <v>2.0333415725082111</v>
      </c>
      <c r="AC72" s="22">
        <f t="shared" si="22"/>
        <v>2.0559878528026121</v>
      </c>
      <c r="AD72" s="22">
        <f t="shared" si="22"/>
        <v>2.0820002382575322</v>
      </c>
      <c r="AE72" s="22"/>
      <c r="AF72" s="22"/>
      <c r="AG72" s="22"/>
      <c r="AH72" s="22"/>
    </row>
    <row r="73" spans="1:34" x14ac:dyDescent="0.25">
      <c r="A73" s="21">
        <v>2</v>
      </c>
      <c r="B73" s="21">
        <v>2</v>
      </c>
      <c r="C73" s="21">
        <v>1</v>
      </c>
      <c r="D73" s="22">
        <f>(D32+D63)</f>
        <v>1.4965470208580025</v>
      </c>
      <c r="E73" s="22">
        <f t="shared" ref="E73:AD73" si="23">(E32+E63)</f>
        <v>1.4806695193471522</v>
      </c>
      <c r="F73" s="22">
        <f t="shared" si="23"/>
        <v>1.5079800558562493</v>
      </c>
      <c r="G73" s="22">
        <f t="shared" si="23"/>
        <v>1.5246425842484697</v>
      </c>
      <c r="H73" s="22">
        <f t="shared" si="23"/>
        <v>1.5477371974415486</v>
      </c>
      <c r="I73" s="22">
        <f t="shared" si="23"/>
        <v>1.5599310983182544</v>
      </c>
      <c r="J73" s="22">
        <f t="shared" si="23"/>
        <v>1.5575359917909792</v>
      </c>
      <c r="K73" s="22">
        <f t="shared" si="23"/>
        <v>1.5770897664594714</v>
      </c>
      <c r="L73" s="22">
        <f t="shared" si="23"/>
        <v>1.6053455540206059</v>
      </c>
      <c r="M73" s="22">
        <f t="shared" si="23"/>
        <v>1.6199267179984855</v>
      </c>
      <c r="N73" s="22">
        <f t="shared" si="23"/>
        <v>1.6321142504969606</v>
      </c>
      <c r="O73" s="22">
        <f t="shared" si="23"/>
        <v>1.6479080074616119</v>
      </c>
      <c r="P73" s="22">
        <f t="shared" si="23"/>
        <v>1.6547878735620656</v>
      </c>
      <c r="Q73" s="22">
        <f t="shared" si="23"/>
        <v>1.6622740250454302</v>
      </c>
      <c r="R73" s="22">
        <f t="shared" si="23"/>
        <v>1.6847351210019217</v>
      </c>
      <c r="S73" s="22">
        <f t="shared" si="23"/>
        <v>1.6849347430326964</v>
      </c>
      <c r="T73" s="22">
        <f t="shared" si="23"/>
        <v>1.6717195743079123</v>
      </c>
      <c r="U73" s="22">
        <f t="shared" si="23"/>
        <v>1.6925265582723821</v>
      </c>
      <c r="V73" s="22">
        <f t="shared" si="23"/>
        <v>1.7413031950750155</v>
      </c>
      <c r="W73" s="22">
        <f t="shared" si="23"/>
        <v>1.7006592834874428</v>
      </c>
      <c r="X73" s="22">
        <f t="shared" si="23"/>
        <v>1.7367713612668552</v>
      </c>
      <c r="Y73" s="22">
        <f t="shared" si="23"/>
        <v>1.7469794740174893</v>
      </c>
      <c r="Z73" s="22">
        <f t="shared" si="23"/>
        <v>1.74971971700285</v>
      </c>
      <c r="AA73" s="22">
        <f t="shared" si="23"/>
        <v>1.7600034922091974</v>
      </c>
      <c r="AB73" s="22">
        <f t="shared" si="23"/>
        <v>1.7585487134113054</v>
      </c>
      <c r="AC73" s="22">
        <f t="shared" si="23"/>
        <v>1.7524926430542507</v>
      </c>
      <c r="AD73" s="22">
        <f t="shared" si="23"/>
        <v>1.7487469723153333</v>
      </c>
      <c r="AE73" s="22"/>
      <c r="AF73" s="22"/>
      <c r="AG73" s="22"/>
      <c r="AH73" s="22"/>
    </row>
    <row r="74" spans="1:34" x14ac:dyDescent="0.25">
      <c r="A74" s="21">
        <v>2</v>
      </c>
      <c r="B74" s="21">
        <v>2</v>
      </c>
      <c r="C74" s="21">
        <v>2</v>
      </c>
      <c r="D74" s="22">
        <f>(D33+D63)</f>
        <v>1.5146270208580026</v>
      </c>
      <c r="E74" s="22">
        <f t="shared" ref="E74:AD74" si="24">(E33+E63)</f>
        <v>1.4919695193471521</v>
      </c>
      <c r="F74" s="22">
        <f t="shared" si="24"/>
        <v>1.5170200558562494</v>
      </c>
      <c r="G74" s="22">
        <f t="shared" si="24"/>
        <v>1.5269025842484698</v>
      </c>
      <c r="H74" s="22">
        <f t="shared" si="24"/>
        <v>1.5432171974415487</v>
      </c>
      <c r="I74" s="22">
        <f t="shared" si="24"/>
        <v>1.5508910983182544</v>
      </c>
      <c r="J74" s="22">
        <f t="shared" si="24"/>
        <v>1.5439759917909792</v>
      </c>
      <c r="K74" s="22">
        <f t="shared" si="24"/>
        <v>1.5590097664594715</v>
      </c>
      <c r="L74" s="22">
        <f t="shared" si="24"/>
        <v>1.5804855540206058</v>
      </c>
      <c r="M74" s="22">
        <f t="shared" si="24"/>
        <v>1.5882867179984854</v>
      </c>
      <c r="N74" s="22">
        <f t="shared" si="24"/>
        <v>1.5982142504969605</v>
      </c>
      <c r="O74" s="22">
        <f t="shared" si="24"/>
        <v>1.6072280074616121</v>
      </c>
      <c r="P74" s="22">
        <f t="shared" si="24"/>
        <v>1.6186278735620656</v>
      </c>
      <c r="Q74" s="22">
        <f t="shared" si="24"/>
        <v>1.6283740250454306</v>
      </c>
      <c r="R74" s="22">
        <f t="shared" si="24"/>
        <v>1.6576151210019221</v>
      </c>
      <c r="S74" s="22">
        <f t="shared" si="24"/>
        <v>1.6600747430326965</v>
      </c>
      <c r="T74" s="22">
        <f t="shared" si="24"/>
        <v>1.6513795743079123</v>
      </c>
      <c r="U74" s="22">
        <f t="shared" si="24"/>
        <v>1.6767065582723824</v>
      </c>
      <c r="V74" s="22">
        <f t="shared" si="24"/>
        <v>1.7277431950750155</v>
      </c>
      <c r="W74" s="22">
        <f t="shared" si="24"/>
        <v>1.6938792834874428</v>
      </c>
      <c r="X74" s="22">
        <f t="shared" si="24"/>
        <v>1.7322513612668553</v>
      </c>
      <c r="Y74" s="22">
        <f t="shared" si="24"/>
        <v>1.7469794740174893</v>
      </c>
      <c r="Z74" s="22">
        <f t="shared" si="24"/>
        <v>1.7406797170028501</v>
      </c>
      <c r="AA74" s="22">
        <f t="shared" si="24"/>
        <v>1.7396634922091974</v>
      </c>
      <c r="AB74" s="22">
        <f t="shared" si="24"/>
        <v>1.726908713411305</v>
      </c>
      <c r="AC74" s="22">
        <f t="shared" si="24"/>
        <v>1.7095526430542507</v>
      </c>
      <c r="AD74" s="22">
        <f t="shared" si="24"/>
        <v>1.6967669723153334</v>
      </c>
      <c r="AE74" s="22"/>
      <c r="AF74" s="22"/>
      <c r="AG74" s="22"/>
      <c r="AH74" s="22"/>
    </row>
    <row r="75" spans="1:34" x14ac:dyDescent="0.25">
      <c r="A75" s="21">
        <v>2</v>
      </c>
      <c r="B75" s="21">
        <v>2</v>
      </c>
      <c r="C75" s="21">
        <v>4</v>
      </c>
      <c r="D75" s="22">
        <f>(D34+D63)</f>
        <v>1.7477670208580025</v>
      </c>
      <c r="E75" s="22">
        <f t="shared" ref="E75:AD75" si="25">(E34+E63)</f>
        <v>1.729629519347152</v>
      </c>
      <c r="F75" s="22">
        <f t="shared" si="25"/>
        <v>1.7592000558562493</v>
      </c>
      <c r="G75" s="22">
        <f t="shared" si="25"/>
        <v>1.7736025842484697</v>
      </c>
      <c r="H75" s="22">
        <f t="shared" si="25"/>
        <v>1.7966971974415489</v>
      </c>
      <c r="I75" s="22">
        <f t="shared" si="25"/>
        <v>1.8088910983182545</v>
      </c>
      <c r="J75" s="22">
        <f t="shared" si="25"/>
        <v>1.8064959917909791</v>
      </c>
      <c r="K75" s="22">
        <f t="shared" si="25"/>
        <v>1.8260497664594713</v>
      </c>
      <c r="L75" s="22">
        <f t="shared" si="25"/>
        <v>1.8543055540206059</v>
      </c>
      <c r="M75" s="22">
        <f t="shared" si="25"/>
        <v>1.8666267179984857</v>
      </c>
      <c r="N75" s="22">
        <f t="shared" si="25"/>
        <v>1.8810742504969604</v>
      </c>
      <c r="O75" s="22">
        <f t="shared" si="25"/>
        <v>1.8946080074616121</v>
      </c>
      <c r="P75" s="22">
        <f t="shared" si="25"/>
        <v>1.8992278735620656</v>
      </c>
      <c r="Q75" s="22">
        <f t="shared" si="25"/>
        <v>1.9021940250454303</v>
      </c>
      <c r="R75" s="22">
        <f t="shared" si="25"/>
        <v>1.9246551210019218</v>
      </c>
      <c r="S75" s="22">
        <f t="shared" si="25"/>
        <v>1.9225947430326964</v>
      </c>
      <c r="T75" s="22">
        <f t="shared" si="25"/>
        <v>1.9048595743079122</v>
      </c>
      <c r="U75" s="22">
        <f t="shared" si="25"/>
        <v>1.923406558272382</v>
      </c>
      <c r="V75" s="22">
        <f t="shared" si="25"/>
        <v>1.9699231950750156</v>
      </c>
      <c r="W75" s="22">
        <f t="shared" si="25"/>
        <v>1.9292792834874426</v>
      </c>
      <c r="X75" s="22">
        <f t="shared" si="25"/>
        <v>1.9608713612668551</v>
      </c>
      <c r="Y75" s="22">
        <f t="shared" si="25"/>
        <v>1.9688194740174891</v>
      </c>
      <c r="Z75" s="22">
        <f t="shared" si="25"/>
        <v>1.9625197170028499</v>
      </c>
      <c r="AA75" s="22">
        <f t="shared" si="25"/>
        <v>1.9637634922091973</v>
      </c>
      <c r="AB75" s="22">
        <f t="shared" si="25"/>
        <v>1.9532687134113051</v>
      </c>
      <c r="AC75" s="22">
        <f t="shared" si="25"/>
        <v>1.9381726430542505</v>
      </c>
      <c r="AD75" s="22">
        <f t="shared" si="25"/>
        <v>1.9253869723153332</v>
      </c>
      <c r="AE75" s="22"/>
      <c r="AF75" s="22"/>
      <c r="AG75" s="22"/>
      <c r="AH75" s="22"/>
    </row>
    <row r="76" spans="1:34" x14ac:dyDescent="0.25">
      <c r="A76" s="21">
        <v>2</v>
      </c>
      <c r="B76" s="21">
        <v>2</v>
      </c>
      <c r="C76" s="21">
        <v>6</v>
      </c>
      <c r="D76" s="22">
        <f>(D35+D63)</f>
        <v>2.0210470208580027</v>
      </c>
      <c r="E76" s="22">
        <f t="shared" ref="E76:AD76" si="26">(E35+E63)</f>
        <v>2.0051695193471524</v>
      </c>
      <c r="F76" s="22">
        <f t="shared" si="26"/>
        <v>2.0347400558562492</v>
      </c>
      <c r="G76" s="22">
        <f t="shared" si="26"/>
        <v>2.0491425842484698</v>
      </c>
      <c r="H76" s="22">
        <f t="shared" si="26"/>
        <v>2.0722371974415488</v>
      </c>
      <c r="I76" s="22">
        <f t="shared" si="26"/>
        <v>2.0866910983182545</v>
      </c>
      <c r="J76" s="22">
        <f t="shared" si="26"/>
        <v>2.0842959917909791</v>
      </c>
      <c r="K76" s="22">
        <f t="shared" si="26"/>
        <v>2.1061097664594715</v>
      </c>
      <c r="L76" s="22">
        <f t="shared" si="26"/>
        <v>2.1343655540206057</v>
      </c>
      <c r="M76" s="22">
        <f t="shared" si="26"/>
        <v>2.1466867179984854</v>
      </c>
      <c r="N76" s="22">
        <f t="shared" si="26"/>
        <v>2.1611342504969606</v>
      </c>
      <c r="O76" s="22">
        <f t="shared" si="26"/>
        <v>2.176928007461612</v>
      </c>
      <c r="P76" s="22">
        <f t="shared" si="26"/>
        <v>2.1838078735620656</v>
      </c>
      <c r="Q76" s="22">
        <f t="shared" si="26"/>
        <v>2.1890340250454305</v>
      </c>
      <c r="R76" s="22">
        <f t="shared" si="26"/>
        <v>2.2137551210019222</v>
      </c>
      <c r="S76" s="22">
        <f t="shared" si="26"/>
        <v>2.2139547430326965</v>
      </c>
      <c r="T76" s="22">
        <f t="shared" si="26"/>
        <v>2.1984795743079122</v>
      </c>
      <c r="U76" s="22">
        <f t="shared" si="26"/>
        <v>2.219286558272382</v>
      </c>
      <c r="V76" s="22">
        <f t="shared" si="26"/>
        <v>2.2680631950750154</v>
      </c>
      <c r="W76" s="22">
        <f t="shared" si="26"/>
        <v>2.2296792834874428</v>
      </c>
      <c r="X76" s="22">
        <f t="shared" si="26"/>
        <v>2.2635313612668551</v>
      </c>
      <c r="Y76" s="22">
        <f t="shared" si="26"/>
        <v>2.2737394740174892</v>
      </c>
      <c r="Z76" s="22">
        <f t="shared" si="26"/>
        <v>2.2696997170028501</v>
      </c>
      <c r="AA76" s="22">
        <f t="shared" si="26"/>
        <v>2.2754634922091972</v>
      </c>
      <c r="AB76" s="22">
        <f t="shared" si="26"/>
        <v>2.2649687134113052</v>
      </c>
      <c r="AC76" s="22">
        <f t="shared" si="26"/>
        <v>2.2543926430542509</v>
      </c>
      <c r="AD76" s="22">
        <f t="shared" si="26"/>
        <v>2.2438669723153333</v>
      </c>
      <c r="AE76" s="22"/>
      <c r="AF76" s="22"/>
      <c r="AG76" s="22"/>
      <c r="AH76" s="22"/>
    </row>
    <row r="77" spans="1:34" x14ac:dyDescent="0.25">
      <c r="A77" s="21">
        <v>2</v>
      </c>
      <c r="B77" s="21">
        <v>2</v>
      </c>
      <c r="C77" s="21">
        <v>7</v>
      </c>
      <c r="D77" s="22">
        <f>(D36+D63)</f>
        <v>1.4818670208580027</v>
      </c>
      <c r="E77" s="22">
        <f t="shared" ref="E77:AD77" si="27">(E36+E63)</f>
        <v>1.4727695193471519</v>
      </c>
      <c r="F77" s="22">
        <f t="shared" si="27"/>
        <v>1.5113800558562493</v>
      </c>
      <c r="G77" s="22">
        <f t="shared" si="27"/>
        <v>1.5348225842484697</v>
      </c>
      <c r="H77" s="22">
        <f t="shared" si="27"/>
        <v>1.5669571974415488</v>
      </c>
      <c r="I77" s="22">
        <f t="shared" si="27"/>
        <v>1.5881910983182546</v>
      </c>
      <c r="J77" s="22">
        <f t="shared" si="27"/>
        <v>1.5948359917909793</v>
      </c>
      <c r="K77" s="22">
        <f t="shared" si="27"/>
        <v>1.6234297664594715</v>
      </c>
      <c r="L77" s="22">
        <f t="shared" si="27"/>
        <v>1.6607255540206058</v>
      </c>
      <c r="M77" s="22">
        <f t="shared" si="27"/>
        <v>1.6820867179984855</v>
      </c>
      <c r="N77" s="22">
        <f t="shared" si="27"/>
        <v>1.7055742504969604</v>
      </c>
      <c r="O77" s="22">
        <f t="shared" si="27"/>
        <v>1.728148007461612</v>
      </c>
      <c r="P77" s="22">
        <f t="shared" si="27"/>
        <v>1.7327678735620655</v>
      </c>
      <c r="Q77" s="22">
        <f t="shared" si="27"/>
        <v>1.7357340250454305</v>
      </c>
      <c r="R77" s="22">
        <f t="shared" si="27"/>
        <v>1.758195121001922</v>
      </c>
      <c r="S77" s="22">
        <f t="shared" si="27"/>
        <v>1.7561347430326963</v>
      </c>
      <c r="T77" s="22">
        <f t="shared" si="27"/>
        <v>1.7383995743079121</v>
      </c>
      <c r="U77" s="22">
        <f t="shared" si="27"/>
        <v>1.7569465582723822</v>
      </c>
      <c r="V77" s="22">
        <f t="shared" si="27"/>
        <v>1.8034631950750155</v>
      </c>
      <c r="W77" s="22">
        <f t="shared" si="27"/>
        <v>1.7628192834874428</v>
      </c>
      <c r="X77" s="22">
        <f t="shared" si="27"/>
        <v>1.7944113612668551</v>
      </c>
      <c r="Y77" s="22">
        <f t="shared" si="27"/>
        <v>1.8023594740174893</v>
      </c>
      <c r="Z77" s="22">
        <f t="shared" si="27"/>
        <v>1.80509971700285</v>
      </c>
      <c r="AA77" s="22">
        <f t="shared" si="27"/>
        <v>1.8131234922091972</v>
      </c>
      <c r="AB77" s="22">
        <f t="shared" si="27"/>
        <v>1.809408713411305</v>
      </c>
      <c r="AC77" s="22">
        <f t="shared" si="27"/>
        <v>1.8010926430542504</v>
      </c>
      <c r="AD77" s="22">
        <f t="shared" si="27"/>
        <v>1.7973469723153332</v>
      </c>
      <c r="AE77" s="22"/>
      <c r="AF77" s="22"/>
      <c r="AG77" s="22"/>
      <c r="AH77" s="22"/>
    </row>
    <row r="79" spans="1:34" x14ac:dyDescent="0.25">
      <c r="A79" t="s">
        <v>141</v>
      </c>
      <c r="D79">
        <v>1990</v>
      </c>
      <c r="E79">
        <v>1991</v>
      </c>
      <c r="F79">
        <v>1992</v>
      </c>
      <c r="G79">
        <v>1993</v>
      </c>
      <c r="H79">
        <v>1994</v>
      </c>
      <c r="I79">
        <v>1995</v>
      </c>
      <c r="J79">
        <v>1996</v>
      </c>
      <c r="K79">
        <v>1997</v>
      </c>
      <c r="L79">
        <v>1998</v>
      </c>
      <c r="M79">
        <v>1999</v>
      </c>
      <c r="N79">
        <v>2000</v>
      </c>
      <c r="O79">
        <v>2001</v>
      </c>
      <c r="P79">
        <v>2002</v>
      </c>
      <c r="Q79">
        <v>2003</v>
      </c>
      <c r="R79">
        <v>2004</v>
      </c>
      <c r="S79">
        <v>2005</v>
      </c>
      <c r="T79">
        <v>2006</v>
      </c>
      <c r="U79">
        <v>2007</v>
      </c>
      <c r="V79">
        <v>2008</v>
      </c>
      <c r="W79">
        <v>2009</v>
      </c>
      <c r="X79">
        <v>2010</v>
      </c>
      <c r="Y79">
        <v>2011</v>
      </c>
      <c r="Z79">
        <v>2012</v>
      </c>
      <c r="AA79">
        <v>2013</v>
      </c>
      <c r="AB79">
        <v>2014</v>
      </c>
      <c r="AC79">
        <v>2015</v>
      </c>
      <c r="AD79">
        <v>2016</v>
      </c>
      <c r="AE79">
        <v>2017</v>
      </c>
    </row>
    <row r="80" spans="1:34" x14ac:dyDescent="0.25">
      <c r="A80" t="s">
        <v>1</v>
      </c>
      <c r="B80" t="s">
        <v>2</v>
      </c>
      <c r="D80" s="47">
        <v>0.16093041782394191</v>
      </c>
      <c r="E80">
        <v>0.15916273689151308</v>
      </c>
      <c r="F80">
        <v>0.15754715333135952</v>
      </c>
      <c r="G80">
        <v>0.15609286287246782</v>
      </c>
      <c r="H80">
        <v>0.15469909935807447</v>
      </c>
      <c r="I80">
        <v>0.15330246487189886</v>
      </c>
      <c r="J80">
        <v>0.15189789495557332</v>
      </c>
      <c r="K80">
        <v>0.15053359754038637</v>
      </c>
      <c r="L80">
        <v>0.14911761495586523</v>
      </c>
      <c r="M80">
        <v>0.1488946730213159</v>
      </c>
      <c r="N80">
        <v>0.1487223161078004</v>
      </c>
      <c r="O80">
        <v>0.14863882910183468</v>
      </c>
      <c r="P80">
        <v>0.1485926552657352</v>
      </c>
      <c r="Q80">
        <v>0.14866607988345271</v>
      </c>
      <c r="R80">
        <v>0.14867187583795438</v>
      </c>
      <c r="S80">
        <v>0.14868395676148788</v>
      </c>
      <c r="T80">
        <v>0.14873456001935459</v>
      </c>
      <c r="U80">
        <v>0.1487566898296645</v>
      </c>
      <c r="V80">
        <v>0.154691771211658</v>
      </c>
      <c r="W80">
        <v>0.16067618416913923</v>
      </c>
      <c r="X80">
        <v>0.16710734279679168</v>
      </c>
      <c r="Y80">
        <v>0.17355960877799456</v>
      </c>
      <c r="Z80">
        <v>0.17412649116031584</v>
      </c>
      <c r="AA80">
        <v>0.17450754958030074</v>
      </c>
      <c r="AB80">
        <v>0.17482033513612533</v>
      </c>
      <c r="AC80">
        <v>0.17512351257988576</v>
      </c>
      <c r="AD80">
        <v>0.17538050369624511</v>
      </c>
      <c r="AE80">
        <v>0.17558883834805838</v>
      </c>
    </row>
    <row r="81" spans="1:31" x14ac:dyDescent="0.25">
      <c r="B81" t="s">
        <v>12</v>
      </c>
      <c r="D81" s="47">
        <v>0.29211440368218083</v>
      </c>
      <c r="E81">
        <v>0.29357293855640054</v>
      </c>
      <c r="F81">
        <v>0.29496581722213588</v>
      </c>
      <c r="G81">
        <v>0.29629752175495483</v>
      </c>
      <c r="H81">
        <v>0.29765642052751184</v>
      </c>
      <c r="I81">
        <v>0.29905166382195525</v>
      </c>
      <c r="J81">
        <v>0.30049554798832967</v>
      </c>
      <c r="K81">
        <v>0.30193001475057313</v>
      </c>
      <c r="L81">
        <v>0.30337016334350586</v>
      </c>
      <c r="M81">
        <v>0.30398290818479412</v>
      </c>
      <c r="N81">
        <v>0.30460597705238818</v>
      </c>
      <c r="O81">
        <v>0.30518973398149724</v>
      </c>
      <c r="P81">
        <v>0.3057540631587769</v>
      </c>
      <c r="Q81">
        <v>0.30627450385277333</v>
      </c>
      <c r="R81">
        <v>0.30686336025513139</v>
      </c>
      <c r="S81">
        <v>0.30741146616179671</v>
      </c>
      <c r="T81">
        <v>0.30789998342316188</v>
      </c>
      <c r="U81">
        <v>0.30840462422559473</v>
      </c>
      <c r="V81">
        <v>0.30535983410272111</v>
      </c>
      <c r="W81">
        <v>0.30225134845224833</v>
      </c>
      <c r="X81">
        <v>0.2990447466436772</v>
      </c>
      <c r="Y81">
        <v>0.29585225270981508</v>
      </c>
      <c r="Z81">
        <v>0.29571595362741732</v>
      </c>
      <c r="AA81">
        <v>0.29564905649244239</v>
      </c>
      <c r="AB81">
        <v>0.29551133837757659</v>
      </c>
      <c r="AC81">
        <v>0.29531831058367952</v>
      </c>
      <c r="AD81">
        <v>0.29509171320726424</v>
      </c>
      <c r="AE81">
        <v>0.29483228434838316</v>
      </c>
    </row>
    <row r="82" spans="1:31" x14ac:dyDescent="0.25">
      <c r="B82" t="s">
        <v>13</v>
      </c>
      <c r="D82" s="47">
        <v>0.32967306168947647</v>
      </c>
      <c r="E82">
        <v>0.32980450069755474</v>
      </c>
      <c r="F82">
        <v>0.32983435585295245</v>
      </c>
      <c r="G82">
        <v>0.32978553115534887</v>
      </c>
      <c r="H82">
        <v>0.32966119133630406</v>
      </c>
      <c r="I82">
        <v>0.32949512685333321</v>
      </c>
      <c r="J82">
        <v>0.3292771104172757</v>
      </c>
      <c r="K82">
        <v>0.32907062503332207</v>
      </c>
      <c r="L82">
        <v>0.32886823813170596</v>
      </c>
      <c r="M82">
        <v>0.32725051857313547</v>
      </c>
      <c r="N82">
        <v>0.32560126300809394</v>
      </c>
      <c r="O82">
        <v>0.32396455105092137</v>
      </c>
      <c r="P82">
        <v>0.32229690001234806</v>
      </c>
      <c r="Q82">
        <v>0.32058314706239421</v>
      </c>
      <c r="R82">
        <v>0.31890353558646972</v>
      </c>
      <c r="S82">
        <v>0.31722725456389861</v>
      </c>
      <c r="T82">
        <v>0.31553249732306465</v>
      </c>
      <c r="U82">
        <v>0.31383813415996376</v>
      </c>
      <c r="V82">
        <v>0.31577234489492007</v>
      </c>
      <c r="W82">
        <v>0.31766837618479643</v>
      </c>
      <c r="X82">
        <v>0.31931808670017509</v>
      </c>
      <c r="Y82">
        <v>0.32093089591556073</v>
      </c>
      <c r="Z82">
        <v>0.32061153664606934</v>
      </c>
      <c r="AA82">
        <v>0.32038042482202228</v>
      </c>
      <c r="AB82">
        <v>0.32025672472684463</v>
      </c>
      <c r="AC82">
        <v>0.32019363700340442</v>
      </c>
      <c r="AD82">
        <v>0.32020779132673394</v>
      </c>
      <c r="AE82">
        <v>0.32024213796635514</v>
      </c>
    </row>
    <row r="83" spans="1:31" x14ac:dyDescent="0.25">
      <c r="B83" t="s">
        <v>7</v>
      </c>
      <c r="D83" s="47">
        <v>0.21458647846951043</v>
      </c>
      <c r="E83">
        <v>0.21381117963256882</v>
      </c>
      <c r="F83">
        <v>0.21302434831451111</v>
      </c>
      <c r="G83">
        <v>0.21218939218475996</v>
      </c>
      <c r="H83">
        <v>0.21137477229520629</v>
      </c>
      <c r="I83">
        <v>0.2105716310223581</v>
      </c>
      <c r="J83">
        <v>0.20978227836385957</v>
      </c>
      <c r="K83">
        <v>0.20895475306118821</v>
      </c>
      <c r="L83">
        <v>0.20817045866984238</v>
      </c>
      <c r="M83">
        <v>0.20887548470486858</v>
      </c>
      <c r="N83">
        <v>0.20954994218624923</v>
      </c>
      <c r="O83">
        <v>0.21016289882071335</v>
      </c>
      <c r="P83">
        <v>0.21078944236241159</v>
      </c>
      <c r="Q83">
        <v>0.21138790893314957</v>
      </c>
      <c r="R83">
        <v>0.21194927404102268</v>
      </c>
      <c r="S83">
        <v>0.21254072572218938</v>
      </c>
      <c r="T83">
        <v>0.21316872981097923</v>
      </c>
      <c r="U83">
        <v>0.21383633973792465</v>
      </c>
      <c r="V83">
        <v>0.20959145195084405</v>
      </c>
      <c r="W83">
        <v>0.20539622854551759</v>
      </c>
      <c r="X83">
        <v>0.20105842841776903</v>
      </c>
      <c r="Y83">
        <v>0.19672112824162913</v>
      </c>
      <c r="Z83">
        <v>0.19659402177022542</v>
      </c>
      <c r="AA83">
        <v>0.19652198090544898</v>
      </c>
      <c r="AB83">
        <v>0.19645071139914083</v>
      </c>
      <c r="AC83">
        <v>0.19638142970946412</v>
      </c>
      <c r="AD83">
        <v>0.1963145113382313</v>
      </c>
      <c r="AE83">
        <v>0.1963063654679032</v>
      </c>
    </row>
    <row r="84" spans="1:31" x14ac:dyDescent="0.25">
      <c r="B84" t="s">
        <v>8</v>
      </c>
      <c r="D84" s="47">
        <v>2.6956383348903535E-3</v>
      </c>
      <c r="E84">
        <v>3.6486442219628547E-3</v>
      </c>
      <c r="F84">
        <v>4.6283252790410281E-3</v>
      </c>
      <c r="G84">
        <v>5.6346920324685601E-3</v>
      </c>
      <c r="H84">
        <v>6.6085164829033372E-3</v>
      </c>
      <c r="I84">
        <v>7.5791134304546044E-3</v>
      </c>
      <c r="J84">
        <v>8.5471682749617226E-3</v>
      </c>
      <c r="K84">
        <v>9.5110096145302036E-3</v>
      </c>
      <c r="L84">
        <v>1.0473524899080567E-2</v>
      </c>
      <c r="M84">
        <v>1.0996415515885883E-2</v>
      </c>
      <c r="N84">
        <v>1.1520501645468291E-2</v>
      </c>
      <c r="O84">
        <v>1.2043987045033381E-2</v>
      </c>
      <c r="P84">
        <v>1.2566939200728223E-2</v>
      </c>
      <c r="Q84">
        <v>1.3088360268230152E-2</v>
      </c>
      <c r="R84">
        <v>1.3611954279421808E-2</v>
      </c>
      <c r="S84">
        <v>1.4136596790627389E-2</v>
      </c>
      <c r="T84">
        <v>1.4664229423439649E-2</v>
      </c>
      <c r="U84">
        <v>1.5164212046852359E-2</v>
      </c>
      <c r="V84">
        <v>1.4584597839856767E-2</v>
      </c>
      <c r="W84">
        <v>1.4007862648298383E-2</v>
      </c>
      <c r="X84">
        <v>1.3471395441587024E-2</v>
      </c>
      <c r="Y84">
        <v>1.2936114355000528E-2</v>
      </c>
      <c r="Z84">
        <v>1.2951996795972079E-2</v>
      </c>
      <c r="AA84">
        <v>1.2940988199785614E-2</v>
      </c>
      <c r="AB84">
        <v>1.2960890360312663E-2</v>
      </c>
      <c r="AC84">
        <v>1.2983110123566165E-2</v>
      </c>
      <c r="AD84">
        <v>1.3005480431525402E-2</v>
      </c>
      <c r="AE84">
        <v>1.3030373869300104E-2</v>
      </c>
    </row>
    <row r="85" spans="1:31" x14ac:dyDescent="0.25">
      <c r="B85" t="s">
        <v>9</v>
      </c>
      <c r="D85">
        <v>1</v>
      </c>
      <c r="E85">
        <v>1</v>
      </c>
      <c r="F85">
        <v>0.99999999999999989</v>
      </c>
      <c r="G85">
        <v>1</v>
      </c>
      <c r="H85">
        <v>1</v>
      </c>
      <c r="I85">
        <v>1</v>
      </c>
      <c r="J85">
        <v>1</v>
      </c>
      <c r="K85">
        <v>0.99999999999999989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0.99999999999999989</v>
      </c>
      <c r="V85">
        <v>1</v>
      </c>
      <c r="W85">
        <v>0.99999999999999989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25">
      <c r="A86" t="s">
        <v>10</v>
      </c>
      <c r="B86" t="s">
        <v>2</v>
      </c>
      <c r="D86">
        <v>0.17406852480506363</v>
      </c>
      <c r="E86">
        <v>0.17199690998437331</v>
      </c>
      <c r="F86">
        <v>0.16992036899085464</v>
      </c>
      <c r="G86">
        <v>0.16783185264570669</v>
      </c>
      <c r="H86">
        <v>0.16572592092546828</v>
      </c>
      <c r="I86">
        <v>0.16370611805841034</v>
      </c>
      <c r="J86">
        <v>0.16172325197647447</v>
      </c>
      <c r="K86">
        <v>0.15977202843575705</v>
      </c>
      <c r="L86">
        <v>0.15788193198629699</v>
      </c>
      <c r="M86">
        <v>0.15603910524810916</v>
      </c>
      <c r="N86">
        <v>0.15420927443524132</v>
      </c>
      <c r="O86">
        <v>0.1523285283102476</v>
      </c>
      <c r="P86">
        <v>0.15344540720204486</v>
      </c>
      <c r="Q86">
        <v>0.15453567139681684</v>
      </c>
      <c r="R86">
        <v>0.15560242531958896</v>
      </c>
      <c r="S86">
        <v>0.15667508707830036</v>
      </c>
      <c r="T86">
        <v>0.15781592465108571</v>
      </c>
      <c r="U86">
        <v>0.15891738957607501</v>
      </c>
      <c r="V86">
        <v>0.14696435654571954</v>
      </c>
      <c r="W86">
        <v>0.13484796789903533</v>
      </c>
      <c r="X86">
        <v>0.12257591987241659</v>
      </c>
      <c r="Y86">
        <v>0.11020956953220271</v>
      </c>
      <c r="Z86">
        <v>0.11046100594562666</v>
      </c>
      <c r="AA86">
        <v>0.1107419084506535</v>
      </c>
      <c r="AB86">
        <v>0.11104840822649049</v>
      </c>
      <c r="AC86">
        <v>0.11130689612350471</v>
      </c>
      <c r="AD86">
        <v>0.11152587166794113</v>
      </c>
      <c r="AE86">
        <v>0.1117161972181681</v>
      </c>
    </row>
    <row r="87" spans="1:31" x14ac:dyDescent="0.25">
      <c r="B87" t="s">
        <v>12</v>
      </c>
      <c r="D87">
        <v>0.25054172909594302</v>
      </c>
      <c r="E87">
        <v>0.24989971577305642</v>
      </c>
      <c r="F87">
        <v>0.24929049886751253</v>
      </c>
      <c r="G87">
        <v>0.24867639546879539</v>
      </c>
      <c r="H87">
        <v>0.24810491248395294</v>
      </c>
      <c r="I87">
        <v>0.24753036312472879</v>
      </c>
      <c r="J87">
        <v>0.24702662173913906</v>
      </c>
      <c r="K87">
        <v>0.24652891534401977</v>
      </c>
      <c r="L87">
        <v>0.24607169011938523</v>
      </c>
      <c r="M87">
        <v>0.24560682853461072</v>
      </c>
      <c r="N87">
        <v>0.24513445985127699</v>
      </c>
      <c r="O87">
        <v>0.2446271458862537</v>
      </c>
      <c r="P87">
        <v>0.23883437768874444</v>
      </c>
      <c r="Q87">
        <v>0.23313225757080713</v>
      </c>
      <c r="R87">
        <v>0.22750291055513655</v>
      </c>
      <c r="S87">
        <v>0.22197291571123737</v>
      </c>
      <c r="T87">
        <v>0.21653774600998726</v>
      </c>
      <c r="U87">
        <v>0.21116842425234408</v>
      </c>
      <c r="V87">
        <v>0.21481232328314362</v>
      </c>
      <c r="W87">
        <v>0.21848614682603895</v>
      </c>
      <c r="X87">
        <v>0.22215204327439894</v>
      </c>
      <c r="Y87">
        <v>0.22592812628530609</v>
      </c>
      <c r="Z87">
        <v>0.22602128429573087</v>
      </c>
      <c r="AA87">
        <v>0.22613356129022963</v>
      </c>
      <c r="AB87">
        <v>0.22620593482802934</v>
      </c>
      <c r="AC87">
        <v>0.22625443453053071</v>
      </c>
      <c r="AD87">
        <v>0.22620293338086231</v>
      </c>
      <c r="AE87">
        <v>0.22614355049396478</v>
      </c>
    </row>
    <row r="88" spans="1:31" x14ac:dyDescent="0.25">
      <c r="B88" t="s">
        <v>13</v>
      </c>
      <c r="D88">
        <v>0.38344390786502514</v>
      </c>
      <c r="E88">
        <v>0.38906697573550597</v>
      </c>
      <c r="F88">
        <v>0.39462236846205889</v>
      </c>
      <c r="G88">
        <v>0.40013521499183702</v>
      </c>
      <c r="H88">
        <v>0.40556494388704867</v>
      </c>
      <c r="I88">
        <v>0.41086167995454664</v>
      </c>
      <c r="J88">
        <v>0.41600949262400139</v>
      </c>
      <c r="K88">
        <v>0.42108771507403009</v>
      </c>
      <c r="L88">
        <v>0.42602588236450589</v>
      </c>
      <c r="M88">
        <v>0.43083043817148498</v>
      </c>
      <c r="N88">
        <v>0.43557246941921751</v>
      </c>
      <c r="O88">
        <v>0.44037093974901415</v>
      </c>
      <c r="P88">
        <v>0.43980109447288296</v>
      </c>
      <c r="Q88">
        <v>0.43925434524674839</v>
      </c>
      <c r="R88">
        <v>0.43874008480418469</v>
      </c>
      <c r="S88">
        <v>0.43821041301076774</v>
      </c>
      <c r="T88">
        <v>0.4376120366953129</v>
      </c>
      <c r="U88">
        <v>0.43704257955900577</v>
      </c>
      <c r="V88">
        <v>0.44068579095190852</v>
      </c>
      <c r="W88">
        <v>0.44437922301505539</v>
      </c>
      <c r="X88">
        <v>0.44792939721804703</v>
      </c>
      <c r="Y88">
        <v>0.45157387608627153</v>
      </c>
      <c r="Z88">
        <v>0.45121207446187295</v>
      </c>
      <c r="AA88">
        <v>0.45087584913543666</v>
      </c>
      <c r="AB88">
        <v>0.45059124661332445</v>
      </c>
      <c r="AC88">
        <v>0.45035411515323254</v>
      </c>
      <c r="AD88">
        <v>0.45022729581227589</v>
      </c>
      <c r="AE88">
        <v>0.45014432045845448</v>
      </c>
    </row>
    <row r="89" spans="1:31" x14ac:dyDescent="0.25">
      <c r="B89" t="s">
        <v>7</v>
      </c>
      <c r="D89">
        <v>0.19115616487204656</v>
      </c>
      <c r="E89">
        <v>0.18775427412636669</v>
      </c>
      <c r="F89">
        <v>0.18439439315661904</v>
      </c>
      <c r="G89">
        <v>0.18110345449264331</v>
      </c>
      <c r="H89">
        <v>0.17791794581643808</v>
      </c>
      <c r="I89">
        <v>0.17479257933334094</v>
      </c>
      <c r="J89">
        <v>0.17171804212649042</v>
      </c>
      <c r="K89">
        <v>0.16868583304058135</v>
      </c>
      <c r="L89">
        <v>0.16568841879690749</v>
      </c>
      <c r="M89">
        <v>0.16274563179808155</v>
      </c>
      <c r="N89">
        <v>0.15985795866052735</v>
      </c>
      <c r="O89">
        <v>0.15699637145283762</v>
      </c>
      <c r="P89">
        <v>0.16248731371316391</v>
      </c>
      <c r="Q89">
        <v>0.1678889060010392</v>
      </c>
      <c r="R89">
        <v>0.17320639721425785</v>
      </c>
      <c r="S89">
        <v>0.17843139670182648</v>
      </c>
      <c r="T89">
        <v>0.18355941522493957</v>
      </c>
      <c r="U89">
        <v>0.18862908317160426</v>
      </c>
      <c r="V89">
        <v>0.19227736149308491</v>
      </c>
      <c r="W89">
        <v>0.19598918262785839</v>
      </c>
      <c r="X89">
        <v>0.20000219773709521</v>
      </c>
      <c r="Y89">
        <v>0.20393210457069874</v>
      </c>
      <c r="Z89">
        <v>0.20400069400088144</v>
      </c>
      <c r="AA89">
        <v>0.20403118719279245</v>
      </c>
      <c r="AB89">
        <v>0.2039822410074946</v>
      </c>
      <c r="AC89">
        <v>0.20395028626965303</v>
      </c>
      <c r="AD89">
        <v>0.20394241328358123</v>
      </c>
      <c r="AE89">
        <v>0.20391848719215785</v>
      </c>
    </row>
    <row r="90" spans="1:31" x14ac:dyDescent="0.25">
      <c r="B90" t="s">
        <v>8</v>
      </c>
      <c r="D90">
        <v>7.8967336192163639E-4</v>
      </c>
      <c r="E90">
        <v>1.2821243806975947E-3</v>
      </c>
      <c r="F90">
        <v>1.7723705229548625E-3</v>
      </c>
      <c r="G90">
        <v>2.253082401017618E-3</v>
      </c>
      <c r="H90">
        <v>2.6862768870920505E-3</v>
      </c>
      <c r="I90">
        <v>3.1092595289732784E-3</v>
      </c>
      <c r="J90">
        <v>3.5225915338947295E-3</v>
      </c>
      <c r="K90">
        <v>3.9255081056117592E-3</v>
      </c>
      <c r="L90">
        <v>4.3320767329044184E-3</v>
      </c>
      <c r="M90">
        <v>4.7779962477135732E-3</v>
      </c>
      <c r="N90">
        <v>5.2258376337368179E-3</v>
      </c>
      <c r="O90">
        <v>5.6770146016469365E-3</v>
      </c>
      <c r="P90">
        <v>5.4318069231638318E-3</v>
      </c>
      <c r="Q90">
        <v>5.1888197845884132E-3</v>
      </c>
      <c r="R90">
        <v>4.9481821068319146E-3</v>
      </c>
      <c r="S90">
        <v>4.71018749786805E-3</v>
      </c>
      <c r="T90">
        <v>4.4748774186745399E-3</v>
      </c>
      <c r="U90">
        <v>4.2425234409708421E-3</v>
      </c>
      <c r="V90">
        <v>5.2601677261434011E-3</v>
      </c>
      <c r="W90">
        <v>6.2974796320119427E-3</v>
      </c>
      <c r="X90">
        <v>7.3404418980421984E-3</v>
      </c>
      <c r="Y90">
        <v>8.3563235255209173E-3</v>
      </c>
      <c r="Z90">
        <v>8.3049412958880447E-3</v>
      </c>
      <c r="AA90">
        <v>8.2174939308877586E-3</v>
      </c>
      <c r="AB90">
        <v>8.1721693246611399E-3</v>
      </c>
      <c r="AC90">
        <v>8.1342679230790253E-3</v>
      </c>
      <c r="AD90">
        <v>8.1014858553394384E-3</v>
      </c>
      <c r="AE90">
        <v>8.0774446372547885E-3</v>
      </c>
    </row>
    <row r="91" spans="1:31" x14ac:dyDescent="0.25">
      <c r="B91" t="s">
        <v>9</v>
      </c>
      <c r="D91">
        <v>0.99999999999999989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0.99999999999999989</v>
      </c>
      <c r="M91">
        <v>0.99999999999999989</v>
      </c>
      <c r="N91">
        <v>1</v>
      </c>
      <c r="O91">
        <v>1</v>
      </c>
      <c r="P91">
        <v>1</v>
      </c>
      <c r="Q91">
        <v>1</v>
      </c>
      <c r="R91">
        <v>0.99999999999999989</v>
      </c>
      <c r="S91">
        <v>0.99999999999999989</v>
      </c>
      <c r="T91">
        <v>1</v>
      </c>
      <c r="U91">
        <v>1</v>
      </c>
      <c r="V91">
        <v>1</v>
      </c>
      <c r="W91">
        <v>1</v>
      </c>
      <c r="X91">
        <v>0.99999999999999989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25">
      <c r="A92" t="s">
        <v>135</v>
      </c>
    </row>
    <row r="93" spans="1:31" x14ac:dyDescent="0.25">
      <c r="D93">
        <v>1990</v>
      </c>
      <c r="E93">
        <v>1991</v>
      </c>
      <c r="F93">
        <v>1992</v>
      </c>
      <c r="G93">
        <v>1993</v>
      </c>
      <c r="H93">
        <v>1994</v>
      </c>
      <c r="I93">
        <v>1995</v>
      </c>
      <c r="J93">
        <v>1996</v>
      </c>
      <c r="K93">
        <v>1997</v>
      </c>
      <c r="L93">
        <v>1998</v>
      </c>
      <c r="M93">
        <v>1999</v>
      </c>
      <c r="N93">
        <v>2000</v>
      </c>
      <c r="O93">
        <v>2001</v>
      </c>
      <c r="P93">
        <v>2002</v>
      </c>
      <c r="Q93">
        <v>2003</v>
      </c>
      <c r="R93">
        <v>2004</v>
      </c>
      <c r="S93">
        <v>2005</v>
      </c>
      <c r="T93">
        <v>2006</v>
      </c>
      <c r="U93">
        <v>2007</v>
      </c>
      <c r="V93">
        <v>2008</v>
      </c>
      <c r="W93">
        <v>2009</v>
      </c>
      <c r="X93">
        <v>2010</v>
      </c>
      <c r="Y93">
        <v>2011</v>
      </c>
      <c r="Z93">
        <v>2012</v>
      </c>
      <c r="AA93">
        <v>2013</v>
      </c>
      <c r="AB93">
        <v>2014</v>
      </c>
      <c r="AC93">
        <v>2015</v>
      </c>
      <c r="AD93">
        <v>2016</v>
      </c>
      <c r="AE93">
        <v>2017</v>
      </c>
    </row>
    <row r="94" spans="1:31" x14ac:dyDescent="0.25">
      <c r="B94" t="s">
        <v>166</v>
      </c>
      <c r="D94">
        <f>((D68*D80)+(D69*D81)+(D70*D82)+(D71*D83)+(D72*D84))</f>
        <v>1.9636262386637404</v>
      </c>
      <c r="E94">
        <f t="shared" ref="E94:AE94" si="28">((E68*E80)+(E69*E81)+(E70*E82)+(E71*E83)+(E72*E84))</f>
        <v>1.9222996257811731</v>
      </c>
      <c r="F94">
        <f t="shared" si="28"/>
        <v>1.9579588643188</v>
      </c>
      <c r="G94">
        <f t="shared" si="28"/>
        <v>1.9797173662445513</v>
      </c>
      <c r="H94">
        <f t="shared" si="28"/>
        <v>2.0244446612287539</v>
      </c>
      <c r="I94">
        <f t="shared" si="28"/>
        <v>2.0434367247224254</v>
      </c>
      <c r="J94">
        <f t="shared" si="28"/>
        <v>2.0272940060795266</v>
      </c>
      <c r="K94">
        <f t="shared" si="28"/>
        <v>2.0692641810538959</v>
      </c>
      <c r="L94">
        <f t="shared" si="28"/>
        <v>2.1021178139833414</v>
      </c>
      <c r="M94">
        <f t="shared" si="28"/>
        <v>2.1064776104174601</v>
      </c>
      <c r="N94">
        <f t="shared" si="28"/>
        <v>2.1013397913164584</v>
      </c>
      <c r="O94">
        <f t="shared" si="28"/>
        <v>2.0879707440883615</v>
      </c>
      <c r="P94">
        <f t="shared" si="28"/>
        <v>2.0911861027861374</v>
      </c>
      <c r="Q94">
        <f t="shared" si="28"/>
        <v>2.0945285708174657</v>
      </c>
      <c r="R94">
        <f t="shared" si="28"/>
        <v>2.1160087702864629</v>
      </c>
      <c r="S94">
        <f t="shared" si="28"/>
        <v>2.1059454022524684</v>
      </c>
      <c r="T94">
        <f t="shared" si="28"/>
        <v>2.0956579527495141</v>
      </c>
      <c r="U94">
        <f t="shared" si="28"/>
        <v>2.1318621134655147</v>
      </c>
      <c r="V94">
        <f t="shared" si="28"/>
        <v>2.1448072570564749</v>
      </c>
      <c r="W94">
        <f t="shared" si="28"/>
        <v>2.0806737881957509</v>
      </c>
      <c r="X94">
        <f t="shared" si="28"/>
        <v>2.1141942214776726</v>
      </c>
      <c r="Y94">
        <f t="shared" si="28"/>
        <v>2.1006250406595766</v>
      </c>
      <c r="Z94">
        <f t="shared" si="28"/>
        <v>2.0773267017818036</v>
      </c>
      <c r="AA94">
        <f t="shared" si="28"/>
        <v>2.1061865311876571</v>
      </c>
      <c r="AB94">
        <f t="shared" si="28"/>
        <v>2.1027717042438283</v>
      </c>
      <c r="AC94">
        <f t="shared" si="28"/>
        <v>2.1248623235918425</v>
      </c>
      <c r="AD94">
        <f t="shared" si="28"/>
        <v>2.1496098178500995</v>
      </c>
      <c r="AE94">
        <f t="shared" si="28"/>
        <v>0</v>
      </c>
    </row>
    <row r="95" spans="1:31" x14ac:dyDescent="0.25">
      <c r="B95" t="s">
        <v>167</v>
      </c>
      <c r="D95">
        <f>((D73*D86)+(D74*D87)+(D75*D88)+(D76*D89)+(D77*D90))</f>
        <v>1.6976554099243442</v>
      </c>
      <c r="E95">
        <f t="shared" ref="E95:AE95" si="29">((E73*E86)+(E74*E87)+(E75*E88)+(E76*E89)+(E77*E90))</f>
        <v>1.6788224884111711</v>
      </c>
      <c r="F95">
        <f t="shared" si="29"/>
        <v>1.7065082899700084</v>
      </c>
      <c r="G95">
        <f t="shared" si="29"/>
        <v>1.7198339542868308</v>
      </c>
      <c r="H95">
        <f t="shared" si="29"/>
        <v>1.7409548044897327</v>
      </c>
      <c r="I95">
        <f t="shared" si="29"/>
        <v>1.7521431544410102</v>
      </c>
      <c r="J95">
        <f t="shared" si="29"/>
        <v>1.7483416226186324</v>
      </c>
      <c r="K95">
        <f t="shared" si="29"/>
        <v>1.7668866086556245</v>
      </c>
      <c r="L95">
        <f t="shared" si="29"/>
        <v>1.7931840131991135</v>
      </c>
      <c r="M95">
        <f t="shared" si="29"/>
        <v>1.8044664762932709</v>
      </c>
      <c r="N95">
        <f t="shared" si="29"/>
        <v>1.8171962616177773</v>
      </c>
      <c r="O95">
        <f t="shared" si="29"/>
        <v>1.8301058300806574</v>
      </c>
      <c r="P95">
        <f t="shared" si="29"/>
        <v>1.8400392130021985</v>
      </c>
      <c r="Q95">
        <f t="shared" si="29"/>
        <v>1.8485750748518635</v>
      </c>
      <c r="R95">
        <f t="shared" si="29"/>
        <v>1.8758209049257411</v>
      </c>
      <c r="S95">
        <f t="shared" si="29"/>
        <v>1.8782907259373025</v>
      </c>
      <c r="T95">
        <f t="shared" si="29"/>
        <v>1.8663302091793805</v>
      </c>
      <c r="U95">
        <f t="shared" si="29"/>
        <v>1.8897258237808348</v>
      </c>
      <c r="V95">
        <f t="shared" si="29"/>
        <v>1.9407509204646758</v>
      </c>
      <c r="W95">
        <f t="shared" si="29"/>
        <v>1.9048455741053796</v>
      </c>
      <c r="X95">
        <f t="shared" si="29"/>
        <v>1.941924472698815</v>
      </c>
      <c r="Y95">
        <f t="shared" si="29"/>
        <v>1.9550426712889721</v>
      </c>
      <c r="Z95">
        <f t="shared" si="29"/>
        <v>1.9502306225538477</v>
      </c>
      <c r="AA95">
        <f t="shared" si="29"/>
        <v>1.9528808276203964</v>
      </c>
      <c r="AB95">
        <f t="shared" si="29"/>
        <v>1.9428470081967606</v>
      </c>
      <c r="AC95">
        <f t="shared" si="29"/>
        <v>1.9291570038369625</v>
      </c>
      <c r="AD95">
        <f t="shared" si="29"/>
        <v>1.9178867932480126</v>
      </c>
      <c r="AE95">
        <f t="shared" si="29"/>
        <v>0</v>
      </c>
    </row>
    <row r="96" spans="1:31" x14ac:dyDescent="0.25">
      <c r="B96" t="s">
        <v>168</v>
      </c>
      <c r="D96">
        <v>2.2202867418345771</v>
      </c>
      <c r="E96">
        <v>2.1843285076877841</v>
      </c>
      <c r="F96">
        <v>2.2247027157770156</v>
      </c>
      <c r="G96">
        <v>2.2515023241117915</v>
      </c>
      <c r="H96">
        <v>2.3014398015475779</v>
      </c>
      <c r="I96">
        <v>2.3258245451981088</v>
      </c>
      <c r="J96">
        <v>2.3143893608855679</v>
      </c>
      <c r="K96">
        <v>2.3613872257054802</v>
      </c>
      <c r="L96">
        <v>2.3989091386568453</v>
      </c>
      <c r="M96">
        <v>2.4060246748093643</v>
      </c>
      <c r="N96">
        <v>2.4050859216553353</v>
      </c>
      <c r="O96">
        <v>2.3941776354930058</v>
      </c>
      <c r="P96">
        <v>2.4011269753082223</v>
      </c>
      <c r="Q96">
        <v>2.4072751413314313</v>
      </c>
      <c r="R96">
        <v>2.4329841452431133</v>
      </c>
      <c r="S96">
        <v>2.4254058793312874</v>
      </c>
      <c r="T96">
        <v>2.419295628130222</v>
      </c>
      <c r="U96">
        <v>2.4582430091602481</v>
      </c>
      <c r="V96">
        <v>2.4767068031341215</v>
      </c>
      <c r="W96">
        <v>2.4167864417006513</v>
      </c>
      <c r="X96">
        <v>2.4563806257529257</v>
      </c>
      <c r="Y96">
        <v>2.4474906669617278</v>
      </c>
      <c r="Z96">
        <v>2.4255411174400598</v>
      </c>
      <c r="AA96">
        <v>2.4549887235653927</v>
      </c>
      <c r="AB96">
        <v>2.4518015725082103</v>
      </c>
      <c r="AC96">
        <v>2.4744478528026113</v>
      </c>
      <c r="AD96">
        <v>2.5004602382575327</v>
      </c>
    </row>
    <row r="97" spans="1:31" x14ac:dyDescent="0.25">
      <c r="B97" t="s">
        <v>169</v>
      </c>
      <c r="D97">
        <v>1.8596470208580027</v>
      </c>
      <c r="E97">
        <v>1.8460295193471521</v>
      </c>
      <c r="F97">
        <v>1.877860055856249</v>
      </c>
      <c r="G97">
        <v>1.89678258424847</v>
      </c>
      <c r="H97">
        <v>1.9221371974415491</v>
      </c>
      <c r="I97">
        <v>1.9388510983182545</v>
      </c>
      <c r="J97">
        <v>1.9387159917909793</v>
      </c>
      <c r="K97">
        <v>1.9627897664594711</v>
      </c>
      <c r="L97">
        <v>1.9933055540206059</v>
      </c>
      <c r="M97">
        <v>2.0101467179984858</v>
      </c>
      <c r="N97">
        <v>2.0268542504969607</v>
      </c>
      <c r="O97">
        <v>2.0449080074616122</v>
      </c>
      <c r="P97">
        <v>2.0563078735620652</v>
      </c>
      <c r="Q97">
        <v>2.0683140250454302</v>
      </c>
      <c r="R97">
        <v>2.0975551210019221</v>
      </c>
      <c r="S97">
        <v>2.1022747430326967</v>
      </c>
      <c r="T97">
        <v>2.0935795743079124</v>
      </c>
      <c r="U97">
        <v>2.1189065582723821</v>
      </c>
      <c r="V97">
        <v>2.1722031950750154</v>
      </c>
      <c r="W97">
        <v>2.1383392834874426</v>
      </c>
      <c r="X97">
        <v>2.1789713612668549</v>
      </c>
      <c r="Y97">
        <v>2.1936994740174898</v>
      </c>
      <c r="Z97">
        <v>2.1941797170028496</v>
      </c>
      <c r="AA97">
        <v>2.2022034922091978</v>
      </c>
      <c r="AB97">
        <v>2.1962287134113043</v>
      </c>
      <c r="AC97">
        <v>2.187912643054251</v>
      </c>
      <c r="AD97">
        <v>2.1819069723153337</v>
      </c>
    </row>
    <row r="98" spans="1:31" x14ac:dyDescent="0.25">
      <c r="C98" t="s">
        <v>158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spans="1:31" x14ac:dyDescent="0.25">
      <c r="A99" t="s">
        <v>159</v>
      </c>
      <c r="B99" s="13">
        <f>AVERAGE(D99:AD99)</f>
        <v>0.31165924028479458</v>
      </c>
      <c r="C99" t="s">
        <v>1</v>
      </c>
      <c r="D99">
        <f>D96-D94</f>
        <v>0.25666050317083666</v>
      </c>
      <c r="E99">
        <f t="shared" ref="E99:AD99" si="30">E96-E94</f>
        <v>0.262028881906611</v>
      </c>
      <c r="F99">
        <f t="shared" si="30"/>
        <v>0.26674385145821566</v>
      </c>
      <c r="G99">
        <f t="shared" si="30"/>
        <v>0.27178495786724022</v>
      </c>
      <c r="H99">
        <f t="shared" si="30"/>
        <v>0.276995140318824</v>
      </c>
      <c r="I99">
        <f t="shared" si="30"/>
        <v>0.28238782047568334</v>
      </c>
      <c r="J99">
        <f t="shared" si="30"/>
        <v>0.28709535480604131</v>
      </c>
      <c r="K99">
        <f t="shared" si="30"/>
        <v>0.29212304465158434</v>
      </c>
      <c r="L99">
        <f t="shared" si="30"/>
        <v>0.29679132467350389</v>
      </c>
      <c r="M99">
        <f t="shared" si="30"/>
        <v>0.29954706439190426</v>
      </c>
      <c r="N99">
        <f t="shared" si="30"/>
        <v>0.30374613033887687</v>
      </c>
      <c r="O99">
        <f t="shared" si="30"/>
        <v>0.3062068914046443</v>
      </c>
      <c r="P99">
        <f t="shared" si="30"/>
        <v>0.30994087252208491</v>
      </c>
      <c r="Q99">
        <f t="shared" si="30"/>
        <v>0.31274657051396559</v>
      </c>
      <c r="R99">
        <f t="shared" si="30"/>
        <v>0.3169753749566504</v>
      </c>
      <c r="S99">
        <f t="shared" si="30"/>
        <v>0.31946047707881897</v>
      </c>
      <c r="T99">
        <f t="shared" si="30"/>
        <v>0.32363767538070798</v>
      </c>
      <c r="U99">
        <f t="shared" si="30"/>
        <v>0.32638089569473339</v>
      </c>
      <c r="V99">
        <f t="shared" si="30"/>
        <v>0.3318995460776466</v>
      </c>
      <c r="W99">
        <f t="shared" si="30"/>
        <v>0.33611265350490038</v>
      </c>
      <c r="X99">
        <f t="shared" si="30"/>
        <v>0.34218640427525315</v>
      </c>
      <c r="Y99">
        <f t="shared" si="30"/>
        <v>0.34686562630215123</v>
      </c>
      <c r="Z99">
        <f t="shared" si="30"/>
        <v>0.34821441565825628</v>
      </c>
      <c r="AA99">
        <f t="shared" si="30"/>
        <v>0.34880219237773558</v>
      </c>
      <c r="AB99">
        <f t="shared" si="30"/>
        <v>0.34902986826438198</v>
      </c>
      <c r="AC99">
        <f t="shared" si="30"/>
        <v>0.3495855292107688</v>
      </c>
      <c r="AD99">
        <f t="shared" si="30"/>
        <v>0.35085042040743319</v>
      </c>
      <c r="AE99" s="23"/>
    </row>
    <row r="100" spans="1:31" x14ac:dyDescent="0.25">
      <c r="A100" t="s">
        <v>159</v>
      </c>
      <c r="B100" s="13">
        <f>AVERAGE(D100:AD100)</f>
        <v>0.21519125006224532</v>
      </c>
      <c r="C100" t="s">
        <v>10</v>
      </c>
      <c r="D100">
        <f>D97-D95</f>
        <v>0.16199161093365855</v>
      </c>
      <c r="E100">
        <f t="shared" ref="E100:AD100" si="31">E97-E95</f>
        <v>0.16720703093598099</v>
      </c>
      <c r="F100">
        <f t="shared" si="31"/>
        <v>0.17135176588624068</v>
      </c>
      <c r="G100">
        <f t="shared" si="31"/>
        <v>0.17694862996163918</v>
      </c>
      <c r="H100">
        <f t="shared" si="31"/>
        <v>0.18118239295181637</v>
      </c>
      <c r="I100">
        <f t="shared" si="31"/>
        <v>0.18670794387724432</v>
      </c>
      <c r="J100">
        <f t="shared" si="31"/>
        <v>0.19037436917234696</v>
      </c>
      <c r="K100">
        <f t="shared" si="31"/>
        <v>0.19590315780384659</v>
      </c>
      <c r="L100">
        <f t="shared" si="31"/>
        <v>0.20012154082149247</v>
      </c>
      <c r="M100">
        <f t="shared" si="31"/>
        <v>0.20568024170521482</v>
      </c>
      <c r="N100">
        <f t="shared" si="31"/>
        <v>0.20965798887918341</v>
      </c>
      <c r="O100">
        <f t="shared" si="31"/>
        <v>0.21480217738095475</v>
      </c>
      <c r="P100">
        <f t="shared" si="31"/>
        <v>0.21626866055986671</v>
      </c>
      <c r="Q100">
        <f t="shared" si="31"/>
        <v>0.21973895019356671</v>
      </c>
      <c r="R100">
        <f t="shared" si="31"/>
        <v>0.22173421607618105</v>
      </c>
      <c r="S100">
        <f t="shared" si="31"/>
        <v>0.22398401709539417</v>
      </c>
      <c r="T100">
        <f t="shared" si="31"/>
        <v>0.22724936512853189</v>
      </c>
      <c r="U100">
        <f t="shared" si="31"/>
        <v>0.2291807344915473</v>
      </c>
      <c r="V100">
        <f t="shared" si="31"/>
        <v>0.23145227461033957</v>
      </c>
      <c r="W100">
        <f t="shared" si="31"/>
        <v>0.23349370938206304</v>
      </c>
      <c r="X100">
        <f t="shared" si="31"/>
        <v>0.2370468885680399</v>
      </c>
      <c r="Y100">
        <f t="shared" si="31"/>
        <v>0.23865680272851764</v>
      </c>
      <c r="Z100">
        <f t="shared" si="31"/>
        <v>0.24394909444900192</v>
      </c>
      <c r="AA100">
        <f t="shared" si="31"/>
        <v>0.24932266458880137</v>
      </c>
      <c r="AB100">
        <f t="shared" si="31"/>
        <v>0.25338170521454373</v>
      </c>
      <c r="AC100">
        <f t="shared" si="31"/>
        <v>0.2587556392172885</v>
      </c>
      <c r="AD100">
        <f t="shared" si="31"/>
        <v>0.26402017906732111</v>
      </c>
    </row>
    <row r="102" spans="1:31" x14ac:dyDescent="0.25">
      <c r="B102" t="s">
        <v>171</v>
      </c>
    </row>
    <row r="103" spans="1:31" x14ac:dyDescent="0.25">
      <c r="A103" t="s">
        <v>172</v>
      </c>
      <c r="C103" t="s">
        <v>2</v>
      </c>
      <c r="D103" s="31">
        <f>760/3.67*0.01</f>
        <v>2.0708446866485013</v>
      </c>
    </row>
    <row r="104" spans="1:31" x14ac:dyDescent="0.25">
      <c r="C104" t="s">
        <v>72</v>
      </c>
      <c r="D104" s="31">
        <f>720/3.67*0.01</f>
        <v>1.9618528610354224</v>
      </c>
    </row>
    <row r="105" spans="1:31" x14ac:dyDescent="0.25">
      <c r="C105" t="s">
        <v>73</v>
      </c>
      <c r="D105" s="31">
        <f>630/3.67*0.01</f>
        <v>1.7166212534059946</v>
      </c>
    </row>
    <row r="106" spans="1:31" x14ac:dyDescent="0.25">
      <c r="C106" t="s">
        <v>74</v>
      </c>
      <c r="D106" s="31">
        <f>570/3.67*0.01</f>
        <v>1.5531335149863761</v>
      </c>
    </row>
    <row r="107" spans="1:31" x14ac:dyDescent="0.25">
      <c r="C107" t="s">
        <v>75</v>
      </c>
      <c r="D107" s="31">
        <f>710/3.67*0.01</f>
        <v>1.9346049046321525</v>
      </c>
    </row>
    <row r="108" spans="1:31" x14ac:dyDescent="0.25">
      <c r="C108" t="s">
        <v>7</v>
      </c>
      <c r="D108" s="31">
        <f>530/3.67*0.01</f>
        <v>1.444141689373297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1A09-E083-4FE1-ABED-E788B8128312}">
  <dimension ref="A2:AN138"/>
  <sheetViews>
    <sheetView topLeftCell="D97" workbookViewId="0">
      <selection activeCell="I117" sqref="I117:AJ119"/>
    </sheetView>
  </sheetViews>
  <sheetFormatPr defaultRowHeight="15" x14ac:dyDescent="0.25"/>
  <cols>
    <col min="1" max="1" width="15" customWidth="1"/>
    <col min="3" max="3" width="15.7109375" bestFit="1" customWidth="1"/>
    <col min="10" max="10" width="24" bestFit="1" customWidth="1"/>
    <col min="20" max="20" width="12.42578125" customWidth="1"/>
    <col min="21" max="21" width="14.7109375" bestFit="1" customWidth="1"/>
    <col min="22" max="22" width="19.140625" bestFit="1" customWidth="1"/>
    <col min="38" max="38" width="10.5703125" bestFit="1" customWidth="1"/>
  </cols>
  <sheetData>
    <row r="2" spans="1:17" x14ac:dyDescent="0.25">
      <c r="A2" t="s">
        <v>71</v>
      </c>
      <c r="L2" s="6"/>
      <c r="M2" s="6"/>
      <c r="N2" s="6"/>
      <c r="O2" s="6"/>
      <c r="P2" s="6"/>
      <c r="Q2" s="6"/>
    </row>
    <row r="3" spans="1:17" x14ac:dyDescent="0.25">
      <c r="A3" t="s">
        <v>1</v>
      </c>
      <c r="B3" t="s">
        <v>16</v>
      </c>
      <c r="D3" t="s">
        <v>153</v>
      </c>
      <c r="L3" s="6"/>
      <c r="M3" s="6"/>
      <c r="N3" s="6"/>
      <c r="O3" s="6"/>
      <c r="P3" s="6"/>
      <c r="Q3" s="6"/>
    </row>
    <row r="4" spans="1:17" x14ac:dyDescent="0.25">
      <c r="A4" t="s">
        <v>10</v>
      </c>
      <c r="B4" t="s">
        <v>16</v>
      </c>
      <c r="D4" t="s">
        <v>154</v>
      </c>
      <c r="L4" s="6"/>
      <c r="M4" s="6"/>
      <c r="N4" s="6"/>
      <c r="O4" s="6"/>
      <c r="P4" s="6"/>
      <c r="Q4" s="6"/>
    </row>
    <row r="5" spans="1:17" x14ac:dyDescent="0.25">
      <c r="L5" s="6"/>
      <c r="M5" s="6"/>
      <c r="N5" s="6"/>
      <c r="O5" s="6"/>
      <c r="P5" s="6"/>
      <c r="Q5" s="6"/>
    </row>
    <row r="6" spans="1:17" x14ac:dyDescent="0.25">
      <c r="A6" s="1" t="s">
        <v>76</v>
      </c>
      <c r="B6" s="1"/>
      <c r="C6" s="1"/>
      <c r="D6" s="1" t="s">
        <v>31</v>
      </c>
      <c r="E6" s="1" t="s">
        <v>77</v>
      </c>
      <c r="H6" s="5" t="s">
        <v>91</v>
      </c>
      <c r="I6" s="5"/>
      <c r="L6" s="6"/>
      <c r="M6" s="6"/>
      <c r="N6" s="6"/>
      <c r="O6" s="6"/>
      <c r="P6" s="6"/>
      <c r="Q6" s="6"/>
    </row>
    <row r="7" spans="1:17" x14ac:dyDescent="0.25">
      <c r="A7" s="1" t="s">
        <v>2</v>
      </c>
      <c r="B7" s="51">
        <v>7</v>
      </c>
      <c r="C7" s="1"/>
      <c r="D7" s="1"/>
      <c r="E7" s="1"/>
      <c r="H7" s="5" t="s">
        <v>2</v>
      </c>
      <c r="I7" s="41">
        <v>0.8</v>
      </c>
      <c r="L7" s="6"/>
      <c r="M7" s="6"/>
      <c r="N7" s="6"/>
      <c r="O7" s="6"/>
      <c r="P7" s="6"/>
      <c r="Q7" s="6"/>
    </row>
    <row r="8" spans="1:17" x14ac:dyDescent="0.25">
      <c r="A8" s="1" t="s">
        <v>72</v>
      </c>
      <c r="B8" s="51">
        <v>17</v>
      </c>
      <c r="C8" s="1"/>
      <c r="D8" s="1">
        <v>61.324281793092489</v>
      </c>
      <c r="E8" s="1">
        <f>((17*0.6132)+(13*0.3867))</f>
        <v>15.451499999999999</v>
      </c>
      <c r="H8" s="5" t="s">
        <v>90</v>
      </c>
      <c r="I8" s="41">
        <v>0.5</v>
      </c>
      <c r="L8" s="6"/>
      <c r="M8" s="6"/>
      <c r="N8" s="6"/>
      <c r="O8" s="6"/>
      <c r="P8" s="6"/>
      <c r="Q8" s="6"/>
    </row>
    <row r="9" spans="1:17" x14ac:dyDescent="0.25">
      <c r="A9" s="1" t="s">
        <v>73</v>
      </c>
      <c r="B9" s="51">
        <v>13</v>
      </c>
      <c r="C9" s="1"/>
      <c r="D9" s="1">
        <v>38.675718206907511</v>
      </c>
      <c r="E9" s="1"/>
      <c r="H9" s="5" t="s">
        <v>13</v>
      </c>
      <c r="I9" s="5">
        <v>0.7</v>
      </c>
      <c r="L9" s="6"/>
      <c r="M9" s="6"/>
      <c r="N9" s="6"/>
      <c r="O9" s="6"/>
      <c r="P9" s="6"/>
      <c r="Q9" s="6"/>
    </row>
    <row r="10" spans="1:17" x14ac:dyDescent="0.25">
      <c r="A10" s="1" t="s">
        <v>74</v>
      </c>
      <c r="B10" s="51">
        <v>38</v>
      </c>
      <c r="C10" s="1"/>
      <c r="D10" s="1">
        <v>60.07019422401028</v>
      </c>
      <c r="E10" s="1">
        <f>((38*0.6007)+(23*0.3993))</f>
        <v>32.0105</v>
      </c>
      <c r="H10" s="5" t="s">
        <v>7</v>
      </c>
      <c r="I10" s="5">
        <v>0.2</v>
      </c>
    </row>
    <row r="11" spans="1:17" x14ac:dyDescent="0.25">
      <c r="A11" s="1" t="s">
        <v>75</v>
      </c>
      <c r="B11" s="51">
        <v>23</v>
      </c>
      <c r="C11" s="1"/>
      <c r="D11" s="1">
        <v>39.929805775989728</v>
      </c>
      <c r="E11" s="1"/>
      <c r="H11" s="5" t="s">
        <v>8</v>
      </c>
      <c r="I11" s="5">
        <v>0.2</v>
      </c>
      <c r="N11" s="6"/>
    </row>
    <row r="12" spans="1:17" x14ac:dyDescent="0.25">
      <c r="A12" s="1" t="s">
        <v>7</v>
      </c>
      <c r="B12" s="51">
        <v>45</v>
      </c>
      <c r="C12" s="1"/>
      <c r="D12" s="1"/>
      <c r="E12" s="1"/>
    </row>
    <row r="13" spans="1:17" x14ac:dyDescent="0.25">
      <c r="A13" s="1" t="s">
        <v>8</v>
      </c>
      <c r="B13" s="51">
        <v>40</v>
      </c>
      <c r="C13" s="1"/>
      <c r="D13" s="1"/>
      <c r="E13" s="1"/>
    </row>
    <row r="15" spans="1:17" x14ac:dyDescent="0.25">
      <c r="A15" t="s">
        <v>34</v>
      </c>
      <c r="F15" t="s">
        <v>38</v>
      </c>
      <c r="G15" t="s">
        <v>89</v>
      </c>
    </row>
    <row r="17" spans="1:36" x14ac:dyDescent="0.25">
      <c r="A17" t="s">
        <v>35</v>
      </c>
      <c r="B17" t="s">
        <v>36</v>
      </c>
      <c r="C17" t="s">
        <v>37</v>
      </c>
      <c r="D17" t="s">
        <v>79</v>
      </c>
      <c r="E17" t="s">
        <v>80</v>
      </c>
      <c r="F17" t="s">
        <v>81</v>
      </c>
      <c r="G17" t="s">
        <v>82</v>
      </c>
      <c r="H17" t="s">
        <v>83</v>
      </c>
      <c r="J17">
        <v>1990</v>
      </c>
      <c r="K17">
        <v>1991</v>
      </c>
      <c r="L17">
        <v>1992</v>
      </c>
      <c r="M17">
        <v>1993</v>
      </c>
      <c r="N17">
        <v>1994</v>
      </c>
      <c r="O17">
        <v>1995</v>
      </c>
      <c r="P17">
        <v>1996</v>
      </c>
      <c r="Q17">
        <v>1997</v>
      </c>
      <c r="R17">
        <v>1998</v>
      </c>
      <c r="S17">
        <v>1999</v>
      </c>
      <c r="T17">
        <v>2000</v>
      </c>
      <c r="U17">
        <v>2001</v>
      </c>
      <c r="V17">
        <v>2002</v>
      </c>
      <c r="W17">
        <v>2003</v>
      </c>
      <c r="X17">
        <v>2004</v>
      </c>
      <c r="Y17">
        <v>2005</v>
      </c>
      <c r="Z17">
        <v>2006</v>
      </c>
      <c r="AA17">
        <v>2007</v>
      </c>
      <c r="AB17">
        <v>2008</v>
      </c>
      <c r="AC17">
        <v>2009</v>
      </c>
      <c r="AD17">
        <v>2010</v>
      </c>
      <c r="AE17">
        <v>2011</v>
      </c>
      <c r="AF17">
        <v>2012</v>
      </c>
      <c r="AG17">
        <v>2013</v>
      </c>
      <c r="AH17">
        <v>2014</v>
      </c>
      <c r="AI17">
        <v>2015</v>
      </c>
      <c r="AJ17">
        <v>2016</v>
      </c>
    </row>
    <row r="18" spans="1:36" x14ac:dyDescent="0.25">
      <c r="A18">
        <v>1</v>
      </c>
      <c r="C18">
        <v>1</v>
      </c>
      <c r="D18">
        <v>1</v>
      </c>
      <c r="J18" s="27">
        <v>2.2999999999999998</v>
      </c>
      <c r="K18" s="20">
        <v>2.2999999999999998</v>
      </c>
      <c r="L18" s="20">
        <v>2.2999999999999998</v>
      </c>
      <c r="M18" s="20">
        <v>2.2999999999999998</v>
      </c>
      <c r="N18" s="20">
        <v>2.2999999999999998</v>
      </c>
      <c r="O18" s="20">
        <v>2.2999999999999998</v>
      </c>
      <c r="P18" s="20">
        <v>2.2999999999999998</v>
      </c>
      <c r="Q18" s="20">
        <v>2.2999999999999998</v>
      </c>
      <c r="R18">
        <v>2.2999999999999998</v>
      </c>
      <c r="S18">
        <v>2.2874999999999996</v>
      </c>
      <c r="T18">
        <v>2.2749999999999995</v>
      </c>
      <c r="U18">
        <v>2.2624999999999993</v>
      </c>
      <c r="V18">
        <v>2.2499999999999991</v>
      </c>
      <c r="W18">
        <v>2.2374999999999989</v>
      </c>
      <c r="X18">
        <v>2.2249999999999988</v>
      </c>
      <c r="Y18">
        <v>2.2124999999999986</v>
      </c>
      <c r="Z18">
        <v>2.2000000000000002</v>
      </c>
      <c r="AA18">
        <v>2.3200000000000003</v>
      </c>
      <c r="AB18">
        <v>2.4400000000000004</v>
      </c>
      <c r="AC18">
        <v>2.5600000000000005</v>
      </c>
      <c r="AD18">
        <v>2.6800000000000006</v>
      </c>
      <c r="AE18">
        <v>2.8</v>
      </c>
      <c r="AF18">
        <v>2.8</v>
      </c>
      <c r="AG18">
        <v>2.8</v>
      </c>
      <c r="AH18">
        <v>2.8</v>
      </c>
      <c r="AI18">
        <v>2.8</v>
      </c>
      <c r="AJ18">
        <v>2.8</v>
      </c>
    </row>
    <row r="19" spans="1:36" x14ac:dyDescent="0.25">
      <c r="A19">
        <v>1</v>
      </c>
      <c r="C19">
        <v>1</v>
      </c>
      <c r="D19">
        <v>2</v>
      </c>
      <c r="J19" s="27">
        <v>8.1</v>
      </c>
      <c r="K19" s="27">
        <v>8.1</v>
      </c>
      <c r="L19" s="27">
        <v>8.1</v>
      </c>
      <c r="M19" s="27">
        <v>8.1</v>
      </c>
      <c r="N19" s="27">
        <v>8.1</v>
      </c>
      <c r="O19" s="27">
        <v>8.1</v>
      </c>
      <c r="P19" s="27">
        <v>8.1</v>
      </c>
      <c r="Q19" s="27">
        <v>8.1</v>
      </c>
      <c r="R19" s="15">
        <v>8.1</v>
      </c>
      <c r="S19" s="15">
        <v>7.8</v>
      </c>
      <c r="T19" s="15">
        <v>7.5</v>
      </c>
      <c r="U19" s="15">
        <v>7.2</v>
      </c>
      <c r="V19" s="15">
        <v>6.9</v>
      </c>
      <c r="W19" s="15">
        <v>6.6000000000000005</v>
      </c>
      <c r="X19" s="15">
        <v>6.3000000000000007</v>
      </c>
      <c r="Y19" s="15">
        <v>6.0000000000000009</v>
      </c>
      <c r="Z19" s="15">
        <v>5.7</v>
      </c>
      <c r="AA19" s="15">
        <v>6.2</v>
      </c>
      <c r="AB19" s="15">
        <v>6.7</v>
      </c>
      <c r="AC19" s="15">
        <v>7.2</v>
      </c>
      <c r="AD19" s="15">
        <v>7.7</v>
      </c>
      <c r="AE19" s="15">
        <v>8.1999999999999993</v>
      </c>
      <c r="AF19" s="15">
        <v>8.52</v>
      </c>
      <c r="AG19">
        <v>8.84</v>
      </c>
      <c r="AH19">
        <v>9.16</v>
      </c>
      <c r="AI19">
        <v>9.48</v>
      </c>
      <c r="AJ19">
        <v>9.8000000000000007</v>
      </c>
    </row>
    <row r="20" spans="1:36" x14ac:dyDescent="0.25">
      <c r="A20">
        <v>1</v>
      </c>
      <c r="C20">
        <v>1</v>
      </c>
      <c r="D20">
        <v>3</v>
      </c>
      <c r="J20" s="27">
        <v>8.1999999999999993</v>
      </c>
      <c r="K20" s="27">
        <v>8.1999999999999993</v>
      </c>
      <c r="L20" s="27">
        <v>8.1999999999999993</v>
      </c>
      <c r="M20" s="27">
        <v>8.1999999999999993</v>
      </c>
      <c r="N20" s="27">
        <v>8.1999999999999993</v>
      </c>
      <c r="O20" s="27">
        <v>8.1999999999999993</v>
      </c>
      <c r="P20" s="27">
        <v>8.1999999999999993</v>
      </c>
      <c r="Q20" s="27">
        <v>8.1999999999999993</v>
      </c>
      <c r="R20" s="15">
        <v>8.1999999999999993</v>
      </c>
      <c r="S20" s="15">
        <v>8.0374999999999996</v>
      </c>
      <c r="T20" s="15">
        <v>7.875</v>
      </c>
      <c r="U20" s="15">
        <v>7.7125000000000004</v>
      </c>
      <c r="V20" s="15">
        <v>7.5500000000000007</v>
      </c>
      <c r="W20" s="15">
        <v>7.3875000000000011</v>
      </c>
      <c r="X20" s="15">
        <v>7.2250000000000014</v>
      </c>
      <c r="Y20" s="15">
        <v>7.0625000000000018</v>
      </c>
      <c r="Z20" s="15">
        <v>6.9</v>
      </c>
      <c r="AA20" s="15">
        <v>7.24</v>
      </c>
      <c r="AB20" s="15">
        <v>7.58</v>
      </c>
      <c r="AC20" s="15">
        <v>7.92</v>
      </c>
      <c r="AD20" s="15">
        <v>8.26</v>
      </c>
      <c r="AE20" s="15">
        <v>8.6</v>
      </c>
      <c r="AF20" s="15">
        <v>8.44</v>
      </c>
      <c r="AG20">
        <v>8.2799999999999994</v>
      </c>
      <c r="AH20">
        <v>8.1199999999999992</v>
      </c>
      <c r="AI20">
        <v>7.9599999999999991</v>
      </c>
      <c r="AJ20">
        <v>7.8</v>
      </c>
    </row>
    <row r="21" spans="1:36" x14ac:dyDescent="0.25">
      <c r="A21">
        <v>1</v>
      </c>
      <c r="C21">
        <v>2</v>
      </c>
      <c r="D21">
        <v>1</v>
      </c>
      <c r="J21" s="42">
        <v>4.4530761456659</v>
      </c>
      <c r="K21" s="27">
        <v>4.4530761456659</v>
      </c>
      <c r="L21" s="27">
        <v>4.4530761456659</v>
      </c>
      <c r="M21" s="27">
        <v>4.4530761456659</v>
      </c>
      <c r="N21" s="27">
        <v>4.4530761456659</v>
      </c>
      <c r="O21" s="27">
        <v>4.4530761456659</v>
      </c>
      <c r="P21" s="27">
        <v>4.4530761456659</v>
      </c>
      <c r="Q21" s="27">
        <v>4.4530761456659</v>
      </c>
      <c r="R21" s="15">
        <v>4.4530761456659</v>
      </c>
      <c r="S21" s="15">
        <v>4.5374674544801046</v>
      </c>
      <c r="T21" s="15">
        <v>4.6222434864356696</v>
      </c>
      <c r="U21" s="15">
        <v>4.7073936409954218</v>
      </c>
      <c r="V21" s="15">
        <v>4.7929127591906457</v>
      </c>
      <c r="W21" s="15">
        <v>4.8788244699061085</v>
      </c>
      <c r="X21" s="15">
        <v>4.9649962149886449</v>
      </c>
      <c r="Y21" s="15">
        <v>5.0515436292874547</v>
      </c>
      <c r="Z21" s="15">
        <v>5.1385724673511533</v>
      </c>
      <c r="AA21" s="15">
        <v>5.4349624073266458</v>
      </c>
      <c r="AB21" s="15">
        <v>5.7369817832329444</v>
      </c>
      <c r="AC21" s="15">
        <v>6.0390406850090539</v>
      </c>
      <c r="AD21" s="15">
        <v>6.3407347390790321</v>
      </c>
      <c r="AE21" s="15">
        <v>6.642354450541065</v>
      </c>
      <c r="AF21" s="15">
        <v>6.6060538033899947</v>
      </c>
      <c r="AG21">
        <v>6.5697338879036256</v>
      </c>
      <c r="AH21">
        <v>6.5328740390212197</v>
      </c>
      <c r="AI21">
        <v>6.4951223893324945</v>
      </c>
      <c r="AJ21">
        <v>6.4574086369693022</v>
      </c>
    </row>
    <row r="22" spans="1:36" x14ac:dyDescent="0.25">
      <c r="A22">
        <v>1</v>
      </c>
      <c r="C22">
        <v>2</v>
      </c>
      <c r="D22">
        <v>2</v>
      </c>
      <c r="J22" s="42">
        <v>9.108039588784445</v>
      </c>
      <c r="K22" s="27">
        <v>9.108039588784445</v>
      </c>
      <c r="L22" s="27">
        <v>9.108039588784445</v>
      </c>
      <c r="M22" s="27">
        <v>9.108039588784445</v>
      </c>
      <c r="N22" s="27">
        <v>9.108039588784445</v>
      </c>
      <c r="O22" s="27">
        <v>9.108039588784445</v>
      </c>
      <c r="P22" s="27">
        <v>9.108039588784445</v>
      </c>
      <c r="Q22" s="27">
        <v>9.108039588784445</v>
      </c>
      <c r="R22" s="15">
        <v>9.108039588784445</v>
      </c>
      <c r="S22" s="15">
        <v>8.6818771861384576</v>
      </c>
      <c r="T22" s="15">
        <v>8.2554056598815819</v>
      </c>
      <c r="U22" s="15">
        <v>7.8286370717306113</v>
      </c>
      <c r="V22" s="15">
        <v>7.4015756225968472</v>
      </c>
      <c r="W22" s="15">
        <v>6.9741886340294421</v>
      </c>
      <c r="X22" s="15">
        <v>6.5466426949280851</v>
      </c>
      <c r="Y22" s="15">
        <v>6.1187861637507721</v>
      </c>
      <c r="Z22" s="15">
        <v>5.6904898054157824</v>
      </c>
      <c r="AA22" s="15">
        <v>6.1242587585404848</v>
      </c>
      <c r="AB22" s="15">
        <v>6.5516352538095264</v>
      </c>
      <c r="AC22" s="15">
        <v>6.9794438006265604</v>
      </c>
      <c r="AD22" s="15">
        <v>7.4081501324433923</v>
      </c>
      <c r="AE22" s="15">
        <v>7.8374176994065738</v>
      </c>
      <c r="AF22" s="15">
        <v>7.945689471186256</v>
      </c>
      <c r="AG22">
        <v>8.0540074658345091</v>
      </c>
      <c r="AH22">
        <v>8.1629772842380568</v>
      </c>
      <c r="AI22">
        <v>8.2730429576048596</v>
      </c>
      <c r="AJ22">
        <v>8.3831214145597048</v>
      </c>
    </row>
    <row r="23" spans="1:36" x14ac:dyDescent="0.25">
      <c r="A23">
        <v>1</v>
      </c>
      <c r="C23">
        <v>2</v>
      </c>
      <c r="D23">
        <v>3</v>
      </c>
      <c r="J23" s="42">
        <v>6.3117309635835248</v>
      </c>
      <c r="K23" s="27">
        <v>6.3117309635835248</v>
      </c>
      <c r="L23" s="27">
        <v>6.3117309635835248</v>
      </c>
      <c r="M23" s="27">
        <v>6.3117309635835248</v>
      </c>
      <c r="N23" s="27">
        <v>6.3117309635835248</v>
      </c>
      <c r="O23" s="27">
        <v>6.3117309635835248</v>
      </c>
      <c r="P23" s="27">
        <v>6.3117309635835248</v>
      </c>
      <c r="Q23" s="27">
        <v>6.3117309635835248</v>
      </c>
      <c r="R23" s="15">
        <v>6.3117309635835248</v>
      </c>
      <c r="S23" s="15">
        <v>6.1035669122739336</v>
      </c>
      <c r="T23" s="15">
        <v>5.8957100179261701</v>
      </c>
      <c r="U23" s="15">
        <v>5.688157564627855</v>
      </c>
      <c r="V23" s="15">
        <v>5.4809055238617184</v>
      </c>
      <c r="W23" s="15">
        <v>5.2739505561342295</v>
      </c>
      <c r="X23" s="15">
        <v>5.0672842543527628</v>
      </c>
      <c r="Y23" s="15">
        <v>4.8609037027607016</v>
      </c>
      <c r="Z23" s="15">
        <v>4.6548215584188943</v>
      </c>
      <c r="AA23" s="15">
        <v>4.9264094199738331</v>
      </c>
      <c r="AB23" s="15">
        <v>5.1992119615855863</v>
      </c>
      <c r="AC23" s="15">
        <v>5.4725433243330563</v>
      </c>
      <c r="AD23" s="15">
        <v>5.746323401325931</v>
      </c>
      <c r="AE23" s="15">
        <v>6.0206076001396287</v>
      </c>
      <c r="AF23" s="15">
        <v>5.9404278757062485</v>
      </c>
      <c r="AG23">
        <v>5.8602873847354076</v>
      </c>
      <c r="AH23">
        <v>5.7801126338944879</v>
      </c>
      <c r="AI23">
        <v>5.6999152066987921</v>
      </c>
      <c r="AJ23">
        <v>5.6198233161569977</v>
      </c>
    </row>
    <row r="24" spans="1:36" x14ac:dyDescent="0.25">
      <c r="A24">
        <v>1</v>
      </c>
      <c r="C24">
        <v>4</v>
      </c>
      <c r="D24">
        <v>1</v>
      </c>
      <c r="J24" s="27">
        <v>7.9431097847263077</v>
      </c>
      <c r="K24" s="27">
        <v>7.9431097847263077</v>
      </c>
      <c r="L24" s="27">
        <v>7.9431097847263077</v>
      </c>
      <c r="M24" s="27">
        <v>7.9431097847263077</v>
      </c>
      <c r="N24" s="27">
        <v>7.9431097847263077</v>
      </c>
      <c r="O24" s="27">
        <v>7.9431097847263077</v>
      </c>
      <c r="P24" s="27">
        <v>7.9431097847263077</v>
      </c>
      <c r="Q24" s="27">
        <v>7.9431097847263077</v>
      </c>
      <c r="R24" s="15">
        <v>7.9431097847263077</v>
      </c>
      <c r="S24" s="15">
        <v>7.9493238485850775</v>
      </c>
      <c r="T24" s="15">
        <v>7.9557597790282735</v>
      </c>
      <c r="U24" s="15">
        <v>7.9632981624956383</v>
      </c>
      <c r="V24" s="15">
        <v>7.9713310136846225</v>
      </c>
      <c r="W24" s="15">
        <v>7.9798672831457322</v>
      </c>
      <c r="X24" s="15">
        <v>7.9886151871003515</v>
      </c>
      <c r="Y24" s="15">
        <v>7.9981501414092087</v>
      </c>
      <c r="Z24" s="15">
        <v>8.008247990309437</v>
      </c>
      <c r="AA24" s="15">
        <v>8.4518927267621464</v>
      </c>
      <c r="AB24" s="15">
        <v>8.9027637870669771</v>
      </c>
      <c r="AC24" s="15">
        <v>9.355223142578641</v>
      </c>
      <c r="AD24" s="15">
        <v>9.8090570466992162</v>
      </c>
      <c r="AE24" s="15">
        <v>10.264252092613301</v>
      </c>
      <c r="AF24" s="15">
        <v>10.304315353650864</v>
      </c>
      <c r="AG24">
        <v>10.344358002610889</v>
      </c>
      <c r="AH24">
        <v>10.384302365029985</v>
      </c>
      <c r="AI24">
        <v>10.424232695355776</v>
      </c>
      <c r="AJ24">
        <v>10.464559878093793</v>
      </c>
    </row>
    <row r="25" spans="1:36" x14ac:dyDescent="0.25">
      <c r="A25">
        <v>1</v>
      </c>
      <c r="C25">
        <v>4</v>
      </c>
      <c r="D25">
        <v>2</v>
      </c>
      <c r="J25" s="27">
        <v>4.8165570240530169</v>
      </c>
      <c r="K25" s="27">
        <v>4.8165570240530169</v>
      </c>
      <c r="L25" s="27">
        <v>4.8165570240530169</v>
      </c>
      <c r="M25" s="27">
        <v>4.8165570240530169</v>
      </c>
      <c r="N25" s="27">
        <v>4.8165570240530169</v>
      </c>
      <c r="O25" s="27">
        <v>4.8165570240530169</v>
      </c>
      <c r="P25" s="27">
        <v>4.8165570240530169</v>
      </c>
      <c r="Q25" s="27">
        <v>4.8165570240530169</v>
      </c>
      <c r="R25" s="15">
        <v>4.8165570240530169</v>
      </c>
      <c r="S25" s="15">
        <v>4.5357380640746028</v>
      </c>
      <c r="T25" s="15">
        <v>4.2545510225089211</v>
      </c>
      <c r="U25" s="15">
        <v>3.9720474910146151</v>
      </c>
      <c r="V25" s="15">
        <v>3.6888884543233607</v>
      </c>
      <c r="W25" s="15">
        <v>3.4050611075478741</v>
      </c>
      <c r="X25" s="15">
        <v>3.1208383418804635</v>
      </c>
      <c r="Y25" s="15">
        <v>2.8356484904387278</v>
      </c>
      <c r="Z25" s="15">
        <v>2.5497081819182905</v>
      </c>
      <c r="AA25" s="15">
        <v>2.9172648132547034</v>
      </c>
      <c r="AB25" s="15">
        <v>3.2788756144481535</v>
      </c>
      <c r="AC25" s="15">
        <v>3.6391989954130235</v>
      </c>
      <c r="AD25" s="15">
        <v>3.9984105597388333</v>
      </c>
      <c r="AE25" s="15">
        <v>4.3565210151345717</v>
      </c>
      <c r="AF25" s="15">
        <v>4.3084860691700122</v>
      </c>
      <c r="AG25">
        <v>4.2604700178851784</v>
      </c>
      <c r="AH25">
        <v>4.2125354639495365</v>
      </c>
      <c r="AI25">
        <v>4.1646138437153768</v>
      </c>
      <c r="AJ25">
        <v>4.1163789203372811</v>
      </c>
    </row>
    <row r="26" spans="1:36" x14ac:dyDescent="0.25">
      <c r="A26">
        <v>1</v>
      </c>
      <c r="C26">
        <v>4</v>
      </c>
      <c r="D26">
        <v>3</v>
      </c>
      <c r="J26" s="27">
        <v>4.7983340438966211</v>
      </c>
      <c r="K26" s="27">
        <v>4.7983340438966211</v>
      </c>
      <c r="L26" s="27">
        <v>4.7983340438966211</v>
      </c>
      <c r="M26" s="27">
        <v>4.7983340438966211</v>
      </c>
      <c r="N26" s="27">
        <v>4.7983340438966211</v>
      </c>
      <c r="O26" s="27">
        <v>4.7983340438966211</v>
      </c>
      <c r="P26" s="27">
        <v>4.7983340438966211</v>
      </c>
      <c r="Q26" s="27">
        <v>4.7983340438966211</v>
      </c>
      <c r="R26" s="15">
        <v>4.7983340438966211</v>
      </c>
      <c r="S26" s="15">
        <v>4.7028779930801488</v>
      </c>
      <c r="T26" s="15">
        <v>4.6074864122975567</v>
      </c>
      <c r="U26" s="15">
        <v>4.5116478421230433</v>
      </c>
      <c r="V26" s="15">
        <v>4.4157061682075884</v>
      </c>
      <c r="W26" s="15">
        <v>4.3196609306390554</v>
      </c>
      <c r="X26" s="15">
        <v>4.2237435363069276</v>
      </c>
      <c r="Y26" s="15">
        <v>4.1275478063626956</v>
      </c>
      <c r="Z26" s="15">
        <v>4.0312410527474949</v>
      </c>
      <c r="AA26" s="15">
        <v>4.2663307357483857</v>
      </c>
      <c r="AB26" s="15">
        <v>4.4951285357143904</v>
      </c>
      <c r="AC26" s="15">
        <v>4.7230510708497428</v>
      </c>
      <c r="AD26" s="15">
        <v>4.950277461348346</v>
      </c>
      <c r="AE26" s="15">
        <v>5.1768109305400243</v>
      </c>
      <c r="AF26" s="15">
        <v>5.0927532101103044</v>
      </c>
      <c r="AG26">
        <v>5.0087097080287775</v>
      </c>
      <c r="AH26">
        <v>4.9247392601878008</v>
      </c>
      <c r="AI26">
        <v>4.8407784485347696</v>
      </c>
      <c r="AJ26">
        <v>4.7565130343988633</v>
      </c>
    </row>
    <row r="27" spans="1:36" x14ac:dyDescent="0.25">
      <c r="A27">
        <v>1</v>
      </c>
      <c r="C27">
        <v>6</v>
      </c>
      <c r="D27">
        <v>1</v>
      </c>
      <c r="J27" s="27">
        <v>9.3000000000000007</v>
      </c>
      <c r="K27" s="27">
        <v>9.3000000000000007</v>
      </c>
      <c r="L27" s="27">
        <v>9.3000000000000007</v>
      </c>
      <c r="M27" s="27">
        <v>9.3000000000000007</v>
      </c>
      <c r="N27" s="27">
        <v>9.3000000000000007</v>
      </c>
      <c r="O27" s="27">
        <v>9.3000000000000007</v>
      </c>
      <c r="P27" s="27">
        <v>9.3000000000000007</v>
      </c>
      <c r="Q27" s="27">
        <v>9.3000000000000007</v>
      </c>
      <c r="R27" s="15">
        <v>9.3000000000000007</v>
      </c>
      <c r="S27" s="15">
        <v>9.1750000000000007</v>
      </c>
      <c r="T27" s="15">
        <v>9.0500000000000007</v>
      </c>
      <c r="U27" s="15">
        <v>8.9250000000000007</v>
      </c>
      <c r="V27" s="15">
        <v>8.8000000000000007</v>
      </c>
      <c r="W27" s="15">
        <v>8.6750000000000007</v>
      </c>
      <c r="X27" s="15">
        <v>8.5500000000000007</v>
      </c>
      <c r="Y27" s="15">
        <v>8.4250000000000007</v>
      </c>
      <c r="Z27" s="15">
        <v>8.3000000000000007</v>
      </c>
      <c r="AA27" s="15">
        <v>8.9600000000000009</v>
      </c>
      <c r="AB27" s="15">
        <v>9.620000000000001</v>
      </c>
      <c r="AC27" s="15">
        <v>10.280000000000001</v>
      </c>
      <c r="AD27" s="15">
        <v>10.940000000000001</v>
      </c>
      <c r="AE27" s="15">
        <v>11.6</v>
      </c>
      <c r="AF27" s="15">
        <v>11.7</v>
      </c>
      <c r="AG27">
        <v>11.799999999999999</v>
      </c>
      <c r="AH27">
        <v>11.899999999999999</v>
      </c>
      <c r="AI27">
        <v>11.999999999999998</v>
      </c>
      <c r="AJ27">
        <v>12.1</v>
      </c>
    </row>
    <row r="28" spans="1:36" x14ac:dyDescent="0.25">
      <c r="A28">
        <v>1</v>
      </c>
      <c r="C28">
        <v>6</v>
      </c>
      <c r="D28">
        <v>2</v>
      </c>
      <c r="J28" s="27">
        <v>0.1</v>
      </c>
      <c r="K28" s="27">
        <v>0.1</v>
      </c>
      <c r="L28" s="27">
        <v>0.1</v>
      </c>
      <c r="M28" s="27">
        <v>0.1</v>
      </c>
      <c r="N28" s="27">
        <v>0.1</v>
      </c>
      <c r="O28" s="27">
        <v>0.1</v>
      </c>
      <c r="P28" s="27">
        <v>0.1</v>
      </c>
      <c r="Q28" s="27">
        <v>0.1</v>
      </c>
      <c r="R28" s="15">
        <v>0.1</v>
      </c>
      <c r="S28" s="15">
        <v>0.1</v>
      </c>
      <c r="T28" s="15">
        <v>0.1</v>
      </c>
      <c r="U28" s="15">
        <v>0.1</v>
      </c>
      <c r="V28" s="15">
        <v>0.1</v>
      </c>
      <c r="W28" s="15">
        <v>0.1</v>
      </c>
      <c r="X28" s="15">
        <v>0.1</v>
      </c>
      <c r="Y28" s="15">
        <v>0.1</v>
      </c>
      <c r="Z28" s="15">
        <v>0.1</v>
      </c>
      <c r="AA28" s="15">
        <v>0.12000000000000001</v>
      </c>
      <c r="AB28" s="15">
        <v>0.14000000000000001</v>
      </c>
      <c r="AC28" s="15">
        <v>0.16</v>
      </c>
      <c r="AD28" s="15">
        <v>0.18</v>
      </c>
      <c r="AE28" s="15">
        <v>0.2</v>
      </c>
      <c r="AF28" s="15">
        <v>0.2</v>
      </c>
      <c r="AG28">
        <v>0.2</v>
      </c>
      <c r="AH28">
        <v>0.2</v>
      </c>
      <c r="AI28">
        <v>0.2</v>
      </c>
      <c r="AJ28">
        <v>0.2</v>
      </c>
    </row>
    <row r="29" spans="1:36" x14ac:dyDescent="0.25">
      <c r="A29">
        <v>1</v>
      </c>
      <c r="C29">
        <v>6</v>
      </c>
      <c r="D29">
        <v>3</v>
      </c>
      <c r="J29" s="27">
        <v>0.8</v>
      </c>
      <c r="K29" s="27">
        <v>0.8</v>
      </c>
      <c r="L29" s="27">
        <v>0.8</v>
      </c>
      <c r="M29" s="27">
        <v>0.8</v>
      </c>
      <c r="N29" s="27">
        <v>0.8</v>
      </c>
      <c r="O29" s="27">
        <v>0.8</v>
      </c>
      <c r="P29" s="27">
        <v>0.8</v>
      </c>
      <c r="Q29" s="27">
        <v>0.8</v>
      </c>
      <c r="R29" s="15">
        <v>0.8</v>
      </c>
      <c r="S29" s="15">
        <v>0.8</v>
      </c>
      <c r="T29" s="15">
        <v>0.8</v>
      </c>
      <c r="U29" s="15">
        <v>0.8</v>
      </c>
      <c r="V29" s="15">
        <v>0.8</v>
      </c>
      <c r="W29" s="15">
        <v>0.8</v>
      </c>
      <c r="X29" s="15">
        <v>0.8</v>
      </c>
      <c r="Y29" s="15">
        <v>0.8</v>
      </c>
      <c r="Z29" s="15">
        <v>0.8</v>
      </c>
      <c r="AA29" s="15">
        <v>0.82000000000000006</v>
      </c>
      <c r="AB29" s="15">
        <v>0.84000000000000008</v>
      </c>
      <c r="AC29" s="15">
        <v>0.8600000000000001</v>
      </c>
      <c r="AD29" s="15">
        <v>0.88000000000000012</v>
      </c>
      <c r="AE29" s="15">
        <v>0.9</v>
      </c>
      <c r="AF29" s="15">
        <v>0.9</v>
      </c>
      <c r="AG29">
        <v>0.9</v>
      </c>
      <c r="AH29">
        <v>0.9</v>
      </c>
      <c r="AI29">
        <v>0.9</v>
      </c>
      <c r="AJ29">
        <v>0.9</v>
      </c>
    </row>
    <row r="30" spans="1:36" x14ac:dyDescent="0.25">
      <c r="A30">
        <v>1</v>
      </c>
      <c r="C30">
        <v>7</v>
      </c>
      <c r="D30">
        <v>1</v>
      </c>
      <c r="J30" s="27">
        <v>4.4000000000000004</v>
      </c>
      <c r="K30" s="27">
        <v>4.4000000000000004</v>
      </c>
      <c r="L30" s="27">
        <v>4.4000000000000004</v>
      </c>
      <c r="M30" s="27">
        <v>4.4000000000000004</v>
      </c>
      <c r="N30" s="27">
        <v>4.4000000000000004</v>
      </c>
      <c r="O30" s="27">
        <v>4.4000000000000004</v>
      </c>
      <c r="P30" s="27">
        <v>4.4000000000000004</v>
      </c>
      <c r="Q30" s="27">
        <v>4.4000000000000004</v>
      </c>
      <c r="R30" s="15">
        <v>4.4000000000000004</v>
      </c>
      <c r="S30" s="15">
        <v>4.375</v>
      </c>
      <c r="T30" s="15">
        <v>4.3499999999999996</v>
      </c>
      <c r="U30" s="15">
        <v>4.3249999999999993</v>
      </c>
      <c r="V30" s="15">
        <v>4.2999999999999989</v>
      </c>
      <c r="W30" s="15">
        <v>4.2749999999999986</v>
      </c>
      <c r="X30" s="15">
        <v>4.2499999999999982</v>
      </c>
      <c r="Y30" s="15">
        <v>4.2249999999999979</v>
      </c>
      <c r="Z30" s="15">
        <v>4.2</v>
      </c>
      <c r="AA30" s="15">
        <v>4.7</v>
      </c>
      <c r="AB30" s="15">
        <v>5.2</v>
      </c>
      <c r="AC30" s="15">
        <v>5.7</v>
      </c>
      <c r="AD30" s="15">
        <v>6.2</v>
      </c>
      <c r="AE30" s="15">
        <v>6.7</v>
      </c>
      <c r="AF30" s="15">
        <v>6.68</v>
      </c>
      <c r="AG30">
        <v>6.6599999999999993</v>
      </c>
      <c r="AH30">
        <v>6.6399999999999988</v>
      </c>
      <c r="AI30">
        <v>6.6199999999999983</v>
      </c>
      <c r="AJ30">
        <v>6.6</v>
      </c>
    </row>
    <row r="31" spans="1:36" x14ac:dyDescent="0.25">
      <c r="A31">
        <v>1</v>
      </c>
      <c r="C31">
        <v>7</v>
      </c>
      <c r="D31">
        <v>2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0.02</v>
      </c>
      <c r="AB31" s="15">
        <v>0.04</v>
      </c>
      <c r="AC31" s="15">
        <v>0.06</v>
      </c>
      <c r="AD31" s="15">
        <v>0.08</v>
      </c>
      <c r="AE31" s="15">
        <v>0.1</v>
      </c>
      <c r="AF31" s="15">
        <v>0.08</v>
      </c>
      <c r="AG31">
        <v>0.06</v>
      </c>
      <c r="AH31">
        <v>3.9999999999999994E-2</v>
      </c>
      <c r="AI31">
        <v>1.9999999999999993E-2</v>
      </c>
      <c r="AJ31">
        <v>0</v>
      </c>
    </row>
    <row r="32" spans="1:36" x14ac:dyDescent="0.25">
      <c r="A32">
        <v>1</v>
      </c>
      <c r="C32">
        <v>7</v>
      </c>
      <c r="D32">
        <v>3</v>
      </c>
      <c r="J32" s="27">
        <v>0.1</v>
      </c>
      <c r="K32" s="27">
        <v>0.1</v>
      </c>
      <c r="L32" s="27">
        <v>0.1</v>
      </c>
      <c r="M32" s="27">
        <v>0.1</v>
      </c>
      <c r="N32" s="27">
        <v>0.1</v>
      </c>
      <c r="O32" s="27">
        <v>0.1</v>
      </c>
      <c r="P32" s="27">
        <v>0.1</v>
      </c>
      <c r="Q32" s="27">
        <v>0.1</v>
      </c>
      <c r="R32" s="15">
        <v>0.1</v>
      </c>
      <c r="S32" s="15">
        <v>0.1</v>
      </c>
      <c r="T32" s="15">
        <v>0.1</v>
      </c>
      <c r="U32" s="15">
        <v>0.1</v>
      </c>
      <c r="V32" s="15">
        <v>0.1</v>
      </c>
      <c r="W32" s="15">
        <v>0.1</v>
      </c>
      <c r="X32" s="15">
        <v>0.1</v>
      </c>
      <c r="Y32" s="15">
        <v>0.1</v>
      </c>
      <c r="Z32" s="15">
        <v>0.1</v>
      </c>
      <c r="AA32" s="15">
        <v>0.16000000000000003</v>
      </c>
      <c r="AB32" s="15">
        <v>0.22000000000000003</v>
      </c>
      <c r="AC32" s="15">
        <v>0.28000000000000003</v>
      </c>
      <c r="AD32" s="15">
        <v>0.34</v>
      </c>
      <c r="AE32" s="15">
        <v>0.4</v>
      </c>
      <c r="AF32" s="15">
        <v>0.42000000000000004</v>
      </c>
      <c r="AG32">
        <v>0.44000000000000006</v>
      </c>
      <c r="AH32">
        <v>0.46000000000000008</v>
      </c>
      <c r="AI32">
        <v>0.48000000000000009</v>
      </c>
      <c r="AJ32">
        <v>0.5</v>
      </c>
    </row>
    <row r="33" spans="1:36" x14ac:dyDescent="0.25">
      <c r="A33">
        <v>2</v>
      </c>
      <c r="C33">
        <v>1</v>
      </c>
      <c r="D33">
        <v>1</v>
      </c>
      <c r="J33" s="27">
        <v>2.1</v>
      </c>
      <c r="K33" s="27">
        <v>2.1</v>
      </c>
      <c r="L33" s="27">
        <v>2.1</v>
      </c>
      <c r="M33" s="27">
        <v>2.1</v>
      </c>
      <c r="N33" s="27">
        <v>2.1</v>
      </c>
      <c r="O33" s="27">
        <v>2.1</v>
      </c>
      <c r="P33" s="27">
        <v>2.1</v>
      </c>
      <c r="Q33" s="27">
        <v>2.1</v>
      </c>
      <c r="R33" s="27">
        <v>2.1</v>
      </c>
      <c r="S33" s="27">
        <v>2.1</v>
      </c>
      <c r="T33" s="27">
        <v>2.1</v>
      </c>
      <c r="U33" s="27">
        <v>2.1</v>
      </c>
      <c r="V33" s="15">
        <v>2.1</v>
      </c>
      <c r="W33" s="15">
        <v>2.14</v>
      </c>
      <c r="X33" s="15">
        <v>2.1800000000000002</v>
      </c>
      <c r="Y33" s="15">
        <v>2.2200000000000002</v>
      </c>
      <c r="Z33" s="15">
        <v>2.2600000000000002</v>
      </c>
      <c r="AA33" s="15">
        <v>2.2999999999999998</v>
      </c>
      <c r="AB33" s="15">
        <v>2.3879999999999999</v>
      </c>
      <c r="AC33" s="15">
        <v>2.476</v>
      </c>
      <c r="AD33" s="15">
        <v>2.5640000000000001</v>
      </c>
      <c r="AE33" s="15">
        <v>2.7</v>
      </c>
      <c r="AF33" s="15">
        <v>2.66</v>
      </c>
      <c r="AG33">
        <v>2.62</v>
      </c>
      <c r="AH33">
        <v>2.58</v>
      </c>
      <c r="AI33">
        <v>2.54</v>
      </c>
      <c r="AJ33">
        <v>2.5</v>
      </c>
    </row>
    <row r="34" spans="1:36" x14ac:dyDescent="0.25">
      <c r="A34">
        <v>2</v>
      </c>
      <c r="C34">
        <v>1</v>
      </c>
      <c r="D34">
        <v>2</v>
      </c>
      <c r="J34" s="27">
        <v>3.3</v>
      </c>
      <c r="K34" s="27">
        <v>3.3</v>
      </c>
      <c r="L34" s="27">
        <v>3.3</v>
      </c>
      <c r="M34" s="27">
        <v>3.3</v>
      </c>
      <c r="N34" s="27">
        <v>3.3</v>
      </c>
      <c r="O34" s="27">
        <v>3.3</v>
      </c>
      <c r="P34" s="27">
        <v>3.3</v>
      </c>
      <c r="Q34" s="27">
        <v>3.3</v>
      </c>
      <c r="R34" s="27">
        <v>3.3</v>
      </c>
      <c r="S34" s="27">
        <v>3.3</v>
      </c>
      <c r="T34" s="27">
        <v>3.3</v>
      </c>
      <c r="U34" s="27">
        <v>3.3</v>
      </c>
      <c r="V34" s="15">
        <v>3.3</v>
      </c>
      <c r="W34" s="15">
        <v>3.2399999999999998</v>
      </c>
      <c r="X34" s="15">
        <v>3.1799999999999997</v>
      </c>
      <c r="Y34" s="15">
        <v>3.1199999999999997</v>
      </c>
      <c r="Z34" s="15">
        <v>3.0599999999999996</v>
      </c>
      <c r="AA34" s="15">
        <v>3</v>
      </c>
      <c r="AB34" s="15">
        <v>3.2880000000000003</v>
      </c>
      <c r="AC34" s="15">
        <v>3.5760000000000005</v>
      </c>
      <c r="AD34" s="15">
        <v>3.8640000000000008</v>
      </c>
      <c r="AE34" s="15">
        <v>4.5</v>
      </c>
      <c r="AF34" s="15">
        <v>4.72</v>
      </c>
      <c r="AG34">
        <v>4.9399999999999995</v>
      </c>
      <c r="AH34">
        <v>5.1599999999999993</v>
      </c>
      <c r="AI34">
        <v>5.379999999999999</v>
      </c>
      <c r="AJ34">
        <v>5.6</v>
      </c>
    </row>
    <row r="35" spans="1:36" x14ac:dyDescent="0.25">
      <c r="A35">
        <v>2</v>
      </c>
      <c r="C35">
        <v>1</v>
      </c>
      <c r="D35">
        <v>3</v>
      </c>
      <c r="J35" s="27">
        <v>9.6999999999999993</v>
      </c>
      <c r="K35" s="27">
        <v>9.6999999999999993</v>
      </c>
      <c r="L35" s="27">
        <v>9.6999999999999993</v>
      </c>
      <c r="M35" s="27">
        <v>9.6999999999999993</v>
      </c>
      <c r="N35" s="27">
        <v>9.6999999999999993</v>
      </c>
      <c r="O35" s="27">
        <v>9.6999999999999993</v>
      </c>
      <c r="P35" s="27">
        <v>9.6999999999999993</v>
      </c>
      <c r="Q35" s="27">
        <v>9.6999999999999993</v>
      </c>
      <c r="R35" s="27">
        <v>9.6999999999999993</v>
      </c>
      <c r="S35" s="27">
        <v>9.6999999999999993</v>
      </c>
      <c r="T35" s="27">
        <v>9.6999999999999993</v>
      </c>
      <c r="U35" s="27">
        <v>9.6999999999999993</v>
      </c>
      <c r="V35" s="15">
        <v>9.6999999999999993</v>
      </c>
      <c r="W35" s="15">
        <v>9.1</v>
      </c>
      <c r="X35" s="15">
        <v>8.5</v>
      </c>
      <c r="Y35" s="15">
        <v>7.9</v>
      </c>
      <c r="Z35" s="15">
        <v>7.3000000000000007</v>
      </c>
      <c r="AA35" s="15">
        <v>6.7</v>
      </c>
      <c r="AB35" s="15">
        <v>7.22</v>
      </c>
      <c r="AC35" s="15">
        <v>7.7399999999999993</v>
      </c>
      <c r="AD35" s="15">
        <v>8.26</v>
      </c>
      <c r="AE35" s="15">
        <v>9.9</v>
      </c>
      <c r="AF35" s="15">
        <v>9.620000000000001</v>
      </c>
      <c r="AG35">
        <v>9.3400000000000016</v>
      </c>
      <c r="AH35">
        <v>9.0600000000000023</v>
      </c>
      <c r="AI35">
        <v>8.7800000000000029</v>
      </c>
      <c r="AJ35">
        <v>8.5</v>
      </c>
    </row>
    <row r="36" spans="1:36" x14ac:dyDescent="0.25">
      <c r="A36">
        <v>2</v>
      </c>
      <c r="C36">
        <v>2</v>
      </c>
      <c r="D36">
        <v>1</v>
      </c>
      <c r="J36" s="27">
        <v>5.6715286270813321</v>
      </c>
      <c r="K36" s="27">
        <v>5.6715286270813321</v>
      </c>
      <c r="L36" s="27">
        <v>5.6715286270813321</v>
      </c>
      <c r="M36" s="27">
        <v>5.6715286270813321</v>
      </c>
      <c r="N36" s="27">
        <v>5.6715286270813321</v>
      </c>
      <c r="O36" s="27">
        <v>5.6715286270813321</v>
      </c>
      <c r="P36" s="27">
        <v>5.6715286270813321</v>
      </c>
      <c r="Q36" s="27">
        <v>5.6715286270813321</v>
      </c>
      <c r="R36" s="27">
        <v>5.6715286270813321</v>
      </c>
      <c r="S36" s="27">
        <v>5.6715286270813321</v>
      </c>
      <c r="T36" s="27">
        <v>5.6715286270813321</v>
      </c>
      <c r="U36" s="27">
        <v>5.6715286270813321</v>
      </c>
      <c r="V36" s="15">
        <v>5.6715286270813321</v>
      </c>
      <c r="W36" s="15">
        <v>5.4796025212373882</v>
      </c>
      <c r="X36" s="15">
        <v>5.2851424838996177</v>
      </c>
      <c r="Y36" s="15">
        <v>5.0897166014499833</v>
      </c>
      <c r="Z36" s="15">
        <v>4.8931169667989289</v>
      </c>
      <c r="AA36" s="15">
        <v>4.6954218647078783</v>
      </c>
      <c r="AB36" s="15">
        <v>4.9492291468621605</v>
      </c>
      <c r="AC36" s="15">
        <v>5.2005643736396392</v>
      </c>
      <c r="AD36" s="15">
        <v>5.4494664341546475</v>
      </c>
      <c r="AE36" s="15">
        <v>6.1662116083351446</v>
      </c>
      <c r="AF36" s="15">
        <v>6.3256980087626022</v>
      </c>
      <c r="AG36">
        <v>6.4859644336417066</v>
      </c>
      <c r="AH36">
        <v>6.6465620064373461</v>
      </c>
      <c r="AI36">
        <v>6.8070127507559288</v>
      </c>
      <c r="AJ36">
        <v>6.9678856718787037</v>
      </c>
    </row>
    <row r="37" spans="1:36" x14ac:dyDescent="0.25">
      <c r="A37">
        <v>2</v>
      </c>
      <c r="C37">
        <v>2</v>
      </c>
      <c r="D37">
        <v>2</v>
      </c>
      <c r="J37" s="27">
        <v>4.4304550145864781</v>
      </c>
      <c r="K37" s="27">
        <v>4.4304550145864781</v>
      </c>
      <c r="L37" s="27">
        <v>4.4304550145864781</v>
      </c>
      <c r="M37" s="27">
        <v>4.4304550145864781</v>
      </c>
      <c r="N37" s="27">
        <v>4.4304550145864781</v>
      </c>
      <c r="O37" s="27">
        <v>4.4304550145864781</v>
      </c>
      <c r="P37" s="27">
        <v>4.4304550145864781</v>
      </c>
      <c r="Q37" s="27">
        <v>4.4304550145864781</v>
      </c>
      <c r="R37" s="27">
        <v>4.4304550145864781</v>
      </c>
      <c r="S37" s="27">
        <v>4.4304550145864781</v>
      </c>
      <c r="T37" s="27">
        <v>4.4304550145864781</v>
      </c>
      <c r="U37" s="27">
        <v>4.4304550145864781</v>
      </c>
      <c r="V37" s="15">
        <v>4.4304550145864781</v>
      </c>
      <c r="W37" s="15">
        <v>4.0952349488532507</v>
      </c>
      <c r="X37" s="15">
        <v>3.7651791254615041</v>
      </c>
      <c r="Y37" s="15">
        <v>3.4378655307069907</v>
      </c>
      <c r="Z37" s="15">
        <v>3.1136317699325118</v>
      </c>
      <c r="AA37" s="15">
        <v>2.7923984510668878</v>
      </c>
      <c r="AB37" s="15">
        <v>3.0962765648916459</v>
      </c>
      <c r="AC37" s="15">
        <v>3.4055102884421933</v>
      </c>
      <c r="AD37" s="15">
        <v>3.7200816527501392</v>
      </c>
      <c r="AE37" s="15">
        <v>4.646199186360672</v>
      </c>
      <c r="AF37" s="15">
        <v>4.7838968346234525</v>
      </c>
      <c r="AG37">
        <v>4.9203477268781466</v>
      </c>
      <c r="AH37">
        <v>5.056296151011332</v>
      </c>
      <c r="AI37">
        <v>5.1925082811849004</v>
      </c>
      <c r="AJ37">
        <v>5.3280800667910411</v>
      </c>
    </row>
    <row r="38" spans="1:36" x14ac:dyDescent="0.25">
      <c r="A38">
        <v>2</v>
      </c>
      <c r="C38">
        <v>2</v>
      </c>
      <c r="D38">
        <v>3</v>
      </c>
      <c r="J38" s="27">
        <v>6.7039672833356203</v>
      </c>
      <c r="K38" s="27">
        <v>6.7039672833356203</v>
      </c>
      <c r="L38" s="27">
        <v>6.7039672833356203</v>
      </c>
      <c r="M38" s="27">
        <v>6.7039672833356203</v>
      </c>
      <c r="N38" s="27">
        <v>6.7039672833356203</v>
      </c>
      <c r="O38" s="27">
        <v>6.7039672833356203</v>
      </c>
      <c r="P38" s="27">
        <v>6.7039672833356203</v>
      </c>
      <c r="Q38" s="27">
        <v>6.7039672833356203</v>
      </c>
      <c r="R38" s="27">
        <v>6.7039672833356203</v>
      </c>
      <c r="S38" s="27">
        <v>6.7039672833356203</v>
      </c>
      <c r="T38" s="27">
        <v>6.7039672833356203</v>
      </c>
      <c r="U38" s="27">
        <v>6.7039672833356203</v>
      </c>
      <c r="V38" s="15">
        <v>6.7039672833356203</v>
      </c>
      <c r="W38" s="15">
        <v>6.3210152575039436</v>
      </c>
      <c r="X38" s="15">
        <v>5.9435360700331765</v>
      </c>
      <c r="Y38" s="15">
        <v>5.5698294266446862</v>
      </c>
      <c r="Z38" s="15">
        <v>5.2001566792145688</v>
      </c>
      <c r="AA38" s="15">
        <v>4.8345234435817082</v>
      </c>
      <c r="AB38" s="15">
        <v>5.0802015951019088</v>
      </c>
      <c r="AC38" s="15">
        <v>5.3237405666416695</v>
      </c>
      <c r="AD38" s="15">
        <v>5.5650602219805929</v>
      </c>
      <c r="AE38" s="15">
        <v>6.4041369315652723</v>
      </c>
      <c r="AF38" s="15">
        <v>6.4588242887108045</v>
      </c>
      <c r="AG38">
        <v>6.5133158064436127</v>
      </c>
      <c r="AH38">
        <v>6.5676966972980892</v>
      </c>
      <c r="AI38">
        <v>6.6220847135308167</v>
      </c>
      <c r="AJ38">
        <v>6.6763314402333567</v>
      </c>
    </row>
    <row r="39" spans="1:36" x14ac:dyDescent="0.25">
      <c r="A39">
        <v>2</v>
      </c>
      <c r="C39">
        <v>4</v>
      </c>
      <c r="D39">
        <v>1</v>
      </c>
      <c r="J39" s="27">
        <v>7.6634009341926328</v>
      </c>
      <c r="K39" s="27">
        <v>7.6634009341926328</v>
      </c>
      <c r="L39" s="27">
        <v>7.6634009341926328</v>
      </c>
      <c r="M39" s="27">
        <v>7.6634009341926328</v>
      </c>
      <c r="N39" s="27">
        <v>7.6634009341926328</v>
      </c>
      <c r="O39" s="27">
        <v>7.6634009341926328</v>
      </c>
      <c r="P39" s="27">
        <v>7.6634009341926328</v>
      </c>
      <c r="Q39" s="27">
        <v>7.6634009341926328</v>
      </c>
      <c r="R39" s="27">
        <v>7.6634009341926328</v>
      </c>
      <c r="S39" s="27">
        <v>7.6634009341926328</v>
      </c>
      <c r="T39" s="27">
        <v>7.6634009341926328</v>
      </c>
      <c r="U39" s="27">
        <v>7.6634009341926328</v>
      </c>
      <c r="V39" s="15">
        <v>7.6634009341926328</v>
      </c>
      <c r="W39" s="15">
        <v>7.5047968635607587</v>
      </c>
      <c r="X39" s="15">
        <v>7.3454800044904616</v>
      </c>
      <c r="Y39" s="15">
        <v>7.1887880294122688</v>
      </c>
      <c r="Z39" s="15">
        <v>7.0347670850707766</v>
      </c>
      <c r="AA39" s="15">
        <v>6.8833501250676496</v>
      </c>
      <c r="AB39" s="15">
        <v>7.4031888996167732</v>
      </c>
      <c r="AC39" s="15">
        <v>7.9230276771255648</v>
      </c>
      <c r="AD39" s="15">
        <v>8.4427066389665129</v>
      </c>
      <c r="AE39" s="15">
        <v>9.6274202671539832</v>
      </c>
      <c r="AF39" s="15">
        <v>9.7095328224620996</v>
      </c>
      <c r="AG39">
        <v>9.7916766101938073</v>
      </c>
      <c r="AH39">
        <v>9.8739050493724143</v>
      </c>
      <c r="AI39">
        <v>9.9560898385408301</v>
      </c>
      <c r="AJ39">
        <v>10.038269663262826</v>
      </c>
    </row>
    <row r="40" spans="1:36" x14ac:dyDescent="0.25">
      <c r="A40">
        <v>2</v>
      </c>
      <c r="C40">
        <v>4</v>
      </c>
      <c r="D40">
        <v>2</v>
      </c>
      <c r="J40" s="27">
        <v>0.5265557285541913</v>
      </c>
      <c r="K40" s="27">
        <v>0.5265557285541913</v>
      </c>
      <c r="L40" s="27">
        <v>0.5265557285541913</v>
      </c>
      <c r="M40" s="27">
        <v>0.5265557285541913</v>
      </c>
      <c r="N40" s="27">
        <v>0.5265557285541913</v>
      </c>
      <c r="O40" s="27">
        <v>0.5265557285541913</v>
      </c>
      <c r="P40" s="27">
        <v>0.5265557285541913</v>
      </c>
      <c r="Q40" s="27">
        <v>0.5265557285541913</v>
      </c>
      <c r="R40" s="27">
        <v>0.5265557285541913</v>
      </c>
      <c r="S40" s="27">
        <v>0.5265557285541913</v>
      </c>
      <c r="T40" s="27">
        <v>0.5265557285541913</v>
      </c>
      <c r="U40" s="27">
        <v>0.5265557285541913</v>
      </c>
      <c r="V40" s="15">
        <v>0.5265557285541913</v>
      </c>
      <c r="W40" s="15">
        <v>0.60561334727209637</v>
      </c>
      <c r="X40" s="15">
        <v>0.68405376464797374</v>
      </c>
      <c r="Y40" s="15">
        <v>0.76249584354592681</v>
      </c>
      <c r="Z40" s="15">
        <v>0.84096425738763592</v>
      </c>
      <c r="AA40" s="15">
        <v>0.91945843755637524</v>
      </c>
      <c r="AB40" s="15">
        <v>1.0177337915605102</v>
      </c>
      <c r="AC40" s="15">
        <v>1.1154448884930674</v>
      </c>
      <c r="AD40" s="15">
        <v>1.2123627741041001</v>
      </c>
      <c r="AE40" s="15">
        <v>1.3274202671539834</v>
      </c>
      <c r="AF40" s="15">
        <v>1.3922490801708318</v>
      </c>
      <c r="AG40">
        <v>1.4570576579651293</v>
      </c>
      <c r="AH40">
        <v>1.5219190918257364</v>
      </c>
      <c r="AI40">
        <v>1.5866634377728455</v>
      </c>
      <c r="AJ40">
        <v>1.6513194227362717</v>
      </c>
    </row>
    <row r="41" spans="1:36" x14ac:dyDescent="0.25">
      <c r="A41">
        <v>2</v>
      </c>
      <c r="C41">
        <v>4</v>
      </c>
      <c r="D41">
        <v>3</v>
      </c>
      <c r="J41" s="27">
        <v>1.934688854289162</v>
      </c>
      <c r="K41" s="27">
        <v>1.934688854289162</v>
      </c>
      <c r="L41" s="27">
        <v>1.934688854289162</v>
      </c>
      <c r="M41" s="27">
        <v>1.934688854289162</v>
      </c>
      <c r="N41" s="27">
        <v>1.934688854289162</v>
      </c>
      <c r="O41" s="27">
        <v>1.934688854289162</v>
      </c>
      <c r="P41" s="27">
        <v>1.934688854289162</v>
      </c>
      <c r="Q41" s="27">
        <v>1.934688854289162</v>
      </c>
      <c r="R41" s="27">
        <v>1.934688854289162</v>
      </c>
      <c r="S41" s="27">
        <v>1.934688854289162</v>
      </c>
      <c r="T41" s="27">
        <v>1.934688854289162</v>
      </c>
      <c r="U41" s="27">
        <v>1.934688854289162</v>
      </c>
      <c r="V41" s="15">
        <v>1.934688854289162</v>
      </c>
      <c r="W41" s="15">
        <v>1.9409263983273484</v>
      </c>
      <c r="X41" s="15">
        <v>1.947037849414081</v>
      </c>
      <c r="Y41" s="15">
        <v>1.9528998337418373</v>
      </c>
      <c r="Z41" s="15">
        <v>1.9585157108865163</v>
      </c>
      <c r="AA41" s="15">
        <v>1.9638916875112749</v>
      </c>
      <c r="AB41" s="15">
        <v>2.1483653241687897</v>
      </c>
      <c r="AC41" s="15">
        <v>2.3334469054669422</v>
      </c>
      <c r="AD41" s="15">
        <v>2.5192129816392907</v>
      </c>
      <c r="AE41" s="15">
        <v>2.8862898664230086</v>
      </c>
      <c r="AF41" s="15">
        <v>3.0186159506641044</v>
      </c>
      <c r="AG41">
        <v>3.1510139136918509</v>
      </c>
      <c r="AH41">
        <v>3.2834236031431452</v>
      </c>
      <c r="AI41">
        <v>3.4159799620351592</v>
      </c>
      <c r="AJ41">
        <v>3.548680577263728</v>
      </c>
    </row>
    <row r="42" spans="1:36" x14ac:dyDescent="0.25">
      <c r="A42">
        <v>2</v>
      </c>
      <c r="C42">
        <v>6</v>
      </c>
      <c r="D42">
        <v>1</v>
      </c>
      <c r="J42" s="27">
        <v>6.4</v>
      </c>
      <c r="K42" s="27">
        <v>6.4</v>
      </c>
      <c r="L42" s="27">
        <v>6.4</v>
      </c>
      <c r="M42" s="27">
        <v>6.4</v>
      </c>
      <c r="N42" s="27">
        <v>6.4</v>
      </c>
      <c r="O42" s="27">
        <v>6.4</v>
      </c>
      <c r="P42" s="27">
        <v>6.4</v>
      </c>
      <c r="Q42" s="27">
        <v>6.4</v>
      </c>
      <c r="R42" s="27">
        <v>6.4</v>
      </c>
      <c r="S42" s="27">
        <v>6.4</v>
      </c>
      <c r="T42" s="27">
        <v>6.4</v>
      </c>
      <c r="U42" s="27">
        <v>6.4</v>
      </c>
      <c r="V42" s="15">
        <v>6.4</v>
      </c>
      <c r="W42" s="15">
        <v>6.28</v>
      </c>
      <c r="X42" s="15">
        <v>6.16</v>
      </c>
      <c r="Y42" s="15">
        <v>6.04</v>
      </c>
      <c r="Z42" s="15">
        <v>5.92</v>
      </c>
      <c r="AA42" s="15">
        <v>5.8</v>
      </c>
      <c r="AB42" s="15">
        <v>6.3159999999999998</v>
      </c>
      <c r="AC42" s="15">
        <v>6.8319999999999999</v>
      </c>
      <c r="AD42" s="15">
        <v>7.3479999999999999</v>
      </c>
      <c r="AE42" s="15">
        <v>8.5</v>
      </c>
      <c r="AF42" s="15">
        <v>8.6</v>
      </c>
      <c r="AG42">
        <v>8.6999999999999993</v>
      </c>
      <c r="AH42">
        <v>8.7999999999999989</v>
      </c>
      <c r="AI42">
        <v>8.8999999999999986</v>
      </c>
      <c r="AJ42">
        <v>9</v>
      </c>
    </row>
    <row r="43" spans="1:36" x14ac:dyDescent="0.25">
      <c r="A43">
        <v>2</v>
      </c>
      <c r="C43">
        <v>6</v>
      </c>
      <c r="D43">
        <v>2</v>
      </c>
      <c r="J43" s="27">
        <v>0.1</v>
      </c>
      <c r="K43" s="27">
        <v>0.1</v>
      </c>
      <c r="L43" s="27">
        <v>0.1</v>
      </c>
      <c r="M43" s="27">
        <v>0.1</v>
      </c>
      <c r="N43" s="27">
        <v>0.1</v>
      </c>
      <c r="O43" s="27">
        <v>0.1</v>
      </c>
      <c r="P43" s="27">
        <v>0.1</v>
      </c>
      <c r="Q43" s="27">
        <v>0.1</v>
      </c>
      <c r="R43" s="27">
        <v>0.1</v>
      </c>
      <c r="S43" s="27">
        <v>0.1</v>
      </c>
      <c r="T43" s="27">
        <v>0.1</v>
      </c>
      <c r="U43" s="27">
        <v>0.1</v>
      </c>
      <c r="V43" s="15">
        <v>0.1</v>
      </c>
      <c r="W43" s="15">
        <v>0.12000000000000001</v>
      </c>
      <c r="X43" s="15">
        <v>0.14000000000000001</v>
      </c>
      <c r="Y43" s="15">
        <v>0.16</v>
      </c>
      <c r="Z43" s="15">
        <v>0.18</v>
      </c>
      <c r="AA43" s="15">
        <v>0.2</v>
      </c>
      <c r="AB43" s="15">
        <v>0.20400000000000001</v>
      </c>
      <c r="AC43" s="15">
        <v>0.20800000000000002</v>
      </c>
      <c r="AD43" s="15">
        <v>0.21200000000000002</v>
      </c>
      <c r="AE43" s="15">
        <v>0.2</v>
      </c>
      <c r="AF43" s="15">
        <v>0.24000000000000002</v>
      </c>
      <c r="AG43">
        <v>0.28000000000000003</v>
      </c>
      <c r="AH43">
        <v>0.32</v>
      </c>
      <c r="AI43">
        <v>0.36</v>
      </c>
      <c r="AJ43">
        <v>0.4</v>
      </c>
    </row>
    <row r="44" spans="1:36" x14ac:dyDescent="0.25">
      <c r="A44">
        <v>2</v>
      </c>
      <c r="C44">
        <v>6</v>
      </c>
      <c r="D44">
        <v>3</v>
      </c>
      <c r="J44" s="27">
        <v>0.8</v>
      </c>
      <c r="K44" s="27">
        <v>0.8</v>
      </c>
      <c r="L44" s="27">
        <v>0.8</v>
      </c>
      <c r="M44" s="27">
        <v>0.8</v>
      </c>
      <c r="N44" s="27">
        <v>0.8</v>
      </c>
      <c r="O44" s="27">
        <v>0.8</v>
      </c>
      <c r="P44" s="27">
        <v>0.8</v>
      </c>
      <c r="Q44" s="27">
        <v>0.8</v>
      </c>
      <c r="R44" s="27">
        <v>0.8</v>
      </c>
      <c r="S44" s="27">
        <v>0.8</v>
      </c>
      <c r="T44" s="27">
        <v>0.8</v>
      </c>
      <c r="U44" s="27">
        <v>0.8</v>
      </c>
      <c r="V44" s="15">
        <v>0.8</v>
      </c>
      <c r="W44" s="15">
        <v>0.78</v>
      </c>
      <c r="X44" s="15">
        <v>0.76</v>
      </c>
      <c r="Y44" s="15">
        <v>0.74</v>
      </c>
      <c r="Z44" s="15">
        <v>0.72</v>
      </c>
      <c r="AA44" s="15">
        <v>0.7</v>
      </c>
      <c r="AB44" s="15">
        <v>0.73599999999999999</v>
      </c>
      <c r="AC44" s="15">
        <v>0.77200000000000002</v>
      </c>
      <c r="AD44" s="15">
        <v>0.80800000000000005</v>
      </c>
      <c r="AE44" s="15">
        <v>0.9</v>
      </c>
      <c r="AF44" s="15">
        <v>0.92</v>
      </c>
      <c r="AG44">
        <v>0.94000000000000006</v>
      </c>
      <c r="AH44">
        <v>0.96000000000000008</v>
      </c>
      <c r="AI44">
        <v>0.98000000000000009</v>
      </c>
      <c r="AJ44">
        <v>1</v>
      </c>
    </row>
    <row r="45" spans="1:36" x14ac:dyDescent="0.25">
      <c r="A45">
        <v>2</v>
      </c>
      <c r="C45">
        <v>7</v>
      </c>
      <c r="D45">
        <v>1</v>
      </c>
      <c r="J45" s="27">
        <v>2.6</v>
      </c>
      <c r="K45" s="27">
        <v>2.6</v>
      </c>
      <c r="L45" s="27">
        <v>2.6</v>
      </c>
      <c r="M45" s="27">
        <v>2.6</v>
      </c>
      <c r="N45" s="27">
        <v>2.6</v>
      </c>
      <c r="O45" s="27">
        <v>2.6</v>
      </c>
      <c r="P45" s="27">
        <v>2.6</v>
      </c>
      <c r="Q45" s="27">
        <v>2.6</v>
      </c>
      <c r="R45" s="27">
        <v>2.6</v>
      </c>
      <c r="S45" s="27">
        <v>2.6</v>
      </c>
      <c r="T45" s="27">
        <v>2.6</v>
      </c>
      <c r="U45" s="27">
        <v>2.6</v>
      </c>
      <c r="V45" s="15">
        <v>2.6</v>
      </c>
      <c r="W45" s="15">
        <v>2.9</v>
      </c>
      <c r="X45" s="15">
        <v>3.1999999999999997</v>
      </c>
      <c r="Y45" s="15">
        <v>3.4999999999999996</v>
      </c>
      <c r="Z45" s="15">
        <v>3.7999999999999994</v>
      </c>
      <c r="AA45" s="15">
        <v>4.0999999999999996</v>
      </c>
      <c r="AB45" s="15">
        <v>4.3</v>
      </c>
      <c r="AC45" s="15">
        <v>4.5</v>
      </c>
      <c r="AD45" s="15">
        <v>4.7</v>
      </c>
      <c r="AE45" s="15">
        <v>4.8</v>
      </c>
      <c r="AF45" s="15">
        <v>4.8999999999999995</v>
      </c>
      <c r="AG45">
        <v>4.9999999999999991</v>
      </c>
      <c r="AH45">
        <v>5.0999999999999988</v>
      </c>
      <c r="AI45">
        <v>5.1999999999999984</v>
      </c>
      <c r="AJ45">
        <v>5.3</v>
      </c>
    </row>
    <row r="46" spans="1:36" x14ac:dyDescent="0.25">
      <c r="A46">
        <v>2</v>
      </c>
      <c r="C46">
        <v>7</v>
      </c>
      <c r="D46">
        <v>2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0.1</v>
      </c>
      <c r="AC46" s="15">
        <v>0.2</v>
      </c>
      <c r="AD46" s="15">
        <v>0.30000000000000004</v>
      </c>
      <c r="AE46" s="15">
        <v>0.5</v>
      </c>
      <c r="AF46" s="15">
        <v>0.42</v>
      </c>
      <c r="AG46">
        <v>0.33999999999999997</v>
      </c>
      <c r="AH46">
        <v>0.25999999999999995</v>
      </c>
      <c r="AI46">
        <v>0.17999999999999994</v>
      </c>
      <c r="AJ46">
        <v>0.1</v>
      </c>
    </row>
    <row r="47" spans="1:36" x14ac:dyDescent="0.25">
      <c r="A47">
        <v>2</v>
      </c>
      <c r="C47">
        <v>7</v>
      </c>
      <c r="D47">
        <v>3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15">
        <v>0</v>
      </c>
      <c r="W47" s="15">
        <v>0.02</v>
      </c>
      <c r="X47" s="15">
        <v>0.04</v>
      </c>
      <c r="Y47" s="15">
        <v>0.06</v>
      </c>
      <c r="Z47" s="15">
        <v>0.08</v>
      </c>
      <c r="AA47" s="15">
        <v>0.1</v>
      </c>
      <c r="AB47" s="15">
        <v>0.26400000000000001</v>
      </c>
      <c r="AC47" s="15">
        <v>0.42800000000000005</v>
      </c>
      <c r="AD47" s="15">
        <v>0.59200000000000008</v>
      </c>
      <c r="AE47" s="15">
        <v>0.9</v>
      </c>
      <c r="AF47" s="15">
        <v>0.78</v>
      </c>
      <c r="AG47">
        <v>0.66</v>
      </c>
      <c r="AH47">
        <v>0.54</v>
      </c>
      <c r="AI47">
        <v>0.42000000000000004</v>
      </c>
      <c r="AJ47">
        <v>0.3</v>
      </c>
    </row>
    <row r="48" spans="1:36" x14ac:dyDescent="0.25">
      <c r="A48" t="s">
        <v>152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1:40" x14ac:dyDescent="0.25">
      <c r="A49" s="16" t="s">
        <v>35</v>
      </c>
      <c r="B49" s="16" t="s">
        <v>36</v>
      </c>
      <c r="C49" s="16" t="s">
        <v>37</v>
      </c>
      <c r="D49" s="16"/>
      <c r="E49" s="16"/>
      <c r="F49" s="16"/>
      <c r="G49" s="16"/>
      <c r="H49" s="16"/>
      <c r="I49" s="16"/>
      <c r="J49" s="16">
        <v>1990</v>
      </c>
      <c r="K49" s="16">
        <v>1991</v>
      </c>
      <c r="L49" s="16">
        <v>1992</v>
      </c>
      <c r="M49" s="16">
        <v>1993</v>
      </c>
      <c r="N49" s="16">
        <v>1994</v>
      </c>
      <c r="O49" s="16">
        <v>1995</v>
      </c>
      <c r="P49" s="16">
        <v>1996</v>
      </c>
      <c r="Q49" s="16">
        <v>1997</v>
      </c>
      <c r="R49" s="16">
        <v>1998</v>
      </c>
      <c r="S49" s="16">
        <v>1999</v>
      </c>
      <c r="T49" s="16">
        <v>2000</v>
      </c>
      <c r="U49" s="16">
        <v>2001</v>
      </c>
      <c r="V49" s="16">
        <v>2002</v>
      </c>
      <c r="W49" s="16">
        <v>2003</v>
      </c>
      <c r="X49" s="16">
        <v>2004</v>
      </c>
      <c r="Y49" s="16">
        <v>2005</v>
      </c>
      <c r="Z49" s="16">
        <v>2006</v>
      </c>
      <c r="AA49" s="16">
        <v>2007</v>
      </c>
      <c r="AB49" s="16">
        <v>2008</v>
      </c>
      <c r="AC49" s="16">
        <v>2009</v>
      </c>
      <c r="AD49" s="16">
        <v>2010</v>
      </c>
      <c r="AE49" s="16">
        <v>2011</v>
      </c>
      <c r="AF49" s="16">
        <v>2012</v>
      </c>
      <c r="AG49" s="16">
        <v>2013</v>
      </c>
      <c r="AH49" s="16">
        <v>2014</v>
      </c>
      <c r="AI49" s="16">
        <v>2015</v>
      </c>
      <c r="AJ49" s="16">
        <v>2016</v>
      </c>
      <c r="AK49" s="16"/>
      <c r="AL49" s="16"/>
      <c r="AM49" s="16"/>
      <c r="AN49" s="16"/>
    </row>
    <row r="50" spans="1:40" x14ac:dyDescent="0.25">
      <c r="A50" s="16">
        <v>1</v>
      </c>
      <c r="B50" s="16">
        <v>2</v>
      </c>
      <c r="C50" s="16">
        <v>1</v>
      </c>
      <c r="D50" s="16"/>
      <c r="E50" s="16"/>
      <c r="F50" s="16"/>
      <c r="G50" s="16"/>
      <c r="H50" s="16"/>
      <c r="I50" s="16"/>
      <c r="J50" s="40">
        <f>(((((8.8*J18)+(6.61*J19)+(17.3*J20)+(4.81*$B$7)+120)*0.01)))</f>
        <v>3.6931099999999994</v>
      </c>
      <c r="K50" s="17">
        <f t="shared" ref="K50:AJ50" si="0">(((((8.8*K18)+(6.61*K19)+(17.3*K20)+(4.81*$B$7)+120)*0.01)))</f>
        <v>3.6931099999999994</v>
      </c>
      <c r="L50" s="17">
        <f t="shared" si="0"/>
        <v>3.6931099999999994</v>
      </c>
      <c r="M50" s="17">
        <f t="shared" si="0"/>
        <v>3.6931099999999994</v>
      </c>
      <c r="N50" s="17">
        <f t="shared" si="0"/>
        <v>3.6931099999999994</v>
      </c>
      <c r="O50" s="17">
        <f t="shared" si="0"/>
        <v>3.6931099999999994</v>
      </c>
      <c r="P50" s="17">
        <f t="shared" si="0"/>
        <v>3.6931099999999994</v>
      </c>
      <c r="Q50" s="17">
        <f t="shared" si="0"/>
        <v>3.6931099999999994</v>
      </c>
      <c r="R50" s="17">
        <f t="shared" si="0"/>
        <v>3.6931099999999994</v>
      </c>
      <c r="S50" s="17">
        <f t="shared" si="0"/>
        <v>3.6440674999999998</v>
      </c>
      <c r="T50" s="17">
        <f t="shared" si="0"/>
        <v>3.5950250000000001</v>
      </c>
      <c r="U50" s="17">
        <f t="shared" si="0"/>
        <v>3.5459825</v>
      </c>
      <c r="V50" s="17">
        <f t="shared" si="0"/>
        <v>3.4969399999999995</v>
      </c>
      <c r="W50" s="17">
        <f t="shared" si="0"/>
        <v>3.4478975000000003</v>
      </c>
      <c r="X50" s="17">
        <f t="shared" si="0"/>
        <v>3.3988549999999997</v>
      </c>
      <c r="Y50" s="17">
        <f t="shared" si="0"/>
        <v>3.3498125000000005</v>
      </c>
      <c r="Z50" s="17">
        <f t="shared" si="0"/>
        <v>3.30077</v>
      </c>
      <c r="AA50" s="17">
        <f t="shared" si="0"/>
        <v>3.4032000000000004</v>
      </c>
      <c r="AB50" s="17">
        <f t="shared" si="0"/>
        <v>3.50563</v>
      </c>
      <c r="AC50" s="17">
        <f t="shared" si="0"/>
        <v>3.60806</v>
      </c>
      <c r="AD50" s="17">
        <f t="shared" si="0"/>
        <v>3.7104900000000001</v>
      </c>
      <c r="AE50" s="17">
        <f t="shared" si="0"/>
        <v>3.8129200000000005</v>
      </c>
      <c r="AF50" s="17">
        <f t="shared" si="0"/>
        <v>3.8063920000000002</v>
      </c>
      <c r="AG50" s="17">
        <f t="shared" si="0"/>
        <v>3.7998639999999999</v>
      </c>
      <c r="AH50" s="17">
        <f t="shared" si="0"/>
        <v>3.793336</v>
      </c>
      <c r="AI50" s="17">
        <f t="shared" si="0"/>
        <v>3.7868080000000006</v>
      </c>
      <c r="AJ50" s="17">
        <f t="shared" si="0"/>
        <v>3.7802800000000003</v>
      </c>
      <c r="AK50" s="16"/>
      <c r="AL50" s="16"/>
      <c r="AM50" s="16"/>
      <c r="AN50" s="16"/>
    </row>
    <row r="51" spans="1:40" x14ac:dyDescent="0.25">
      <c r="A51" s="16">
        <v>1</v>
      </c>
      <c r="B51" s="16">
        <v>2</v>
      </c>
      <c r="C51" s="16">
        <v>2</v>
      </c>
      <c r="D51" s="16"/>
      <c r="E51" s="16"/>
      <c r="F51" s="16"/>
      <c r="G51" s="16"/>
      <c r="H51" s="16"/>
      <c r="I51" s="16"/>
      <c r="J51" s="39">
        <f>(((((8.8*J21)+(6.61*J22)+(17.3*J23)+(4.81*$E$8)+120)*0.01)))</f>
        <v>4.0290587243372009</v>
      </c>
      <c r="K51" s="17">
        <f t="shared" ref="K51:AJ51" si="1">(((((8.8*K21)+(6.61*K22)+(17.3*K23)+(4.81*$E$8)+120)*0.01)))</f>
        <v>4.0290587243372009</v>
      </c>
      <c r="L51" s="17">
        <f t="shared" si="1"/>
        <v>4.0290587243372009</v>
      </c>
      <c r="M51" s="17">
        <f t="shared" si="1"/>
        <v>4.0290587243372009</v>
      </c>
      <c r="N51" s="17">
        <f t="shared" si="1"/>
        <v>4.0290587243372009</v>
      </c>
      <c r="O51" s="17">
        <f t="shared" si="1"/>
        <v>4.0290587243372009</v>
      </c>
      <c r="P51" s="17">
        <f t="shared" si="1"/>
        <v>4.0290587243372009</v>
      </c>
      <c r="Q51" s="17">
        <f t="shared" si="1"/>
        <v>4.0290587243372009</v>
      </c>
      <c r="R51" s="17">
        <f t="shared" si="1"/>
        <v>4.0290587243372009</v>
      </c>
      <c r="S51" s="17">
        <f t="shared" si="1"/>
        <v>3.9723034438213918</v>
      </c>
      <c r="T51" s="17">
        <f t="shared" si="1"/>
        <v>3.9156147240257391</v>
      </c>
      <c r="U51" s="17">
        <f t="shared" si="1"/>
        <v>3.8589919595296096</v>
      </c>
      <c r="V51" s="17">
        <f t="shared" si="1"/>
        <v>3.802434277090506</v>
      </c>
      <c r="W51" s="17">
        <f t="shared" si="1"/>
        <v>3.7459410182723052</v>
      </c>
      <c r="X51" s="17">
        <f t="shared" si="1"/>
        <v>3.6895100750567753</v>
      </c>
      <c r="Y51" s="17">
        <f t="shared" si="1"/>
        <v>3.6331410953788237</v>
      </c>
      <c r="Z51" s="17">
        <f t="shared" si="1"/>
        <v>3.5768370328713535</v>
      </c>
      <c r="AA51" s="17">
        <f t="shared" si="1"/>
        <v>3.6785761754397441</v>
      </c>
      <c r="AB51" s="17">
        <f t="shared" si="1"/>
        <v>3.7805983065556155</v>
      </c>
      <c r="AC51" s="17">
        <f t="shared" si="1"/>
        <v>3.882743960611831</v>
      </c>
      <c r="AD51" s="17">
        <f t="shared" si="1"/>
        <v>3.9849944792228489</v>
      </c>
      <c r="AE51" s="17">
        <f t="shared" si="1"/>
        <v>4.0873627664025438</v>
      </c>
      <c r="AF51" s="17">
        <f t="shared" si="1"/>
        <v>4.0774539812409119</v>
      </c>
      <c r="AG51" s="17">
        <f t="shared" si="1"/>
        <v>4.0675533431864057</v>
      </c>
      <c r="AH51" s="17">
        <f t="shared" si="1"/>
        <v>4.0576423495857492</v>
      </c>
      <c r="AI51" s="17">
        <f t="shared" si="1"/>
        <v>4.0477213905178324</v>
      </c>
      <c r="AJ51" s="17">
        <f t="shared" si="1"/>
        <v>4.0378228692508555</v>
      </c>
      <c r="AK51" s="16"/>
      <c r="AL51" s="16"/>
      <c r="AM51" s="16"/>
      <c r="AN51" s="16"/>
    </row>
    <row r="52" spans="1:40" x14ac:dyDescent="0.25">
      <c r="A52" s="16">
        <v>1</v>
      </c>
      <c r="B52" s="16">
        <v>2</v>
      </c>
      <c r="C52" s="16">
        <v>4</v>
      </c>
      <c r="D52" s="16"/>
      <c r="E52" s="16"/>
      <c r="F52" s="16"/>
      <c r="G52" s="16"/>
      <c r="H52" s="16"/>
      <c r="I52" s="16"/>
      <c r="J52" s="17">
        <f>(((((8.8*J24)+(6.61*J25)+(17.3*J26)+(4.81*$E$10)+120)*0.01)))</f>
        <v>4.5871849199399355</v>
      </c>
      <c r="K52" s="17">
        <f t="shared" ref="K52:AJ52" si="2">(((((8.8*K24)+(6.61*K25)+(17.3*K26)+(4.81*$E$10)+120)*0.01)))</f>
        <v>4.5871849199399355</v>
      </c>
      <c r="L52" s="17">
        <f t="shared" si="2"/>
        <v>4.5871849199399355</v>
      </c>
      <c r="M52" s="17">
        <f t="shared" si="2"/>
        <v>4.5871849199399355</v>
      </c>
      <c r="N52" s="17">
        <f t="shared" si="2"/>
        <v>4.5871849199399355</v>
      </c>
      <c r="O52" s="17">
        <f t="shared" si="2"/>
        <v>4.5871849199399355</v>
      </c>
      <c r="P52" s="17">
        <f t="shared" si="2"/>
        <v>4.5871849199399355</v>
      </c>
      <c r="Q52" s="17">
        <f t="shared" si="2"/>
        <v>4.5871849199399355</v>
      </c>
      <c r="R52" s="17">
        <f t="shared" si="2"/>
        <v>4.5871849199399355</v>
      </c>
      <c r="S52" s="17">
        <f t="shared" si="2"/>
        <v>4.5526557275136836</v>
      </c>
      <c r="T52" s="17">
        <f t="shared" si="2"/>
        <v>4.5181328824698053</v>
      </c>
      <c r="U52" s="17">
        <f t="shared" si="2"/>
        <v>4.4835427041429687</v>
      </c>
      <c r="V52" s="17">
        <f t="shared" si="2"/>
        <v>4.4489348731349336</v>
      </c>
      <c r="W52" s="17">
        <f t="shared" si="2"/>
        <v>4.414309251126296</v>
      </c>
      <c r="X52" s="17">
        <f t="shared" si="2"/>
        <v>4.3796982326442286</v>
      </c>
      <c r="Y52" s="17">
        <f t="shared" si="2"/>
        <v>4.3450443981627567</v>
      </c>
      <c r="Z52" s="17">
        <f t="shared" si="2"/>
        <v>4.3103712860973467</v>
      </c>
      <c r="AA52" s="17">
        <f t="shared" si="2"/>
        <v>4.4143780313956755</v>
      </c>
      <c r="AB52" s="17">
        <f t="shared" si="2"/>
        <v>4.5175391780555065</v>
      </c>
      <c r="AC52" s="17">
        <f t="shared" si="2"/>
        <v>4.6206035754007271</v>
      </c>
      <c r="AD52" s="17">
        <f t="shared" si="2"/>
        <v>4.7235950089215315</v>
      </c>
      <c r="AE52" s="17">
        <f t="shared" si="2"/>
        <v>4.8265135642337906</v>
      </c>
      <c r="AF52" s="17">
        <f t="shared" si="2"/>
        <v>4.8123220356424961</v>
      </c>
      <c r="AG52" s="17">
        <f t="shared" si="2"/>
        <v>4.798132401900947</v>
      </c>
      <c r="AH52" s="17">
        <f t="shared" si="2"/>
        <v>4.7839521443021935</v>
      </c>
      <c r="AI52" s="17">
        <f t="shared" si="2"/>
        <v>4.7697731738574101</v>
      </c>
      <c r="AJ52" s="17">
        <f t="shared" si="2"/>
        <v>4.7555557208575516</v>
      </c>
      <c r="AK52" s="16"/>
      <c r="AL52" s="16"/>
      <c r="AM52" s="16"/>
      <c r="AN52" s="16"/>
    </row>
    <row r="53" spans="1:40" x14ac:dyDescent="0.25">
      <c r="A53" s="16">
        <v>1</v>
      </c>
      <c r="B53" s="16">
        <v>2</v>
      </c>
      <c r="C53" s="16">
        <v>6</v>
      </c>
      <c r="D53" s="16"/>
      <c r="E53" s="16"/>
      <c r="F53" s="16"/>
      <c r="G53" s="16"/>
      <c r="H53" s="16"/>
      <c r="I53" s="16"/>
      <c r="J53" s="17">
        <f>(((((8.8*J27)+(6.61*J28)+(17.3*J29)+(4.81*$B$12)+120)*0.01)))</f>
        <v>4.3279100000000001</v>
      </c>
      <c r="K53" s="17">
        <f t="shared" ref="K53:AJ53" si="3">(((((8.8*K27)+(6.61*K28)+(17.3*K29)+(4.81*$B$12)+120)*0.01)))</f>
        <v>4.3279100000000001</v>
      </c>
      <c r="L53" s="17">
        <f t="shared" si="3"/>
        <v>4.3279100000000001</v>
      </c>
      <c r="M53" s="17">
        <f t="shared" si="3"/>
        <v>4.3279100000000001</v>
      </c>
      <c r="N53" s="17">
        <f t="shared" si="3"/>
        <v>4.3279100000000001</v>
      </c>
      <c r="O53" s="17">
        <f t="shared" si="3"/>
        <v>4.3279100000000001</v>
      </c>
      <c r="P53" s="17">
        <f t="shared" si="3"/>
        <v>4.3279100000000001</v>
      </c>
      <c r="Q53" s="17">
        <f t="shared" si="3"/>
        <v>4.3279100000000001</v>
      </c>
      <c r="R53" s="17">
        <f t="shared" si="3"/>
        <v>4.3279100000000001</v>
      </c>
      <c r="S53" s="17">
        <f t="shared" si="3"/>
        <v>4.31691</v>
      </c>
      <c r="T53" s="17">
        <f t="shared" si="3"/>
        <v>4.3059099999999999</v>
      </c>
      <c r="U53" s="17">
        <f t="shared" si="3"/>
        <v>4.2949099999999998</v>
      </c>
      <c r="V53" s="17">
        <f t="shared" si="3"/>
        <v>4.2839100000000006</v>
      </c>
      <c r="W53" s="17">
        <f t="shared" si="3"/>
        <v>4.2729100000000004</v>
      </c>
      <c r="X53" s="17">
        <f t="shared" si="3"/>
        <v>4.2619100000000003</v>
      </c>
      <c r="Y53" s="17">
        <f t="shared" si="3"/>
        <v>4.2509100000000002</v>
      </c>
      <c r="Z53" s="17">
        <f t="shared" si="3"/>
        <v>4.2399100000000001</v>
      </c>
      <c r="AA53" s="17">
        <f t="shared" si="3"/>
        <v>4.302772</v>
      </c>
      <c r="AB53" s="17">
        <f t="shared" si="3"/>
        <v>4.365634</v>
      </c>
      <c r="AC53" s="17">
        <f t="shared" si="3"/>
        <v>4.428496</v>
      </c>
      <c r="AD53" s="17">
        <f t="shared" si="3"/>
        <v>4.491358</v>
      </c>
      <c r="AE53" s="17">
        <f t="shared" si="3"/>
        <v>4.5542199999999999</v>
      </c>
      <c r="AF53" s="17">
        <f t="shared" si="3"/>
        <v>4.5630200000000007</v>
      </c>
      <c r="AG53" s="17">
        <f t="shared" si="3"/>
        <v>4.5718200000000007</v>
      </c>
      <c r="AH53" s="17">
        <f t="shared" si="3"/>
        <v>4.5806200000000006</v>
      </c>
      <c r="AI53" s="17">
        <f t="shared" si="3"/>
        <v>4.5894200000000005</v>
      </c>
      <c r="AJ53" s="17">
        <f t="shared" si="3"/>
        <v>4.5982200000000004</v>
      </c>
      <c r="AK53" s="16"/>
      <c r="AL53" s="16"/>
      <c r="AM53" s="16"/>
      <c r="AN53" s="16"/>
    </row>
    <row r="54" spans="1:40" x14ac:dyDescent="0.25">
      <c r="A54" s="16">
        <v>1</v>
      </c>
      <c r="B54" s="16">
        <v>2</v>
      </c>
      <c r="C54" s="16">
        <v>7</v>
      </c>
      <c r="D54" s="16"/>
      <c r="E54" s="16"/>
      <c r="F54" s="16"/>
      <c r="G54" s="16"/>
      <c r="H54" s="16"/>
      <c r="I54" s="16"/>
      <c r="J54" s="17">
        <f>(((((8.8*J30)+(6.61*J31)+(17.3*J32)+(4.81*$B$13)+120)*0.01)))</f>
        <v>3.5284999999999997</v>
      </c>
      <c r="K54" s="17">
        <f t="shared" ref="K54:AJ54" si="4">(((((8.8*K30)+(6.61*K31)+(17.3*K32)+(4.81*$B$13)+120)*0.01)))</f>
        <v>3.5284999999999997</v>
      </c>
      <c r="L54" s="17">
        <f t="shared" si="4"/>
        <v>3.5284999999999997</v>
      </c>
      <c r="M54" s="17">
        <f t="shared" si="4"/>
        <v>3.5284999999999997</v>
      </c>
      <c r="N54" s="17">
        <f t="shared" si="4"/>
        <v>3.5284999999999997</v>
      </c>
      <c r="O54" s="17">
        <f t="shared" si="4"/>
        <v>3.5284999999999997</v>
      </c>
      <c r="P54" s="17">
        <f t="shared" si="4"/>
        <v>3.5284999999999997</v>
      </c>
      <c r="Q54" s="17">
        <f t="shared" si="4"/>
        <v>3.5284999999999997</v>
      </c>
      <c r="R54" s="17">
        <f t="shared" si="4"/>
        <v>3.5284999999999997</v>
      </c>
      <c r="S54" s="17">
        <f t="shared" si="4"/>
        <v>3.5263</v>
      </c>
      <c r="T54" s="17">
        <f t="shared" si="4"/>
        <v>3.5240999999999998</v>
      </c>
      <c r="U54" s="17">
        <f t="shared" si="4"/>
        <v>3.5218999999999996</v>
      </c>
      <c r="V54" s="17">
        <f t="shared" si="4"/>
        <v>3.5196999999999998</v>
      </c>
      <c r="W54" s="17">
        <f t="shared" si="4"/>
        <v>3.5175000000000001</v>
      </c>
      <c r="X54" s="17">
        <f t="shared" si="4"/>
        <v>3.5152999999999999</v>
      </c>
      <c r="Y54" s="17">
        <f t="shared" si="4"/>
        <v>3.5130999999999997</v>
      </c>
      <c r="Z54" s="17">
        <f t="shared" si="4"/>
        <v>3.5108999999999999</v>
      </c>
      <c r="AA54" s="17">
        <f t="shared" si="4"/>
        <v>3.5666019999999996</v>
      </c>
      <c r="AB54" s="17">
        <f t="shared" si="4"/>
        <v>3.6223039999999997</v>
      </c>
      <c r="AC54" s="17">
        <f t="shared" si="4"/>
        <v>3.6780059999999999</v>
      </c>
      <c r="AD54" s="17">
        <f t="shared" si="4"/>
        <v>3.733708</v>
      </c>
      <c r="AE54" s="17">
        <f t="shared" si="4"/>
        <v>3.7894099999999997</v>
      </c>
      <c r="AF54" s="17">
        <f t="shared" si="4"/>
        <v>3.7897879999999997</v>
      </c>
      <c r="AG54" s="17">
        <f t="shared" si="4"/>
        <v>3.7901659999999997</v>
      </c>
      <c r="AH54" s="17">
        <f t="shared" si="4"/>
        <v>3.7905440000000001</v>
      </c>
      <c r="AI54" s="17">
        <f t="shared" si="4"/>
        <v>3.7909219999999992</v>
      </c>
      <c r="AJ54" s="17">
        <f t="shared" si="4"/>
        <v>3.7913000000000001</v>
      </c>
      <c r="AK54" s="16"/>
      <c r="AL54" s="16"/>
      <c r="AM54" s="16"/>
      <c r="AN54" s="16"/>
    </row>
    <row r="55" spans="1:40" x14ac:dyDescent="0.25">
      <c r="A55" s="16">
        <v>2</v>
      </c>
      <c r="B55" s="16">
        <v>2</v>
      </c>
      <c r="C55" s="16">
        <v>1</v>
      </c>
      <c r="D55" s="16"/>
      <c r="E55" s="16"/>
      <c r="F55" s="16"/>
      <c r="G55" s="16"/>
      <c r="H55" s="16"/>
      <c r="I55" s="16"/>
      <c r="J55" s="17">
        <f>(((((8.8*J33)+(6.61*J34)+(17.3*J35)+(4.81*$B$7)-53.2)*0.01)))</f>
        <v>1.8857299999999999</v>
      </c>
      <c r="K55" s="17">
        <f t="shared" ref="K55:AJ55" si="5">(((((8.8*K33)+(6.61*K34)+(17.3*K35)+(4.81*$B$7)-53.2)*0.01)))</f>
        <v>1.8857299999999999</v>
      </c>
      <c r="L55" s="17">
        <f t="shared" si="5"/>
        <v>1.8857299999999999</v>
      </c>
      <c r="M55" s="17">
        <f t="shared" si="5"/>
        <v>1.8857299999999999</v>
      </c>
      <c r="N55" s="17">
        <f t="shared" si="5"/>
        <v>1.8857299999999999</v>
      </c>
      <c r="O55" s="17">
        <f t="shared" si="5"/>
        <v>1.8857299999999999</v>
      </c>
      <c r="P55" s="17">
        <f t="shared" si="5"/>
        <v>1.8857299999999999</v>
      </c>
      <c r="Q55" s="17">
        <f t="shared" si="5"/>
        <v>1.8857299999999999</v>
      </c>
      <c r="R55" s="17">
        <f t="shared" si="5"/>
        <v>1.8857299999999999</v>
      </c>
      <c r="S55" s="17">
        <f t="shared" si="5"/>
        <v>1.8857299999999999</v>
      </c>
      <c r="T55" s="17">
        <f t="shared" si="5"/>
        <v>1.8857299999999999</v>
      </c>
      <c r="U55" s="17">
        <f t="shared" si="5"/>
        <v>1.8857299999999999</v>
      </c>
      <c r="V55" s="17">
        <f t="shared" si="5"/>
        <v>1.8857299999999999</v>
      </c>
      <c r="W55" s="17">
        <f t="shared" si="5"/>
        <v>1.7814839999999998</v>
      </c>
      <c r="X55" s="17">
        <f t="shared" si="5"/>
        <v>1.6772379999999998</v>
      </c>
      <c r="Y55" s="17">
        <f t="shared" si="5"/>
        <v>1.5729919999999999</v>
      </c>
      <c r="Z55" s="17">
        <f t="shared" si="5"/>
        <v>1.4687459999999999</v>
      </c>
      <c r="AA55" s="17">
        <f t="shared" si="5"/>
        <v>1.3644999999999998</v>
      </c>
      <c r="AB55" s="17">
        <f t="shared" si="5"/>
        <v>1.4812407999999999</v>
      </c>
      <c r="AC55" s="17">
        <f t="shared" si="5"/>
        <v>1.5979816</v>
      </c>
      <c r="AD55" s="17">
        <f t="shared" si="5"/>
        <v>1.7147224000000001</v>
      </c>
      <c r="AE55" s="17">
        <f t="shared" si="5"/>
        <v>2.0524500000000008</v>
      </c>
      <c r="AF55" s="17">
        <f t="shared" si="5"/>
        <v>2.0150320000000002</v>
      </c>
      <c r="AG55" s="17">
        <f t="shared" si="5"/>
        <v>1.9776139999999998</v>
      </c>
      <c r="AH55" s="17">
        <f t="shared" si="5"/>
        <v>1.9401960000000003</v>
      </c>
      <c r="AI55" s="17">
        <f t="shared" si="5"/>
        <v>1.9027780000000007</v>
      </c>
      <c r="AJ55" s="17">
        <f t="shared" si="5"/>
        <v>1.8653600000000001</v>
      </c>
      <c r="AK55" s="16"/>
      <c r="AL55" s="16"/>
      <c r="AM55" s="16"/>
      <c r="AN55" s="16"/>
    </row>
    <row r="56" spans="1:40" x14ac:dyDescent="0.25">
      <c r="A56" s="16">
        <v>2</v>
      </c>
      <c r="B56" s="16">
        <v>2</v>
      </c>
      <c r="C56" s="16">
        <v>2</v>
      </c>
      <c r="D56" s="16"/>
      <c r="E56" s="16"/>
      <c r="F56" s="16"/>
      <c r="G56" s="16"/>
      <c r="H56" s="16"/>
      <c r="I56" s="16"/>
      <c r="J56" s="17">
        <f>(((((8.8*J36)+(6.61*J37)+(17.3*J38)+(4.81*$E$8)-53.2)*0.01)))</f>
        <v>2.1629510856643863</v>
      </c>
      <c r="K56" s="17">
        <f t="shared" ref="K56:AJ56" si="6">(((((8.8*K36)+(6.61*K37)+(17.3*K38)+(4.81*$E$8)-53.2)*0.01)))</f>
        <v>2.1629510856643863</v>
      </c>
      <c r="L56" s="17">
        <f t="shared" si="6"/>
        <v>2.1629510856643863</v>
      </c>
      <c r="M56" s="17">
        <f t="shared" si="6"/>
        <v>2.1629510856643863</v>
      </c>
      <c r="N56" s="17">
        <f t="shared" si="6"/>
        <v>2.1629510856643863</v>
      </c>
      <c r="O56" s="17">
        <f t="shared" si="6"/>
        <v>2.1629510856643863</v>
      </c>
      <c r="P56" s="17">
        <f t="shared" si="6"/>
        <v>2.1629510856643863</v>
      </c>
      <c r="Q56" s="17">
        <f t="shared" si="6"/>
        <v>2.1629510856643863</v>
      </c>
      <c r="R56" s="17">
        <f t="shared" si="6"/>
        <v>2.1629510856643863</v>
      </c>
      <c r="S56" s="17">
        <f t="shared" si="6"/>
        <v>2.1629510856643863</v>
      </c>
      <c r="T56" s="17">
        <f t="shared" si="6"/>
        <v>2.1629510856643863</v>
      </c>
      <c r="U56" s="17">
        <f t="shared" si="6"/>
        <v>2.1629510856643863</v>
      </c>
      <c r="V56" s="17">
        <f t="shared" si="6"/>
        <v>2.1629510856643863</v>
      </c>
      <c r="W56" s="17">
        <f t="shared" si="6"/>
        <v>2.0576528415362727</v>
      </c>
      <c r="X56" s="17">
        <f t="shared" si="6"/>
        <v>1.9534197688919113</v>
      </c>
      <c r="Y56" s="17">
        <f t="shared" si="6"/>
        <v>1.8499356133168612</v>
      </c>
      <c r="Z56" s="17">
        <f t="shared" si="6"/>
        <v>1.7472496085749651</v>
      </c>
      <c r="AA56" s="17">
        <f t="shared" si="6"/>
        <v>1.6453643674494505</v>
      </c>
      <c r="AB56" s="17">
        <f t="shared" si="6"/>
        <v>1.7302880718158384</v>
      </c>
      <c r="AC56" s="17">
        <f t="shared" si="6"/>
        <v>1.8149781629753261</v>
      </c>
      <c r="AD56" s="17">
        <f t="shared" si="6"/>
        <v>1.8994230118550359</v>
      </c>
      <c r="AE56" s="17">
        <f t="shared" si="6"/>
        <v>2.1688732269127251</v>
      </c>
      <c r="AF56" s="17">
        <f t="shared" si="6"/>
        <v>2.2014707574866885</v>
      </c>
      <c r="AG56" s="17">
        <f t="shared" si="6"/>
        <v>2.2340206394218609</v>
      </c>
      <c r="AH56" s="17">
        <f t="shared" si="6"/>
        <v>2.2665473107809051</v>
      </c>
      <c r="AI56" s="17">
        <f t="shared" si="6"/>
        <v>2.2990797248936752</v>
      </c>
      <c r="AJ56" s="17">
        <f t="shared" si="6"/>
        <v>2.3315825207005845</v>
      </c>
      <c r="AK56" s="16"/>
      <c r="AL56" s="16"/>
      <c r="AM56" s="16"/>
      <c r="AN56" s="16"/>
    </row>
    <row r="57" spans="1:40" x14ac:dyDescent="0.25">
      <c r="A57" s="16">
        <v>2</v>
      </c>
      <c r="B57" s="16">
        <v>2</v>
      </c>
      <c r="C57" s="16">
        <v>4</v>
      </c>
      <c r="D57" s="16"/>
      <c r="E57" s="16"/>
      <c r="F57" s="16"/>
      <c r="G57" s="16"/>
      <c r="H57" s="16"/>
      <c r="I57" s="16"/>
      <c r="J57" s="17">
        <f>(((((8.8*J39)+(6.61*J40)+(17.3*J41)+(4.81*$E$10)-53.2)*0.01)))</f>
        <v>2.0515908376584089</v>
      </c>
      <c r="K57" s="17">
        <f t="shared" ref="K57:AJ57" si="7">(((((8.8*K39)+(6.61*K40)+(17.3*K41)+(4.81*$E$10)-53.2)*0.01)))</f>
        <v>2.0515908376584089</v>
      </c>
      <c r="L57" s="17">
        <f t="shared" si="7"/>
        <v>2.0515908376584089</v>
      </c>
      <c r="M57" s="17">
        <f t="shared" si="7"/>
        <v>2.0515908376584089</v>
      </c>
      <c r="N57" s="17">
        <f t="shared" si="7"/>
        <v>2.0515908376584089</v>
      </c>
      <c r="O57" s="17">
        <f t="shared" si="7"/>
        <v>2.0515908376584089</v>
      </c>
      <c r="P57" s="17">
        <f t="shared" si="7"/>
        <v>2.0515908376584089</v>
      </c>
      <c r="Q57" s="17">
        <f t="shared" si="7"/>
        <v>2.0515908376584089</v>
      </c>
      <c r="R57" s="17">
        <f t="shared" si="7"/>
        <v>2.0515908376584089</v>
      </c>
      <c r="S57" s="17">
        <f t="shared" si="7"/>
        <v>2.0515908376584089</v>
      </c>
      <c r="T57" s="17">
        <f t="shared" si="7"/>
        <v>2.0515908376584089</v>
      </c>
      <c r="U57" s="17">
        <f t="shared" si="7"/>
        <v>2.0515908376584089</v>
      </c>
      <c r="V57" s="17">
        <f t="shared" si="7"/>
        <v>2.0515908376584089</v>
      </c>
      <c r="W57" s="17">
        <f t="shared" si="7"/>
        <v>2.0439384831586636</v>
      </c>
      <c r="X57" s="17">
        <f t="shared" si="7"/>
        <v>2.0361607921870282</v>
      </c>
      <c r="Y57" s="17">
        <f t="shared" si="7"/>
        <v>2.0285710430840034</v>
      </c>
      <c r="Z57" s="17">
        <f t="shared" si="7"/>
        <v>2.0211755088829189</v>
      </c>
      <c r="AA57" s="17">
        <f t="shared" si="7"/>
        <v>2.0139693256678801</v>
      </c>
      <c r="AB57" s="17">
        <f t="shared" si="7"/>
        <v>2.0981250778696268</v>
      </c>
      <c r="AC57" s="17">
        <f t="shared" si="7"/>
        <v>2.1823487073622228</v>
      </c>
      <c r="AD57" s="17">
        <f t="shared" si="7"/>
        <v>2.266624259420932</v>
      </c>
      <c r="AE57" s="17">
        <f t="shared" si="7"/>
        <v>2.4419886600596095</v>
      </c>
      <c r="AF57" s="17">
        <f t="shared" si="7"/>
        <v>2.4763921620408467</v>
      </c>
      <c r="AG57" s="17">
        <f t="shared" si="7"/>
        <v>2.5108095099572409</v>
      </c>
      <c r="AH57" s="17">
        <f t="shared" si="7"/>
        <v>2.5452398296582182</v>
      </c>
      <c r="AI57" s="17">
        <f t="shared" si="7"/>
        <v>2.579683942460461</v>
      </c>
      <c r="AJ57" s="17">
        <f t="shared" si="7"/>
        <v>2.6141467340766211</v>
      </c>
      <c r="AK57" s="16"/>
      <c r="AL57" s="16"/>
      <c r="AM57" s="16"/>
      <c r="AN57" s="16"/>
    </row>
    <row r="58" spans="1:40" x14ac:dyDescent="0.25">
      <c r="A58" s="16">
        <v>2</v>
      </c>
      <c r="B58" s="16">
        <v>2</v>
      </c>
      <c r="C58" s="16">
        <v>6</v>
      </c>
      <c r="D58" s="16"/>
      <c r="E58" s="16"/>
      <c r="F58" s="16"/>
      <c r="G58" s="16"/>
      <c r="H58" s="16"/>
      <c r="I58" s="16"/>
      <c r="J58" s="17">
        <f>(((((8.8*J42)+(6.61*J43)+(17.3*J44)+(4.81*$B$12)-53.2)*0.01)))</f>
        <v>2.3407100000000005</v>
      </c>
      <c r="K58" s="17">
        <f t="shared" ref="K58:AJ58" si="8">(((((8.8*K42)+(6.61*K43)+(17.3*K44)+(4.81*$B$12)-53.2)*0.01)))</f>
        <v>2.3407100000000005</v>
      </c>
      <c r="L58" s="17">
        <f t="shared" si="8"/>
        <v>2.3407100000000005</v>
      </c>
      <c r="M58" s="17">
        <f t="shared" si="8"/>
        <v>2.3407100000000005</v>
      </c>
      <c r="N58" s="17">
        <f t="shared" si="8"/>
        <v>2.3407100000000005</v>
      </c>
      <c r="O58" s="17">
        <f t="shared" si="8"/>
        <v>2.3407100000000005</v>
      </c>
      <c r="P58" s="17">
        <f t="shared" si="8"/>
        <v>2.3407100000000005</v>
      </c>
      <c r="Q58" s="17">
        <f t="shared" si="8"/>
        <v>2.3407100000000005</v>
      </c>
      <c r="R58" s="17">
        <f t="shared" si="8"/>
        <v>2.3407100000000005</v>
      </c>
      <c r="S58" s="17">
        <f t="shared" si="8"/>
        <v>2.3407100000000005</v>
      </c>
      <c r="T58" s="17">
        <f t="shared" si="8"/>
        <v>2.3407100000000005</v>
      </c>
      <c r="U58" s="17">
        <f t="shared" si="8"/>
        <v>2.3407100000000005</v>
      </c>
      <c r="V58" s="17">
        <f t="shared" si="8"/>
        <v>2.3407100000000005</v>
      </c>
      <c r="W58" s="17">
        <f t="shared" si="8"/>
        <v>2.3280120000000002</v>
      </c>
      <c r="X58" s="17">
        <f t="shared" si="8"/>
        <v>2.3153140000000003</v>
      </c>
      <c r="Y58" s="17">
        <f t="shared" si="8"/>
        <v>2.302616</v>
      </c>
      <c r="Z58" s="17">
        <f t="shared" si="8"/>
        <v>2.2899180000000001</v>
      </c>
      <c r="AA58" s="17">
        <f t="shared" si="8"/>
        <v>2.2772200000000002</v>
      </c>
      <c r="AB58" s="17">
        <f t="shared" si="8"/>
        <v>2.3291203999999999</v>
      </c>
      <c r="AC58" s="17">
        <f t="shared" si="8"/>
        <v>2.3810207999999999</v>
      </c>
      <c r="AD58" s="17">
        <f t="shared" si="8"/>
        <v>2.4329212</v>
      </c>
      <c r="AE58" s="17">
        <f t="shared" si="8"/>
        <v>2.54942</v>
      </c>
      <c r="AF58" s="17">
        <f t="shared" si="8"/>
        <v>2.5643239999999996</v>
      </c>
      <c r="AG58" s="17">
        <f t="shared" si="8"/>
        <v>2.5792280000000001</v>
      </c>
      <c r="AH58" s="17">
        <f t="shared" si="8"/>
        <v>2.5941320000000001</v>
      </c>
      <c r="AI58" s="17">
        <f t="shared" si="8"/>
        <v>2.6090359999999997</v>
      </c>
      <c r="AJ58" s="17">
        <f t="shared" si="8"/>
        <v>2.6239400000000002</v>
      </c>
      <c r="AK58" s="16"/>
      <c r="AL58" s="16"/>
      <c r="AM58" s="16"/>
      <c r="AN58" s="16"/>
    </row>
    <row r="59" spans="1:40" x14ac:dyDescent="0.25">
      <c r="A59" s="16">
        <v>2</v>
      </c>
      <c r="B59" s="16">
        <v>2</v>
      </c>
      <c r="C59" s="16">
        <v>7</v>
      </c>
      <c r="D59" s="16"/>
      <c r="E59" s="16"/>
      <c r="F59" s="16"/>
      <c r="G59" s="16"/>
      <c r="H59" s="16"/>
      <c r="I59" s="16"/>
      <c r="J59" s="17">
        <f>(((((8.8*J45)+(6.61*J46)+(17.3*J47)+(4.81*$B$13)-53.2)*0.01)))</f>
        <v>1.6207999999999998</v>
      </c>
      <c r="K59" s="17">
        <f t="shared" ref="K59:AJ59" si="9">(((((8.8*K45)+(6.61*K46)+(17.3*K47)+(4.81*$B$13)-53.2)*0.01)))</f>
        <v>1.6207999999999998</v>
      </c>
      <c r="L59" s="17">
        <f t="shared" si="9"/>
        <v>1.6207999999999998</v>
      </c>
      <c r="M59" s="17">
        <f t="shared" si="9"/>
        <v>1.6207999999999998</v>
      </c>
      <c r="N59" s="17">
        <f t="shared" si="9"/>
        <v>1.6207999999999998</v>
      </c>
      <c r="O59" s="17">
        <f t="shared" si="9"/>
        <v>1.6207999999999998</v>
      </c>
      <c r="P59" s="17">
        <f t="shared" si="9"/>
        <v>1.6207999999999998</v>
      </c>
      <c r="Q59" s="17">
        <f t="shared" si="9"/>
        <v>1.6207999999999998</v>
      </c>
      <c r="R59" s="17">
        <f t="shared" si="9"/>
        <v>1.6207999999999998</v>
      </c>
      <c r="S59" s="17">
        <f t="shared" si="9"/>
        <v>1.6207999999999998</v>
      </c>
      <c r="T59" s="17">
        <f t="shared" si="9"/>
        <v>1.6207999999999998</v>
      </c>
      <c r="U59" s="17">
        <f t="shared" si="9"/>
        <v>1.6207999999999998</v>
      </c>
      <c r="V59" s="17">
        <f t="shared" si="9"/>
        <v>1.6207999999999998</v>
      </c>
      <c r="W59" s="17">
        <f t="shared" si="9"/>
        <v>1.6506599999999998</v>
      </c>
      <c r="X59" s="17">
        <f t="shared" si="9"/>
        <v>1.6805199999999996</v>
      </c>
      <c r="Y59" s="17">
        <f t="shared" si="9"/>
        <v>1.7103799999999996</v>
      </c>
      <c r="Z59" s="17">
        <f t="shared" si="9"/>
        <v>1.74024</v>
      </c>
      <c r="AA59" s="17">
        <f t="shared" si="9"/>
        <v>1.7701</v>
      </c>
      <c r="AB59" s="17">
        <f t="shared" si="9"/>
        <v>1.8226819999999999</v>
      </c>
      <c r="AC59" s="17">
        <f t="shared" si="9"/>
        <v>1.8752639999999996</v>
      </c>
      <c r="AD59" s="17">
        <f t="shared" si="9"/>
        <v>1.9278460000000002</v>
      </c>
      <c r="AE59" s="17">
        <f t="shared" si="9"/>
        <v>2.0031500000000002</v>
      </c>
      <c r="AF59" s="17">
        <f t="shared" si="9"/>
        <v>1.9859019999999998</v>
      </c>
      <c r="AG59" s="17">
        <f t="shared" si="9"/>
        <v>1.9686539999999997</v>
      </c>
      <c r="AH59" s="17">
        <f t="shared" si="9"/>
        <v>1.9514059999999995</v>
      </c>
      <c r="AI59" s="17">
        <f t="shared" si="9"/>
        <v>1.934158</v>
      </c>
      <c r="AJ59" s="17">
        <f t="shared" si="9"/>
        <v>1.9169099999999997</v>
      </c>
      <c r="AK59" s="16"/>
      <c r="AL59" s="16"/>
      <c r="AM59" s="16"/>
      <c r="AN59" s="16"/>
    </row>
    <row r="60" spans="1:40" x14ac:dyDescent="0.25"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spans="1:40" x14ac:dyDescent="0.25">
      <c r="A61" t="s">
        <v>92</v>
      </c>
      <c r="M61" s="15"/>
      <c r="N61" s="15"/>
      <c r="O61" s="15"/>
      <c r="P61" s="15"/>
      <c r="Q61" s="15" t="s">
        <v>93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M61" s="4" t="s">
        <v>94</v>
      </c>
    </row>
    <row r="62" spans="1:40" x14ac:dyDescent="0.25">
      <c r="A62" s="4" t="s">
        <v>35</v>
      </c>
      <c r="B62" s="4" t="s">
        <v>36</v>
      </c>
      <c r="C62" s="4" t="s">
        <v>37</v>
      </c>
      <c r="D62" s="4"/>
      <c r="E62" s="4"/>
      <c r="F62" s="4"/>
      <c r="G62" s="4"/>
      <c r="H62" s="4"/>
      <c r="I62" s="4"/>
      <c r="J62" s="4">
        <v>1990</v>
      </c>
      <c r="K62" s="4">
        <v>1991</v>
      </c>
      <c r="L62" s="4">
        <v>1992</v>
      </c>
      <c r="M62" s="4">
        <v>1993</v>
      </c>
      <c r="N62" s="4">
        <v>1994</v>
      </c>
      <c r="O62" s="4">
        <v>1995</v>
      </c>
      <c r="P62" s="4">
        <v>1996</v>
      </c>
      <c r="Q62" s="4">
        <v>1997</v>
      </c>
      <c r="R62" s="4">
        <v>1998</v>
      </c>
      <c r="S62" s="4">
        <v>1999</v>
      </c>
      <c r="T62" s="4">
        <v>2000</v>
      </c>
      <c r="U62" s="4">
        <v>2001</v>
      </c>
      <c r="V62" s="4">
        <v>2002</v>
      </c>
      <c r="W62" s="4">
        <v>2003</v>
      </c>
      <c r="X62" s="4">
        <v>2004</v>
      </c>
      <c r="Y62" s="4">
        <v>2005</v>
      </c>
      <c r="Z62" s="4">
        <v>2006</v>
      </c>
      <c r="AA62" s="4">
        <v>2007</v>
      </c>
      <c r="AB62" s="4">
        <v>2008</v>
      </c>
      <c r="AC62" s="4">
        <v>2009</v>
      </c>
      <c r="AD62" s="4">
        <v>2010</v>
      </c>
      <c r="AE62" s="4">
        <v>2011</v>
      </c>
      <c r="AF62" s="4">
        <v>2012</v>
      </c>
      <c r="AG62" s="4">
        <v>2013</v>
      </c>
      <c r="AH62" s="4">
        <v>2014</v>
      </c>
      <c r="AI62" s="4">
        <v>2015</v>
      </c>
      <c r="AJ62" s="4">
        <v>2016</v>
      </c>
      <c r="AK62" s="4"/>
      <c r="AL62" s="4"/>
      <c r="AM62" t="s">
        <v>95</v>
      </c>
      <c r="AN62" s="4"/>
    </row>
    <row r="63" spans="1:40" x14ac:dyDescent="0.25">
      <c r="A63" s="4">
        <v>1</v>
      </c>
      <c r="B63" s="4">
        <v>2</v>
      </c>
      <c r="C63" s="4">
        <v>1</v>
      </c>
      <c r="D63" s="4"/>
      <c r="E63" s="4"/>
      <c r="F63" s="4"/>
      <c r="G63" s="4"/>
      <c r="H63" s="4"/>
      <c r="I63" s="4"/>
      <c r="J63" s="18">
        <f>J50*I7*1.043*0.5</f>
        <v>1.5407654919999996</v>
      </c>
      <c r="K63" s="18">
        <f t="shared" ref="K63:U63" si="10">(K50*1.043*$I$7*0.5)</f>
        <v>1.5407654919999998</v>
      </c>
      <c r="L63" s="18">
        <f t="shared" si="10"/>
        <v>1.5407654919999998</v>
      </c>
      <c r="M63" s="18">
        <f t="shared" si="10"/>
        <v>1.5407654919999998</v>
      </c>
      <c r="N63" s="18">
        <f t="shared" si="10"/>
        <v>1.5407654919999998</v>
      </c>
      <c r="O63" s="18">
        <f t="shared" si="10"/>
        <v>1.5407654919999998</v>
      </c>
      <c r="P63" s="18">
        <f t="shared" si="10"/>
        <v>1.5407654919999998</v>
      </c>
      <c r="Q63" s="18">
        <f t="shared" si="10"/>
        <v>1.5407654919999998</v>
      </c>
      <c r="R63" s="18">
        <f t="shared" si="10"/>
        <v>1.5407654919999998</v>
      </c>
      <c r="S63" s="18">
        <f t="shared" si="10"/>
        <v>1.5203049609999999</v>
      </c>
      <c r="T63" s="18">
        <f t="shared" si="10"/>
        <v>1.49984443</v>
      </c>
      <c r="U63" s="18">
        <f t="shared" si="10"/>
        <v>1.4793838990000001</v>
      </c>
      <c r="V63" s="18">
        <f t="shared" ref="K63:AI63" si="11">((V50+(0.043*V50))*$I$7*0.5)</f>
        <v>1.4589233679999998</v>
      </c>
      <c r="W63" s="18">
        <f t="shared" si="11"/>
        <v>1.4384628370000003</v>
      </c>
      <c r="X63" s="18">
        <f t="shared" si="11"/>
        <v>1.418002306</v>
      </c>
      <c r="Y63" s="18">
        <f t="shared" si="11"/>
        <v>1.3975417750000003</v>
      </c>
      <c r="Z63" s="18">
        <f t="shared" si="11"/>
        <v>1.3770812440000002</v>
      </c>
      <c r="AA63" s="18">
        <f t="shared" si="11"/>
        <v>1.4198150400000003</v>
      </c>
      <c r="AB63" s="18">
        <f t="shared" si="11"/>
        <v>1.4625488360000001</v>
      </c>
      <c r="AC63" s="18">
        <f t="shared" si="11"/>
        <v>1.5052826320000001</v>
      </c>
      <c r="AD63" s="18">
        <f t="shared" si="11"/>
        <v>1.5480164280000002</v>
      </c>
      <c r="AE63" s="18">
        <f t="shared" si="11"/>
        <v>1.5907502240000004</v>
      </c>
      <c r="AF63" s="18">
        <f t="shared" si="11"/>
        <v>1.5880267424000003</v>
      </c>
      <c r="AG63" s="18">
        <f t="shared" si="11"/>
        <v>1.5853032607999999</v>
      </c>
      <c r="AH63" s="18">
        <f t="shared" si="11"/>
        <v>1.5825797792</v>
      </c>
      <c r="AI63" s="18">
        <f t="shared" si="11"/>
        <v>1.5798562976000003</v>
      </c>
      <c r="AJ63" s="18">
        <f>((AJ50+(0.043*AJ50))*$I$7*0.5)</f>
        <v>1.5771328160000002</v>
      </c>
      <c r="AK63" s="4"/>
      <c r="AL63" s="4"/>
      <c r="AM63" s="4">
        <v>800</v>
      </c>
      <c r="AN63" s="4">
        <f>AM63/3.67*0.01</f>
        <v>2.1798365122615802</v>
      </c>
    </row>
    <row r="64" spans="1:40" x14ac:dyDescent="0.25">
      <c r="A64" s="4">
        <v>1</v>
      </c>
      <c r="B64" s="4">
        <v>2</v>
      </c>
      <c r="C64" s="4">
        <v>2</v>
      </c>
      <c r="D64" s="4"/>
      <c r="E64" s="4"/>
      <c r="F64" s="4"/>
      <c r="G64" s="4"/>
      <c r="H64" s="4"/>
      <c r="I64" s="4"/>
      <c r="J64" s="43">
        <f>((J51+(0.043*J51))*$I$8*0.5)</f>
        <v>1.0505770623709252</v>
      </c>
      <c r="K64" s="18">
        <f t="shared" ref="K64:AJ64" si="12">((K51+(0.043*K51))*$I$8*0.5)</f>
        <v>1.0505770623709252</v>
      </c>
      <c r="L64" s="18">
        <f t="shared" si="12"/>
        <v>1.0505770623709252</v>
      </c>
      <c r="M64" s="18">
        <f t="shared" si="12"/>
        <v>1.0505770623709252</v>
      </c>
      <c r="N64" s="18">
        <f t="shared" si="12"/>
        <v>1.0505770623709252</v>
      </c>
      <c r="O64" s="18">
        <f t="shared" si="12"/>
        <v>1.0505770623709252</v>
      </c>
      <c r="P64" s="18">
        <f t="shared" si="12"/>
        <v>1.0505770623709252</v>
      </c>
      <c r="Q64" s="18">
        <f t="shared" si="12"/>
        <v>1.0505770623709252</v>
      </c>
      <c r="R64" s="18">
        <f t="shared" si="12"/>
        <v>1.0505770623709252</v>
      </c>
      <c r="S64" s="18">
        <f t="shared" si="12"/>
        <v>1.0357781229764278</v>
      </c>
      <c r="T64" s="18">
        <f t="shared" si="12"/>
        <v>1.0209965392897113</v>
      </c>
      <c r="U64" s="18">
        <f t="shared" si="12"/>
        <v>1.0062321534473457</v>
      </c>
      <c r="V64" s="18">
        <f t="shared" si="12"/>
        <v>0.99148473775134938</v>
      </c>
      <c r="W64" s="18">
        <f t="shared" si="12"/>
        <v>0.97675412051450361</v>
      </c>
      <c r="X64" s="18">
        <f t="shared" si="12"/>
        <v>0.96203975207105419</v>
      </c>
      <c r="Y64" s="18">
        <f t="shared" si="12"/>
        <v>0.94734154062002829</v>
      </c>
      <c r="Z64" s="18">
        <f t="shared" si="12"/>
        <v>0.93266025632120542</v>
      </c>
      <c r="AA64" s="18">
        <f t="shared" si="12"/>
        <v>0.95918873774591329</v>
      </c>
      <c r="AB64" s="18">
        <f t="shared" si="12"/>
        <v>0.98579100843437673</v>
      </c>
      <c r="AC64" s="18">
        <f t="shared" si="12"/>
        <v>1.0124254877295349</v>
      </c>
      <c r="AD64" s="18">
        <f t="shared" si="12"/>
        <v>1.0390873104573579</v>
      </c>
      <c r="AE64" s="18">
        <f t="shared" si="12"/>
        <v>1.0657798413394632</v>
      </c>
      <c r="AF64" s="18">
        <f t="shared" si="12"/>
        <v>1.0631961256085678</v>
      </c>
      <c r="AG64" s="18">
        <f t="shared" si="12"/>
        <v>1.0606145342358553</v>
      </c>
      <c r="AH64" s="18">
        <f t="shared" si="12"/>
        <v>1.0580302426544841</v>
      </c>
      <c r="AI64" s="18">
        <f t="shared" si="12"/>
        <v>1.0554433525775249</v>
      </c>
      <c r="AJ64" s="18">
        <f t="shared" si="12"/>
        <v>1.0528623131571606</v>
      </c>
      <c r="AK64" s="4"/>
      <c r="AL64" s="4"/>
      <c r="AM64" s="4">
        <v>765</v>
      </c>
      <c r="AN64" s="4">
        <f>AM64/3.67*0.01</f>
        <v>2.0844686648501365</v>
      </c>
    </row>
    <row r="65" spans="1:40" x14ac:dyDescent="0.25">
      <c r="A65" s="4">
        <v>1</v>
      </c>
      <c r="B65" s="4">
        <v>2</v>
      </c>
      <c r="C65" s="4">
        <v>4</v>
      </c>
      <c r="D65" s="4"/>
      <c r="E65" s="4"/>
      <c r="F65" s="4"/>
      <c r="G65" s="4"/>
      <c r="H65" s="4"/>
      <c r="I65" s="4"/>
      <c r="J65" s="18">
        <f>((J52+(0.043*J52))*$I$9*0.5)</f>
        <v>1.6745518550240732</v>
      </c>
      <c r="K65" s="18">
        <f t="shared" ref="K65:AJ65" si="13">((K52+(0.043*K52))*$I$9*0.5)</f>
        <v>1.6745518550240732</v>
      </c>
      <c r="L65" s="18">
        <f t="shared" si="13"/>
        <v>1.6745518550240732</v>
      </c>
      <c r="M65" s="18">
        <f t="shared" si="13"/>
        <v>1.6745518550240732</v>
      </c>
      <c r="N65" s="18">
        <f t="shared" si="13"/>
        <v>1.6745518550240732</v>
      </c>
      <c r="O65" s="18">
        <f t="shared" si="13"/>
        <v>1.6745518550240732</v>
      </c>
      <c r="P65" s="18">
        <f t="shared" si="13"/>
        <v>1.6745518550240732</v>
      </c>
      <c r="Q65" s="18">
        <f t="shared" si="13"/>
        <v>1.6745518550240732</v>
      </c>
      <c r="R65" s="18">
        <f t="shared" si="13"/>
        <v>1.6745518550240732</v>
      </c>
      <c r="S65" s="18">
        <f t="shared" si="13"/>
        <v>1.6619469733288701</v>
      </c>
      <c r="T65" s="18">
        <f t="shared" si="13"/>
        <v>1.6493444087456024</v>
      </c>
      <c r="U65" s="18">
        <f t="shared" si="13"/>
        <v>1.6367172641473906</v>
      </c>
      <c r="V65" s="18">
        <f t="shared" si="13"/>
        <v>1.6240836754379073</v>
      </c>
      <c r="W65" s="18">
        <f t="shared" si="13"/>
        <v>1.6114435921236543</v>
      </c>
      <c r="X65" s="18">
        <f t="shared" si="13"/>
        <v>1.5988088398267755</v>
      </c>
      <c r="Y65" s="18">
        <f t="shared" si="13"/>
        <v>1.5861584575493142</v>
      </c>
      <c r="Z65" s="18">
        <f t="shared" si="13"/>
        <v>1.5735010379898362</v>
      </c>
      <c r="AA65" s="18">
        <f t="shared" si="13"/>
        <v>1.6114687003609911</v>
      </c>
      <c r="AB65" s="18">
        <f t="shared" si="13"/>
        <v>1.6491276769491627</v>
      </c>
      <c r="AC65" s="18">
        <f t="shared" si="13"/>
        <v>1.6867513352000354</v>
      </c>
      <c r="AD65" s="18">
        <f t="shared" si="13"/>
        <v>1.7243483580068051</v>
      </c>
      <c r="AE65" s="18">
        <f t="shared" si="13"/>
        <v>1.7619187766235451</v>
      </c>
      <c r="AF65" s="18">
        <f t="shared" si="13"/>
        <v>1.7567381591112929</v>
      </c>
      <c r="AG65" s="18">
        <f t="shared" si="13"/>
        <v>1.7515582333139408</v>
      </c>
      <c r="AH65" s="18">
        <f t="shared" si="13"/>
        <v>1.7463817302775158</v>
      </c>
      <c r="AI65" s="18">
        <f t="shared" si="13"/>
        <v>1.7412056971166476</v>
      </c>
      <c r="AJ65" s="18">
        <f t="shared" si="13"/>
        <v>1.736015615899049</v>
      </c>
      <c r="AK65" s="4"/>
      <c r="AL65" s="4"/>
      <c r="AM65" s="4">
        <v>755</v>
      </c>
      <c r="AN65" s="4">
        <f>AM65/3.67*0.01</f>
        <v>2.0572207084468666</v>
      </c>
    </row>
    <row r="66" spans="1:40" x14ac:dyDescent="0.25">
      <c r="A66" s="4">
        <v>1</v>
      </c>
      <c r="B66" s="4">
        <v>2</v>
      </c>
      <c r="C66" s="4">
        <v>6</v>
      </c>
      <c r="D66" s="4"/>
      <c r="E66" s="4"/>
      <c r="F66" s="4"/>
      <c r="G66" s="4"/>
      <c r="H66" s="4"/>
      <c r="I66" s="4"/>
      <c r="J66" s="18">
        <f>((J53+(0.043*J53))*$I$10*0.5)</f>
        <v>0.45140101300000002</v>
      </c>
      <c r="K66" s="18">
        <f t="shared" ref="K66:AJ66" si="14">((K53+(0.043*K53))*$I$10*0.5)</f>
        <v>0.45140101300000002</v>
      </c>
      <c r="L66" s="18">
        <f t="shared" si="14"/>
        <v>0.45140101300000002</v>
      </c>
      <c r="M66" s="18">
        <f t="shared" si="14"/>
        <v>0.45140101300000002</v>
      </c>
      <c r="N66" s="18">
        <f t="shared" si="14"/>
        <v>0.45140101300000002</v>
      </c>
      <c r="O66" s="18">
        <f t="shared" si="14"/>
        <v>0.45140101300000002</v>
      </c>
      <c r="P66" s="18">
        <f t="shared" si="14"/>
        <v>0.45140101300000002</v>
      </c>
      <c r="Q66" s="18">
        <f t="shared" si="14"/>
        <v>0.45140101300000002</v>
      </c>
      <c r="R66" s="18">
        <f t="shared" si="14"/>
        <v>0.45140101300000002</v>
      </c>
      <c r="S66" s="18">
        <f t="shared" si="14"/>
        <v>0.45025371300000006</v>
      </c>
      <c r="T66" s="18">
        <f t="shared" si="14"/>
        <v>0.44910641299999998</v>
      </c>
      <c r="U66" s="18">
        <f t="shared" si="14"/>
        <v>0.44795911299999996</v>
      </c>
      <c r="V66" s="18">
        <f t="shared" si="14"/>
        <v>0.44681181300000006</v>
      </c>
      <c r="W66" s="18">
        <f t="shared" si="14"/>
        <v>0.44566451300000004</v>
      </c>
      <c r="X66" s="18">
        <f t="shared" si="14"/>
        <v>0.44451721300000008</v>
      </c>
      <c r="Y66" s="18">
        <f t="shared" si="14"/>
        <v>0.443369913</v>
      </c>
      <c r="Z66" s="18">
        <f t="shared" si="14"/>
        <v>0.44222261300000004</v>
      </c>
      <c r="AA66" s="18">
        <f t="shared" si="14"/>
        <v>0.4487791196</v>
      </c>
      <c r="AB66" s="18">
        <f t="shared" si="14"/>
        <v>0.45533562620000007</v>
      </c>
      <c r="AC66" s="18">
        <f t="shared" si="14"/>
        <v>0.46189213280000002</v>
      </c>
      <c r="AD66" s="18">
        <f t="shared" si="14"/>
        <v>0.46844863940000003</v>
      </c>
      <c r="AE66" s="18">
        <f t="shared" si="14"/>
        <v>0.47500514599999999</v>
      </c>
      <c r="AF66" s="18">
        <f t="shared" si="14"/>
        <v>0.47592298600000005</v>
      </c>
      <c r="AG66" s="18">
        <f t="shared" si="14"/>
        <v>0.47684082600000011</v>
      </c>
      <c r="AH66" s="18">
        <f t="shared" si="14"/>
        <v>0.47775866600000011</v>
      </c>
      <c r="AI66" s="18">
        <f t="shared" si="14"/>
        <v>0.47867650600000006</v>
      </c>
      <c r="AJ66" s="18">
        <f t="shared" si="14"/>
        <v>0.47959434600000006</v>
      </c>
      <c r="AK66" s="4"/>
      <c r="AL66" s="4"/>
      <c r="AM66" s="4">
        <v>550</v>
      </c>
      <c r="AN66" s="4">
        <f>AM66/3.67*0.01</f>
        <v>1.4986376021798367</v>
      </c>
    </row>
    <row r="67" spans="1:40" x14ac:dyDescent="0.25">
      <c r="A67" s="4">
        <v>1</v>
      </c>
      <c r="B67" s="4">
        <v>2</v>
      </c>
      <c r="C67" s="4">
        <v>7</v>
      </c>
      <c r="D67" s="4"/>
      <c r="E67" s="4"/>
      <c r="F67" s="4"/>
      <c r="G67" s="4"/>
      <c r="H67" s="4"/>
      <c r="I67" s="4"/>
      <c r="J67" s="18">
        <f>((J54+(0.043*J54))*$I$11*0.5)</f>
        <v>0.36802255</v>
      </c>
      <c r="K67" s="18">
        <f t="shared" ref="K67:AJ67" si="15">((K54+(0.043*K54))*$I$11*0.5)</f>
        <v>0.36802255</v>
      </c>
      <c r="L67" s="18">
        <f t="shared" si="15"/>
        <v>0.36802255</v>
      </c>
      <c r="M67" s="18">
        <f t="shared" si="15"/>
        <v>0.36802255</v>
      </c>
      <c r="N67" s="18">
        <f t="shared" si="15"/>
        <v>0.36802255</v>
      </c>
      <c r="O67" s="18">
        <f t="shared" si="15"/>
        <v>0.36802255</v>
      </c>
      <c r="P67" s="18">
        <f t="shared" si="15"/>
        <v>0.36802255</v>
      </c>
      <c r="Q67" s="18">
        <f t="shared" si="15"/>
        <v>0.36802255</v>
      </c>
      <c r="R67" s="18">
        <f t="shared" si="15"/>
        <v>0.36802255</v>
      </c>
      <c r="S67" s="18">
        <f t="shared" si="15"/>
        <v>0.36779308999999999</v>
      </c>
      <c r="T67" s="18">
        <f t="shared" si="15"/>
        <v>0.36756363000000003</v>
      </c>
      <c r="U67" s="18">
        <f t="shared" si="15"/>
        <v>0.36733416999999996</v>
      </c>
      <c r="V67" s="18">
        <f t="shared" si="15"/>
        <v>0.36710471</v>
      </c>
      <c r="W67" s="18">
        <f t="shared" si="15"/>
        <v>0.36687525000000004</v>
      </c>
      <c r="X67" s="18">
        <f t="shared" si="15"/>
        <v>0.36664578999999997</v>
      </c>
      <c r="Y67" s="18">
        <f t="shared" si="15"/>
        <v>0.36641633000000001</v>
      </c>
      <c r="Z67" s="18">
        <f t="shared" si="15"/>
        <v>0.36618687</v>
      </c>
      <c r="AA67" s="18">
        <f t="shared" si="15"/>
        <v>0.37199658860000001</v>
      </c>
      <c r="AB67" s="18">
        <f t="shared" si="15"/>
        <v>0.37780630719999997</v>
      </c>
      <c r="AC67" s="18">
        <f t="shared" si="15"/>
        <v>0.38361602580000004</v>
      </c>
      <c r="AD67" s="18">
        <f t="shared" si="15"/>
        <v>0.3894257444</v>
      </c>
      <c r="AE67" s="18">
        <f t="shared" si="15"/>
        <v>0.39523546300000001</v>
      </c>
      <c r="AF67" s="18">
        <f t="shared" si="15"/>
        <v>0.39527488839999997</v>
      </c>
      <c r="AG67" s="18">
        <f t="shared" si="15"/>
        <v>0.39531431379999998</v>
      </c>
      <c r="AH67" s="18">
        <f t="shared" si="15"/>
        <v>0.39535373920000005</v>
      </c>
      <c r="AI67" s="18">
        <f t="shared" si="15"/>
        <v>0.39539316459999996</v>
      </c>
      <c r="AJ67" s="18">
        <f t="shared" si="15"/>
        <v>0.39543259000000003</v>
      </c>
      <c r="AK67" s="4"/>
      <c r="AL67" s="4"/>
      <c r="AM67" s="4"/>
      <c r="AN67" s="4"/>
    </row>
    <row r="68" spans="1:40" x14ac:dyDescent="0.25">
      <c r="A68" s="4">
        <v>2</v>
      </c>
      <c r="B68" s="4">
        <v>2</v>
      </c>
      <c r="C68" s="4">
        <v>1</v>
      </c>
      <c r="D68" s="4"/>
      <c r="E68" s="4"/>
      <c r="F68" s="4"/>
      <c r="G68" s="4"/>
      <c r="H68" s="4"/>
      <c r="I68" s="4"/>
      <c r="J68" s="18">
        <f>((J55+(0.043*J55))*$I$7*0.5)</f>
        <v>0.78672655600000008</v>
      </c>
      <c r="K68" s="18">
        <f t="shared" ref="K68:AJ68" si="16">((K55+(0.043*K55))*$I$7*0.5)</f>
        <v>0.78672655600000008</v>
      </c>
      <c r="L68" s="18">
        <f t="shared" si="16"/>
        <v>0.78672655600000008</v>
      </c>
      <c r="M68" s="18">
        <f t="shared" si="16"/>
        <v>0.78672655600000008</v>
      </c>
      <c r="N68" s="18">
        <f t="shared" si="16"/>
        <v>0.78672655600000008</v>
      </c>
      <c r="O68" s="18">
        <f t="shared" si="16"/>
        <v>0.78672655600000008</v>
      </c>
      <c r="P68" s="18">
        <f t="shared" si="16"/>
        <v>0.78672655600000008</v>
      </c>
      <c r="Q68" s="18">
        <f t="shared" si="16"/>
        <v>0.78672655600000008</v>
      </c>
      <c r="R68" s="18">
        <f t="shared" si="16"/>
        <v>0.78672655600000008</v>
      </c>
      <c r="S68" s="18">
        <f t="shared" si="16"/>
        <v>0.78672655600000008</v>
      </c>
      <c r="T68" s="18">
        <f t="shared" si="16"/>
        <v>0.78672655600000008</v>
      </c>
      <c r="U68" s="18">
        <f t="shared" si="16"/>
        <v>0.78672655600000008</v>
      </c>
      <c r="V68" s="18">
        <f t="shared" si="16"/>
        <v>0.78672655600000008</v>
      </c>
      <c r="W68" s="18">
        <f t="shared" si="16"/>
        <v>0.74323512479999998</v>
      </c>
      <c r="X68" s="18">
        <f t="shared" si="16"/>
        <v>0.69974369359999988</v>
      </c>
      <c r="Y68" s="18">
        <f t="shared" si="16"/>
        <v>0.65625226240000001</v>
      </c>
      <c r="Z68" s="18">
        <f t="shared" si="16"/>
        <v>0.61276083120000002</v>
      </c>
      <c r="AA68" s="18">
        <f t="shared" si="16"/>
        <v>0.56926939999999993</v>
      </c>
      <c r="AB68" s="18">
        <f t="shared" si="16"/>
        <v>0.61797366176000001</v>
      </c>
      <c r="AC68" s="18">
        <f t="shared" si="16"/>
        <v>0.66667792351999999</v>
      </c>
      <c r="AD68" s="18">
        <f t="shared" si="16"/>
        <v>0.71538218528000008</v>
      </c>
      <c r="AE68" s="18">
        <f t="shared" si="16"/>
        <v>0.85628214000000025</v>
      </c>
      <c r="AF68" s="18">
        <f t="shared" si="16"/>
        <v>0.84067135040000007</v>
      </c>
      <c r="AG68" s="18">
        <f t="shared" si="16"/>
        <v>0.8250605607999999</v>
      </c>
      <c r="AH68" s="18">
        <f t="shared" si="16"/>
        <v>0.80944977120000017</v>
      </c>
      <c r="AI68" s="18">
        <f t="shared" si="16"/>
        <v>0.79383898160000044</v>
      </c>
      <c r="AJ68" s="18">
        <f t="shared" si="16"/>
        <v>0.77822819200000015</v>
      </c>
      <c r="AK68" s="4"/>
      <c r="AL68" s="4"/>
      <c r="AM68" s="4"/>
      <c r="AN68" s="4"/>
    </row>
    <row r="69" spans="1:40" x14ac:dyDescent="0.25">
      <c r="A69" s="4">
        <v>2</v>
      </c>
      <c r="B69" s="4">
        <v>2</v>
      </c>
      <c r="C69" s="4">
        <v>2</v>
      </c>
      <c r="D69" s="4"/>
      <c r="E69" s="4"/>
      <c r="F69" s="4"/>
      <c r="G69" s="4"/>
      <c r="H69" s="4"/>
      <c r="I69" s="4"/>
      <c r="J69" s="18">
        <f>((J56+(0.043*J56))*$I$8*0.5)</f>
        <v>0.56398949558698874</v>
      </c>
      <c r="K69" s="18">
        <f t="shared" ref="K69:AJ69" si="17">((K56+(0.043*K56))*$I$8*0.5)</f>
        <v>0.56398949558698874</v>
      </c>
      <c r="L69" s="18">
        <f t="shared" si="17"/>
        <v>0.56398949558698874</v>
      </c>
      <c r="M69" s="18">
        <f t="shared" si="17"/>
        <v>0.56398949558698874</v>
      </c>
      <c r="N69" s="18">
        <f t="shared" si="17"/>
        <v>0.56398949558698874</v>
      </c>
      <c r="O69" s="18">
        <f t="shared" si="17"/>
        <v>0.56398949558698874</v>
      </c>
      <c r="P69" s="18">
        <f t="shared" si="17"/>
        <v>0.56398949558698874</v>
      </c>
      <c r="Q69" s="18">
        <f t="shared" si="17"/>
        <v>0.56398949558698874</v>
      </c>
      <c r="R69" s="18">
        <f t="shared" si="17"/>
        <v>0.56398949558698874</v>
      </c>
      <c r="S69" s="18">
        <f t="shared" si="17"/>
        <v>0.56398949558698874</v>
      </c>
      <c r="T69" s="18">
        <f t="shared" si="17"/>
        <v>0.56398949558698874</v>
      </c>
      <c r="U69" s="18">
        <f t="shared" si="17"/>
        <v>0.56398949558698874</v>
      </c>
      <c r="V69" s="18">
        <f t="shared" si="17"/>
        <v>0.56398949558698874</v>
      </c>
      <c r="W69" s="18">
        <f t="shared" si="17"/>
        <v>0.53653297843058312</v>
      </c>
      <c r="X69" s="18">
        <f t="shared" si="17"/>
        <v>0.50935420473856585</v>
      </c>
      <c r="Y69" s="18">
        <f t="shared" si="17"/>
        <v>0.48237071117237157</v>
      </c>
      <c r="Z69" s="18">
        <f t="shared" si="17"/>
        <v>0.45559533543592218</v>
      </c>
      <c r="AA69" s="18">
        <f t="shared" si="17"/>
        <v>0.42902875881244423</v>
      </c>
      <c r="AB69" s="18">
        <f t="shared" si="17"/>
        <v>0.45117261472597986</v>
      </c>
      <c r="AC69" s="18">
        <f t="shared" si="17"/>
        <v>0.47325555599581626</v>
      </c>
      <c r="AD69" s="18">
        <f t="shared" si="17"/>
        <v>0.4952745503412006</v>
      </c>
      <c r="AE69" s="18">
        <f t="shared" si="17"/>
        <v>0.56553369391749309</v>
      </c>
      <c r="AF69" s="18">
        <f t="shared" si="17"/>
        <v>0.57403350001465403</v>
      </c>
      <c r="AG69" s="18">
        <f t="shared" si="17"/>
        <v>0.58252088172925021</v>
      </c>
      <c r="AH69" s="18">
        <f t="shared" si="17"/>
        <v>0.59100221128612096</v>
      </c>
      <c r="AI69" s="18">
        <f t="shared" si="17"/>
        <v>0.59948503826602584</v>
      </c>
      <c r="AJ69" s="18">
        <f t="shared" si="17"/>
        <v>0.60796014227267736</v>
      </c>
      <c r="AK69" s="4"/>
      <c r="AL69" s="4"/>
      <c r="AM69" s="4"/>
      <c r="AN69" s="4"/>
    </row>
    <row r="70" spans="1:40" x14ac:dyDescent="0.25">
      <c r="A70" s="4">
        <v>2</v>
      </c>
      <c r="B70" s="4">
        <v>2</v>
      </c>
      <c r="C70" s="4">
        <v>4</v>
      </c>
      <c r="D70" s="4"/>
      <c r="E70" s="4"/>
      <c r="F70" s="4"/>
      <c r="G70" s="4"/>
      <c r="H70" s="4"/>
      <c r="I70" s="4"/>
      <c r="J70" s="18">
        <f>((J57+(0.043*J57))*$I$9*0.5)</f>
        <v>0.74893323528720201</v>
      </c>
      <c r="K70" s="18">
        <f t="shared" ref="K70:AJ70" si="18">((K57+(0.043*K57))*$I$9*0.5)</f>
        <v>0.74893323528720201</v>
      </c>
      <c r="L70" s="18">
        <f t="shared" si="18"/>
        <v>0.74893323528720201</v>
      </c>
      <c r="M70" s="18">
        <f t="shared" si="18"/>
        <v>0.74893323528720201</v>
      </c>
      <c r="N70" s="18">
        <f t="shared" si="18"/>
        <v>0.74893323528720201</v>
      </c>
      <c r="O70" s="18">
        <f t="shared" si="18"/>
        <v>0.74893323528720201</v>
      </c>
      <c r="P70" s="18">
        <f t="shared" si="18"/>
        <v>0.74893323528720201</v>
      </c>
      <c r="Q70" s="18">
        <f t="shared" si="18"/>
        <v>0.74893323528720201</v>
      </c>
      <c r="R70" s="18">
        <f t="shared" si="18"/>
        <v>0.74893323528720201</v>
      </c>
      <c r="S70" s="18">
        <f t="shared" si="18"/>
        <v>0.74893323528720201</v>
      </c>
      <c r="T70" s="18">
        <f t="shared" si="18"/>
        <v>0.74893323528720201</v>
      </c>
      <c r="U70" s="18">
        <f t="shared" si="18"/>
        <v>0.74893323528720201</v>
      </c>
      <c r="V70" s="18">
        <f t="shared" si="18"/>
        <v>0.74893323528720201</v>
      </c>
      <c r="W70" s="18">
        <f t="shared" si="18"/>
        <v>0.74613974327707011</v>
      </c>
      <c r="X70" s="18">
        <f t="shared" si="18"/>
        <v>0.74330049718787461</v>
      </c>
      <c r="Y70" s="18">
        <f t="shared" si="18"/>
        <v>0.74052985927781534</v>
      </c>
      <c r="Z70" s="18">
        <f t="shared" si="18"/>
        <v>0.73783011951770949</v>
      </c>
      <c r="AA70" s="18">
        <f t="shared" si="18"/>
        <v>0.7351995023350596</v>
      </c>
      <c r="AB70" s="18">
        <f t="shared" si="18"/>
        <v>0.76592055967630712</v>
      </c>
      <c r="AC70" s="18">
        <f t="shared" si="18"/>
        <v>0.79666639562257935</v>
      </c>
      <c r="AD70" s="18">
        <f t="shared" si="18"/>
        <v>0.82743118590161113</v>
      </c>
      <c r="AE70" s="18">
        <f t="shared" si="18"/>
        <v>0.89144796035476037</v>
      </c>
      <c r="AF70" s="18">
        <f t="shared" si="18"/>
        <v>0.90400695875301096</v>
      </c>
      <c r="AG70" s="18">
        <f t="shared" si="18"/>
        <v>0.91657101160989074</v>
      </c>
      <c r="AH70" s="18">
        <f t="shared" si="18"/>
        <v>0.92913979981673245</v>
      </c>
      <c r="AI70" s="18">
        <f t="shared" si="18"/>
        <v>0.94171362319519125</v>
      </c>
      <c r="AJ70" s="18">
        <f t="shared" si="18"/>
        <v>0.95429426527467043</v>
      </c>
      <c r="AK70" s="4"/>
      <c r="AL70" s="4"/>
      <c r="AM70" s="4"/>
      <c r="AN70" s="4"/>
    </row>
    <row r="71" spans="1:40" x14ac:dyDescent="0.25">
      <c r="A71" s="4">
        <v>2</v>
      </c>
      <c r="B71" s="4">
        <v>2</v>
      </c>
      <c r="C71" s="4">
        <v>6</v>
      </c>
      <c r="D71" s="4"/>
      <c r="E71" s="4"/>
      <c r="F71" s="4"/>
      <c r="G71" s="4"/>
      <c r="H71" s="4"/>
      <c r="I71" s="4"/>
      <c r="J71" s="18">
        <f>((J58+(0.043*J58))*$I$10*0.5)</f>
        <v>0.24413605300000008</v>
      </c>
      <c r="K71" s="18">
        <f t="shared" ref="K71:AJ71" si="19">((K58+(0.043*K58))*$I$10*0.5)</f>
        <v>0.24413605300000008</v>
      </c>
      <c r="L71" s="18">
        <f t="shared" si="19"/>
        <v>0.24413605300000008</v>
      </c>
      <c r="M71" s="18">
        <f t="shared" si="19"/>
        <v>0.24413605300000008</v>
      </c>
      <c r="N71" s="18">
        <f t="shared" si="19"/>
        <v>0.24413605300000008</v>
      </c>
      <c r="O71" s="18">
        <f t="shared" si="19"/>
        <v>0.24413605300000008</v>
      </c>
      <c r="P71" s="18">
        <f t="shared" si="19"/>
        <v>0.24413605300000008</v>
      </c>
      <c r="Q71" s="18">
        <f t="shared" si="19"/>
        <v>0.24413605300000008</v>
      </c>
      <c r="R71" s="18">
        <f t="shared" si="19"/>
        <v>0.24413605300000008</v>
      </c>
      <c r="S71" s="18">
        <f t="shared" si="19"/>
        <v>0.24413605300000008</v>
      </c>
      <c r="T71" s="18">
        <f t="shared" si="19"/>
        <v>0.24413605300000008</v>
      </c>
      <c r="U71" s="18">
        <f t="shared" si="19"/>
        <v>0.24413605300000008</v>
      </c>
      <c r="V71" s="18">
        <f t="shared" si="19"/>
        <v>0.24413605300000008</v>
      </c>
      <c r="W71" s="18">
        <f t="shared" si="19"/>
        <v>0.24281165160000004</v>
      </c>
      <c r="X71" s="18">
        <f t="shared" si="19"/>
        <v>0.24148725020000003</v>
      </c>
      <c r="Y71" s="18">
        <f t="shared" si="19"/>
        <v>0.24016284880000002</v>
      </c>
      <c r="Z71" s="18">
        <f t="shared" si="19"/>
        <v>0.23883844740000001</v>
      </c>
      <c r="AA71" s="18">
        <f t="shared" si="19"/>
        <v>0.23751404600000003</v>
      </c>
      <c r="AB71" s="18">
        <f t="shared" si="19"/>
        <v>0.24292725772000001</v>
      </c>
      <c r="AC71" s="18">
        <f t="shared" si="19"/>
        <v>0.24834046943999999</v>
      </c>
      <c r="AD71" s="18">
        <f t="shared" si="19"/>
        <v>0.25375368116000002</v>
      </c>
      <c r="AE71" s="18">
        <f t="shared" si="19"/>
        <v>0.26590450599999998</v>
      </c>
      <c r="AF71" s="18">
        <f t="shared" si="19"/>
        <v>0.26745899319999994</v>
      </c>
      <c r="AG71" s="18">
        <f t="shared" si="19"/>
        <v>0.2690134804</v>
      </c>
      <c r="AH71" s="18">
        <f t="shared" si="19"/>
        <v>0.27056796760000001</v>
      </c>
      <c r="AI71" s="18">
        <f t="shared" si="19"/>
        <v>0.27212245479999997</v>
      </c>
      <c r="AJ71" s="18">
        <f t="shared" si="19"/>
        <v>0.27367694200000003</v>
      </c>
      <c r="AK71" s="4"/>
      <c r="AL71" s="4"/>
      <c r="AM71" s="4"/>
      <c r="AN71" s="4"/>
    </row>
    <row r="72" spans="1:40" x14ac:dyDescent="0.25">
      <c r="A72" s="4">
        <v>2</v>
      </c>
      <c r="B72" s="4">
        <v>2</v>
      </c>
      <c r="C72" s="4">
        <v>7</v>
      </c>
      <c r="D72" s="4"/>
      <c r="E72" s="4"/>
      <c r="F72" s="4"/>
      <c r="G72" s="4"/>
      <c r="H72" s="4"/>
      <c r="I72" s="4"/>
      <c r="J72" s="18">
        <f>((J59+(0.043*J59))*$I$11*0.5)</f>
        <v>0.16904944</v>
      </c>
      <c r="K72" s="18">
        <f t="shared" ref="K72:AJ72" si="20">((K59+(0.043*K59))*$I$11*0.5)</f>
        <v>0.16904944</v>
      </c>
      <c r="L72" s="18">
        <f t="shared" si="20"/>
        <v>0.16904944</v>
      </c>
      <c r="M72" s="18">
        <f t="shared" si="20"/>
        <v>0.16904944</v>
      </c>
      <c r="N72" s="18">
        <f t="shared" si="20"/>
        <v>0.16904944</v>
      </c>
      <c r="O72" s="18">
        <f t="shared" si="20"/>
        <v>0.16904944</v>
      </c>
      <c r="P72" s="18">
        <f t="shared" si="20"/>
        <v>0.16904944</v>
      </c>
      <c r="Q72" s="18">
        <f t="shared" si="20"/>
        <v>0.16904944</v>
      </c>
      <c r="R72" s="18">
        <f t="shared" si="20"/>
        <v>0.16904944</v>
      </c>
      <c r="S72" s="18">
        <f t="shared" si="20"/>
        <v>0.16904944</v>
      </c>
      <c r="T72" s="18">
        <f t="shared" si="20"/>
        <v>0.16904944</v>
      </c>
      <c r="U72" s="18">
        <f t="shared" si="20"/>
        <v>0.16904944</v>
      </c>
      <c r="V72" s="18">
        <f t="shared" si="20"/>
        <v>0.16904944</v>
      </c>
      <c r="W72" s="18">
        <f t="shared" si="20"/>
        <v>0.17216383799999999</v>
      </c>
      <c r="X72" s="18">
        <f t="shared" si="20"/>
        <v>0.17527823599999995</v>
      </c>
      <c r="Y72" s="18">
        <f t="shared" si="20"/>
        <v>0.17839263399999997</v>
      </c>
      <c r="Z72" s="18">
        <f t="shared" si="20"/>
        <v>0.18150703200000001</v>
      </c>
      <c r="AA72" s="18">
        <f t="shared" si="20"/>
        <v>0.18462143</v>
      </c>
      <c r="AB72" s="18">
        <f t="shared" si="20"/>
        <v>0.19010573259999999</v>
      </c>
      <c r="AC72" s="18">
        <f t="shared" si="20"/>
        <v>0.19559003519999996</v>
      </c>
      <c r="AD72" s="18">
        <f t="shared" si="20"/>
        <v>0.20107433780000006</v>
      </c>
      <c r="AE72" s="18">
        <f t="shared" si="20"/>
        <v>0.20892854500000002</v>
      </c>
      <c r="AF72" s="18">
        <f t="shared" si="20"/>
        <v>0.2071295786</v>
      </c>
      <c r="AG72" s="18">
        <f t="shared" si="20"/>
        <v>0.20533061219999996</v>
      </c>
      <c r="AH72" s="18">
        <f t="shared" si="20"/>
        <v>0.20353164579999997</v>
      </c>
      <c r="AI72" s="18">
        <f t="shared" si="20"/>
        <v>0.20173267940000003</v>
      </c>
      <c r="AJ72" s="18">
        <f t="shared" si="20"/>
        <v>0.19993371299999996</v>
      </c>
      <c r="AK72" s="4"/>
      <c r="AL72" s="4"/>
      <c r="AM72" s="4"/>
      <c r="AN72" s="4"/>
    </row>
    <row r="74" spans="1:40" x14ac:dyDescent="0.25">
      <c r="F74" t="s">
        <v>106</v>
      </c>
      <c r="I74" t="s">
        <v>15</v>
      </c>
    </row>
    <row r="75" spans="1:40" x14ac:dyDescent="0.25">
      <c r="F75" t="s">
        <v>107</v>
      </c>
      <c r="I75" s="19" t="s">
        <v>96</v>
      </c>
      <c r="J75">
        <v>8.2337200677293498E-2</v>
      </c>
      <c r="K75">
        <v>8.4840571287511463E-2</v>
      </c>
      <c r="L75">
        <v>8.7353927165902415E-2</v>
      </c>
      <c r="M75">
        <v>8.9889058078489653E-2</v>
      </c>
      <c r="N75">
        <v>9.24075657444966E-2</v>
      </c>
      <c r="O75">
        <v>9.4934339625948133E-2</v>
      </c>
      <c r="P75">
        <v>9.7456193944677E-2</v>
      </c>
      <c r="Q75">
        <v>9.9988913671801738E-2</v>
      </c>
      <c r="R75">
        <v>0.10251977909942665</v>
      </c>
      <c r="S75">
        <v>0.1041912633806899</v>
      </c>
      <c r="T75">
        <v>0.10512227402795557</v>
      </c>
      <c r="U75">
        <v>0.10606877077047702</v>
      </c>
      <c r="V75">
        <v>0.10702511748248786</v>
      </c>
      <c r="W75">
        <v>0.10800576058073121</v>
      </c>
      <c r="X75">
        <v>0.1089808290305857</v>
      </c>
      <c r="Y75">
        <v>0.10997125104328942</v>
      </c>
      <c r="Z75">
        <v>0.11096766133919714</v>
      </c>
      <c r="AA75">
        <v>0.11155909935410105</v>
      </c>
      <c r="AB75">
        <v>0.11154527954958793</v>
      </c>
      <c r="AC75">
        <v>0.11158597405911083</v>
      </c>
      <c r="AD75">
        <v>0.11161425583411154</v>
      </c>
      <c r="AE75">
        <v>0.11163440215722656</v>
      </c>
      <c r="AF75">
        <v>0.11178879034297731</v>
      </c>
      <c r="AG75">
        <v>0.11198993947249902</v>
      </c>
      <c r="AH75">
        <v>0.11212651500660439</v>
      </c>
      <c r="AI75">
        <v>0.11223522918931361</v>
      </c>
      <c r="AJ75">
        <v>0.1126186175599542</v>
      </c>
      <c r="AK75">
        <v>0.11340278020368344</v>
      </c>
      <c r="AL75" s="38">
        <f>SUM(J75:AK75)</f>
        <v>2.9241613596801317</v>
      </c>
    </row>
    <row r="76" spans="1:40" x14ac:dyDescent="0.25">
      <c r="F76" t="s">
        <v>102</v>
      </c>
      <c r="I76" s="19" t="s">
        <v>162</v>
      </c>
      <c r="J76">
        <v>2.9957942168673989E-2</v>
      </c>
      <c r="K76">
        <v>2.3996920819531437E-2</v>
      </c>
      <c r="L76">
        <v>2.7752980330396561E-2</v>
      </c>
      <c r="M76">
        <v>2.89556320884704E-2</v>
      </c>
      <c r="N76">
        <v>3.3628719709880593E-2</v>
      </c>
      <c r="O76">
        <v>3.4722270249886979E-2</v>
      </c>
      <c r="P76">
        <v>3.200051188047278E-2</v>
      </c>
      <c r="Q76">
        <v>3.5947366435204166E-2</v>
      </c>
      <c r="R76">
        <v>3.7103357177387664E-2</v>
      </c>
      <c r="S76">
        <v>3.702387546426588E-2</v>
      </c>
      <c r="T76">
        <v>3.7438739265722359E-2</v>
      </c>
      <c r="U76">
        <v>3.571121256742929E-2</v>
      </c>
      <c r="V76">
        <v>3.6544151435860733E-2</v>
      </c>
      <c r="W76">
        <v>3.6730540986680188E-2</v>
      </c>
      <c r="X76">
        <v>3.6315004823771237E-2</v>
      </c>
      <c r="Y76">
        <v>3.4482962471496958E-2</v>
      </c>
      <c r="Z76">
        <v>3.4171276473575041E-2</v>
      </c>
      <c r="AA76">
        <v>3.8291641818644098E-2</v>
      </c>
      <c r="AB76">
        <v>3.4171321140725811E-2</v>
      </c>
      <c r="AC76">
        <v>3.4066992674994134E-2</v>
      </c>
      <c r="AD76">
        <v>4.2937862669534282E-2</v>
      </c>
      <c r="AE76">
        <v>4.3456405822943169E-2</v>
      </c>
      <c r="AF76">
        <v>4.3856847762873331E-2</v>
      </c>
      <c r="AG76">
        <v>4.7496591319528624E-2</v>
      </c>
      <c r="AH76">
        <v>4.855014197117568E-2</v>
      </c>
      <c r="AI76">
        <v>5.1436709948379816E-2</v>
      </c>
      <c r="AJ76">
        <v>5.314226485284182E-2</v>
      </c>
      <c r="AK76">
        <v>5.5167090748394952E-2</v>
      </c>
      <c r="AL76">
        <f t="shared" ref="AL76:AL86" si="21">SUM(J76:AK76)</f>
        <v>1.065057335078742</v>
      </c>
    </row>
    <row r="77" spans="1:40" x14ac:dyDescent="0.25">
      <c r="F77" t="s">
        <v>103</v>
      </c>
      <c r="I77" s="19" t="s">
        <v>97</v>
      </c>
      <c r="J77">
        <v>0.17745796785060425</v>
      </c>
      <c r="K77">
        <v>0.14326957541640489</v>
      </c>
      <c r="L77">
        <v>0.1613253403513755</v>
      </c>
      <c r="M77">
        <v>0.17106135542082748</v>
      </c>
      <c r="N77">
        <v>0.19430642538919551</v>
      </c>
      <c r="O77">
        <v>0.2030571041982959</v>
      </c>
      <c r="P77">
        <v>0.18543669447085276</v>
      </c>
      <c r="Q77">
        <v>0.20789435273159923</v>
      </c>
      <c r="R77">
        <v>0.21541798810263324</v>
      </c>
      <c r="S77">
        <v>0.21354022597185796</v>
      </c>
      <c r="T77">
        <v>0.21297963414285848</v>
      </c>
      <c r="U77">
        <v>0.20444402788610774</v>
      </c>
      <c r="V77">
        <v>0.20758027999887615</v>
      </c>
      <c r="W77">
        <v>0.20927303247637791</v>
      </c>
      <c r="X77">
        <v>0.20762385307429948</v>
      </c>
      <c r="Y77">
        <v>0.20048758132217687</v>
      </c>
      <c r="Z77">
        <v>0.19631265548325605</v>
      </c>
      <c r="AA77">
        <v>0.21826164710161527</v>
      </c>
      <c r="AB77">
        <v>0.22468602700999291</v>
      </c>
      <c r="AC77">
        <v>0.19362549384584954</v>
      </c>
      <c r="AD77">
        <v>0.23251076356395911</v>
      </c>
      <c r="AE77">
        <v>0.23592835473167689</v>
      </c>
      <c r="AF77">
        <v>0.23222225292651244</v>
      </c>
      <c r="AG77">
        <v>0.2587984846265371</v>
      </c>
      <c r="AH77">
        <v>0.26058483680765937</v>
      </c>
      <c r="AI77">
        <v>0.27900049351377854</v>
      </c>
      <c r="AJ77">
        <v>0.292333365417344</v>
      </c>
      <c r="AK77">
        <v>0.29164490182218572</v>
      </c>
      <c r="AL77">
        <f t="shared" si="21"/>
        <v>6.0310647156547104</v>
      </c>
    </row>
    <row r="78" spans="1:40" x14ac:dyDescent="0.25">
      <c r="F78" t="s">
        <v>100</v>
      </c>
      <c r="I78" s="19" t="s">
        <v>98</v>
      </c>
      <c r="J78">
        <v>4.6851057272603424E-4</v>
      </c>
      <c r="K78">
        <v>4.6834594906884728E-4</v>
      </c>
      <c r="L78">
        <v>4.682333036793631E-4</v>
      </c>
      <c r="M78">
        <v>4.6816421526728314E-4</v>
      </c>
      <c r="N78">
        <v>4.6812621645288206E-4</v>
      </c>
      <c r="O78">
        <v>4.681192920998014E-4</v>
      </c>
      <c r="P78">
        <v>4.6814574778326684E-4</v>
      </c>
      <c r="Q78">
        <v>4.6819369523195029E-4</v>
      </c>
      <c r="R78">
        <v>9.3661370924657129E-4</v>
      </c>
      <c r="S78">
        <v>9.3688884982143835E-4</v>
      </c>
      <c r="T78">
        <v>9.3730933780524124E-4</v>
      </c>
      <c r="U78">
        <v>9.3770313129852155E-4</v>
      </c>
      <c r="V78">
        <v>9.3810581192481195E-4</v>
      </c>
      <c r="W78">
        <v>1.0198815354370023E-3</v>
      </c>
      <c r="X78">
        <v>1.0204445197227715E-3</v>
      </c>
      <c r="Y78">
        <v>1.0210050167821002E-3</v>
      </c>
      <c r="Z78">
        <v>1.0215404522289718E-3</v>
      </c>
      <c r="AA78">
        <v>1.0221407135555323E-3</v>
      </c>
      <c r="AB78">
        <v>1.7560204939599049E-3</v>
      </c>
      <c r="AC78">
        <v>1.7571605364836681E-3</v>
      </c>
      <c r="AD78">
        <v>1.7574642167756259E-3</v>
      </c>
      <c r="AE78">
        <v>1.7574990830397669E-3</v>
      </c>
      <c r="AF78">
        <v>1.757391136210879E-3</v>
      </c>
      <c r="AG78">
        <v>1.7576788003416271E-3</v>
      </c>
      <c r="AH78">
        <v>1.7569447392422641E-3</v>
      </c>
      <c r="AI78">
        <v>1.7560399065030151E-3</v>
      </c>
      <c r="AJ78">
        <v>2.0737277320659101E-3</v>
      </c>
      <c r="AK78">
        <v>2.0728573427867469E-3</v>
      </c>
      <c r="AL78">
        <f t="shared" si="21"/>
        <v>3.1740256057541799E-2</v>
      </c>
    </row>
    <row r="79" spans="1:40" x14ac:dyDescent="0.25">
      <c r="F79" t="s">
        <v>101</v>
      </c>
      <c r="I79" s="19" t="s">
        <v>99</v>
      </c>
      <c r="J79">
        <v>4.3112480825719347E-3</v>
      </c>
      <c r="K79">
        <v>4.3097332108321899E-3</v>
      </c>
      <c r="L79">
        <v>4.3086966446420115E-3</v>
      </c>
      <c r="M79">
        <v>4.3080608910401764E-3</v>
      </c>
      <c r="N79">
        <v>4.3077112248314231E-3</v>
      </c>
      <c r="O79">
        <v>4.3076475067305373E-3</v>
      </c>
      <c r="P79">
        <v>4.3078909527086142E-3</v>
      </c>
      <c r="Q79">
        <v>4.3083321665429069E-3</v>
      </c>
      <c r="R79">
        <v>8.6187469251864709E-3</v>
      </c>
      <c r="S79">
        <v>8.6212787768561866E-3</v>
      </c>
      <c r="T79">
        <v>8.625148119661771E-3</v>
      </c>
      <c r="U79">
        <v>8.62877181897969E-3</v>
      </c>
      <c r="V79">
        <v>8.6324772979572244E-3</v>
      </c>
      <c r="W79">
        <v>9.3849799130882212E-3</v>
      </c>
      <c r="X79">
        <v>9.390160511059403E-3</v>
      </c>
      <c r="Y79">
        <v>9.3953182214996534E-3</v>
      </c>
      <c r="Z79">
        <v>9.4002453142443005E-3</v>
      </c>
      <c r="AA79">
        <v>9.4057689366422101E-3</v>
      </c>
      <c r="AB79">
        <v>1.6158952280397411E-2</v>
      </c>
      <c r="AC79">
        <v>1.6169442985262468E-2</v>
      </c>
      <c r="AD79">
        <v>1.617223746024897E-2</v>
      </c>
      <c r="AE79">
        <v>1.6172558300638067E-2</v>
      </c>
      <c r="AF79">
        <v>1.617156497074081E-2</v>
      </c>
      <c r="AG79">
        <v>1.617421206454046E-2</v>
      </c>
      <c r="AH79">
        <v>1.6167457212694285E-2</v>
      </c>
      <c r="AI79">
        <v>1.6159130915190618E-2</v>
      </c>
      <c r="AJ79">
        <v>1.9082503638340166E-2</v>
      </c>
      <c r="AK79">
        <v>1.9074494290570145E-2</v>
      </c>
      <c r="AL79">
        <f t="shared" si="21"/>
        <v>0.2920747706336983</v>
      </c>
    </row>
    <row r="80" spans="1:40" x14ac:dyDescent="0.25">
      <c r="J80">
        <f>SUM(J76:J79)</f>
        <v>0.2121956686745762</v>
      </c>
      <c r="AL80">
        <f t="shared" si="21"/>
        <v>0.2121956686745762</v>
      </c>
    </row>
    <row r="81" spans="1:40" x14ac:dyDescent="0.25">
      <c r="F81" t="s">
        <v>9</v>
      </c>
      <c r="J81" s="45">
        <f>SUM(J75:J79)</f>
        <v>0.29453286935186967</v>
      </c>
      <c r="K81" s="20">
        <f t="shared" ref="K81:AK81" si="22">SUM(K75:K79)</f>
        <v>0.25688514668334883</v>
      </c>
      <c r="L81" s="20">
        <f t="shared" si="22"/>
        <v>0.28120917779599586</v>
      </c>
      <c r="M81" s="20">
        <f t="shared" si="22"/>
        <v>0.29468227069409503</v>
      </c>
      <c r="N81" s="20">
        <f t="shared" si="22"/>
        <v>0.32511854828485698</v>
      </c>
      <c r="O81" s="20">
        <f t="shared" si="22"/>
        <v>0.33748948087296127</v>
      </c>
      <c r="P81" s="20">
        <f t="shared" si="22"/>
        <v>0.31966943699649442</v>
      </c>
      <c r="Q81" s="20">
        <f t="shared" si="22"/>
        <v>0.34860715870038</v>
      </c>
      <c r="R81" s="20">
        <f t="shared" si="22"/>
        <v>0.36459648501388064</v>
      </c>
      <c r="S81" s="20">
        <f t="shared" si="22"/>
        <v>0.36431353244349141</v>
      </c>
      <c r="T81" s="20">
        <f t="shared" si="22"/>
        <v>0.36510310489400338</v>
      </c>
      <c r="U81" s="20">
        <f t="shared" si="22"/>
        <v>0.35579048617429226</v>
      </c>
      <c r="V81" s="20">
        <f t="shared" si="22"/>
        <v>0.36072013202710679</v>
      </c>
      <c r="W81" s="20">
        <f t="shared" si="22"/>
        <v>0.36441419549231457</v>
      </c>
      <c r="X81" s="20">
        <f t="shared" si="22"/>
        <v>0.36333029195943856</v>
      </c>
      <c r="Y81" s="20">
        <f t="shared" si="22"/>
        <v>0.35535811807524498</v>
      </c>
      <c r="Z81" s="20">
        <f t="shared" si="22"/>
        <v>0.35187337906250155</v>
      </c>
      <c r="AA81" s="20">
        <f t="shared" si="22"/>
        <v>0.37854029792455818</v>
      </c>
      <c r="AB81" s="20">
        <f t="shared" si="22"/>
        <v>0.38831760047466396</v>
      </c>
      <c r="AC81" s="20">
        <f t="shared" si="22"/>
        <v>0.35720506410170061</v>
      </c>
      <c r="AD81" s="20">
        <f t="shared" si="22"/>
        <v>0.40499258374462954</v>
      </c>
      <c r="AE81" s="20">
        <f t="shared" si="22"/>
        <v>0.40894922009552448</v>
      </c>
      <c r="AF81" s="20">
        <f t="shared" si="22"/>
        <v>0.40579684713931474</v>
      </c>
      <c r="AG81" s="20">
        <f t="shared" si="22"/>
        <v>0.43621690628344684</v>
      </c>
      <c r="AH81" s="20">
        <f t="shared" si="22"/>
        <v>0.43918589573737599</v>
      </c>
      <c r="AI81" s="20">
        <f t="shared" si="22"/>
        <v>0.46058760347316557</v>
      </c>
      <c r="AJ81" s="20">
        <f t="shared" si="22"/>
        <v>0.47925047920054614</v>
      </c>
      <c r="AK81" s="20">
        <f t="shared" si="22"/>
        <v>0.48136212440762099</v>
      </c>
      <c r="AL81">
        <f t="shared" si="21"/>
        <v>10.344098437104821</v>
      </c>
    </row>
    <row r="82" spans="1:40" x14ac:dyDescent="0.25">
      <c r="F82" t="s">
        <v>107</v>
      </c>
      <c r="I82" s="19" t="s">
        <v>131</v>
      </c>
      <c r="J82">
        <v>4.2612862133254305E-2</v>
      </c>
      <c r="K82">
        <v>4.4889248956102003E-2</v>
      </c>
      <c r="L82">
        <v>4.7140140706479469E-2</v>
      </c>
      <c r="M82">
        <v>4.9378669237891519E-2</v>
      </c>
      <c r="N82">
        <v>5.1591545568786382E-2</v>
      </c>
      <c r="O82">
        <v>5.3788551381495325E-2</v>
      </c>
      <c r="P82">
        <v>5.5961996784697335E-2</v>
      </c>
      <c r="Q82">
        <v>5.8134872930837633E-2</v>
      </c>
      <c r="R82">
        <v>6.02791313071947E-2</v>
      </c>
      <c r="S82">
        <v>6.2413272506871897E-2</v>
      </c>
      <c r="T82">
        <v>6.4540044533545962E-2</v>
      </c>
      <c r="U82">
        <v>6.6670080747528102E-2</v>
      </c>
      <c r="V82">
        <v>6.8616663536389691E-2</v>
      </c>
      <c r="W82">
        <v>6.9502935529072524E-2</v>
      </c>
      <c r="X82">
        <v>6.999401108995866E-2</v>
      </c>
      <c r="Y82">
        <v>7.0494277692531679E-2</v>
      </c>
      <c r="Z82">
        <v>7.098832889360486E-2</v>
      </c>
      <c r="AA82">
        <v>7.1459216478398591E-2</v>
      </c>
      <c r="AB82">
        <v>7.3750577800299713E-2</v>
      </c>
      <c r="AC82">
        <v>7.6148039694196284E-2</v>
      </c>
      <c r="AD82">
        <v>7.8560298579416127E-2</v>
      </c>
      <c r="AE82">
        <v>8.0987678479157638E-2</v>
      </c>
      <c r="AF82">
        <v>8.2480513504494188E-2</v>
      </c>
      <c r="AG82">
        <v>8.3561186469997065E-2</v>
      </c>
      <c r="AH82">
        <v>8.4630801884220938E-2</v>
      </c>
      <c r="AI82">
        <v>8.569821400518092E-2</v>
      </c>
      <c r="AJ82">
        <v>8.6837991471451131E-2</v>
      </c>
      <c r="AK82">
        <v>8.8037712293439638E-2</v>
      </c>
      <c r="AL82">
        <f t="shared" si="21"/>
        <v>1.8991488641964946</v>
      </c>
    </row>
    <row r="83" spans="1:40" x14ac:dyDescent="0.25">
      <c r="F83" t="s">
        <v>102</v>
      </c>
      <c r="I83" s="19" t="s">
        <v>163</v>
      </c>
      <c r="J83">
        <v>1.6536230994744491E-2</v>
      </c>
      <c r="K83">
        <v>1.2397882739495329E-2</v>
      </c>
      <c r="L83">
        <v>1.4075879849062061E-2</v>
      </c>
      <c r="M83">
        <v>1.4829383602668869E-2</v>
      </c>
      <c r="N83">
        <v>1.6622070021053433E-2</v>
      </c>
      <c r="O83">
        <v>1.6571725771099791E-2</v>
      </c>
      <c r="P83">
        <v>1.5185914651269851E-2</v>
      </c>
      <c r="Q83">
        <v>1.614023112229844E-2</v>
      </c>
      <c r="R83">
        <v>1.722102715561356E-2</v>
      </c>
      <c r="S83">
        <v>1.700611491581901E-2</v>
      </c>
      <c r="T83">
        <v>1.7210722663994621E-2</v>
      </c>
      <c r="U83">
        <v>1.7173459862544729E-2</v>
      </c>
      <c r="V83">
        <v>1.664408357663209E-2</v>
      </c>
      <c r="W83">
        <v>1.7586447946013391E-2</v>
      </c>
      <c r="X83">
        <v>1.8292907105481E-2</v>
      </c>
      <c r="Y83">
        <v>1.8002643941181388E-2</v>
      </c>
      <c r="Z83">
        <v>1.639704668932028E-2</v>
      </c>
      <c r="AA83">
        <v>1.9567317986544808E-2</v>
      </c>
      <c r="AB83">
        <v>1.9562132062106399E-2</v>
      </c>
      <c r="AC83">
        <v>1.9713283960943569E-2</v>
      </c>
      <c r="AD83">
        <v>2.523407315582888E-2</v>
      </c>
      <c r="AE83">
        <v>2.6298641671315039E-2</v>
      </c>
      <c r="AF83">
        <v>2.5404738818289301E-2</v>
      </c>
      <c r="AG83">
        <v>2.7402543512564832E-2</v>
      </c>
      <c r="AH83">
        <v>2.7473667628752262E-2</v>
      </c>
      <c r="AI83">
        <v>2.7605367314401323E-2</v>
      </c>
      <c r="AJ83">
        <v>2.7576648128231858E-2</v>
      </c>
      <c r="AK83">
        <v>2.8387431217142128E-2</v>
      </c>
      <c r="AL83">
        <f t="shared" si="21"/>
        <v>0.55211961806441279</v>
      </c>
      <c r="AM83">
        <v>3.1674676307325782E-2</v>
      </c>
    </row>
    <row r="84" spans="1:40" x14ac:dyDescent="0.25">
      <c r="F84" t="s">
        <v>103</v>
      </c>
      <c r="I84" s="19" t="s">
        <v>132</v>
      </c>
      <c r="J84">
        <v>9.2154365381020398E-2</v>
      </c>
      <c r="K84">
        <v>7.1988405913161413E-2</v>
      </c>
      <c r="L84">
        <v>8.2429578483211641E-2</v>
      </c>
      <c r="M84">
        <v>8.3364897746563374E-2</v>
      </c>
      <c r="N84">
        <v>8.8160612679208772E-2</v>
      </c>
      <c r="O84">
        <v>8.8628500077489653E-2</v>
      </c>
      <c r="P84">
        <v>7.7754322287667432E-2</v>
      </c>
      <c r="Q84">
        <v>8.2673876097692556E-2</v>
      </c>
      <c r="R84">
        <v>8.1831526201392252E-2</v>
      </c>
      <c r="S84">
        <v>8.2749338577320114E-2</v>
      </c>
      <c r="T84">
        <v>8.3876722794463066E-2</v>
      </c>
      <c r="U84">
        <v>8.5498672602443496E-2</v>
      </c>
      <c r="V84">
        <v>8.4563607505686339E-2</v>
      </c>
      <c r="W84">
        <v>8.642837708933937E-2</v>
      </c>
      <c r="X84">
        <v>8.8957241019276226E-2</v>
      </c>
      <c r="Y84">
        <v>8.9839077538541257E-2</v>
      </c>
      <c r="Z84">
        <v>8.3313761616481199E-2</v>
      </c>
      <c r="AA84">
        <v>9.5800356868769407E-2</v>
      </c>
      <c r="AB84">
        <v>0.10574189755683135</v>
      </c>
      <c r="AC84">
        <v>8.4661394052876385E-2</v>
      </c>
      <c r="AD84">
        <v>0.10385916513352444</v>
      </c>
      <c r="AE84">
        <v>0.10821750173927462</v>
      </c>
      <c r="AF84">
        <v>0.10779001241980629</v>
      </c>
      <c r="AG84">
        <v>0.11553490589290857</v>
      </c>
      <c r="AH84">
        <v>0.11539967460907334</v>
      </c>
      <c r="AI84">
        <v>0.11396408586142517</v>
      </c>
      <c r="AJ84">
        <v>0.10478151977794273</v>
      </c>
      <c r="AK84">
        <v>0.10888984709595123</v>
      </c>
      <c r="AL84">
        <f t="shared" si="21"/>
        <v>2.5988532446193426</v>
      </c>
    </row>
    <row r="85" spans="1:40" x14ac:dyDescent="0.25">
      <c r="F85" t="s">
        <v>100</v>
      </c>
      <c r="I85" s="19" t="s">
        <v>133</v>
      </c>
      <c r="J85">
        <v>8.0864407906474679E-4</v>
      </c>
      <c r="K85">
        <v>8.0867339097663463E-4</v>
      </c>
      <c r="L85">
        <v>8.0872029445593226E-4</v>
      </c>
      <c r="M85">
        <v>8.0883122328759033E-4</v>
      </c>
      <c r="N85">
        <v>8.0895147127500386E-4</v>
      </c>
      <c r="O85">
        <v>8.09116503835618E-4</v>
      </c>
      <c r="P85">
        <v>8.0925493860633157E-4</v>
      </c>
      <c r="Q85">
        <v>8.0945631610688596E-4</v>
      </c>
      <c r="R85">
        <v>1.6191172674130602E-3</v>
      </c>
      <c r="S85">
        <v>1.6193905213557911E-3</v>
      </c>
      <c r="T85">
        <v>1.6197329535016839E-3</v>
      </c>
      <c r="U85">
        <v>1.620287324367105E-3</v>
      </c>
      <c r="V85">
        <v>1.6210933334919152E-3</v>
      </c>
      <c r="W85">
        <v>1.7623722110386214E-3</v>
      </c>
      <c r="X85">
        <v>1.763232134860014E-3</v>
      </c>
      <c r="Y85">
        <v>1.7642127232538941E-3</v>
      </c>
      <c r="Z85">
        <v>1.7650026915364361E-3</v>
      </c>
      <c r="AA85">
        <v>1.7653604436439778E-3</v>
      </c>
      <c r="AB85">
        <v>3.0323372951751308E-3</v>
      </c>
      <c r="AC85">
        <v>3.032629047130685E-3</v>
      </c>
      <c r="AD85">
        <v>3.0319885549924953E-3</v>
      </c>
      <c r="AE85">
        <v>3.0311828027780058E-3</v>
      </c>
      <c r="AF85">
        <v>3.0301936747627453E-3</v>
      </c>
      <c r="AG85">
        <v>3.0295036899592063E-3</v>
      </c>
      <c r="AH85">
        <v>3.0286432572466998E-3</v>
      </c>
      <c r="AI85">
        <v>3.0273007837020149E-3</v>
      </c>
      <c r="AJ85">
        <v>3.5753847082602031E-3</v>
      </c>
      <c r="AK85">
        <v>3.5742999585910928E-3</v>
      </c>
      <c r="AL85">
        <f t="shared" si="21"/>
        <v>5.478491359466952E-2</v>
      </c>
    </row>
    <row r="86" spans="1:40" x14ac:dyDescent="0.25">
      <c r="F86" t="s">
        <v>101</v>
      </c>
      <c r="I86" s="19" t="s">
        <v>134</v>
      </c>
      <c r="J86">
        <v>4.0469428152253824E-3</v>
      </c>
      <c r="K86">
        <v>4.0470895097159416E-3</v>
      </c>
      <c r="L86">
        <v>4.047324243022541E-3</v>
      </c>
      <c r="M86">
        <v>4.0478793978179686E-3</v>
      </c>
      <c r="N86">
        <v>4.0484811912908994E-3</v>
      </c>
      <c r="O86">
        <v>4.0493071137860338E-3</v>
      </c>
      <c r="P86">
        <v>4.0499999248944278E-3</v>
      </c>
      <c r="Q86">
        <v>4.0510077393954205E-3</v>
      </c>
      <c r="R86">
        <v>8.1030395967816096E-3</v>
      </c>
      <c r="S86">
        <v>8.1044071243612931E-3</v>
      </c>
      <c r="T86">
        <v>8.1061208614038281E-3</v>
      </c>
      <c r="U86">
        <v>8.1088952676585321E-3</v>
      </c>
      <c r="V86">
        <v>8.1129290235730338E-3</v>
      </c>
      <c r="W86">
        <v>8.8199737583740598E-3</v>
      </c>
      <c r="X86">
        <v>8.8242773359562439E-3</v>
      </c>
      <c r="Y86">
        <v>8.8291847918543827E-3</v>
      </c>
      <c r="Z86">
        <v>8.8331382697169735E-3</v>
      </c>
      <c r="AA86">
        <v>8.8349286770899142E-3</v>
      </c>
      <c r="AB86">
        <v>1.5175645191444478E-2</v>
      </c>
      <c r="AC86">
        <v>1.5177105294239941E-2</v>
      </c>
      <c r="AD86">
        <v>1.5173899885180564E-2</v>
      </c>
      <c r="AE86">
        <v>1.5169867415000289E-2</v>
      </c>
      <c r="AF86">
        <v>1.5164917221684915E-2</v>
      </c>
      <c r="AG86">
        <v>1.5161464121469903E-2</v>
      </c>
      <c r="AH86">
        <v>1.5157157997089592E-2</v>
      </c>
      <c r="AI86">
        <v>1.5150439449576504E-2</v>
      </c>
      <c r="AJ86">
        <v>1.7893382059379227E-2</v>
      </c>
      <c r="AK86">
        <v>1.788795331762081E-2</v>
      </c>
      <c r="AL86">
        <f t="shared" si="21"/>
        <v>0.27417675859460472</v>
      </c>
    </row>
    <row r="88" spans="1:40" x14ac:dyDescent="0.25">
      <c r="F88" t="s">
        <v>9</v>
      </c>
      <c r="J88" s="20">
        <f>SUM(J82:J86)</f>
        <v>0.15615904540330933</v>
      </c>
      <c r="K88" s="20">
        <f t="shared" ref="K88:AK88" si="23">SUM(K82:K86)</f>
        <v>0.13413130050945132</v>
      </c>
      <c r="L88" s="20">
        <f t="shared" si="23"/>
        <v>0.14850164357623166</v>
      </c>
      <c r="M88" s="20">
        <f t="shared" si="23"/>
        <v>0.15242966120822934</v>
      </c>
      <c r="N88" s="20">
        <f t="shared" si="23"/>
        <v>0.16123166093161448</v>
      </c>
      <c r="O88" s="20">
        <f t="shared" si="23"/>
        <v>0.1638472008477064</v>
      </c>
      <c r="P88" s="20">
        <f t="shared" si="23"/>
        <v>0.1537614885871354</v>
      </c>
      <c r="Q88" s="20">
        <f t="shared" si="23"/>
        <v>0.16180944420633095</v>
      </c>
      <c r="R88" s="20">
        <f t="shared" si="23"/>
        <v>0.16905384152839517</v>
      </c>
      <c r="S88" s="20">
        <f t="shared" si="23"/>
        <v>0.1718925236457281</v>
      </c>
      <c r="T88" s="20">
        <f t="shared" si="23"/>
        <v>0.17535334380690917</v>
      </c>
      <c r="U88" s="20">
        <f t="shared" si="23"/>
        <v>0.17907139580454198</v>
      </c>
      <c r="V88" s="20">
        <f t="shared" si="23"/>
        <v>0.17955837697577307</v>
      </c>
      <c r="W88" s="20">
        <f t="shared" si="23"/>
        <v>0.18410010653383796</v>
      </c>
      <c r="X88" s="20">
        <f t="shared" si="23"/>
        <v>0.18783166868553214</v>
      </c>
      <c r="Y88" s="20">
        <f t="shared" si="23"/>
        <v>0.18892939668736258</v>
      </c>
      <c r="Z88" s="20">
        <f t="shared" si="23"/>
        <v>0.18129727816065971</v>
      </c>
      <c r="AA88" s="20">
        <f t="shared" si="23"/>
        <v>0.19742718045444668</v>
      </c>
      <c r="AB88" s="20">
        <f t="shared" si="23"/>
        <v>0.21726258990585709</v>
      </c>
      <c r="AC88" s="20">
        <f t="shared" si="23"/>
        <v>0.19873245204938689</v>
      </c>
      <c r="AD88" s="20">
        <f t="shared" si="23"/>
        <v>0.22585942530894249</v>
      </c>
      <c r="AE88" s="20">
        <f t="shared" si="23"/>
        <v>0.23370487210752561</v>
      </c>
      <c r="AF88" s="20">
        <f t="shared" si="23"/>
        <v>0.23387037563903743</v>
      </c>
      <c r="AG88" s="20">
        <f t="shared" si="23"/>
        <v>0.2446896036868996</v>
      </c>
      <c r="AH88" s="20">
        <f t="shared" si="23"/>
        <v>0.24568994537638283</v>
      </c>
      <c r="AI88" s="20">
        <f t="shared" si="23"/>
        <v>0.24544540741428592</v>
      </c>
      <c r="AJ88" s="20">
        <f t="shared" si="23"/>
        <v>0.24066492614526516</v>
      </c>
      <c r="AK88" s="20">
        <f t="shared" si="23"/>
        <v>0.24677724388274488</v>
      </c>
    </row>
    <row r="89" spans="1:40" x14ac:dyDescent="0.25">
      <c r="A89" t="s">
        <v>108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M89" t="s">
        <v>94</v>
      </c>
    </row>
    <row r="90" spans="1:40" x14ac:dyDescent="0.25">
      <c r="A90" s="21" t="s">
        <v>35</v>
      </c>
      <c r="B90" s="21" t="s">
        <v>36</v>
      </c>
      <c r="C90" s="21" t="s">
        <v>37</v>
      </c>
      <c r="D90" s="21"/>
      <c r="E90" s="21"/>
      <c r="F90" s="21"/>
      <c r="G90" s="21"/>
      <c r="H90" s="21"/>
      <c r="I90" s="21"/>
      <c r="J90" s="21">
        <v>1990</v>
      </c>
      <c r="K90" s="21">
        <v>1991</v>
      </c>
      <c r="L90" s="21">
        <v>1992</v>
      </c>
      <c r="M90" s="21">
        <v>1993</v>
      </c>
      <c r="N90" s="21">
        <v>1994</v>
      </c>
      <c r="O90" s="21">
        <v>1995</v>
      </c>
      <c r="P90" s="21">
        <v>1996</v>
      </c>
      <c r="Q90" s="21">
        <v>1997</v>
      </c>
      <c r="R90" s="21">
        <v>1998</v>
      </c>
      <c r="S90" s="21">
        <v>1999</v>
      </c>
      <c r="T90" s="21">
        <v>2000</v>
      </c>
      <c r="U90" s="21">
        <v>2001</v>
      </c>
      <c r="V90" s="21">
        <v>2002</v>
      </c>
      <c r="W90" s="21">
        <v>2003</v>
      </c>
      <c r="X90" s="21">
        <v>2004</v>
      </c>
      <c r="Y90" s="21">
        <v>2005</v>
      </c>
      <c r="Z90" s="21">
        <v>2006</v>
      </c>
      <c r="AA90" s="21">
        <v>2007</v>
      </c>
      <c r="AB90" s="21">
        <v>2008</v>
      </c>
      <c r="AC90" s="21">
        <v>2009</v>
      </c>
      <c r="AD90" s="21">
        <v>2010</v>
      </c>
      <c r="AE90" s="21">
        <v>2011</v>
      </c>
      <c r="AF90" s="21">
        <v>2012</v>
      </c>
      <c r="AG90" s="21">
        <v>2013</v>
      </c>
      <c r="AH90" s="21">
        <v>2014</v>
      </c>
      <c r="AI90" s="21">
        <v>2015</v>
      </c>
      <c r="AJ90" s="21">
        <v>2016</v>
      </c>
      <c r="AK90" s="21"/>
      <c r="AM90" s="6" t="s">
        <v>143</v>
      </c>
      <c r="AN90" t="s">
        <v>144</v>
      </c>
    </row>
    <row r="91" spans="1:40" x14ac:dyDescent="0.25">
      <c r="A91" s="21">
        <v>1</v>
      </c>
      <c r="B91" s="21">
        <v>2</v>
      </c>
      <c r="C91" s="21">
        <v>1</v>
      </c>
      <c r="D91" s="21"/>
      <c r="E91" s="21"/>
      <c r="F91" s="21"/>
      <c r="G91" s="21"/>
      <c r="H91" s="21"/>
      <c r="I91" s="21"/>
      <c r="J91" s="46">
        <f>(J63+J81)</f>
        <v>1.8352983613518692</v>
      </c>
      <c r="K91" s="22">
        <f t="shared" ref="K91:AJ91" si="24">(K63+K81)</f>
        <v>1.7976506386833486</v>
      </c>
      <c r="L91" s="22">
        <f t="shared" si="24"/>
        <v>1.8219746697959955</v>
      </c>
      <c r="M91" s="22">
        <f t="shared" si="24"/>
        <v>1.8354477626940948</v>
      </c>
      <c r="N91" s="22">
        <f t="shared" si="24"/>
        <v>1.8658840402848567</v>
      </c>
      <c r="O91" s="22">
        <f t="shared" si="24"/>
        <v>1.8782549728729609</v>
      </c>
      <c r="P91" s="22">
        <f t="shared" si="24"/>
        <v>1.8604349289964941</v>
      </c>
      <c r="Q91" s="22">
        <f t="shared" si="24"/>
        <v>1.8893726507003799</v>
      </c>
      <c r="R91" s="22">
        <f t="shared" si="24"/>
        <v>1.9053619770138805</v>
      </c>
      <c r="S91" s="22">
        <f t="shared" si="24"/>
        <v>1.8846184934434913</v>
      </c>
      <c r="T91" s="22">
        <f t="shared" si="24"/>
        <v>1.8649475348940034</v>
      </c>
      <c r="U91" s="22">
        <f t="shared" si="24"/>
        <v>1.8351743851742923</v>
      </c>
      <c r="V91" s="22">
        <f t="shared" si="24"/>
        <v>1.8196435000271065</v>
      </c>
      <c r="W91" s="22">
        <f t="shared" si="24"/>
        <v>1.8028770324923149</v>
      </c>
      <c r="X91" s="22">
        <f t="shared" si="24"/>
        <v>1.7813325979594385</v>
      </c>
      <c r="Y91" s="22">
        <f t="shared" si="24"/>
        <v>1.7528998930752453</v>
      </c>
      <c r="Z91" s="22">
        <f t="shared" si="24"/>
        <v>1.7289546230625017</v>
      </c>
      <c r="AA91" s="22">
        <f t="shared" si="24"/>
        <v>1.7983553379245585</v>
      </c>
      <c r="AB91" s="22">
        <f t="shared" si="24"/>
        <v>1.8508664364746641</v>
      </c>
      <c r="AC91" s="22">
        <f t="shared" si="24"/>
        <v>1.8624876961017007</v>
      </c>
      <c r="AD91" s="22">
        <f t="shared" si="24"/>
        <v>1.9530090117446297</v>
      </c>
      <c r="AE91" s="22">
        <f t="shared" si="24"/>
        <v>1.9996994440955249</v>
      </c>
      <c r="AF91" s="22">
        <f t="shared" si="24"/>
        <v>1.993823589539315</v>
      </c>
      <c r="AG91" s="22">
        <f t="shared" si="24"/>
        <v>2.0215201670834468</v>
      </c>
      <c r="AH91" s="22">
        <f t="shared" si="24"/>
        <v>2.021765674937376</v>
      </c>
      <c r="AI91" s="22">
        <f t="shared" si="24"/>
        <v>2.0404439010731661</v>
      </c>
      <c r="AJ91" s="22">
        <f t="shared" si="24"/>
        <v>2.0563832952005465</v>
      </c>
      <c r="AK91" s="22"/>
      <c r="AM91">
        <v>800</v>
      </c>
      <c r="AN91">
        <f>AM91/3.67*0.01</f>
        <v>2.1798365122615802</v>
      </c>
    </row>
    <row r="92" spans="1:40" x14ac:dyDescent="0.25">
      <c r="A92" s="21">
        <v>1</v>
      </c>
      <c r="B92" s="21">
        <v>2</v>
      </c>
      <c r="C92" s="21">
        <v>2</v>
      </c>
      <c r="D92" s="21"/>
      <c r="E92" s="21"/>
      <c r="F92" s="21"/>
      <c r="G92" s="21"/>
      <c r="H92" s="21"/>
      <c r="I92" s="21"/>
      <c r="J92" s="44">
        <f>(J64+J81)</f>
        <v>1.3451099317227948</v>
      </c>
      <c r="K92" s="22">
        <f t="shared" ref="K92:AJ92" si="25">(K64+K81)</f>
        <v>1.307462209054274</v>
      </c>
      <c r="L92" s="22">
        <f t="shared" si="25"/>
        <v>1.3317862401669212</v>
      </c>
      <c r="M92" s="22">
        <f t="shared" si="25"/>
        <v>1.3452593330650202</v>
      </c>
      <c r="N92" s="22">
        <f t="shared" si="25"/>
        <v>1.3756956106557823</v>
      </c>
      <c r="O92" s="22">
        <f t="shared" si="25"/>
        <v>1.3880665432438866</v>
      </c>
      <c r="P92" s="22">
        <f t="shared" si="25"/>
        <v>1.3702464993674197</v>
      </c>
      <c r="Q92" s="22">
        <f t="shared" si="25"/>
        <v>1.3991842210713052</v>
      </c>
      <c r="R92" s="22">
        <f t="shared" si="25"/>
        <v>1.4151735473848057</v>
      </c>
      <c r="S92" s="22">
        <f t="shared" si="25"/>
        <v>1.4000916554199192</v>
      </c>
      <c r="T92" s="22">
        <f t="shared" si="25"/>
        <v>1.3860996441837148</v>
      </c>
      <c r="U92" s="22">
        <f t="shared" si="25"/>
        <v>1.3620226396216379</v>
      </c>
      <c r="V92" s="22">
        <f t="shared" si="25"/>
        <v>1.3522048697784561</v>
      </c>
      <c r="W92" s="22">
        <f t="shared" si="25"/>
        <v>1.3411683160068182</v>
      </c>
      <c r="X92" s="22">
        <f t="shared" si="25"/>
        <v>1.3253700440304927</v>
      </c>
      <c r="Y92" s="22">
        <f t="shared" si="25"/>
        <v>1.3026996586952733</v>
      </c>
      <c r="Z92" s="22">
        <f t="shared" si="25"/>
        <v>1.2845336353837069</v>
      </c>
      <c r="AA92" s="22">
        <f t="shared" si="25"/>
        <v>1.3377290356704714</v>
      </c>
      <c r="AB92" s="22">
        <f t="shared" si="25"/>
        <v>1.3741086089090406</v>
      </c>
      <c r="AC92" s="22">
        <f t="shared" si="25"/>
        <v>1.3696305518312355</v>
      </c>
      <c r="AD92" s="22">
        <f t="shared" si="25"/>
        <v>1.4440798942019875</v>
      </c>
      <c r="AE92" s="22">
        <f t="shared" si="25"/>
        <v>1.4747290614349877</v>
      </c>
      <c r="AF92" s="22">
        <f t="shared" si="25"/>
        <v>1.4689929727478825</v>
      </c>
      <c r="AG92" s="22">
        <f t="shared" si="25"/>
        <v>1.4968314405193022</v>
      </c>
      <c r="AH92" s="22">
        <f t="shared" si="25"/>
        <v>1.4972161383918601</v>
      </c>
      <c r="AI92" s="22">
        <f t="shared" si="25"/>
        <v>1.5160309560506904</v>
      </c>
      <c r="AJ92" s="22">
        <f t="shared" si="25"/>
        <v>1.5321127923577067</v>
      </c>
      <c r="AK92" s="22"/>
      <c r="AM92">
        <v>765</v>
      </c>
      <c r="AN92">
        <f>AM92/3.67*0.01</f>
        <v>2.0844686648501365</v>
      </c>
    </row>
    <row r="93" spans="1:40" x14ac:dyDescent="0.25">
      <c r="A93" s="21">
        <v>1</v>
      </c>
      <c r="B93" s="21">
        <v>2</v>
      </c>
      <c r="C93" s="21">
        <v>4</v>
      </c>
      <c r="D93" s="21"/>
      <c r="E93" s="21"/>
      <c r="F93" s="21"/>
      <c r="G93" s="21"/>
      <c r="H93" s="21"/>
      <c r="I93" s="21"/>
      <c r="J93" s="22">
        <f>(J65+J81)</f>
        <v>1.9690847243759428</v>
      </c>
      <c r="K93" s="22">
        <f t="shared" ref="K93:AJ93" si="26">(K65+K81)</f>
        <v>1.9314370017074221</v>
      </c>
      <c r="L93" s="22">
        <f t="shared" si="26"/>
        <v>1.9557610328200692</v>
      </c>
      <c r="M93" s="22">
        <f t="shared" si="26"/>
        <v>1.9692341257181682</v>
      </c>
      <c r="N93" s="22">
        <f t="shared" si="26"/>
        <v>1.9996704033089303</v>
      </c>
      <c r="O93" s="22">
        <f t="shared" si="26"/>
        <v>2.0120413358970346</v>
      </c>
      <c r="P93" s="22">
        <f t="shared" si="26"/>
        <v>1.9942212920205677</v>
      </c>
      <c r="Q93" s="22">
        <f t="shared" si="26"/>
        <v>2.0231590137244533</v>
      </c>
      <c r="R93" s="22">
        <f t="shared" si="26"/>
        <v>2.0391483400379538</v>
      </c>
      <c r="S93" s="22">
        <f t="shared" si="26"/>
        <v>2.0262605057723615</v>
      </c>
      <c r="T93" s="22">
        <f t="shared" si="26"/>
        <v>2.0144475136396056</v>
      </c>
      <c r="U93" s="22">
        <f t="shared" si="26"/>
        <v>1.9925077503216828</v>
      </c>
      <c r="V93" s="22">
        <f t="shared" si="26"/>
        <v>1.9848038074650141</v>
      </c>
      <c r="W93" s="22">
        <f t="shared" si="26"/>
        <v>1.9758577876159689</v>
      </c>
      <c r="X93" s="22">
        <f t="shared" si="26"/>
        <v>1.962139131786214</v>
      </c>
      <c r="Y93" s="22">
        <f t="shared" si="26"/>
        <v>1.9415165756245591</v>
      </c>
      <c r="Z93" s="22">
        <f t="shared" si="26"/>
        <v>1.9253744170523377</v>
      </c>
      <c r="AA93" s="22">
        <f t="shared" si="26"/>
        <v>1.9900089982855493</v>
      </c>
      <c r="AB93" s="22">
        <f t="shared" si="26"/>
        <v>2.0374452774238265</v>
      </c>
      <c r="AC93" s="22">
        <f t="shared" si="26"/>
        <v>2.0439563993017362</v>
      </c>
      <c r="AD93" s="22">
        <f t="shared" si="26"/>
        <v>2.1293409417514346</v>
      </c>
      <c r="AE93" s="22">
        <f t="shared" si="26"/>
        <v>2.1708679967190694</v>
      </c>
      <c r="AF93" s="22">
        <f t="shared" si="26"/>
        <v>2.1625350062506077</v>
      </c>
      <c r="AG93" s="22">
        <f t="shared" si="26"/>
        <v>2.1877751395973877</v>
      </c>
      <c r="AH93" s="22">
        <f t="shared" si="26"/>
        <v>2.1855676260148917</v>
      </c>
      <c r="AI93" s="22">
        <f t="shared" si="26"/>
        <v>2.2017933005898134</v>
      </c>
      <c r="AJ93" s="22">
        <f t="shared" si="26"/>
        <v>2.215266095099595</v>
      </c>
      <c r="AK93" s="22"/>
      <c r="AM93">
        <v>755</v>
      </c>
      <c r="AN93">
        <f>AM93/3.67*0.01</f>
        <v>2.0572207084468666</v>
      </c>
    </row>
    <row r="94" spans="1:40" x14ac:dyDescent="0.25">
      <c r="A94" s="21">
        <v>1</v>
      </c>
      <c r="B94" s="21">
        <v>2</v>
      </c>
      <c r="C94" s="21">
        <v>6</v>
      </c>
      <c r="D94" s="21"/>
      <c r="E94" s="21"/>
      <c r="F94" s="21"/>
      <c r="G94" s="21"/>
      <c r="H94" s="21"/>
      <c r="I94" s="21"/>
      <c r="J94" s="22">
        <f>(J66+J81)</f>
        <v>0.74593388235186975</v>
      </c>
      <c r="K94" s="22">
        <f t="shared" ref="K94:AJ94" si="27">(K66+K81)</f>
        <v>0.70828615968334885</v>
      </c>
      <c r="L94" s="22">
        <f t="shared" si="27"/>
        <v>0.73261019079599587</v>
      </c>
      <c r="M94" s="22">
        <f t="shared" si="27"/>
        <v>0.74608328369409505</v>
      </c>
      <c r="N94" s="22">
        <f t="shared" si="27"/>
        <v>0.776519561284857</v>
      </c>
      <c r="O94" s="22">
        <f t="shared" si="27"/>
        <v>0.78889049387296128</v>
      </c>
      <c r="P94" s="22">
        <f t="shared" si="27"/>
        <v>0.77107044999649443</v>
      </c>
      <c r="Q94" s="22">
        <f t="shared" si="27"/>
        <v>0.80000817170037997</v>
      </c>
      <c r="R94" s="22">
        <f t="shared" si="27"/>
        <v>0.81599749801388066</v>
      </c>
      <c r="S94" s="22">
        <f t="shared" si="27"/>
        <v>0.81456724544349146</v>
      </c>
      <c r="T94" s="22">
        <f t="shared" si="27"/>
        <v>0.81420951789400342</v>
      </c>
      <c r="U94" s="22">
        <f t="shared" si="27"/>
        <v>0.80374959917429223</v>
      </c>
      <c r="V94" s="22">
        <f t="shared" si="27"/>
        <v>0.80753194502710679</v>
      </c>
      <c r="W94" s="22">
        <f t="shared" si="27"/>
        <v>0.81007870849231467</v>
      </c>
      <c r="X94" s="22">
        <f t="shared" si="27"/>
        <v>0.80784750495943869</v>
      </c>
      <c r="Y94" s="22">
        <f t="shared" si="27"/>
        <v>0.79872803107524493</v>
      </c>
      <c r="Z94" s="22">
        <f t="shared" si="27"/>
        <v>0.79409599206250159</v>
      </c>
      <c r="AA94" s="22">
        <f t="shared" si="27"/>
        <v>0.82731941752455818</v>
      </c>
      <c r="AB94" s="22">
        <f t="shared" si="27"/>
        <v>0.84365322667466403</v>
      </c>
      <c r="AC94" s="22">
        <f t="shared" si="27"/>
        <v>0.81909719690170069</v>
      </c>
      <c r="AD94" s="22">
        <f t="shared" si="27"/>
        <v>0.87344122314462957</v>
      </c>
      <c r="AE94" s="22">
        <f t="shared" si="27"/>
        <v>0.88395436609552447</v>
      </c>
      <c r="AF94" s="22">
        <f t="shared" si="27"/>
        <v>0.88171983313931479</v>
      </c>
      <c r="AG94" s="22">
        <f t="shared" si="27"/>
        <v>0.913057732283447</v>
      </c>
      <c r="AH94" s="22">
        <f t="shared" si="27"/>
        <v>0.91694456173737615</v>
      </c>
      <c r="AI94" s="22">
        <f t="shared" si="27"/>
        <v>0.93926410947316563</v>
      </c>
      <c r="AJ94" s="22">
        <f t="shared" si="27"/>
        <v>0.95884482520054615</v>
      </c>
      <c r="AK94" s="22"/>
      <c r="AM94">
        <v>550</v>
      </c>
      <c r="AN94">
        <f>AM94/3.67*0.01</f>
        <v>1.4986376021798367</v>
      </c>
    </row>
    <row r="95" spans="1:40" x14ac:dyDescent="0.25">
      <c r="A95" s="21">
        <v>1</v>
      </c>
      <c r="B95" s="21">
        <v>2</v>
      </c>
      <c r="C95" s="21">
        <v>7</v>
      </c>
      <c r="D95" s="21"/>
      <c r="E95" s="21"/>
      <c r="F95" s="21"/>
      <c r="G95" s="21"/>
      <c r="H95" s="21"/>
      <c r="I95" s="21"/>
      <c r="J95" s="22">
        <f>(J67+J81)</f>
        <v>0.66255541935186968</v>
      </c>
      <c r="K95" s="22">
        <f t="shared" ref="K95:AJ95" si="28">(K67+K81)</f>
        <v>0.62490769668334889</v>
      </c>
      <c r="L95" s="22">
        <f t="shared" si="28"/>
        <v>0.64923172779599581</v>
      </c>
      <c r="M95" s="22">
        <f t="shared" si="28"/>
        <v>0.66270482069409509</v>
      </c>
      <c r="N95" s="22">
        <f t="shared" si="28"/>
        <v>0.69314109828485693</v>
      </c>
      <c r="O95" s="22">
        <f t="shared" si="28"/>
        <v>0.70551203087296122</v>
      </c>
      <c r="P95" s="22">
        <f t="shared" si="28"/>
        <v>0.68769198699649436</v>
      </c>
      <c r="Q95" s="22">
        <f t="shared" si="28"/>
        <v>0.71662970870038001</v>
      </c>
      <c r="R95" s="22">
        <f t="shared" si="28"/>
        <v>0.73261903501388059</v>
      </c>
      <c r="S95" s="22">
        <f t="shared" si="28"/>
        <v>0.73210662244349134</v>
      </c>
      <c r="T95" s="22">
        <f t="shared" si="28"/>
        <v>0.73266673489400347</v>
      </c>
      <c r="U95" s="22">
        <f t="shared" si="28"/>
        <v>0.72312465617429222</v>
      </c>
      <c r="V95" s="22">
        <f t="shared" si="28"/>
        <v>0.72782484202710673</v>
      </c>
      <c r="W95" s="22">
        <f t="shared" si="28"/>
        <v>0.73128944549231467</v>
      </c>
      <c r="X95" s="22">
        <f t="shared" si="28"/>
        <v>0.72997608195943853</v>
      </c>
      <c r="Y95" s="22">
        <f t="shared" si="28"/>
        <v>0.72177444807524505</v>
      </c>
      <c r="Z95" s="22">
        <f t="shared" si="28"/>
        <v>0.71806024906250154</v>
      </c>
      <c r="AA95" s="22">
        <f t="shared" si="28"/>
        <v>0.75053688652455819</v>
      </c>
      <c r="AB95" s="22">
        <f t="shared" si="28"/>
        <v>0.76612390767466398</v>
      </c>
      <c r="AC95" s="22">
        <f t="shared" si="28"/>
        <v>0.7408210899017007</v>
      </c>
      <c r="AD95" s="22">
        <f t="shared" si="28"/>
        <v>0.79441832814462954</v>
      </c>
      <c r="AE95" s="22">
        <f t="shared" si="28"/>
        <v>0.80418468309552449</v>
      </c>
      <c r="AF95" s="22">
        <f t="shared" si="28"/>
        <v>0.80107173553931466</v>
      </c>
      <c r="AG95" s="22">
        <f t="shared" si="28"/>
        <v>0.83153122008344682</v>
      </c>
      <c r="AH95" s="22">
        <f t="shared" si="28"/>
        <v>0.83453963493737604</v>
      </c>
      <c r="AI95" s="22">
        <f t="shared" si="28"/>
        <v>0.85598076807316548</v>
      </c>
      <c r="AJ95" s="22">
        <f t="shared" si="28"/>
        <v>0.87468306920054617</v>
      </c>
      <c r="AK95" s="22"/>
    </row>
    <row r="96" spans="1:40" x14ac:dyDescent="0.25">
      <c r="A96" s="21">
        <v>2</v>
      </c>
      <c r="B96" s="21">
        <v>2</v>
      </c>
      <c r="C96" s="21">
        <v>1</v>
      </c>
      <c r="D96" s="21"/>
      <c r="E96" s="21"/>
      <c r="F96" s="21"/>
      <c r="G96" s="21"/>
      <c r="H96" s="21"/>
      <c r="I96" s="21"/>
      <c r="J96" s="22">
        <f>(J68+J88)</f>
        <v>0.94288560140330935</v>
      </c>
      <c r="K96" s="22">
        <f t="shared" ref="K96:AJ96" si="29">(K68+K88)</f>
        <v>0.9208578565094514</v>
      </c>
      <c r="L96" s="22">
        <f t="shared" si="29"/>
        <v>0.93522819957623171</v>
      </c>
      <c r="M96" s="22">
        <f t="shared" si="29"/>
        <v>0.93915621720822939</v>
      </c>
      <c r="N96" s="22">
        <f t="shared" si="29"/>
        <v>0.94795821693161453</v>
      </c>
      <c r="O96" s="22">
        <f t="shared" si="29"/>
        <v>0.95057375684770651</v>
      </c>
      <c r="P96" s="22">
        <f t="shared" si="29"/>
        <v>0.94048804458713553</v>
      </c>
      <c r="Q96" s="22">
        <f t="shared" si="29"/>
        <v>0.948536000206331</v>
      </c>
      <c r="R96" s="22">
        <f t="shared" si="29"/>
        <v>0.95578039752839528</v>
      </c>
      <c r="S96" s="22">
        <f t="shared" si="29"/>
        <v>0.95861907964572812</v>
      </c>
      <c r="T96" s="22">
        <f t="shared" si="29"/>
        <v>0.96207989980690922</v>
      </c>
      <c r="U96" s="22">
        <f t="shared" si="29"/>
        <v>0.96579795180454209</v>
      </c>
      <c r="V96" s="22">
        <f t="shared" si="29"/>
        <v>0.96628493297577311</v>
      </c>
      <c r="W96" s="22">
        <f t="shared" si="29"/>
        <v>0.92733523133383788</v>
      </c>
      <c r="X96" s="22">
        <f t="shared" si="29"/>
        <v>0.88757536228553202</v>
      </c>
      <c r="Y96" s="22">
        <f t="shared" si="29"/>
        <v>0.84518165908736265</v>
      </c>
      <c r="Z96" s="22">
        <f t="shared" si="29"/>
        <v>0.79405810936065979</v>
      </c>
      <c r="AA96" s="22">
        <f t="shared" si="29"/>
        <v>0.76669658045444655</v>
      </c>
      <c r="AB96" s="22">
        <f t="shared" si="29"/>
        <v>0.83523625166585713</v>
      </c>
      <c r="AC96" s="22">
        <f t="shared" si="29"/>
        <v>0.86541037556938694</v>
      </c>
      <c r="AD96" s="22">
        <f t="shared" si="29"/>
        <v>0.94124161058894251</v>
      </c>
      <c r="AE96" s="22">
        <f t="shared" si="29"/>
        <v>1.0899870121075259</v>
      </c>
      <c r="AF96" s="22">
        <f t="shared" si="29"/>
        <v>1.0745417260390375</v>
      </c>
      <c r="AG96" s="22">
        <f t="shared" si="29"/>
        <v>1.0697501644868994</v>
      </c>
      <c r="AH96" s="22">
        <f t="shared" si="29"/>
        <v>1.0551397165763829</v>
      </c>
      <c r="AI96" s="22">
        <f t="shared" si="29"/>
        <v>1.0392843890142864</v>
      </c>
      <c r="AJ96" s="22">
        <f t="shared" si="29"/>
        <v>1.0188931181452654</v>
      </c>
      <c r="AK96" s="22"/>
    </row>
    <row r="97" spans="1:38" x14ac:dyDescent="0.25">
      <c r="A97" s="21">
        <v>2</v>
      </c>
      <c r="B97" s="21">
        <v>2</v>
      </c>
      <c r="C97" s="21">
        <v>2</v>
      </c>
      <c r="D97" s="21"/>
      <c r="E97" s="21"/>
      <c r="F97" s="21"/>
      <c r="G97" s="21"/>
      <c r="H97" s="21"/>
      <c r="I97" s="21"/>
      <c r="J97" s="22">
        <f>(J69+J88)</f>
        <v>0.72014854099029812</v>
      </c>
      <c r="K97" s="22">
        <f t="shared" ref="K97:AJ97" si="30">(K69+K88)</f>
        <v>0.69812079609644007</v>
      </c>
      <c r="L97" s="22">
        <f t="shared" si="30"/>
        <v>0.71249113916322038</v>
      </c>
      <c r="M97" s="22">
        <f t="shared" si="30"/>
        <v>0.71641915679521806</v>
      </c>
      <c r="N97" s="22">
        <f t="shared" si="30"/>
        <v>0.72522115651860319</v>
      </c>
      <c r="O97" s="22">
        <f t="shared" si="30"/>
        <v>0.72783669643469517</v>
      </c>
      <c r="P97" s="22">
        <f t="shared" si="30"/>
        <v>0.71775098417412408</v>
      </c>
      <c r="Q97" s="22">
        <f t="shared" si="30"/>
        <v>0.72579893979331966</v>
      </c>
      <c r="R97" s="22">
        <f t="shared" si="30"/>
        <v>0.73304333711538394</v>
      </c>
      <c r="S97" s="22">
        <f t="shared" si="30"/>
        <v>0.7358820192327169</v>
      </c>
      <c r="T97" s="22">
        <f t="shared" si="30"/>
        <v>0.73934283939389789</v>
      </c>
      <c r="U97" s="22">
        <f t="shared" si="30"/>
        <v>0.74306089139153075</v>
      </c>
      <c r="V97" s="22">
        <f t="shared" si="30"/>
        <v>0.74354787256276178</v>
      </c>
      <c r="W97" s="22">
        <f t="shared" si="30"/>
        <v>0.72063308496442113</v>
      </c>
      <c r="X97" s="22">
        <f t="shared" si="30"/>
        <v>0.69718587342409799</v>
      </c>
      <c r="Y97" s="22">
        <f t="shared" si="30"/>
        <v>0.67130010785973415</v>
      </c>
      <c r="Z97" s="22">
        <f t="shared" si="30"/>
        <v>0.63689261359658189</v>
      </c>
      <c r="AA97" s="22">
        <f t="shared" si="30"/>
        <v>0.62645593926689092</v>
      </c>
      <c r="AB97" s="22">
        <f t="shared" si="30"/>
        <v>0.66843520463183692</v>
      </c>
      <c r="AC97" s="22">
        <f t="shared" si="30"/>
        <v>0.6719880080452032</v>
      </c>
      <c r="AD97" s="22">
        <f t="shared" si="30"/>
        <v>0.72113397565014314</v>
      </c>
      <c r="AE97" s="22">
        <f t="shared" si="30"/>
        <v>0.79923856602501875</v>
      </c>
      <c r="AF97" s="22">
        <f t="shared" si="30"/>
        <v>0.80790387565369148</v>
      </c>
      <c r="AG97" s="22">
        <f t="shared" si="30"/>
        <v>0.82721048541614983</v>
      </c>
      <c r="AH97" s="22">
        <f t="shared" si="30"/>
        <v>0.83669215666250385</v>
      </c>
      <c r="AI97" s="22">
        <f t="shared" si="30"/>
        <v>0.84493044568031173</v>
      </c>
      <c r="AJ97" s="22">
        <f t="shared" si="30"/>
        <v>0.8486250684179425</v>
      </c>
      <c r="AK97" s="22"/>
    </row>
    <row r="98" spans="1:38" x14ac:dyDescent="0.25">
      <c r="A98" s="21">
        <v>2</v>
      </c>
      <c r="B98" s="21">
        <v>2</v>
      </c>
      <c r="C98" s="21">
        <v>4</v>
      </c>
      <c r="D98" s="21"/>
      <c r="E98" s="21"/>
      <c r="F98" s="21"/>
      <c r="G98" s="21"/>
      <c r="H98" s="21"/>
      <c r="I98" s="21"/>
      <c r="J98" s="22">
        <f>(J70+J88)</f>
        <v>0.90509228069051129</v>
      </c>
      <c r="K98" s="22">
        <f t="shared" ref="K98:AJ98" si="31">(K70+K88)</f>
        <v>0.88306453579665334</v>
      </c>
      <c r="L98" s="22">
        <f t="shared" si="31"/>
        <v>0.89743487886343365</v>
      </c>
      <c r="M98" s="22">
        <f t="shared" si="31"/>
        <v>0.90136289649543133</v>
      </c>
      <c r="N98" s="22">
        <f t="shared" si="31"/>
        <v>0.91016489621881647</v>
      </c>
      <c r="O98" s="22">
        <f t="shared" si="31"/>
        <v>0.91278043613490845</v>
      </c>
      <c r="P98" s="22">
        <f t="shared" si="31"/>
        <v>0.90269472387433747</v>
      </c>
      <c r="Q98" s="22">
        <f t="shared" si="31"/>
        <v>0.91074267949353294</v>
      </c>
      <c r="R98" s="22">
        <f t="shared" si="31"/>
        <v>0.91798707681559721</v>
      </c>
      <c r="S98" s="22">
        <f t="shared" si="31"/>
        <v>0.92082575893293006</v>
      </c>
      <c r="T98" s="22">
        <f t="shared" si="31"/>
        <v>0.92428657909411116</v>
      </c>
      <c r="U98" s="22">
        <f t="shared" si="31"/>
        <v>0.92800463109174403</v>
      </c>
      <c r="V98" s="22">
        <f t="shared" si="31"/>
        <v>0.92849161226297505</v>
      </c>
      <c r="W98" s="22">
        <f t="shared" si="31"/>
        <v>0.93023984981090813</v>
      </c>
      <c r="X98" s="22">
        <f t="shared" si="31"/>
        <v>0.93113216587340675</v>
      </c>
      <c r="Y98" s="22">
        <f t="shared" si="31"/>
        <v>0.92945925596517798</v>
      </c>
      <c r="Z98" s="22">
        <f t="shared" si="31"/>
        <v>0.91912739767836915</v>
      </c>
      <c r="AA98" s="22">
        <f t="shared" si="31"/>
        <v>0.93262668278950622</v>
      </c>
      <c r="AB98" s="22">
        <f t="shared" si="31"/>
        <v>0.98318314958216424</v>
      </c>
      <c r="AC98" s="22">
        <f t="shared" si="31"/>
        <v>0.99539884767196618</v>
      </c>
      <c r="AD98" s="22">
        <f t="shared" si="31"/>
        <v>1.0532906112105536</v>
      </c>
      <c r="AE98" s="22">
        <f t="shared" si="31"/>
        <v>1.1251528324622859</v>
      </c>
      <c r="AF98" s="22">
        <f t="shared" si="31"/>
        <v>1.1378773343920483</v>
      </c>
      <c r="AG98" s="22">
        <f t="shared" si="31"/>
        <v>1.1612606152967904</v>
      </c>
      <c r="AH98" s="22">
        <f t="shared" si="31"/>
        <v>1.1748297451931153</v>
      </c>
      <c r="AI98" s="22">
        <f t="shared" si="31"/>
        <v>1.1871590306094773</v>
      </c>
      <c r="AJ98" s="22">
        <f t="shared" si="31"/>
        <v>1.1949591914199356</v>
      </c>
      <c r="AK98" s="22"/>
    </row>
    <row r="99" spans="1:38" x14ac:dyDescent="0.25">
      <c r="A99" s="21">
        <v>2</v>
      </c>
      <c r="B99" s="21">
        <v>2</v>
      </c>
      <c r="C99" s="21">
        <v>6</v>
      </c>
      <c r="D99" s="21"/>
      <c r="E99" s="21"/>
      <c r="F99" s="21"/>
      <c r="G99" s="21"/>
      <c r="H99" s="21"/>
      <c r="I99" s="21"/>
      <c r="J99" s="22">
        <f>(J71+J88)</f>
        <v>0.4002950984033094</v>
      </c>
      <c r="K99" s="22">
        <f t="shared" ref="K99:AJ99" si="32">(K71+K88)</f>
        <v>0.3782673535094514</v>
      </c>
      <c r="L99" s="22">
        <f t="shared" si="32"/>
        <v>0.39263769657623171</v>
      </c>
      <c r="M99" s="22">
        <f t="shared" si="32"/>
        <v>0.39656571420822939</v>
      </c>
      <c r="N99" s="22">
        <f t="shared" si="32"/>
        <v>0.40536771393161453</v>
      </c>
      <c r="O99" s="22">
        <f t="shared" si="32"/>
        <v>0.40798325384770651</v>
      </c>
      <c r="P99" s="22">
        <f t="shared" si="32"/>
        <v>0.39789754158713547</v>
      </c>
      <c r="Q99" s="22">
        <f t="shared" si="32"/>
        <v>0.405945497206331</v>
      </c>
      <c r="R99" s="22">
        <f t="shared" si="32"/>
        <v>0.41318989452839527</v>
      </c>
      <c r="S99" s="22">
        <f t="shared" si="32"/>
        <v>0.41602857664572818</v>
      </c>
      <c r="T99" s="22">
        <f t="shared" si="32"/>
        <v>0.41948939680690922</v>
      </c>
      <c r="U99" s="22">
        <f t="shared" si="32"/>
        <v>0.42320744880454209</v>
      </c>
      <c r="V99" s="22">
        <f t="shared" si="32"/>
        <v>0.42369442997577311</v>
      </c>
      <c r="W99" s="22">
        <f t="shared" si="32"/>
        <v>0.42691175813383797</v>
      </c>
      <c r="X99" s="22">
        <f t="shared" si="32"/>
        <v>0.4293189188855322</v>
      </c>
      <c r="Y99" s="22">
        <f t="shared" si="32"/>
        <v>0.42909224548736258</v>
      </c>
      <c r="Z99" s="22">
        <f t="shared" si="32"/>
        <v>0.4201357255606597</v>
      </c>
      <c r="AA99" s="22">
        <f t="shared" si="32"/>
        <v>0.43494122645444672</v>
      </c>
      <c r="AB99" s="22">
        <f t="shared" si="32"/>
        <v>0.46018984762585713</v>
      </c>
      <c r="AC99" s="22">
        <f t="shared" si="32"/>
        <v>0.44707292148938688</v>
      </c>
      <c r="AD99" s="22">
        <f t="shared" si="32"/>
        <v>0.47961310646894251</v>
      </c>
      <c r="AE99" s="22">
        <f t="shared" si="32"/>
        <v>0.49960937810752559</v>
      </c>
      <c r="AF99" s="22">
        <f t="shared" si="32"/>
        <v>0.50132936883903734</v>
      </c>
      <c r="AG99" s="22">
        <f t="shared" si="32"/>
        <v>0.51370308408689958</v>
      </c>
      <c r="AH99" s="22">
        <f t="shared" si="32"/>
        <v>0.5162579129763829</v>
      </c>
      <c r="AI99" s="22">
        <f t="shared" si="32"/>
        <v>0.51756786221428586</v>
      </c>
      <c r="AJ99" s="22">
        <f t="shared" si="32"/>
        <v>0.51434186814526517</v>
      </c>
      <c r="AK99" s="22"/>
    </row>
    <row r="100" spans="1:38" x14ac:dyDescent="0.25">
      <c r="A100" s="21">
        <v>2</v>
      </c>
      <c r="B100" s="21">
        <v>2</v>
      </c>
      <c r="C100" s="21">
        <v>7</v>
      </c>
      <c r="D100" s="21"/>
      <c r="E100" s="21"/>
      <c r="F100" s="21"/>
      <c r="G100" s="21"/>
      <c r="H100" s="21"/>
      <c r="I100" s="21"/>
      <c r="J100" s="22">
        <f>(J72+J88)</f>
        <v>0.32520848540330932</v>
      </c>
      <c r="K100" s="22">
        <f t="shared" ref="K100:AJ100" si="33">(K72+K88)</f>
        <v>0.30318074050945132</v>
      </c>
      <c r="L100" s="22">
        <f t="shared" si="33"/>
        <v>0.31755108357623163</v>
      </c>
      <c r="M100" s="22">
        <f t="shared" si="33"/>
        <v>0.32147910120822931</v>
      </c>
      <c r="N100" s="22">
        <f t="shared" si="33"/>
        <v>0.33028110093161445</v>
      </c>
      <c r="O100" s="22">
        <f t="shared" si="33"/>
        <v>0.33289664084770643</v>
      </c>
      <c r="P100" s="22">
        <f t="shared" si="33"/>
        <v>0.32281092858713539</v>
      </c>
      <c r="Q100" s="22">
        <f t="shared" si="33"/>
        <v>0.33085888420633092</v>
      </c>
      <c r="R100" s="22">
        <f t="shared" si="33"/>
        <v>0.33810328152839519</v>
      </c>
      <c r="S100" s="22">
        <f t="shared" si="33"/>
        <v>0.3409419636457281</v>
      </c>
      <c r="T100" s="22">
        <f t="shared" si="33"/>
        <v>0.34440278380690914</v>
      </c>
      <c r="U100" s="22">
        <f t="shared" si="33"/>
        <v>0.34812083580454201</v>
      </c>
      <c r="V100" s="22">
        <f t="shared" si="33"/>
        <v>0.34860781697577303</v>
      </c>
      <c r="W100" s="22">
        <f t="shared" si="33"/>
        <v>0.35626394453383792</v>
      </c>
      <c r="X100" s="22">
        <f t="shared" si="33"/>
        <v>0.36310990468553206</v>
      </c>
      <c r="Y100" s="22">
        <f t="shared" si="33"/>
        <v>0.36732203068736258</v>
      </c>
      <c r="Z100" s="22">
        <f t="shared" si="33"/>
        <v>0.36280431016065973</v>
      </c>
      <c r="AA100" s="22">
        <f t="shared" si="33"/>
        <v>0.38204861045444671</v>
      </c>
      <c r="AB100" s="22">
        <f t="shared" si="33"/>
        <v>0.40736832250585708</v>
      </c>
      <c r="AC100" s="22">
        <f t="shared" si="33"/>
        <v>0.39432248724938684</v>
      </c>
      <c r="AD100" s="22">
        <f t="shared" si="33"/>
        <v>0.42693376310894254</v>
      </c>
      <c r="AE100" s="22">
        <f t="shared" si="33"/>
        <v>0.44263341710752563</v>
      </c>
      <c r="AF100" s="22">
        <f t="shared" si="33"/>
        <v>0.44099995423903743</v>
      </c>
      <c r="AG100" s="22">
        <f t="shared" si="33"/>
        <v>0.45002021588689956</v>
      </c>
      <c r="AH100" s="22">
        <f t="shared" si="33"/>
        <v>0.44922159117638283</v>
      </c>
      <c r="AI100" s="22">
        <f t="shared" si="33"/>
        <v>0.44717808681428595</v>
      </c>
      <c r="AJ100" s="22">
        <f t="shared" si="33"/>
        <v>0.44059863914526509</v>
      </c>
      <c r="AK100" s="22"/>
    </row>
    <row r="101" spans="1:38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</row>
    <row r="103" spans="1:38" x14ac:dyDescent="0.25">
      <c r="G103" t="s">
        <v>141</v>
      </c>
      <c r="J103">
        <v>1990</v>
      </c>
      <c r="K103">
        <v>1991</v>
      </c>
      <c r="L103">
        <v>1992</v>
      </c>
      <c r="M103">
        <v>1993</v>
      </c>
      <c r="N103">
        <v>1994</v>
      </c>
      <c r="O103">
        <v>1995</v>
      </c>
      <c r="P103">
        <v>1996</v>
      </c>
      <c r="Q103">
        <v>1997</v>
      </c>
      <c r="R103">
        <v>1998</v>
      </c>
      <c r="S103">
        <v>1999</v>
      </c>
      <c r="T103">
        <v>2000</v>
      </c>
      <c r="U103">
        <v>2001</v>
      </c>
      <c r="V103">
        <v>2002</v>
      </c>
      <c r="W103">
        <v>2003</v>
      </c>
      <c r="X103">
        <v>2004</v>
      </c>
      <c r="Y103">
        <v>2005</v>
      </c>
      <c r="Z103">
        <v>2006</v>
      </c>
      <c r="AA103">
        <v>2007</v>
      </c>
      <c r="AB103">
        <v>2008</v>
      </c>
      <c r="AC103">
        <v>2009</v>
      </c>
      <c r="AD103">
        <v>2010</v>
      </c>
      <c r="AE103">
        <v>2011</v>
      </c>
      <c r="AF103">
        <v>2012</v>
      </c>
      <c r="AG103">
        <v>2013</v>
      </c>
      <c r="AH103">
        <v>2014</v>
      </c>
      <c r="AI103">
        <v>2015</v>
      </c>
      <c r="AJ103">
        <v>2016</v>
      </c>
      <c r="AK103">
        <v>2017</v>
      </c>
    </row>
    <row r="104" spans="1:38" x14ac:dyDescent="0.25">
      <c r="C104" s="47"/>
      <c r="G104" t="s">
        <v>1</v>
      </c>
      <c r="H104" t="s">
        <v>2</v>
      </c>
      <c r="J104" s="50">
        <v>0.16093041782394199</v>
      </c>
      <c r="K104">
        <v>0.15916273689151308</v>
      </c>
      <c r="L104">
        <v>0.15754715333135952</v>
      </c>
      <c r="M104">
        <v>0.15609286287246782</v>
      </c>
      <c r="N104">
        <v>0.15469909935807447</v>
      </c>
      <c r="O104">
        <v>0.15330246487189886</v>
      </c>
      <c r="P104">
        <v>0.15189789495557332</v>
      </c>
      <c r="Q104">
        <v>0.15053359754038637</v>
      </c>
      <c r="R104">
        <v>0.14911761495586523</v>
      </c>
      <c r="S104">
        <v>0.1488946730213159</v>
      </c>
      <c r="T104">
        <v>0.1487223161078004</v>
      </c>
      <c r="U104">
        <v>0.14863882910183468</v>
      </c>
      <c r="V104">
        <v>0.1485926552657352</v>
      </c>
      <c r="W104">
        <v>0.14866607988345271</v>
      </c>
      <c r="X104">
        <v>0.14867187583795438</v>
      </c>
      <c r="Y104">
        <v>0.14868395676148788</v>
      </c>
      <c r="Z104">
        <v>0.14873456001935459</v>
      </c>
      <c r="AA104">
        <v>0.1487566898296645</v>
      </c>
      <c r="AB104">
        <v>0.154691771211658</v>
      </c>
      <c r="AC104">
        <v>0.16067618416913923</v>
      </c>
      <c r="AD104">
        <v>0.16710734279679168</v>
      </c>
      <c r="AE104">
        <v>0.17355960877799456</v>
      </c>
      <c r="AF104">
        <v>0.17412649116031584</v>
      </c>
      <c r="AG104">
        <v>0.17450754958030074</v>
      </c>
      <c r="AH104">
        <v>0.17482033513612533</v>
      </c>
      <c r="AI104">
        <v>0.17512351257988576</v>
      </c>
      <c r="AJ104">
        <v>0.17538050369624511</v>
      </c>
      <c r="AK104">
        <v>0.17558883834805838</v>
      </c>
      <c r="AL104">
        <f>SUM(J104:AK104)</f>
        <v>4.4372276158861954</v>
      </c>
    </row>
    <row r="105" spans="1:38" x14ac:dyDescent="0.25">
      <c r="C105" s="47"/>
      <c r="H105" t="s">
        <v>12</v>
      </c>
      <c r="J105" s="47">
        <v>0.29211440368218083</v>
      </c>
      <c r="K105">
        <v>0.29357293855640054</v>
      </c>
      <c r="L105">
        <v>0.29496581722213588</v>
      </c>
      <c r="M105">
        <v>0.29629752175495483</v>
      </c>
      <c r="N105">
        <v>0.29765642052751184</v>
      </c>
      <c r="O105">
        <v>0.29905166382195525</v>
      </c>
      <c r="P105">
        <v>0.30049554798832967</v>
      </c>
      <c r="Q105">
        <v>0.30193001475057313</v>
      </c>
      <c r="R105">
        <v>0.30337016334350586</v>
      </c>
      <c r="S105">
        <v>0.30398290818479412</v>
      </c>
      <c r="T105">
        <v>0.30460597705238818</v>
      </c>
      <c r="U105">
        <v>0.30518973398149724</v>
      </c>
      <c r="V105">
        <v>0.3057540631587769</v>
      </c>
      <c r="W105">
        <v>0.30627450385277333</v>
      </c>
      <c r="X105">
        <v>0.30686336025513139</v>
      </c>
      <c r="Y105">
        <v>0.30741146616179671</v>
      </c>
      <c r="Z105">
        <v>0.30789998342316188</v>
      </c>
      <c r="AA105">
        <v>0.30840462422559473</v>
      </c>
      <c r="AB105">
        <v>0.30535983410272111</v>
      </c>
      <c r="AC105">
        <v>0.30225134845224833</v>
      </c>
      <c r="AD105">
        <v>0.2990447466436772</v>
      </c>
      <c r="AE105">
        <v>0.29585225270981508</v>
      </c>
      <c r="AF105">
        <v>0.29571595362741732</v>
      </c>
      <c r="AG105">
        <v>0.29564905649244239</v>
      </c>
      <c r="AH105">
        <v>0.29551133837757659</v>
      </c>
      <c r="AI105">
        <v>0.29531831058367952</v>
      </c>
      <c r="AJ105">
        <v>0.29509171320726424</v>
      </c>
      <c r="AK105">
        <v>0.29483228434838316</v>
      </c>
      <c r="AL105">
        <f t="shared" ref="AL105:AL121" si="34">SUM(J105:AK105)</f>
        <v>8.4104679504886874</v>
      </c>
    </row>
    <row r="106" spans="1:38" x14ac:dyDescent="0.25">
      <c r="C106" s="47"/>
      <c r="E106" s="7"/>
      <c r="H106" t="s">
        <v>13</v>
      </c>
      <c r="J106" s="47">
        <v>0.32967306168947647</v>
      </c>
      <c r="K106">
        <v>0.32980450069755474</v>
      </c>
      <c r="L106">
        <v>0.32983435585295245</v>
      </c>
      <c r="M106">
        <v>0.32978553115534887</v>
      </c>
      <c r="N106">
        <v>0.32966119133630406</v>
      </c>
      <c r="O106">
        <v>0.32949512685333321</v>
      </c>
      <c r="P106">
        <v>0.3292771104172757</v>
      </c>
      <c r="Q106">
        <v>0.32907062503332207</v>
      </c>
      <c r="R106">
        <v>0.32886823813170596</v>
      </c>
      <c r="S106">
        <v>0.32725051857313547</v>
      </c>
      <c r="T106">
        <v>0.32560126300809394</v>
      </c>
      <c r="U106">
        <v>0.32396455105092137</v>
      </c>
      <c r="V106">
        <v>0.32229690001234806</v>
      </c>
      <c r="W106">
        <v>0.32058314706239421</v>
      </c>
      <c r="X106">
        <v>0.31890353558646972</v>
      </c>
      <c r="Y106">
        <v>0.31722725456389861</v>
      </c>
      <c r="Z106">
        <v>0.31553249732306465</v>
      </c>
      <c r="AA106">
        <v>0.31383813415996376</v>
      </c>
      <c r="AB106">
        <v>0.31577234489492007</v>
      </c>
      <c r="AC106">
        <v>0.31766837618479643</v>
      </c>
      <c r="AD106">
        <v>0.31931808670017509</v>
      </c>
      <c r="AE106">
        <v>0.32093089591556073</v>
      </c>
      <c r="AF106">
        <v>0.32061153664606934</v>
      </c>
      <c r="AG106">
        <v>0.32038042482202228</v>
      </c>
      <c r="AH106">
        <v>0.32025672472684463</v>
      </c>
      <c r="AI106">
        <v>0.32019363700340442</v>
      </c>
      <c r="AJ106">
        <v>0.32020779132673394</v>
      </c>
      <c r="AK106">
        <v>0.32024213796635514</v>
      </c>
      <c r="AL106">
        <f t="shared" si="34"/>
        <v>9.0462494986944453</v>
      </c>
    </row>
    <row r="107" spans="1:38" x14ac:dyDescent="0.25">
      <c r="C107" s="47"/>
      <c r="H107" t="s">
        <v>7</v>
      </c>
      <c r="J107" s="47">
        <v>0.21458647846951043</v>
      </c>
      <c r="K107">
        <v>0.21381117963256882</v>
      </c>
      <c r="L107">
        <v>0.21302434831451111</v>
      </c>
      <c r="M107">
        <v>0.21218939218475996</v>
      </c>
      <c r="N107">
        <v>0.21137477229520629</v>
      </c>
      <c r="O107">
        <v>0.2105716310223581</v>
      </c>
      <c r="P107">
        <v>0.20978227836385957</v>
      </c>
      <c r="Q107">
        <v>0.20895475306118821</v>
      </c>
      <c r="R107">
        <v>0.20817045866984238</v>
      </c>
      <c r="S107">
        <v>0.20887548470486858</v>
      </c>
      <c r="T107">
        <v>0.20954994218624923</v>
      </c>
      <c r="U107">
        <v>0.21016289882071335</v>
      </c>
      <c r="V107">
        <v>0.21078944236241159</v>
      </c>
      <c r="W107">
        <v>0.21138790893314957</v>
      </c>
      <c r="X107">
        <v>0.21194927404102268</v>
      </c>
      <c r="Y107">
        <v>0.21254072572218938</v>
      </c>
      <c r="Z107">
        <v>0.21316872981097923</v>
      </c>
      <c r="AA107">
        <v>0.21383633973792465</v>
      </c>
      <c r="AB107">
        <v>0.20959145195084405</v>
      </c>
      <c r="AC107">
        <v>0.20539622854551759</v>
      </c>
      <c r="AD107">
        <v>0.20105842841776903</v>
      </c>
      <c r="AE107">
        <v>0.19672112824162913</v>
      </c>
      <c r="AF107">
        <v>0.19659402177022542</v>
      </c>
      <c r="AG107">
        <v>0.19652198090544898</v>
      </c>
      <c r="AH107">
        <v>0.19645071139914083</v>
      </c>
      <c r="AI107">
        <v>0.19638142970946412</v>
      </c>
      <c r="AJ107">
        <v>0.1963145113382313</v>
      </c>
      <c r="AK107">
        <v>0.1963063654679032</v>
      </c>
      <c r="AL107">
        <f t="shared" si="34"/>
        <v>5.7960622960794872</v>
      </c>
    </row>
    <row r="108" spans="1:38" x14ac:dyDescent="0.25">
      <c r="C108" s="47"/>
      <c r="H108" t="s">
        <v>8</v>
      </c>
      <c r="J108" s="47">
        <v>2.6956383348903535E-3</v>
      </c>
      <c r="K108">
        <v>3.6486442219628547E-3</v>
      </c>
      <c r="L108">
        <v>4.6283252790410281E-3</v>
      </c>
      <c r="M108">
        <v>5.6346920324685601E-3</v>
      </c>
      <c r="N108">
        <v>6.6085164829033372E-3</v>
      </c>
      <c r="O108">
        <v>7.5791134304546044E-3</v>
      </c>
      <c r="P108">
        <v>8.5471682749617226E-3</v>
      </c>
      <c r="Q108">
        <v>9.5110096145302036E-3</v>
      </c>
      <c r="R108">
        <v>1.0473524899080567E-2</v>
      </c>
      <c r="S108">
        <v>1.0996415515885883E-2</v>
      </c>
      <c r="T108">
        <v>1.1520501645468291E-2</v>
      </c>
      <c r="U108">
        <v>1.2043987045033381E-2</v>
      </c>
      <c r="V108">
        <v>1.2566939200728223E-2</v>
      </c>
      <c r="W108">
        <v>1.3088360268230152E-2</v>
      </c>
      <c r="X108">
        <v>1.3611954279421808E-2</v>
      </c>
      <c r="Y108">
        <v>1.4136596790627389E-2</v>
      </c>
      <c r="Z108">
        <v>1.4664229423439649E-2</v>
      </c>
      <c r="AA108">
        <v>1.5164212046852359E-2</v>
      </c>
      <c r="AB108">
        <v>1.4584597839856767E-2</v>
      </c>
      <c r="AC108">
        <v>1.4007862648298383E-2</v>
      </c>
      <c r="AD108">
        <v>1.3471395441587024E-2</v>
      </c>
      <c r="AE108">
        <v>1.2936114355000528E-2</v>
      </c>
      <c r="AF108">
        <v>1.2951996795972079E-2</v>
      </c>
      <c r="AG108">
        <v>1.2940988199785614E-2</v>
      </c>
      <c r="AH108">
        <v>1.2960890360312663E-2</v>
      </c>
      <c r="AI108">
        <v>1.2983110123566165E-2</v>
      </c>
      <c r="AJ108">
        <v>1.3005480431525402E-2</v>
      </c>
      <c r="AK108">
        <v>1.3030373869300104E-2</v>
      </c>
      <c r="AL108">
        <f t="shared" si="34"/>
        <v>0.30999263885118511</v>
      </c>
    </row>
    <row r="109" spans="1:38" x14ac:dyDescent="0.25">
      <c r="H109" t="s">
        <v>9</v>
      </c>
      <c r="J109">
        <v>1</v>
      </c>
      <c r="K109">
        <v>1</v>
      </c>
      <c r="L109">
        <v>0.99999999999999989</v>
      </c>
      <c r="M109">
        <v>1</v>
      </c>
      <c r="N109">
        <v>1</v>
      </c>
      <c r="O109">
        <v>1</v>
      </c>
      <c r="P109">
        <v>1</v>
      </c>
      <c r="Q109">
        <v>0.99999999999999989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0.99999999999999989</v>
      </c>
      <c r="AB109">
        <v>1</v>
      </c>
      <c r="AC109">
        <v>0.99999999999999989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f t="shared" si="34"/>
        <v>28</v>
      </c>
    </row>
    <row r="110" spans="1:38" x14ac:dyDescent="0.25">
      <c r="G110" t="s">
        <v>10</v>
      </c>
      <c r="H110" t="s">
        <v>2</v>
      </c>
      <c r="J110" s="49">
        <v>0.17406852480506363</v>
      </c>
      <c r="K110">
        <v>0.17199690998437331</v>
      </c>
      <c r="L110">
        <v>0.16992036899085464</v>
      </c>
      <c r="M110">
        <v>0.16783185264570669</v>
      </c>
      <c r="N110">
        <v>0.16572592092546828</v>
      </c>
      <c r="O110">
        <v>0.16370611805841034</v>
      </c>
      <c r="P110">
        <v>0.16172325197647447</v>
      </c>
      <c r="Q110">
        <v>0.15977202843575705</v>
      </c>
      <c r="R110">
        <v>0.15788193198629699</v>
      </c>
      <c r="S110">
        <v>0.15603910524810916</v>
      </c>
      <c r="T110">
        <v>0.15420927443524132</v>
      </c>
      <c r="U110">
        <v>0.1523285283102476</v>
      </c>
      <c r="V110">
        <v>0.15344540720204486</v>
      </c>
      <c r="W110">
        <v>0.15453567139681684</v>
      </c>
      <c r="X110">
        <v>0.15560242531958896</v>
      </c>
      <c r="Y110">
        <v>0.15667508707830036</v>
      </c>
      <c r="Z110">
        <v>0.15781592465108571</v>
      </c>
      <c r="AA110">
        <v>0.15891738957607501</v>
      </c>
      <c r="AB110">
        <v>0.14696435654571954</v>
      </c>
      <c r="AC110">
        <v>0.13484796789903533</v>
      </c>
      <c r="AD110">
        <v>0.12257591987241659</v>
      </c>
      <c r="AE110">
        <v>0.11020956953220271</v>
      </c>
      <c r="AF110">
        <v>0.11046100594562666</v>
      </c>
      <c r="AG110">
        <v>0.1107419084506535</v>
      </c>
      <c r="AH110">
        <v>0.11104840822649049</v>
      </c>
      <c r="AI110">
        <v>0.11130689612350471</v>
      </c>
      <c r="AJ110">
        <v>0.11152587166794113</v>
      </c>
      <c r="AK110">
        <v>0.1117161972181681</v>
      </c>
      <c r="AL110">
        <f t="shared" si="34"/>
        <v>4.0735938225076742</v>
      </c>
    </row>
    <row r="111" spans="1:38" x14ac:dyDescent="0.25">
      <c r="H111" t="s">
        <v>12</v>
      </c>
      <c r="J111">
        <v>0.25054172909594302</v>
      </c>
      <c r="K111">
        <v>0.24989971577305642</v>
      </c>
      <c r="L111">
        <v>0.24929049886751253</v>
      </c>
      <c r="M111">
        <v>0.24867639546879539</v>
      </c>
      <c r="N111">
        <v>0.24810491248395294</v>
      </c>
      <c r="O111">
        <v>0.24753036312472879</v>
      </c>
      <c r="P111">
        <v>0.24702662173913906</v>
      </c>
      <c r="Q111">
        <v>0.24652891534401977</v>
      </c>
      <c r="R111">
        <v>0.24607169011938523</v>
      </c>
      <c r="S111">
        <v>0.24560682853461072</v>
      </c>
      <c r="T111">
        <v>0.24513445985127699</v>
      </c>
      <c r="U111">
        <v>0.2446271458862537</v>
      </c>
      <c r="V111">
        <v>0.23883437768874444</v>
      </c>
      <c r="W111">
        <v>0.23313225757080713</v>
      </c>
      <c r="X111">
        <v>0.22750291055513655</v>
      </c>
      <c r="Y111">
        <v>0.22197291571123737</v>
      </c>
      <c r="Z111">
        <v>0.21653774600998726</v>
      </c>
      <c r="AA111">
        <v>0.21116842425234408</v>
      </c>
      <c r="AB111">
        <v>0.21481232328314362</v>
      </c>
      <c r="AC111">
        <v>0.21848614682603895</v>
      </c>
      <c r="AD111">
        <v>0.22215204327439894</v>
      </c>
      <c r="AE111">
        <v>0.22592812628530609</v>
      </c>
      <c r="AF111">
        <v>0.22602128429573087</v>
      </c>
      <c r="AG111">
        <v>0.22613356129022963</v>
      </c>
      <c r="AH111">
        <v>0.22620593482802934</v>
      </c>
      <c r="AI111">
        <v>0.22625443453053071</v>
      </c>
      <c r="AJ111">
        <v>0.22620293338086231</v>
      </c>
      <c r="AK111">
        <v>0.22614355049396478</v>
      </c>
      <c r="AL111">
        <f t="shared" si="34"/>
        <v>6.5565282465651658</v>
      </c>
    </row>
    <row r="112" spans="1:38" x14ac:dyDescent="0.25">
      <c r="H112" t="s">
        <v>13</v>
      </c>
      <c r="J112">
        <v>0.38344390786502514</v>
      </c>
      <c r="K112">
        <v>0.38906697573550597</v>
      </c>
      <c r="L112">
        <v>0.39462236846205889</v>
      </c>
      <c r="M112">
        <v>0.40013521499183702</v>
      </c>
      <c r="N112">
        <v>0.40556494388704867</v>
      </c>
      <c r="O112">
        <v>0.41086167995454664</v>
      </c>
      <c r="P112">
        <v>0.41600949262400139</v>
      </c>
      <c r="Q112">
        <v>0.42108771507403009</v>
      </c>
      <c r="R112">
        <v>0.42602588236450589</v>
      </c>
      <c r="S112">
        <v>0.43083043817148498</v>
      </c>
      <c r="T112">
        <v>0.43557246941921751</v>
      </c>
      <c r="U112">
        <v>0.44037093974901415</v>
      </c>
      <c r="V112">
        <v>0.43980109447288296</v>
      </c>
      <c r="W112">
        <v>0.43925434524674839</v>
      </c>
      <c r="X112">
        <v>0.43874008480418469</v>
      </c>
      <c r="Y112">
        <v>0.43821041301076774</v>
      </c>
      <c r="Z112">
        <v>0.4376120366953129</v>
      </c>
      <c r="AA112">
        <v>0.43704257955900577</v>
      </c>
      <c r="AB112">
        <v>0.44068579095190852</v>
      </c>
      <c r="AC112">
        <v>0.44437922301505539</v>
      </c>
      <c r="AD112">
        <v>0.44792939721804703</v>
      </c>
      <c r="AE112">
        <v>0.45157387608627153</v>
      </c>
      <c r="AF112">
        <v>0.45121207446187295</v>
      </c>
      <c r="AG112">
        <v>0.45087584913543666</v>
      </c>
      <c r="AH112">
        <v>0.45059124661332445</v>
      </c>
      <c r="AI112">
        <v>0.45035411515323254</v>
      </c>
      <c r="AJ112">
        <v>0.45022729581227589</v>
      </c>
      <c r="AK112">
        <v>0.45014432045845448</v>
      </c>
      <c r="AL112">
        <f t="shared" si="34"/>
        <v>12.072225770993059</v>
      </c>
    </row>
    <row r="113" spans="1:38" x14ac:dyDescent="0.25">
      <c r="H113" t="s">
        <v>7</v>
      </c>
      <c r="J113">
        <v>0.19115616487204656</v>
      </c>
      <c r="K113">
        <v>0.18775427412636669</v>
      </c>
      <c r="L113">
        <v>0.18439439315661904</v>
      </c>
      <c r="M113">
        <v>0.18110345449264331</v>
      </c>
      <c r="N113">
        <v>0.17791794581643808</v>
      </c>
      <c r="O113">
        <v>0.17479257933334094</v>
      </c>
      <c r="P113">
        <v>0.17171804212649042</v>
      </c>
      <c r="Q113">
        <v>0.16868583304058135</v>
      </c>
      <c r="R113">
        <v>0.16568841879690749</v>
      </c>
      <c r="S113">
        <v>0.16274563179808155</v>
      </c>
      <c r="T113">
        <v>0.15985795866052735</v>
      </c>
      <c r="U113">
        <v>0.15699637145283762</v>
      </c>
      <c r="V113">
        <v>0.16248731371316391</v>
      </c>
      <c r="W113">
        <v>0.1678889060010392</v>
      </c>
      <c r="X113">
        <v>0.17320639721425785</v>
      </c>
      <c r="Y113">
        <v>0.17843139670182648</v>
      </c>
      <c r="Z113">
        <v>0.18355941522493957</v>
      </c>
      <c r="AA113">
        <v>0.18862908317160426</v>
      </c>
      <c r="AB113">
        <v>0.19227736149308491</v>
      </c>
      <c r="AC113">
        <v>0.19598918262785839</v>
      </c>
      <c r="AD113">
        <v>0.20000219773709521</v>
      </c>
      <c r="AE113">
        <v>0.20393210457069874</v>
      </c>
      <c r="AF113">
        <v>0.20400069400088144</v>
      </c>
      <c r="AG113">
        <v>0.20403118719279245</v>
      </c>
      <c r="AH113">
        <v>0.2039822410074946</v>
      </c>
      <c r="AI113">
        <v>0.20395028626965303</v>
      </c>
      <c r="AJ113">
        <v>0.20394241328358123</v>
      </c>
      <c r="AK113">
        <v>0.20391848719215785</v>
      </c>
      <c r="AL113">
        <f t="shared" si="34"/>
        <v>5.1530397350750095</v>
      </c>
    </row>
    <row r="114" spans="1:38" x14ac:dyDescent="0.25">
      <c r="H114" t="s">
        <v>8</v>
      </c>
      <c r="J114">
        <v>7.8967336192163639E-4</v>
      </c>
      <c r="K114">
        <v>1.2821243806975947E-3</v>
      </c>
      <c r="L114">
        <v>1.7723705229548625E-3</v>
      </c>
      <c r="M114">
        <v>2.253082401017618E-3</v>
      </c>
      <c r="N114">
        <v>2.6862768870920505E-3</v>
      </c>
      <c r="O114">
        <v>3.1092595289732784E-3</v>
      </c>
      <c r="P114">
        <v>3.5225915338947295E-3</v>
      </c>
      <c r="Q114">
        <v>3.9255081056117592E-3</v>
      </c>
      <c r="R114">
        <v>4.3320767329044184E-3</v>
      </c>
      <c r="S114">
        <v>4.7779962477135732E-3</v>
      </c>
      <c r="T114">
        <v>5.2258376337368179E-3</v>
      </c>
      <c r="U114">
        <v>5.6770146016469365E-3</v>
      </c>
      <c r="V114">
        <v>5.4318069231638318E-3</v>
      </c>
      <c r="W114">
        <v>5.1888197845884132E-3</v>
      </c>
      <c r="X114">
        <v>4.9481821068319146E-3</v>
      </c>
      <c r="Y114">
        <v>4.71018749786805E-3</v>
      </c>
      <c r="Z114">
        <v>4.4748774186745399E-3</v>
      </c>
      <c r="AA114">
        <v>4.2425234409708421E-3</v>
      </c>
      <c r="AB114">
        <v>5.2601677261434011E-3</v>
      </c>
      <c r="AC114">
        <v>6.2974796320119427E-3</v>
      </c>
      <c r="AD114">
        <v>7.3404418980421984E-3</v>
      </c>
      <c r="AE114">
        <v>8.3563235255209173E-3</v>
      </c>
      <c r="AF114">
        <v>8.3049412958880447E-3</v>
      </c>
      <c r="AG114">
        <v>8.2174939308877586E-3</v>
      </c>
      <c r="AH114">
        <v>8.1721693246611399E-3</v>
      </c>
      <c r="AI114">
        <v>8.1342679230790253E-3</v>
      </c>
      <c r="AJ114">
        <v>8.1014858553394384E-3</v>
      </c>
      <c r="AK114">
        <v>8.0774446372547885E-3</v>
      </c>
      <c r="AL114">
        <f t="shared" si="34"/>
        <v>0.14461242485909151</v>
      </c>
    </row>
    <row r="115" spans="1:38" x14ac:dyDescent="0.25">
      <c r="H115" t="s">
        <v>9</v>
      </c>
      <c r="J115">
        <v>0.99999999999999989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0.99999999999999989</v>
      </c>
      <c r="S115">
        <v>0.99999999999999989</v>
      </c>
      <c r="T115">
        <v>1</v>
      </c>
      <c r="U115">
        <v>1</v>
      </c>
      <c r="V115">
        <v>1</v>
      </c>
      <c r="W115">
        <v>1</v>
      </c>
      <c r="X115">
        <v>0.99999999999999989</v>
      </c>
      <c r="Y115">
        <v>0.99999999999999989</v>
      </c>
      <c r="Z115">
        <v>1</v>
      </c>
      <c r="AA115">
        <v>1</v>
      </c>
      <c r="AB115">
        <v>1</v>
      </c>
      <c r="AC115">
        <v>1</v>
      </c>
      <c r="AD115">
        <v>0.99999999999999989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f t="shared" si="34"/>
        <v>28</v>
      </c>
    </row>
    <row r="116" spans="1:38" x14ac:dyDescent="0.25">
      <c r="AL116">
        <f t="shared" si="34"/>
        <v>0</v>
      </c>
    </row>
    <row r="117" spans="1:38" x14ac:dyDescent="0.25">
      <c r="A117" t="s">
        <v>150</v>
      </c>
      <c r="J117">
        <v>1990</v>
      </c>
      <c r="K117">
        <v>1991</v>
      </c>
      <c r="L117">
        <v>1992</v>
      </c>
      <c r="M117">
        <v>1993</v>
      </c>
      <c r="N117">
        <v>1994</v>
      </c>
      <c r="O117">
        <v>1995</v>
      </c>
      <c r="P117">
        <v>1996</v>
      </c>
      <c r="Q117">
        <v>1997</v>
      </c>
      <c r="R117">
        <v>1998</v>
      </c>
      <c r="S117">
        <v>1999</v>
      </c>
      <c r="T117">
        <v>2000</v>
      </c>
      <c r="U117">
        <v>2001</v>
      </c>
      <c r="V117">
        <v>2002</v>
      </c>
      <c r="W117">
        <v>2003</v>
      </c>
      <c r="X117">
        <v>2004</v>
      </c>
      <c r="Y117">
        <v>2005</v>
      </c>
      <c r="Z117">
        <v>2006</v>
      </c>
      <c r="AA117">
        <v>2007</v>
      </c>
      <c r="AB117">
        <v>2008</v>
      </c>
      <c r="AC117">
        <v>2009</v>
      </c>
      <c r="AD117">
        <v>2010</v>
      </c>
      <c r="AE117">
        <v>2011</v>
      </c>
      <c r="AF117">
        <v>2012</v>
      </c>
      <c r="AG117">
        <v>2013</v>
      </c>
      <c r="AH117">
        <v>2014</v>
      </c>
      <c r="AI117">
        <v>2015</v>
      </c>
      <c r="AJ117">
        <v>2016</v>
      </c>
      <c r="AK117">
        <v>2017</v>
      </c>
      <c r="AL117">
        <f t="shared" si="34"/>
        <v>56098</v>
      </c>
    </row>
    <row r="118" spans="1:38" x14ac:dyDescent="0.25">
      <c r="I118" t="s">
        <v>166</v>
      </c>
      <c r="J118">
        <f>((J91*J104)+(J92*J105)+(J93*J106)+(J94*J107)+(J95*J108))</f>
        <v>1.4992888422995037</v>
      </c>
      <c r="K118">
        <f t="shared" ref="K118:AK118" si="35">((K91*K104)+(K92*K105)+(K93*K106)+(K94*K107)+(K95*K108))</f>
        <v>1.4606706995441057</v>
      </c>
      <c r="L118">
        <f t="shared" si="35"/>
        <v>1.4840241839073476</v>
      </c>
      <c r="M118">
        <f t="shared" si="35"/>
        <v>1.4965673206151846</v>
      </c>
      <c r="N118">
        <f t="shared" si="35"/>
        <v>1.5260662189990051</v>
      </c>
      <c r="O118">
        <f t="shared" si="35"/>
        <v>1.5374676551589437</v>
      </c>
      <c r="P118">
        <f t="shared" si="35"/>
        <v>1.5186352816055437</v>
      </c>
      <c r="Q118">
        <f t="shared" si="35"/>
        <v>1.5466133579133703</v>
      </c>
      <c r="R118">
        <f t="shared" si="35"/>
        <v>1.5615952628866652</v>
      </c>
      <c r="S118">
        <f t="shared" si="35"/>
        <v>1.5475020656083118</v>
      </c>
      <c r="T118">
        <f t="shared" si="35"/>
        <v>1.5345384536491955</v>
      </c>
      <c r="U118">
        <f t="shared" si="35"/>
        <v>1.5115830273506992</v>
      </c>
      <c r="V118">
        <f t="shared" si="35"/>
        <v>1.5028896456632226</v>
      </c>
      <c r="W118">
        <f t="shared" si="35"/>
        <v>1.4930312531846741</v>
      </c>
      <c r="X118">
        <f t="shared" si="35"/>
        <v>1.4784337638265126</v>
      </c>
      <c r="Y118">
        <f t="shared" si="35"/>
        <v>1.4569605466584887</v>
      </c>
      <c r="Z118">
        <f t="shared" si="35"/>
        <v>1.439987622498289</v>
      </c>
      <c r="AA118">
        <f t="shared" si="35"/>
        <v>1.4929121752860655</v>
      </c>
      <c r="AB118">
        <f t="shared" si="35"/>
        <v>1.5372763708479555</v>
      </c>
      <c r="AC118">
        <f t="shared" si="35"/>
        <v>1.541147202732807</v>
      </c>
      <c r="AD118">
        <f t="shared" si="35"/>
        <v>1.6244583710433456</v>
      </c>
      <c r="AE118">
        <f t="shared" si="35"/>
        <v>1.6643631044899236</v>
      </c>
      <c r="AF118">
        <f t="shared" si="35"/>
        <v>1.6586321614756649</v>
      </c>
      <c r="AG118">
        <f t="shared" si="35"/>
        <v>1.6864244124781509</v>
      </c>
      <c r="AH118">
        <f t="shared" si="35"/>
        <v>1.6867836155091462</v>
      </c>
      <c r="AI118">
        <f t="shared" si="35"/>
        <v>1.7056089300258461</v>
      </c>
      <c r="AJ118">
        <f t="shared" si="35"/>
        <v>1.7217196171899685</v>
      </c>
      <c r="AK118">
        <f t="shared" si="35"/>
        <v>0</v>
      </c>
      <c r="AL118">
        <f t="shared" si="34"/>
        <v>41.915181162447951</v>
      </c>
    </row>
    <row r="119" spans="1:38" x14ac:dyDescent="0.25">
      <c r="I119" t="s">
        <v>167</v>
      </c>
      <c r="J119">
        <f>((J96*J110)+(J97*J111)+(J98*J112)+(J99*J113)+(J100*J114))</f>
        <v>0.76838177175412614</v>
      </c>
      <c r="K119">
        <f t="shared" ref="K119:AK119" si="36">((K96*K110)+(K97*K111)+(K98*K112)+(K99*K113)+(K100*K114))</f>
        <v>0.74782617049893552</v>
      </c>
      <c r="L119">
        <f t="shared" si="36"/>
        <v>0.76364247769152627</v>
      </c>
      <c r="M119">
        <f t="shared" si="36"/>
        <v>0.76898763747096355</v>
      </c>
      <c r="N119">
        <f t="shared" si="36"/>
        <v>0.77917257258305594</v>
      </c>
      <c r="O119">
        <f t="shared" si="36"/>
        <v>0.78315043216332136</v>
      </c>
      <c r="P119">
        <f t="shared" si="36"/>
        <v>0.77439527781180584</v>
      </c>
      <c r="Q119">
        <f t="shared" si="36"/>
        <v>0.78375854370781173</v>
      </c>
      <c r="R119">
        <f t="shared" si="36"/>
        <v>0.79229339265722765</v>
      </c>
      <c r="S119">
        <f t="shared" si="36"/>
        <v>0.79637533055699583</v>
      </c>
      <c r="T119">
        <f t="shared" si="36"/>
        <v>0.80105235026681898</v>
      </c>
      <c r="U119">
        <f t="shared" si="36"/>
        <v>0.80597603811167706</v>
      </c>
      <c r="V119">
        <f t="shared" si="36"/>
        <v>0.80494694583684501</v>
      </c>
      <c r="W119">
        <f t="shared" si="36"/>
        <v>0.79344342414919489</v>
      </c>
      <c r="X119">
        <f t="shared" si="36"/>
        <v>0.7814032169759132</v>
      </c>
      <c r="Y119">
        <f t="shared" si="36"/>
        <v>0.76702176103943798</v>
      </c>
      <c r="Z119">
        <f t="shared" si="36"/>
        <v>0.74419089114850911</v>
      </c>
      <c r="AA119">
        <f t="shared" si="36"/>
        <v>0.74539011889819839</v>
      </c>
      <c r="AB119">
        <f t="shared" si="36"/>
        <v>0.79023983687524746</v>
      </c>
      <c r="AC119">
        <f t="shared" si="36"/>
        <v>0.79595816194357527</v>
      </c>
      <c r="AD119">
        <f t="shared" si="36"/>
        <v>0.84643232882009389</v>
      </c>
      <c r="AE119">
        <f t="shared" si="36"/>
        <v>0.91437227679877442</v>
      </c>
      <c r="AF119">
        <f t="shared" si="36"/>
        <v>0.92065644198338226</v>
      </c>
      <c r="AG119">
        <f t="shared" si="36"/>
        <v>0.93762008227760962</v>
      </c>
      <c r="AH119">
        <f t="shared" si="36"/>
        <v>0.94478287782262127</v>
      </c>
      <c r="AI119">
        <f t="shared" si="36"/>
        <v>0.95068631454217511</v>
      </c>
      <c r="AJ119">
        <f t="shared" si="36"/>
        <v>0.95206329379856025</v>
      </c>
      <c r="AK119">
        <f t="shared" si="36"/>
        <v>0</v>
      </c>
      <c r="AL119">
        <f t="shared" si="34"/>
        <v>22.054219968184409</v>
      </c>
    </row>
    <row r="120" spans="1:38" x14ac:dyDescent="0.25">
      <c r="I120" t="s">
        <v>168</v>
      </c>
      <c r="J120">
        <v>2.2473368306714709</v>
      </c>
      <c r="K120">
        <v>2.228070715566794</v>
      </c>
      <c r="L120">
        <v>2.2709710812653312</v>
      </c>
      <c r="M120">
        <v>2.3032519969411931</v>
      </c>
      <c r="N120">
        <v>2.3523745546604871</v>
      </c>
      <c r="O120">
        <v>2.3835390640707046</v>
      </c>
      <c r="P120">
        <v>2.3844904092611778</v>
      </c>
      <c r="Q120">
        <v>2.4322524501999849</v>
      </c>
      <c r="R120">
        <v>2.4672887699364514</v>
      </c>
      <c r="S120">
        <v>2.4751775802110867</v>
      </c>
      <c r="T120">
        <v>2.4754452127022977</v>
      </c>
      <c r="U120">
        <v>2.465975487190617</v>
      </c>
      <c r="V120">
        <v>2.4708922381288843</v>
      </c>
      <c r="W120">
        <v>2.4748517367451899</v>
      </c>
      <c r="X120">
        <v>2.473887635798345</v>
      </c>
      <c r="Y120">
        <v>2.4661028143452417</v>
      </c>
      <c r="Z120">
        <v>2.4628727132424024</v>
      </c>
      <c r="AA120">
        <v>2.4872309868092217</v>
      </c>
      <c r="AB120">
        <v>2.4912955459632169</v>
      </c>
      <c r="AC120">
        <v>2.4477997243686369</v>
      </c>
      <c r="AD120">
        <v>2.4875203934523418</v>
      </c>
      <c r="AE120">
        <v>2.4851056766982258</v>
      </c>
      <c r="AF120">
        <v>2.4888488825908546</v>
      </c>
      <c r="AG120">
        <v>2.5407744688062439</v>
      </c>
      <c r="AH120">
        <v>2.5648346156547444</v>
      </c>
      <c r="AI120">
        <v>2.606798686047425</v>
      </c>
      <c r="AJ120">
        <v>2.6423431512365703</v>
      </c>
      <c r="AK120">
        <v>2.6538276516655337</v>
      </c>
      <c r="AL120">
        <f t="shared" si="34"/>
        <v>68.731161074230684</v>
      </c>
    </row>
    <row r="121" spans="1:38" x14ac:dyDescent="0.25">
      <c r="I121" t="s">
        <v>169</v>
      </c>
      <c r="J121">
        <v>1.8943852268036463</v>
      </c>
      <c r="K121">
        <v>1.8942360543902435</v>
      </c>
      <c r="L121">
        <v>1.9298432000543191</v>
      </c>
      <c r="M121">
        <v>1.9549071931028519</v>
      </c>
      <c r="N121">
        <v>1.9846227035393897</v>
      </c>
      <c r="O121">
        <v>2.0080166125213972</v>
      </c>
      <c r="P121">
        <v>2.0184456164613174</v>
      </c>
      <c r="Q121">
        <v>2.0471957001073595</v>
      </c>
      <c r="R121">
        <v>2.0739827206512373</v>
      </c>
      <c r="S121">
        <v>2.0973305427441127</v>
      </c>
      <c r="T121">
        <v>2.1212482764583815</v>
      </c>
      <c r="U121">
        <v>2.1453932837966452</v>
      </c>
      <c r="V121">
        <v>2.1638880976136683</v>
      </c>
      <c r="W121">
        <v>2.1726299737942556</v>
      </c>
      <c r="X121">
        <v>2.1757720860826693</v>
      </c>
      <c r="Y121">
        <v>2.1764058394570398</v>
      </c>
      <c r="Z121">
        <v>2.1683137314032241</v>
      </c>
      <c r="AA121">
        <v>2.183870619649666</v>
      </c>
      <c r="AB121">
        <v>2.2216995131916</v>
      </c>
      <c r="AC121">
        <v>2.2179838058290975</v>
      </c>
      <c r="AD121">
        <v>2.2635711866509745</v>
      </c>
      <c r="AE121">
        <v>2.2910487129480241</v>
      </c>
      <c r="AF121">
        <v>2.3095358411878273</v>
      </c>
      <c r="AG121">
        <v>2.3444016876379243</v>
      </c>
      <c r="AH121">
        <v>2.3700722634981393</v>
      </c>
      <c r="AI121">
        <v>2.3944991551834049</v>
      </c>
      <c r="AJ121">
        <v>2.4115847513511777</v>
      </c>
      <c r="AK121">
        <v>2.4381665385083258</v>
      </c>
      <c r="AL121">
        <f t="shared" si="34"/>
        <v>60.473050934617923</v>
      </c>
    </row>
    <row r="122" spans="1:38" x14ac:dyDescent="0.25">
      <c r="I122" t="s">
        <v>158</v>
      </c>
    </row>
    <row r="123" spans="1:38" x14ac:dyDescent="0.25">
      <c r="G123" t="s">
        <v>159</v>
      </c>
      <c r="H123" s="13">
        <f>AVERAGE(J123:AJ123)</f>
        <v>0.89489452815248915</v>
      </c>
      <c r="I123" t="s">
        <v>1</v>
      </c>
      <c r="J123">
        <f>J120-J118</f>
        <v>0.74804798837196729</v>
      </c>
      <c r="K123">
        <f t="shared" ref="K123:AJ123" si="37">K120-K118</f>
        <v>0.76740001602268837</v>
      </c>
      <c r="L123">
        <f t="shared" si="37"/>
        <v>0.78694689735798362</v>
      </c>
      <c r="M123">
        <f t="shared" si="37"/>
        <v>0.80668467632600849</v>
      </c>
      <c r="N123">
        <f t="shared" si="37"/>
        <v>0.82630833566148199</v>
      </c>
      <c r="O123">
        <f t="shared" si="37"/>
        <v>0.84607140891176091</v>
      </c>
      <c r="P123">
        <f t="shared" si="37"/>
        <v>0.8658551276556341</v>
      </c>
      <c r="Q123">
        <f t="shared" si="37"/>
        <v>0.88563909228661464</v>
      </c>
      <c r="R123">
        <f t="shared" si="37"/>
        <v>0.90569350704978624</v>
      </c>
      <c r="S123">
        <f t="shared" si="37"/>
        <v>0.92767551460277486</v>
      </c>
      <c r="T123">
        <f t="shared" si="37"/>
        <v>0.94090675905310217</v>
      </c>
      <c r="U123">
        <f t="shared" si="37"/>
        <v>0.95439245983991783</v>
      </c>
      <c r="V123">
        <f t="shared" si="37"/>
        <v>0.96800259246566167</v>
      </c>
      <c r="W123">
        <f t="shared" si="37"/>
        <v>0.98182048356051577</v>
      </c>
      <c r="X123">
        <f t="shared" si="37"/>
        <v>0.99545387197183244</v>
      </c>
      <c r="Y123">
        <f t="shared" si="37"/>
        <v>1.009142267686753</v>
      </c>
      <c r="Z123">
        <f t="shared" si="37"/>
        <v>1.0228850907441134</v>
      </c>
      <c r="AA123">
        <f t="shared" si="37"/>
        <v>0.99431881152315627</v>
      </c>
      <c r="AB123">
        <f t="shared" si="37"/>
        <v>0.95401917511526135</v>
      </c>
      <c r="AC123">
        <f t="shared" si="37"/>
        <v>0.90665252163582988</v>
      </c>
      <c r="AD123">
        <f t="shared" si="37"/>
        <v>0.86306202240899621</v>
      </c>
      <c r="AE123">
        <f t="shared" si="37"/>
        <v>0.82074257220830216</v>
      </c>
      <c r="AF123">
        <f t="shared" si="37"/>
        <v>0.83021672111518963</v>
      </c>
      <c r="AG123">
        <f t="shared" si="37"/>
        <v>0.85435005632809302</v>
      </c>
      <c r="AH123">
        <f t="shared" si="37"/>
        <v>0.87805100014559812</v>
      </c>
      <c r="AI123">
        <f t="shared" si="37"/>
        <v>0.90118975602157891</v>
      </c>
      <c r="AJ123">
        <f t="shared" si="37"/>
        <v>0.9206235340466018</v>
      </c>
    </row>
    <row r="124" spans="1:38" x14ac:dyDescent="0.25">
      <c r="G124" t="s">
        <v>159</v>
      </c>
      <c r="H124" s="13">
        <f>AVERAGE(J124:AJ124)</f>
        <v>1.3326172010342663</v>
      </c>
      <c r="I124" t="s">
        <v>10</v>
      </c>
      <c r="J124">
        <f>J121-J119</f>
        <v>1.1260034550495202</v>
      </c>
      <c r="K124">
        <f t="shared" ref="K124:AJ124" si="38">K121-K119</f>
        <v>1.1464098838913079</v>
      </c>
      <c r="L124">
        <f t="shared" si="38"/>
        <v>1.1662007223627928</v>
      </c>
      <c r="M124">
        <f t="shared" si="38"/>
        <v>1.1859195556318882</v>
      </c>
      <c r="N124">
        <f t="shared" si="38"/>
        <v>1.2054501309563337</v>
      </c>
      <c r="O124">
        <f t="shared" si="38"/>
        <v>1.2248661803580758</v>
      </c>
      <c r="P124">
        <f t="shared" si="38"/>
        <v>1.2440503386495116</v>
      </c>
      <c r="Q124">
        <f t="shared" si="38"/>
        <v>1.2634371563995477</v>
      </c>
      <c r="R124">
        <f t="shared" si="38"/>
        <v>1.2816893279940098</v>
      </c>
      <c r="S124">
        <f t="shared" si="38"/>
        <v>1.3009552121871168</v>
      </c>
      <c r="T124">
        <f t="shared" si="38"/>
        <v>1.3201959261915626</v>
      </c>
      <c r="U124">
        <f t="shared" si="38"/>
        <v>1.339417245684968</v>
      </c>
      <c r="V124">
        <f t="shared" si="38"/>
        <v>1.3589411517768233</v>
      </c>
      <c r="W124">
        <f t="shared" si="38"/>
        <v>1.3791865496450608</v>
      </c>
      <c r="X124">
        <f t="shared" si="38"/>
        <v>1.3943688691067559</v>
      </c>
      <c r="Y124">
        <f t="shared" si="38"/>
        <v>1.4093840784176019</v>
      </c>
      <c r="Z124">
        <f t="shared" si="38"/>
        <v>1.424122840254715</v>
      </c>
      <c r="AA124">
        <f t="shared" si="38"/>
        <v>1.4384805007514676</v>
      </c>
      <c r="AB124">
        <f t="shared" si="38"/>
        <v>1.4314596763163525</v>
      </c>
      <c r="AC124">
        <f t="shared" si="38"/>
        <v>1.4220256438855223</v>
      </c>
      <c r="AD124">
        <f t="shared" si="38"/>
        <v>1.4171388578308806</v>
      </c>
      <c r="AE124">
        <f t="shared" si="38"/>
        <v>1.3766764361492498</v>
      </c>
      <c r="AF124">
        <f t="shared" si="38"/>
        <v>1.388879399204445</v>
      </c>
      <c r="AG124">
        <f t="shared" si="38"/>
        <v>1.4067816053603148</v>
      </c>
      <c r="AH124">
        <f t="shared" si="38"/>
        <v>1.425289385675518</v>
      </c>
      <c r="AI124">
        <f t="shared" si="38"/>
        <v>1.4438128406412298</v>
      </c>
      <c r="AJ124">
        <f t="shared" si="38"/>
        <v>1.4595214575526174</v>
      </c>
    </row>
    <row r="126" spans="1:38" x14ac:dyDescent="0.25">
      <c r="E126" t="s">
        <v>171</v>
      </c>
      <c r="H126" t="s">
        <v>195</v>
      </c>
      <c r="I126" t="s">
        <v>196</v>
      </c>
    </row>
    <row r="127" spans="1:38" x14ac:dyDescent="0.25">
      <c r="D127" t="s">
        <v>178</v>
      </c>
      <c r="F127" t="s">
        <v>2</v>
      </c>
      <c r="G127" s="31">
        <f>800/3.67*0.01</f>
        <v>2.1798365122615802</v>
      </c>
      <c r="H127" s="7">
        <f>AVERAGE(J91:AJ91)</f>
        <v>1.8799438006184148</v>
      </c>
      <c r="I127" s="7">
        <f>AVERAGE(J96:AJ96)</f>
        <v>0.94609546154617707</v>
      </c>
    </row>
    <row r="128" spans="1:38" x14ac:dyDescent="0.25">
      <c r="F128" t="s">
        <v>72</v>
      </c>
      <c r="G128" s="31">
        <f>820/3.67*0.01</f>
        <v>2.23433242506812</v>
      </c>
      <c r="H128" s="7">
        <f t="shared" ref="H128:H131" si="39">AVERAGE(J92:AJ92)</f>
        <v>1.3905050389247184</v>
      </c>
      <c r="I128" s="7">
        <f t="shared" ref="I128:I131" si="40">AVERAGE(J97:AJ97)</f>
        <v>0.73397369536876811</v>
      </c>
    </row>
    <row r="129" spans="6:22" x14ac:dyDescent="0.25">
      <c r="F129" t="s">
        <v>73</v>
      </c>
      <c r="G129" s="31">
        <f>710/3.67*0.01</f>
        <v>1.9346049046321525</v>
      </c>
      <c r="H129" s="7">
        <f t="shared" si="39"/>
        <v>2.0385637607378588</v>
      </c>
      <c r="I129" s="7">
        <f t="shared" si="40"/>
        <v>0.98143072947113685</v>
      </c>
      <c r="T129" t="s">
        <v>201</v>
      </c>
      <c r="U129" t="s">
        <v>202</v>
      </c>
      <c r="V129" s="48" t="s">
        <v>203</v>
      </c>
    </row>
    <row r="130" spans="6:22" x14ac:dyDescent="0.25">
      <c r="F130" t="s">
        <v>74</v>
      </c>
      <c r="G130" s="31">
        <f>820/3.67*0.01</f>
        <v>2.23433242506812</v>
      </c>
      <c r="H130" s="7">
        <f t="shared" si="39"/>
        <v>0.8219816565813779</v>
      </c>
      <c r="I130" s="7">
        <f t="shared" si="40"/>
        <v>0.43965388298173264</v>
      </c>
      <c r="T130" s="48">
        <v>1.8352983613518692</v>
      </c>
      <c r="U130" s="48">
        <v>0.16093041782394199</v>
      </c>
      <c r="V130" s="48">
        <f>U130*T130</f>
        <v>0.29535533212395237</v>
      </c>
    </row>
    <row r="131" spans="6:22" x14ac:dyDescent="0.25">
      <c r="F131" t="s">
        <v>75</v>
      </c>
      <c r="G131" s="31">
        <f>690/3.67*0.01</f>
        <v>1.8801089918256131</v>
      </c>
      <c r="H131" s="7">
        <f t="shared" si="39"/>
        <v>0.74095214547026689</v>
      </c>
      <c r="I131" s="7">
        <f t="shared" si="40"/>
        <v>0.37167662684395464</v>
      </c>
      <c r="T131" s="48">
        <v>1.3451099317227948</v>
      </c>
      <c r="U131" s="48">
        <v>0.29211440368218083</v>
      </c>
      <c r="V131" s="48">
        <f>U131*T131</f>
        <v>0.39292598559218317</v>
      </c>
    </row>
    <row r="132" spans="6:22" x14ac:dyDescent="0.25">
      <c r="F132" t="s">
        <v>7</v>
      </c>
      <c r="G132" s="31">
        <f>550/3.67*0.01</f>
        <v>1.4986376021798367</v>
      </c>
      <c r="H132" s="7"/>
      <c r="T132" s="48">
        <v>1.9690847243759428</v>
      </c>
      <c r="U132" s="48">
        <v>0.32967306168947647</v>
      </c>
      <c r="V132" s="48">
        <f>U132*T132</f>
        <v>0.64915418981099593</v>
      </c>
    </row>
    <row r="133" spans="6:22" x14ac:dyDescent="0.25">
      <c r="T133" s="48">
        <v>0.74593388235186975</v>
      </c>
      <c r="U133" s="48">
        <v>0.21458647846951043</v>
      </c>
      <c r="V133" s="48">
        <f>U133*T133</f>
        <v>0.16006732498497783</v>
      </c>
    </row>
    <row r="134" spans="6:22" x14ac:dyDescent="0.25">
      <c r="T134" s="48">
        <v>0.66255541935186968</v>
      </c>
      <c r="U134" s="48">
        <v>2.6956383348903535E-3</v>
      </c>
      <c r="V134" s="48">
        <f>U134*T134</f>
        <v>1.7860097873942538E-3</v>
      </c>
    </row>
    <row r="138" spans="6:22" x14ac:dyDescent="0.25">
      <c r="T138" s="37">
        <v>1.8352984000000001</v>
      </c>
      <c r="U138" s="47">
        <v>0.16093041799999999</v>
      </c>
      <c r="V138" s="37">
        <f>T138*U138</f>
        <v>0.29535533866673119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569-E893-4445-8A32-0DCC75267303}">
  <dimension ref="A1:AM98"/>
  <sheetViews>
    <sheetView workbookViewId="0">
      <selection activeCell="E3" sqref="E3"/>
    </sheetView>
  </sheetViews>
  <sheetFormatPr defaultRowHeight="15" x14ac:dyDescent="0.25"/>
  <sheetData>
    <row r="1" spans="1:37" x14ac:dyDescent="0.25">
      <c r="A1" t="s">
        <v>88</v>
      </c>
    </row>
    <row r="2" spans="1:37" x14ac:dyDescent="0.25">
      <c r="B2" t="s">
        <v>35</v>
      </c>
      <c r="C2" t="s">
        <v>36</v>
      </c>
      <c r="D2" t="s">
        <v>37</v>
      </c>
      <c r="E2" t="s">
        <v>79</v>
      </c>
      <c r="F2" t="s">
        <v>80</v>
      </c>
      <c r="G2" t="s">
        <v>81</v>
      </c>
      <c r="H2" t="s">
        <v>82</v>
      </c>
      <c r="I2" t="s">
        <v>83</v>
      </c>
      <c r="K2">
        <v>1990</v>
      </c>
      <c r="L2">
        <v>1991</v>
      </c>
      <c r="M2">
        <v>1992</v>
      </c>
      <c r="N2">
        <v>1993</v>
      </c>
      <c r="O2">
        <v>1994</v>
      </c>
      <c r="P2">
        <v>1995</v>
      </c>
      <c r="Q2">
        <v>1996</v>
      </c>
      <c r="R2">
        <v>1997</v>
      </c>
      <c r="S2">
        <v>1998</v>
      </c>
      <c r="T2">
        <v>1999</v>
      </c>
      <c r="U2">
        <v>2000</v>
      </c>
      <c r="V2">
        <v>2001</v>
      </c>
      <c r="W2">
        <v>2002</v>
      </c>
      <c r="X2">
        <v>2003</v>
      </c>
      <c r="Y2">
        <v>2004</v>
      </c>
      <c r="Z2">
        <v>2005</v>
      </c>
      <c r="AA2">
        <v>2006</v>
      </c>
      <c r="AB2">
        <v>2007</v>
      </c>
      <c r="AC2">
        <v>2008</v>
      </c>
      <c r="AD2">
        <v>2009</v>
      </c>
      <c r="AE2">
        <v>2010</v>
      </c>
      <c r="AF2">
        <v>2011</v>
      </c>
      <c r="AG2">
        <v>2012</v>
      </c>
      <c r="AH2">
        <v>2013</v>
      </c>
      <c r="AI2">
        <v>2014</v>
      </c>
      <c r="AJ2">
        <v>2015</v>
      </c>
      <c r="AK2">
        <v>2016</v>
      </c>
    </row>
    <row r="3" spans="1:37" x14ac:dyDescent="0.25">
      <c r="B3" t="s">
        <v>84</v>
      </c>
      <c r="C3" t="s">
        <v>85</v>
      </c>
      <c r="D3" t="s">
        <v>86</v>
      </c>
      <c r="E3" t="s">
        <v>87</v>
      </c>
      <c r="F3" t="s">
        <v>38</v>
      </c>
    </row>
    <row r="4" spans="1:37" x14ac:dyDescent="0.25">
      <c r="B4">
        <v>1</v>
      </c>
      <c r="C4">
        <v>1</v>
      </c>
      <c r="D4">
        <v>1</v>
      </c>
      <c r="E4">
        <v>1</v>
      </c>
      <c r="F4">
        <v>2.2999999999999998</v>
      </c>
      <c r="G4">
        <v>2.2000000000000002</v>
      </c>
      <c r="H4">
        <v>2.8</v>
      </c>
      <c r="I4">
        <v>2.8</v>
      </c>
      <c r="S4" s="15">
        <v>2.2999999999999998</v>
      </c>
      <c r="T4" s="15">
        <v>2.2874999999999996</v>
      </c>
      <c r="U4" s="15">
        <v>2.2749999999999995</v>
      </c>
      <c r="V4" s="15">
        <v>2.2624999999999993</v>
      </c>
      <c r="W4" s="15">
        <v>2.2499999999999991</v>
      </c>
      <c r="X4" s="15">
        <v>2.2374999999999989</v>
      </c>
      <c r="Y4" s="15">
        <v>2.2249999999999988</v>
      </c>
      <c r="Z4" s="15">
        <v>2.2124999999999986</v>
      </c>
      <c r="AA4" s="15">
        <v>2.2000000000000002</v>
      </c>
      <c r="AB4" s="15">
        <v>2.3200000000000003</v>
      </c>
      <c r="AC4" s="15">
        <v>2.4400000000000004</v>
      </c>
      <c r="AD4" s="15">
        <v>2.5600000000000005</v>
      </c>
      <c r="AE4" s="15">
        <v>2.6800000000000006</v>
      </c>
      <c r="AF4" s="15">
        <v>2.8</v>
      </c>
      <c r="AG4" s="15">
        <v>2.8</v>
      </c>
      <c r="AH4" s="15">
        <v>2.8</v>
      </c>
      <c r="AI4" s="15">
        <v>2.8</v>
      </c>
      <c r="AJ4" s="15">
        <v>2.8</v>
      </c>
      <c r="AK4" s="15">
        <v>2.8</v>
      </c>
    </row>
    <row r="5" spans="1:37" x14ac:dyDescent="0.25">
      <c r="B5">
        <v>1</v>
      </c>
      <c r="C5">
        <v>1</v>
      </c>
      <c r="D5">
        <v>1</v>
      </c>
      <c r="E5">
        <v>2</v>
      </c>
      <c r="F5">
        <v>8.1</v>
      </c>
      <c r="G5">
        <v>5.7</v>
      </c>
      <c r="H5">
        <v>8.1999999999999993</v>
      </c>
      <c r="I5">
        <v>9.8000000000000007</v>
      </c>
      <c r="S5" s="15">
        <v>8.1</v>
      </c>
      <c r="T5" s="15">
        <v>7.8</v>
      </c>
      <c r="U5" s="15">
        <v>7.5</v>
      </c>
      <c r="V5" s="15">
        <v>7.2</v>
      </c>
      <c r="W5" s="15">
        <v>6.9</v>
      </c>
      <c r="X5" s="15">
        <v>6.6000000000000005</v>
      </c>
      <c r="Y5" s="15">
        <v>6.3000000000000007</v>
      </c>
      <c r="Z5" s="15">
        <v>6.0000000000000009</v>
      </c>
      <c r="AA5" s="15">
        <v>5.7</v>
      </c>
      <c r="AB5" s="15">
        <v>6.2</v>
      </c>
      <c r="AC5" s="15">
        <v>6.7</v>
      </c>
      <c r="AD5" s="15">
        <v>7.2</v>
      </c>
      <c r="AE5" s="15">
        <v>7.7</v>
      </c>
      <c r="AF5" s="15">
        <v>8.1999999999999993</v>
      </c>
      <c r="AG5" s="15">
        <v>8.52</v>
      </c>
      <c r="AH5" s="15">
        <v>8.84</v>
      </c>
      <c r="AI5" s="15">
        <v>9.16</v>
      </c>
      <c r="AJ5" s="15">
        <v>9.48</v>
      </c>
      <c r="AK5" s="15">
        <v>9.8000000000000007</v>
      </c>
    </row>
    <row r="6" spans="1:37" x14ac:dyDescent="0.25">
      <c r="B6">
        <v>1</v>
      </c>
      <c r="C6">
        <v>1</v>
      </c>
      <c r="D6">
        <v>1</v>
      </c>
      <c r="E6">
        <v>3</v>
      </c>
      <c r="F6">
        <v>8.1999999999999993</v>
      </c>
      <c r="G6">
        <v>6.9</v>
      </c>
      <c r="H6">
        <v>8.6</v>
      </c>
      <c r="I6">
        <v>7.8</v>
      </c>
      <c r="S6" s="15">
        <v>8.1999999999999993</v>
      </c>
      <c r="T6" s="15">
        <v>8.0374999999999996</v>
      </c>
      <c r="U6" s="15">
        <v>7.875</v>
      </c>
      <c r="V6" s="15">
        <v>7.7125000000000004</v>
      </c>
      <c r="W6" s="15">
        <v>7.5500000000000007</v>
      </c>
      <c r="X6" s="15">
        <v>7.3875000000000011</v>
      </c>
      <c r="Y6" s="15">
        <v>7.2250000000000014</v>
      </c>
      <c r="Z6" s="15">
        <v>7.0625000000000018</v>
      </c>
      <c r="AA6" s="15">
        <v>6.9</v>
      </c>
      <c r="AB6" s="15">
        <v>7.24</v>
      </c>
      <c r="AC6" s="15">
        <v>7.58</v>
      </c>
      <c r="AD6" s="15">
        <v>7.92</v>
      </c>
      <c r="AE6" s="15">
        <v>8.26</v>
      </c>
      <c r="AF6" s="15">
        <v>8.6</v>
      </c>
      <c r="AG6" s="15">
        <v>8.44</v>
      </c>
      <c r="AH6" s="15">
        <v>8.2799999999999994</v>
      </c>
      <c r="AI6" s="15">
        <v>8.1199999999999992</v>
      </c>
      <c r="AJ6" s="15">
        <v>7.9599999999999991</v>
      </c>
      <c r="AK6" s="15">
        <v>7.8</v>
      </c>
    </row>
    <row r="7" spans="1:37" x14ac:dyDescent="0.25">
      <c r="S7" s="15">
        <f t="shared" ref="S7:AK7" si="0">SUM(S4:S6)</f>
        <v>18.599999999999998</v>
      </c>
      <c r="T7" s="15">
        <f t="shared" si="0"/>
        <v>18.125</v>
      </c>
      <c r="U7" s="15">
        <f t="shared" si="0"/>
        <v>17.649999999999999</v>
      </c>
      <c r="V7" s="15">
        <f t="shared" si="0"/>
        <v>17.174999999999997</v>
      </c>
      <c r="W7" s="15">
        <f t="shared" si="0"/>
        <v>16.7</v>
      </c>
      <c r="X7" s="15">
        <f t="shared" si="0"/>
        <v>16.225000000000001</v>
      </c>
      <c r="Y7" s="15">
        <f t="shared" si="0"/>
        <v>15.75</v>
      </c>
      <c r="Z7" s="15">
        <f t="shared" si="0"/>
        <v>15.275</v>
      </c>
      <c r="AA7" s="15">
        <f t="shared" si="0"/>
        <v>14.8</v>
      </c>
      <c r="AB7" s="15">
        <f t="shared" si="0"/>
        <v>15.76</v>
      </c>
      <c r="AC7" s="15">
        <f t="shared" si="0"/>
        <v>16.72</v>
      </c>
      <c r="AD7" s="15">
        <f t="shared" si="0"/>
        <v>17.68</v>
      </c>
      <c r="AE7" s="15">
        <f t="shared" si="0"/>
        <v>18.64</v>
      </c>
      <c r="AF7" s="15">
        <f t="shared" si="0"/>
        <v>19.600000000000001</v>
      </c>
      <c r="AG7" s="15">
        <f t="shared" si="0"/>
        <v>19.759999999999998</v>
      </c>
      <c r="AH7" s="15">
        <f t="shared" si="0"/>
        <v>19.920000000000002</v>
      </c>
      <c r="AI7" s="15">
        <f t="shared" si="0"/>
        <v>20.079999999999998</v>
      </c>
      <c r="AJ7" s="15">
        <f t="shared" si="0"/>
        <v>20.240000000000002</v>
      </c>
      <c r="AK7" s="15">
        <f t="shared" si="0"/>
        <v>20.400000000000002</v>
      </c>
    </row>
    <row r="8" spans="1:37" x14ac:dyDescent="0.25">
      <c r="B8">
        <v>1</v>
      </c>
      <c r="C8">
        <v>1</v>
      </c>
      <c r="D8">
        <v>2</v>
      </c>
      <c r="E8">
        <v>1</v>
      </c>
      <c r="F8">
        <v>3.7</v>
      </c>
      <c r="G8">
        <v>3.9</v>
      </c>
      <c r="H8">
        <v>5.4</v>
      </c>
      <c r="I8">
        <v>4.7</v>
      </c>
      <c r="S8" s="15">
        <v>3.7</v>
      </c>
      <c r="T8" s="15">
        <v>3.7250000000000001</v>
      </c>
      <c r="U8" s="15">
        <v>3.75</v>
      </c>
      <c r="V8" s="15">
        <v>3.7749999999999999</v>
      </c>
      <c r="W8" s="15">
        <v>3.8</v>
      </c>
      <c r="X8" s="15">
        <v>3.8249999999999997</v>
      </c>
      <c r="Y8" s="15">
        <v>3.8499999999999996</v>
      </c>
      <c r="Z8" s="15">
        <v>3.8749999999999996</v>
      </c>
      <c r="AA8" s="15">
        <v>3.9</v>
      </c>
      <c r="AB8" s="15">
        <v>4.2</v>
      </c>
      <c r="AC8" s="15">
        <v>4.5</v>
      </c>
      <c r="AD8" s="15">
        <v>4.8</v>
      </c>
      <c r="AE8" s="15">
        <v>5.0999999999999996</v>
      </c>
      <c r="AF8" s="15">
        <v>5.4</v>
      </c>
      <c r="AG8" s="15">
        <v>5.2600000000000007</v>
      </c>
      <c r="AH8" s="15">
        <v>5.120000000000001</v>
      </c>
      <c r="AI8" s="15">
        <v>4.9800000000000013</v>
      </c>
      <c r="AJ8" s="15">
        <v>4.8400000000000016</v>
      </c>
      <c r="AK8" s="15">
        <v>4.7</v>
      </c>
    </row>
    <row r="9" spans="1:37" x14ac:dyDescent="0.25">
      <c r="B9">
        <v>1</v>
      </c>
      <c r="C9">
        <v>1</v>
      </c>
      <c r="D9">
        <v>2</v>
      </c>
      <c r="E9">
        <v>2</v>
      </c>
      <c r="F9">
        <v>10.199999999999999</v>
      </c>
      <c r="G9">
        <v>7.2</v>
      </c>
      <c r="H9">
        <v>9.1999999999999993</v>
      </c>
      <c r="I9">
        <v>10.5</v>
      </c>
      <c r="S9" s="15">
        <v>10.199999999999999</v>
      </c>
      <c r="T9" s="15">
        <v>9.8249999999999993</v>
      </c>
      <c r="U9" s="15">
        <v>9.4499999999999993</v>
      </c>
      <c r="V9" s="15">
        <v>9.0749999999999993</v>
      </c>
      <c r="W9" s="15">
        <v>8.6999999999999993</v>
      </c>
      <c r="X9" s="15">
        <v>8.3249999999999993</v>
      </c>
      <c r="Y9" s="15">
        <v>7.9499999999999993</v>
      </c>
      <c r="Z9" s="15">
        <v>7.5749999999999993</v>
      </c>
      <c r="AA9" s="15">
        <v>7.2</v>
      </c>
      <c r="AB9" s="15">
        <v>7.6</v>
      </c>
      <c r="AC9" s="15">
        <v>7.9999999999999991</v>
      </c>
      <c r="AD9" s="15">
        <v>8.3999999999999986</v>
      </c>
      <c r="AE9" s="15">
        <v>8.7999999999999989</v>
      </c>
      <c r="AF9" s="15">
        <v>9.1999999999999993</v>
      </c>
      <c r="AG9" s="15">
        <v>9.4599999999999991</v>
      </c>
      <c r="AH9" s="15">
        <v>9.7199999999999989</v>
      </c>
      <c r="AI9" s="15">
        <v>9.9799999999999986</v>
      </c>
      <c r="AJ9" s="15">
        <v>10.239999999999998</v>
      </c>
      <c r="AK9" s="15">
        <v>10.5</v>
      </c>
    </row>
    <row r="10" spans="1:37" x14ac:dyDescent="0.25">
      <c r="B10">
        <v>1</v>
      </c>
      <c r="C10">
        <v>1</v>
      </c>
      <c r="D10">
        <v>2</v>
      </c>
      <c r="E10">
        <v>3</v>
      </c>
      <c r="F10">
        <v>6.5</v>
      </c>
      <c r="G10">
        <v>4.5</v>
      </c>
      <c r="H10">
        <v>5.7</v>
      </c>
      <c r="I10">
        <v>5.5</v>
      </c>
      <c r="S10" s="15">
        <v>6.5</v>
      </c>
      <c r="T10" s="15">
        <v>6.25</v>
      </c>
      <c r="U10" s="15">
        <v>6</v>
      </c>
      <c r="V10" s="15">
        <v>5.75</v>
      </c>
      <c r="W10" s="15">
        <v>5.5</v>
      </c>
      <c r="X10" s="15">
        <v>5.25</v>
      </c>
      <c r="Y10" s="15">
        <v>5</v>
      </c>
      <c r="Z10" s="15">
        <v>4.75</v>
      </c>
      <c r="AA10" s="15">
        <v>4.5</v>
      </c>
      <c r="AB10" s="15">
        <v>4.74</v>
      </c>
      <c r="AC10" s="15">
        <v>4.9800000000000004</v>
      </c>
      <c r="AD10" s="15">
        <v>5.2200000000000006</v>
      </c>
      <c r="AE10" s="15">
        <v>5.4600000000000009</v>
      </c>
      <c r="AF10" s="15">
        <v>5.7</v>
      </c>
      <c r="AG10" s="15">
        <v>5.66</v>
      </c>
      <c r="AH10" s="15">
        <v>5.62</v>
      </c>
      <c r="AI10" s="15">
        <v>5.58</v>
      </c>
      <c r="AJ10" s="15">
        <v>5.54</v>
      </c>
      <c r="AK10" s="15">
        <v>5.5</v>
      </c>
    </row>
    <row r="11" spans="1:37" x14ac:dyDescent="0.25">
      <c r="B11">
        <v>1</v>
      </c>
      <c r="C11">
        <v>1</v>
      </c>
      <c r="D11">
        <v>3</v>
      </c>
      <c r="E11">
        <v>1</v>
      </c>
      <c r="F11">
        <v>5.7</v>
      </c>
      <c r="G11">
        <v>7.1</v>
      </c>
      <c r="H11">
        <v>8.5</v>
      </c>
      <c r="I11">
        <v>9.1</v>
      </c>
      <c r="S11" s="15">
        <v>5.7</v>
      </c>
      <c r="T11" s="15">
        <v>5.875</v>
      </c>
      <c r="U11" s="15">
        <v>6.05</v>
      </c>
      <c r="V11" s="15">
        <v>6.2249999999999996</v>
      </c>
      <c r="W11" s="15">
        <v>6.3999999999999995</v>
      </c>
      <c r="X11" s="15">
        <v>6.5749999999999993</v>
      </c>
      <c r="Y11" s="15">
        <v>6.7499999999999991</v>
      </c>
      <c r="Z11" s="15">
        <v>6.9249999999999989</v>
      </c>
      <c r="AA11" s="15">
        <v>7.1</v>
      </c>
      <c r="AB11" s="15">
        <v>7.38</v>
      </c>
      <c r="AC11" s="15">
        <v>7.66</v>
      </c>
      <c r="AD11" s="15">
        <v>7.94</v>
      </c>
      <c r="AE11" s="15">
        <v>8.2200000000000006</v>
      </c>
      <c r="AF11" s="15">
        <v>8.5</v>
      </c>
      <c r="AG11" s="15">
        <v>8.6199999999999992</v>
      </c>
      <c r="AH11" s="15">
        <v>8.7399999999999984</v>
      </c>
      <c r="AI11" s="15">
        <v>8.8599999999999977</v>
      </c>
      <c r="AJ11" s="15">
        <v>8.9799999999999969</v>
      </c>
      <c r="AK11" s="15">
        <v>9.1</v>
      </c>
    </row>
    <row r="12" spans="1:37" x14ac:dyDescent="0.25">
      <c r="B12">
        <v>1</v>
      </c>
      <c r="C12">
        <v>1</v>
      </c>
      <c r="D12">
        <v>3</v>
      </c>
      <c r="E12">
        <v>2</v>
      </c>
      <c r="F12">
        <v>7.3</v>
      </c>
      <c r="G12">
        <v>3.3</v>
      </c>
      <c r="H12">
        <v>5.8</v>
      </c>
      <c r="I12">
        <v>5.2</v>
      </c>
      <c r="S12" s="15">
        <v>7.3</v>
      </c>
      <c r="T12" s="15">
        <v>6.8</v>
      </c>
      <c r="U12" s="15">
        <v>6.3</v>
      </c>
      <c r="V12" s="15">
        <v>5.8</v>
      </c>
      <c r="W12" s="15">
        <v>5.3</v>
      </c>
      <c r="X12" s="15">
        <v>4.8</v>
      </c>
      <c r="Y12" s="15">
        <v>4.3</v>
      </c>
      <c r="Z12" s="15">
        <v>3.8</v>
      </c>
      <c r="AA12" s="15">
        <v>3.3</v>
      </c>
      <c r="AB12" s="15">
        <v>3.8</v>
      </c>
      <c r="AC12" s="15">
        <v>4.3</v>
      </c>
      <c r="AD12" s="15">
        <v>4.8</v>
      </c>
      <c r="AE12" s="15">
        <v>5.3</v>
      </c>
      <c r="AF12" s="15">
        <v>5.8</v>
      </c>
      <c r="AG12" s="15">
        <v>5.68</v>
      </c>
      <c r="AH12" s="15">
        <v>5.56</v>
      </c>
      <c r="AI12" s="15">
        <v>5.4399999999999995</v>
      </c>
      <c r="AJ12" s="15">
        <v>5.3199999999999994</v>
      </c>
      <c r="AK12" s="15">
        <v>5.2</v>
      </c>
    </row>
    <row r="13" spans="1:37" x14ac:dyDescent="0.25">
      <c r="B13">
        <v>1</v>
      </c>
      <c r="C13">
        <v>1</v>
      </c>
      <c r="D13">
        <v>3</v>
      </c>
      <c r="E13">
        <v>3</v>
      </c>
      <c r="F13">
        <v>6</v>
      </c>
      <c r="G13">
        <v>4.9000000000000004</v>
      </c>
      <c r="H13">
        <v>6.5</v>
      </c>
      <c r="I13">
        <v>5.8</v>
      </c>
      <c r="S13" s="15">
        <v>6</v>
      </c>
      <c r="T13" s="15">
        <v>5.8624999999999998</v>
      </c>
      <c r="U13" s="15">
        <v>5.7249999999999996</v>
      </c>
      <c r="V13" s="15">
        <v>5.5874999999999995</v>
      </c>
      <c r="W13" s="15">
        <v>5.4499999999999993</v>
      </c>
      <c r="X13" s="15">
        <v>5.3124999999999991</v>
      </c>
      <c r="Y13" s="15">
        <v>5.1749999999999989</v>
      </c>
      <c r="Z13" s="15">
        <v>5.0374999999999988</v>
      </c>
      <c r="AA13" s="15">
        <v>4.9000000000000004</v>
      </c>
      <c r="AB13" s="15">
        <v>5.2200000000000006</v>
      </c>
      <c r="AC13" s="15">
        <v>5.5400000000000009</v>
      </c>
      <c r="AD13" s="15">
        <v>5.8600000000000012</v>
      </c>
      <c r="AE13" s="15">
        <v>6.1800000000000015</v>
      </c>
      <c r="AF13" s="15">
        <v>6.5</v>
      </c>
      <c r="AG13" s="15">
        <v>6.36</v>
      </c>
      <c r="AH13" s="15">
        <v>6.2200000000000006</v>
      </c>
      <c r="AI13" s="15">
        <v>6.080000000000001</v>
      </c>
      <c r="AJ13" s="15">
        <v>5.9400000000000013</v>
      </c>
      <c r="AK13" s="15">
        <v>5.8</v>
      </c>
    </row>
    <row r="14" spans="1:37" x14ac:dyDescent="0.25">
      <c r="B14">
        <v>1</v>
      </c>
      <c r="C14">
        <v>1</v>
      </c>
      <c r="D14">
        <v>4</v>
      </c>
      <c r="E14">
        <v>1</v>
      </c>
      <c r="F14">
        <v>11.3</v>
      </c>
      <c r="G14">
        <v>9.4</v>
      </c>
      <c r="H14">
        <v>12.9</v>
      </c>
      <c r="I14">
        <v>12.5</v>
      </c>
      <c r="S14" s="15">
        <v>11.3</v>
      </c>
      <c r="T14" s="15">
        <v>11.0625</v>
      </c>
      <c r="U14" s="15">
        <v>10.824999999999999</v>
      </c>
      <c r="V14" s="15">
        <v>10.587499999999999</v>
      </c>
      <c r="W14" s="15">
        <v>10.349999999999998</v>
      </c>
      <c r="X14" s="15">
        <v>10.112499999999997</v>
      </c>
      <c r="Y14" s="15">
        <v>9.8749999999999964</v>
      </c>
      <c r="Z14" s="15">
        <v>9.6374999999999957</v>
      </c>
      <c r="AA14" s="15">
        <v>9.4</v>
      </c>
      <c r="AB14" s="15">
        <v>10.1</v>
      </c>
      <c r="AC14" s="15">
        <v>10.799999999999999</v>
      </c>
      <c r="AD14" s="15">
        <v>11.499999999999998</v>
      </c>
      <c r="AE14" s="15">
        <v>12.199999999999998</v>
      </c>
      <c r="AF14" s="15">
        <v>12.9</v>
      </c>
      <c r="AG14" s="15">
        <v>12.82</v>
      </c>
      <c r="AH14" s="15">
        <v>12.74</v>
      </c>
      <c r="AI14" s="15">
        <v>12.66</v>
      </c>
      <c r="AJ14" s="15">
        <v>12.58</v>
      </c>
      <c r="AK14" s="15">
        <v>12.5</v>
      </c>
    </row>
    <row r="15" spans="1:37" x14ac:dyDescent="0.25">
      <c r="B15">
        <v>1</v>
      </c>
      <c r="C15">
        <v>1</v>
      </c>
      <c r="D15">
        <v>4</v>
      </c>
      <c r="E15">
        <v>2</v>
      </c>
      <c r="F15">
        <v>1.1000000000000001</v>
      </c>
      <c r="G15">
        <v>1.4</v>
      </c>
      <c r="H15">
        <v>2.2000000000000002</v>
      </c>
      <c r="I15">
        <v>2.5</v>
      </c>
      <c r="S15" s="15">
        <v>1.1000000000000001</v>
      </c>
      <c r="T15" s="15">
        <v>1.1375000000000002</v>
      </c>
      <c r="U15" s="15">
        <v>1.1750000000000003</v>
      </c>
      <c r="V15" s="15">
        <v>1.2125000000000004</v>
      </c>
      <c r="W15" s="15">
        <v>1.2500000000000004</v>
      </c>
      <c r="X15" s="15">
        <v>1.2875000000000005</v>
      </c>
      <c r="Y15" s="15">
        <v>1.3250000000000006</v>
      </c>
      <c r="Z15" s="15">
        <v>1.3625000000000007</v>
      </c>
      <c r="AA15" s="15">
        <v>1.4</v>
      </c>
      <c r="AB15" s="15">
        <v>1.56</v>
      </c>
      <c r="AC15" s="15">
        <v>1.7200000000000002</v>
      </c>
      <c r="AD15" s="15">
        <v>1.8800000000000003</v>
      </c>
      <c r="AE15" s="15">
        <v>2.0400000000000005</v>
      </c>
      <c r="AF15" s="15">
        <v>2.2000000000000002</v>
      </c>
      <c r="AG15" s="15">
        <v>2.2600000000000002</v>
      </c>
      <c r="AH15" s="15">
        <v>2.3200000000000003</v>
      </c>
      <c r="AI15" s="15">
        <v>2.3800000000000003</v>
      </c>
      <c r="AJ15" s="15">
        <v>2.4400000000000004</v>
      </c>
      <c r="AK15" s="15">
        <v>2.5</v>
      </c>
    </row>
    <row r="16" spans="1:37" x14ac:dyDescent="0.25">
      <c r="B16">
        <v>1</v>
      </c>
      <c r="C16">
        <v>1</v>
      </c>
      <c r="D16">
        <v>4</v>
      </c>
      <c r="E16">
        <v>3</v>
      </c>
      <c r="F16">
        <v>3</v>
      </c>
      <c r="G16">
        <v>2.7</v>
      </c>
      <c r="H16">
        <v>3.2</v>
      </c>
      <c r="I16">
        <v>3.2</v>
      </c>
      <c r="S16" s="15">
        <v>3</v>
      </c>
      <c r="T16" s="15">
        <v>2.9624999999999999</v>
      </c>
      <c r="U16" s="15">
        <v>2.9249999999999998</v>
      </c>
      <c r="V16" s="15">
        <v>2.8874999999999997</v>
      </c>
      <c r="W16" s="15">
        <v>2.8499999999999996</v>
      </c>
      <c r="X16" s="15">
        <v>2.8124999999999996</v>
      </c>
      <c r="Y16" s="15">
        <v>2.7749999999999995</v>
      </c>
      <c r="Z16" s="15">
        <v>2.7374999999999994</v>
      </c>
      <c r="AA16" s="15">
        <v>2.7</v>
      </c>
      <c r="AB16" s="15">
        <v>2.8000000000000003</v>
      </c>
      <c r="AC16" s="15">
        <v>2.9000000000000004</v>
      </c>
      <c r="AD16" s="15">
        <v>3.0000000000000004</v>
      </c>
      <c r="AE16" s="15">
        <v>3.1000000000000005</v>
      </c>
      <c r="AF16" s="15">
        <v>3.2</v>
      </c>
      <c r="AG16" s="15">
        <v>3.2</v>
      </c>
      <c r="AH16" s="15">
        <v>3.2</v>
      </c>
      <c r="AI16" s="15">
        <v>3.2</v>
      </c>
      <c r="AJ16" s="15">
        <v>3.2</v>
      </c>
      <c r="AK16" s="15">
        <v>3.2</v>
      </c>
    </row>
    <row r="17" spans="2:37" x14ac:dyDescent="0.25">
      <c r="B17">
        <v>1</v>
      </c>
      <c r="C17">
        <v>1</v>
      </c>
      <c r="D17">
        <v>5</v>
      </c>
      <c r="E17">
        <v>1</v>
      </c>
      <c r="F17">
        <v>9.4</v>
      </c>
      <c r="G17">
        <v>8.8000000000000007</v>
      </c>
      <c r="H17">
        <v>12.8</v>
      </c>
      <c r="I17">
        <v>12.8</v>
      </c>
      <c r="S17" s="15">
        <v>9.4</v>
      </c>
      <c r="T17" s="15">
        <v>9.3250000000000011</v>
      </c>
      <c r="U17" s="15">
        <v>9.2500000000000018</v>
      </c>
      <c r="V17" s="15">
        <v>9.1750000000000025</v>
      </c>
      <c r="W17" s="15">
        <v>9.1000000000000032</v>
      </c>
      <c r="X17" s="15">
        <v>9.0250000000000039</v>
      </c>
      <c r="Y17" s="15">
        <v>8.9500000000000046</v>
      </c>
      <c r="Z17" s="15">
        <v>8.8750000000000053</v>
      </c>
      <c r="AA17" s="15">
        <v>8.8000000000000007</v>
      </c>
      <c r="AB17" s="15">
        <v>9.6000000000000014</v>
      </c>
      <c r="AC17" s="15">
        <v>10.400000000000002</v>
      </c>
      <c r="AD17" s="15">
        <v>11.200000000000003</v>
      </c>
      <c r="AE17" s="15">
        <v>12.000000000000004</v>
      </c>
      <c r="AF17" s="15">
        <v>12.8</v>
      </c>
      <c r="AG17" s="15">
        <v>12.8</v>
      </c>
      <c r="AH17" s="15">
        <v>12.8</v>
      </c>
      <c r="AI17" s="15">
        <v>12.8</v>
      </c>
      <c r="AJ17" s="15">
        <v>12.8</v>
      </c>
      <c r="AK17" s="15">
        <v>12.8</v>
      </c>
    </row>
    <row r="18" spans="2:37" x14ac:dyDescent="0.25">
      <c r="B18">
        <v>1</v>
      </c>
      <c r="C18">
        <v>1</v>
      </c>
      <c r="D18">
        <v>5</v>
      </c>
      <c r="E18">
        <v>2</v>
      </c>
      <c r="F18">
        <v>0.3</v>
      </c>
      <c r="G18">
        <v>0.6</v>
      </c>
      <c r="H18">
        <v>1.1000000000000001</v>
      </c>
      <c r="I18">
        <v>1.1000000000000001</v>
      </c>
      <c r="S18" s="15">
        <v>0.3</v>
      </c>
      <c r="T18" s="15">
        <v>0.33749999999999997</v>
      </c>
      <c r="U18" s="15">
        <v>0.37499999999999994</v>
      </c>
      <c r="V18" s="15">
        <v>0.41249999999999992</v>
      </c>
      <c r="W18" s="15">
        <v>0.4499999999999999</v>
      </c>
      <c r="X18" s="15">
        <v>0.48749999999999988</v>
      </c>
      <c r="Y18" s="15">
        <v>0.52499999999999991</v>
      </c>
      <c r="Z18" s="15">
        <v>0.56249999999999989</v>
      </c>
      <c r="AA18" s="15">
        <v>0.6</v>
      </c>
      <c r="AB18" s="15">
        <v>0.7</v>
      </c>
      <c r="AC18" s="15">
        <v>0.79999999999999993</v>
      </c>
      <c r="AD18" s="15">
        <v>0.89999999999999991</v>
      </c>
      <c r="AE18" s="15">
        <v>0.99999999999999989</v>
      </c>
      <c r="AF18" s="15">
        <v>1.1000000000000001</v>
      </c>
      <c r="AG18" s="15">
        <v>1.1000000000000001</v>
      </c>
      <c r="AH18" s="15">
        <v>1.1000000000000001</v>
      </c>
      <c r="AI18" s="15">
        <v>1.1000000000000001</v>
      </c>
      <c r="AJ18" s="15">
        <v>1.1000000000000001</v>
      </c>
      <c r="AK18" s="15">
        <v>1.1000000000000001</v>
      </c>
    </row>
    <row r="19" spans="2:37" x14ac:dyDescent="0.25">
      <c r="B19">
        <v>1</v>
      </c>
      <c r="C19">
        <v>1</v>
      </c>
      <c r="D19">
        <v>5</v>
      </c>
      <c r="E19">
        <v>3</v>
      </c>
      <c r="F19">
        <v>2.9</v>
      </c>
      <c r="G19">
        <v>2.6</v>
      </c>
      <c r="H19">
        <v>3.5</v>
      </c>
      <c r="I19">
        <v>3.4</v>
      </c>
      <c r="S19" s="15">
        <v>2.9</v>
      </c>
      <c r="T19" s="15">
        <v>2.8624999999999998</v>
      </c>
      <c r="U19" s="15">
        <v>2.8249999999999997</v>
      </c>
      <c r="V19" s="15">
        <v>2.7874999999999996</v>
      </c>
      <c r="W19" s="15">
        <v>2.7499999999999996</v>
      </c>
      <c r="X19" s="15">
        <v>2.7124999999999995</v>
      </c>
      <c r="Y19" s="15">
        <v>2.6749999999999994</v>
      </c>
      <c r="Z19" s="15">
        <v>2.6374999999999993</v>
      </c>
      <c r="AA19" s="15">
        <v>2.6</v>
      </c>
      <c r="AB19" s="15">
        <v>2.7800000000000002</v>
      </c>
      <c r="AC19" s="15">
        <v>2.9600000000000004</v>
      </c>
      <c r="AD19" s="15">
        <v>3.1400000000000006</v>
      </c>
      <c r="AE19" s="15">
        <v>3.3200000000000007</v>
      </c>
      <c r="AF19" s="15">
        <v>3.5</v>
      </c>
      <c r="AG19" s="15">
        <v>3.48</v>
      </c>
      <c r="AH19" s="15">
        <v>3.46</v>
      </c>
      <c r="AI19" s="15">
        <v>3.44</v>
      </c>
      <c r="AJ19" s="15">
        <v>3.42</v>
      </c>
      <c r="AK19" s="15">
        <v>3.4</v>
      </c>
    </row>
    <row r="20" spans="2:37" x14ac:dyDescent="0.25">
      <c r="B20">
        <v>1</v>
      </c>
      <c r="C20">
        <v>1</v>
      </c>
      <c r="D20">
        <v>6</v>
      </c>
      <c r="E20">
        <v>1</v>
      </c>
      <c r="F20">
        <v>9.3000000000000007</v>
      </c>
      <c r="G20">
        <v>8.3000000000000007</v>
      </c>
      <c r="H20">
        <v>11.6</v>
      </c>
      <c r="I20">
        <v>12.1</v>
      </c>
      <c r="S20" s="15">
        <v>9.3000000000000007</v>
      </c>
      <c r="T20" s="15">
        <v>9.1750000000000007</v>
      </c>
      <c r="U20" s="15">
        <v>9.0500000000000007</v>
      </c>
      <c r="V20" s="15">
        <v>8.9250000000000007</v>
      </c>
      <c r="W20" s="15">
        <v>8.8000000000000007</v>
      </c>
      <c r="X20" s="15">
        <v>8.6750000000000007</v>
      </c>
      <c r="Y20" s="15">
        <v>8.5500000000000007</v>
      </c>
      <c r="Z20" s="15">
        <v>8.4250000000000007</v>
      </c>
      <c r="AA20" s="15">
        <v>8.3000000000000007</v>
      </c>
      <c r="AB20" s="15">
        <v>8.9600000000000009</v>
      </c>
      <c r="AC20" s="15">
        <v>9.620000000000001</v>
      </c>
      <c r="AD20" s="15">
        <v>10.280000000000001</v>
      </c>
      <c r="AE20" s="15">
        <v>10.940000000000001</v>
      </c>
      <c r="AF20" s="15">
        <v>11.6</v>
      </c>
      <c r="AG20" s="15">
        <v>11.7</v>
      </c>
      <c r="AH20" s="15">
        <v>11.799999999999999</v>
      </c>
      <c r="AI20" s="15">
        <v>11.899999999999999</v>
      </c>
      <c r="AJ20" s="15">
        <v>11.999999999999998</v>
      </c>
      <c r="AK20" s="15">
        <v>12.1</v>
      </c>
    </row>
    <row r="21" spans="2:37" x14ac:dyDescent="0.25">
      <c r="B21">
        <v>1</v>
      </c>
      <c r="C21">
        <v>1</v>
      </c>
      <c r="D21">
        <v>6</v>
      </c>
      <c r="E21">
        <v>2</v>
      </c>
      <c r="F21">
        <v>0.1</v>
      </c>
      <c r="G21">
        <v>0.1</v>
      </c>
      <c r="H21">
        <v>0.2</v>
      </c>
      <c r="I21">
        <v>0.2</v>
      </c>
      <c r="S21" s="15">
        <v>0.1</v>
      </c>
      <c r="T21" s="15">
        <v>0.1</v>
      </c>
      <c r="U21" s="15">
        <v>0.1</v>
      </c>
      <c r="V21" s="15">
        <v>0.1</v>
      </c>
      <c r="W21" s="15">
        <v>0.1</v>
      </c>
      <c r="X21" s="15">
        <v>0.1</v>
      </c>
      <c r="Y21" s="15">
        <v>0.1</v>
      </c>
      <c r="Z21" s="15">
        <v>0.1</v>
      </c>
      <c r="AA21" s="15">
        <v>0.1</v>
      </c>
      <c r="AB21" s="15">
        <v>0.12000000000000001</v>
      </c>
      <c r="AC21" s="15">
        <v>0.14000000000000001</v>
      </c>
      <c r="AD21" s="15">
        <v>0.16</v>
      </c>
      <c r="AE21" s="15">
        <v>0.18</v>
      </c>
      <c r="AF21" s="15">
        <v>0.2</v>
      </c>
      <c r="AG21" s="15">
        <v>0.2</v>
      </c>
      <c r="AH21" s="15">
        <v>0.2</v>
      </c>
      <c r="AI21" s="15">
        <v>0.2</v>
      </c>
      <c r="AJ21" s="15">
        <v>0.2</v>
      </c>
      <c r="AK21" s="15">
        <v>0.2</v>
      </c>
    </row>
    <row r="22" spans="2:37" x14ac:dyDescent="0.25">
      <c r="B22">
        <v>1</v>
      </c>
      <c r="C22">
        <v>1</v>
      </c>
      <c r="D22">
        <v>6</v>
      </c>
      <c r="E22">
        <v>3</v>
      </c>
      <c r="F22">
        <v>0.8</v>
      </c>
      <c r="G22">
        <v>0.8</v>
      </c>
      <c r="H22">
        <v>0.9</v>
      </c>
      <c r="I22">
        <v>0.9</v>
      </c>
      <c r="S22" s="15">
        <v>0.8</v>
      </c>
      <c r="T22" s="15">
        <v>0.8</v>
      </c>
      <c r="U22" s="15">
        <v>0.8</v>
      </c>
      <c r="V22" s="15">
        <v>0.8</v>
      </c>
      <c r="W22" s="15">
        <v>0.8</v>
      </c>
      <c r="X22" s="15">
        <v>0.8</v>
      </c>
      <c r="Y22" s="15">
        <v>0.8</v>
      </c>
      <c r="Z22" s="15">
        <v>0.8</v>
      </c>
      <c r="AA22" s="15">
        <v>0.8</v>
      </c>
      <c r="AB22" s="15">
        <v>0.82000000000000006</v>
      </c>
      <c r="AC22" s="15">
        <v>0.84000000000000008</v>
      </c>
      <c r="AD22" s="15">
        <v>0.8600000000000001</v>
      </c>
      <c r="AE22" s="15">
        <v>0.88000000000000012</v>
      </c>
      <c r="AF22" s="15">
        <v>0.9</v>
      </c>
      <c r="AG22" s="15">
        <v>0.9</v>
      </c>
      <c r="AH22" s="15">
        <v>0.9</v>
      </c>
      <c r="AI22" s="15">
        <v>0.9</v>
      </c>
      <c r="AJ22" s="15">
        <v>0.9</v>
      </c>
      <c r="AK22" s="15">
        <v>0.9</v>
      </c>
    </row>
    <row r="23" spans="2:37" x14ac:dyDescent="0.25">
      <c r="B23">
        <v>1</v>
      </c>
      <c r="C23">
        <v>1</v>
      </c>
      <c r="D23">
        <v>7</v>
      </c>
      <c r="E23">
        <v>1</v>
      </c>
      <c r="F23">
        <v>4.4000000000000004</v>
      </c>
      <c r="G23">
        <v>4.2</v>
      </c>
      <c r="H23">
        <v>6.7</v>
      </c>
      <c r="I23">
        <v>6.6</v>
      </c>
      <c r="S23" s="15">
        <v>4.4000000000000004</v>
      </c>
      <c r="T23" s="15">
        <v>4.375</v>
      </c>
      <c r="U23" s="15">
        <v>4.3499999999999996</v>
      </c>
      <c r="V23" s="15">
        <v>4.3249999999999993</v>
      </c>
      <c r="W23" s="15">
        <v>4.2999999999999989</v>
      </c>
      <c r="X23" s="15">
        <v>4.2749999999999986</v>
      </c>
      <c r="Y23" s="15">
        <v>4.2499999999999982</v>
      </c>
      <c r="Z23" s="15">
        <v>4.2249999999999979</v>
      </c>
      <c r="AA23" s="15">
        <v>4.2</v>
      </c>
      <c r="AB23" s="15">
        <v>4.7</v>
      </c>
      <c r="AC23" s="15">
        <v>5.2</v>
      </c>
      <c r="AD23" s="15">
        <v>5.7</v>
      </c>
      <c r="AE23" s="15">
        <v>6.2</v>
      </c>
      <c r="AF23" s="15">
        <v>6.7</v>
      </c>
      <c r="AG23" s="15">
        <v>6.68</v>
      </c>
      <c r="AH23" s="15">
        <v>6.6599999999999993</v>
      </c>
      <c r="AI23" s="15">
        <v>6.6399999999999988</v>
      </c>
      <c r="AJ23" s="15">
        <v>6.6199999999999983</v>
      </c>
      <c r="AK23" s="15">
        <v>6.6</v>
      </c>
    </row>
    <row r="24" spans="2:37" x14ac:dyDescent="0.25">
      <c r="B24">
        <v>1</v>
      </c>
      <c r="C24">
        <v>1</v>
      </c>
      <c r="D24">
        <v>7</v>
      </c>
      <c r="E24">
        <v>2</v>
      </c>
      <c r="F24">
        <v>0</v>
      </c>
      <c r="G24">
        <v>0</v>
      </c>
      <c r="H24">
        <v>0.1</v>
      </c>
      <c r="I24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0.02</v>
      </c>
      <c r="AC24" s="15">
        <v>0.04</v>
      </c>
      <c r="AD24" s="15">
        <v>0.06</v>
      </c>
      <c r="AE24" s="15">
        <v>0.08</v>
      </c>
      <c r="AF24" s="15">
        <v>0.1</v>
      </c>
      <c r="AG24" s="15">
        <v>0.08</v>
      </c>
      <c r="AH24" s="15">
        <v>0.06</v>
      </c>
      <c r="AI24" s="15">
        <v>3.9999999999999994E-2</v>
      </c>
      <c r="AJ24" s="15">
        <v>1.9999999999999993E-2</v>
      </c>
      <c r="AK24" s="15">
        <v>0</v>
      </c>
    </row>
    <row r="25" spans="2:37" x14ac:dyDescent="0.25">
      <c r="B25">
        <v>1</v>
      </c>
      <c r="C25">
        <v>1</v>
      </c>
      <c r="D25">
        <v>7</v>
      </c>
      <c r="E25">
        <v>3</v>
      </c>
      <c r="F25">
        <v>0.1</v>
      </c>
      <c r="G25">
        <v>0.1</v>
      </c>
      <c r="H25">
        <v>0.4</v>
      </c>
      <c r="I25">
        <v>0.5</v>
      </c>
      <c r="S25" s="15">
        <v>0.1</v>
      </c>
      <c r="T25" s="15">
        <v>0.1</v>
      </c>
      <c r="U25" s="15">
        <v>0.1</v>
      </c>
      <c r="V25" s="15">
        <v>0.1</v>
      </c>
      <c r="W25" s="15">
        <v>0.1</v>
      </c>
      <c r="X25" s="15">
        <v>0.1</v>
      </c>
      <c r="Y25" s="15">
        <v>0.1</v>
      </c>
      <c r="Z25" s="15">
        <v>0.1</v>
      </c>
      <c r="AA25" s="15">
        <v>0.1</v>
      </c>
      <c r="AB25" s="15">
        <v>0.16000000000000003</v>
      </c>
      <c r="AC25" s="15">
        <v>0.22000000000000003</v>
      </c>
      <c r="AD25" s="15">
        <v>0.28000000000000003</v>
      </c>
      <c r="AE25" s="15">
        <v>0.34</v>
      </c>
      <c r="AF25" s="15">
        <v>0.4</v>
      </c>
      <c r="AG25" s="15">
        <v>0.42000000000000004</v>
      </c>
      <c r="AH25" s="15">
        <v>0.44000000000000006</v>
      </c>
      <c r="AI25" s="15">
        <v>0.46000000000000008</v>
      </c>
      <c r="AJ25" s="15">
        <v>0.48000000000000009</v>
      </c>
      <c r="AK25" s="15">
        <v>0.5</v>
      </c>
    </row>
    <row r="26" spans="2:37" x14ac:dyDescent="0.25"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2:37" x14ac:dyDescent="0.25">
      <c r="B27">
        <v>2</v>
      </c>
      <c r="C27">
        <v>1</v>
      </c>
      <c r="D27">
        <v>1</v>
      </c>
      <c r="E27">
        <v>1</v>
      </c>
      <c r="F27">
        <v>2.1</v>
      </c>
      <c r="G27">
        <v>2.2999999999999998</v>
      </c>
      <c r="H27">
        <v>2.7</v>
      </c>
      <c r="I27">
        <v>2.5</v>
      </c>
      <c r="S27" s="15"/>
      <c r="T27" s="15"/>
      <c r="U27" s="15"/>
      <c r="V27" s="15"/>
      <c r="W27" s="15">
        <v>2.1</v>
      </c>
      <c r="X27" s="15">
        <v>2.14</v>
      </c>
      <c r="Y27" s="15">
        <v>2.1800000000000002</v>
      </c>
      <c r="Z27" s="15">
        <v>2.2200000000000002</v>
      </c>
      <c r="AA27" s="15">
        <v>2.2600000000000002</v>
      </c>
      <c r="AB27" s="15">
        <v>2.2999999999999998</v>
      </c>
      <c r="AC27" s="15">
        <v>2.3879999999999999</v>
      </c>
      <c r="AD27" s="15">
        <v>2.476</v>
      </c>
      <c r="AE27" s="15">
        <v>2.5640000000000001</v>
      </c>
      <c r="AF27" s="15">
        <v>2.7</v>
      </c>
      <c r="AG27" s="15">
        <v>2.66</v>
      </c>
      <c r="AH27" s="15">
        <v>2.62</v>
      </c>
      <c r="AI27" s="15">
        <v>2.58</v>
      </c>
      <c r="AJ27" s="15">
        <v>2.54</v>
      </c>
      <c r="AK27" s="15">
        <v>2.5</v>
      </c>
    </row>
    <row r="28" spans="2:37" x14ac:dyDescent="0.25">
      <c r="B28">
        <v>2</v>
      </c>
      <c r="C28">
        <v>1</v>
      </c>
      <c r="D28">
        <v>1</v>
      </c>
      <c r="E28">
        <v>2</v>
      </c>
      <c r="F28">
        <v>3.3</v>
      </c>
      <c r="G28">
        <v>3</v>
      </c>
      <c r="H28">
        <v>4.5</v>
      </c>
      <c r="I28">
        <v>5.6</v>
      </c>
      <c r="S28" s="15"/>
      <c r="T28" s="15"/>
      <c r="U28" s="15"/>
      <c r="V28" s="15"/>
      <c r="W28" s="15">
        <v>3.3</v>
      </c>
      <c r="X28" s="15">
        <v>3.2399999999999998</v>
      </c>
      <c r="Y28" s="15">
        <v>3.1799999999999997</v>
      </c>
      <c r="Z28" s="15">
        <v>3.1199999999999997</v>
      </c>
      <c r="AA28" s="15">
        <v>3.0599999999999996</v>
      </c>
      <c r="AB28" s="15">
        <v>3</v>
      </c>
      <c r="AC28" s="15">
        <v>3.2880000000000003</v>
      </c>
      <c r="AD28" s="15">
        <v>3.5760000000000005</v>
      </c>
      <c r="AE28" s="15">
        <v>3.8640000000000008</v>
      </c>
      <c r="AF28" s="15">
        <v>4.5</v>
      </c>
      <c r="AG28" s="15">
        <v>4.72</v>
      </c>
      <c r="AH28" s="15">
        <v>4.9399999999999995</v>
      </c>
      <c r="AI28" s="15">
        <v>5.1599999999999993</v>
      </c>
      <c r="AJ28" s="15">
        <v>5.379999999999999</v>
      </c>
      <c r="AK28" s="15">
        <v>5.6</v>
      </c>
    </row>
    <row r="29" spans="2:37" x14ac:dyDescent="0.25">
      <c r="B29">
        <v>2</v>
      </c>
      <c r="C29">
        <v>1</v>
      </c>
      <c r="D29">
        <v>1</v>
      </c>
      <c r="E29">
        <v>3</v>
      </c>
      <c r="F29">
        <v>9.6999999999999993</v>
      </c>
      <c r="G29">
        <v>6.7</v>
      </c>
      <c r="H29">
        <v>9.9</v>
      </c>
      <c r="I29">
        <v>8.5</v>
      </c>
      <c r="S29" s="15"/>
      <c r="T29" s="15"/>
      <c r="U29" s="15"/>
      <c r="V29" s="15"/>
      <c r="W29" s="15">
        <v>9.6999999999999993</v>
      </c>
      <c r="X29" s="15">
        <v>9.1</v>
      </c>
      <c r="Y29" s="15">
        <v>8.5</v>
      </c>
      <c r="Z29" s="15">
        <v>7.9</v>
      </c>
      <c r="AA29" s="15">
        <v>7.3000000000000007</v>
      </c>
      <c r="AB29" s="15">
        <v>6.7</v>
      </c>
      <c r="AC29" s="15">
        <v>7.22</v>
      </c>
      <c r="AD29" s="15">
        <v>7.7399999999999993</v>
      </c>
      <c r="AE29" s="15">
        <v>8.26</v>
      </c>
      <c r="AF29" s="15">
        <v>9.9</v>
      </c>
      <c r="AG29" s="15">
        <v>9.620000000000001</v>
      </c>
      <c r="AH29" s="15">
        <v>9.3400000000000016</v>
      </c>
      <c r="AI29" s="15">
        <v>9.0600000000000023</v>
      </c>
      <c r="AJ29" s="15">
        <v>8.7800000000000029</v>
      </c>
      <c r="AK29" s="15">
        <v>8.5</v>
      </c>
    </row>
    <row r="30" spans="2:37" x14ac:dyDescent="0.25"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2:37" x14ac:dyDescent="0.25">
      <c r="B31">
        <v>2</v>
      </c>
      <c r="C31">
        <v>1</v>
      </c>
      <c r="D31">
        <v>2</v>
      </c>
      <c r="E31">
        <v>1</v>
      </c>
      <c r="F31">
        <v>4.0999999999999996</v>
      </c>
      <c r="G31">
        <v>3.4</v>
      </c>
      <c r="H31">
        <v>4.3</v>
      </c>
      <c r="I31">
        <v>4.7</v>
      </c>
      <c r="S31" s="15"/>
      <c r="T31" s="15"/>
      <c r="U31" s="15"/>
      <c r="V31" s="15"/>
      <c r="W31" s="15">
        <v>4.0999999999999996</v>
      </c>
      <c r="X31" s="15">
        <v>3.9599999999999995</v>
      </c>
      <c r="Y31" s="15">
        <v>3.8199999999999994</v>
      </c>
      <c r="Z31" s="15">
        <v>3.6799999999999993</v>
      </c>
      <c r="AA31" s="15">
        <v>3.5399999999999991</v>
      </c>
      <c r="AB31" s="15">
        <v>3.4</v>
      </c>
      <c r="AC31" s="15">
        <v>3.552</v>
      </c>
      <c r="AD31" s="15">
        <v>3.7040000000000002</v>
      </c>
      <c r="AE31" s="15">
        <v>3.8560000000000003</v>
      </c>
      <c r="AF31" s="15">
        <v>4.3</v>
      </c>
      <c r="AG31" s="15">
        <v>4.38</v>
      </c>
      <c r="AH31" s="15">
        <v>4.46</v>
      </c>
      <c r="AI31" s="15">
        <v>4.54</v>
      </c>
      <c r="AJ31" s="15">
        <v>4.62</v>
      </c>
      <c r="AK31" s="15">
        <v>4.7</v>
      </c>
    </row>
    <row r="32" spans="2:37" x14ac:dyDescent="0.25">
      <c r="B32">
        <v>2</v>
      </c>
      <c r="C32">
        <v>1</v>
      </c>
      <c r="D32">
        <v>2</v>
      </c>
      <c r="E32">
        <v>2</v>
      </c>
      <c r="F32">
        <v>6.9</v>
      </c>
      <c r="G32">
        <v>4.5</v>
      </c>
      <c r="H32">
        <v>7.7</v>
      </c>
      <c r="I32">
        <v>8.9</v>
      </c>
      <c r="S32" s="15"/>
      <c r="T32" s="15"/>
      <c r="U32" s="15"/>
      <c r="V32" s="15"/>
      <c r="W32" s="15">
        <v>6.9</v>
      </c>
      <c r="X32" s="15">
        <v>6.42</v>
      </c>
      <c r="Y32" s="15">
        <v>5.9399999999999995</v>
      </c>
      <c r="Z32" s="15">
        <v>5.4599999999999991</v>
      </c>
      <c r="AA32" s="15">
        <v>4.9799999999999986</v>
      </c>
      <c r="AB32" s="15">
        <v>4.5</v>
      </c>
      <c r="AC32" s="15">
        <v>5.0440000000000005</v>
      </c>
      <c r="AD32" s="15">
        <v>5.588000000000001</v>
      </c>
      <c r="AE32" s="15">
        <v>6.1320000000000014</v>
      </c>
      <c r="AF32" s="15">
        <v>7.7</v>
      </c>
      <c r="AG32" s="15">
        <v>7.94</v>
      </c>
      <c r="AH32" s="15">
        <v>8.18</v>
      </c>
      <c r="AI32" s="15">
        <v>8.42</v>
      </c>
      <c r="AJ32" s="15">
        <v>8.66</v>
      </c>
      <c r="AK32" s="15">
        <v>8.9</v>
      </c>
    </row>
    <row r="33" spans="2:37" x14ac:dyDescent="0.25">
      <c r="B33">
        <v>2</v>
      </c>
      <c r="C33">
        <v>1</v>
      </c>
      <c r="D33">
        <v>2</v>
      </c>
      <c r="E33">
        <v>3</v>
      </c>
      <c r="F33">
        <v>8.5</v>
      </c>
      <c r="G33">
        <v>5.6</v>
      </c>
      <c r="H33">
        <v>6.8</v>
      </c>
      <c r="I33">
        <v>7.3</v>
      </c>
      <c r="S33" s="15"/>
      <c r="T33" s="15"/>
      <c r="U33" s="15"/>
      <c r="V33" s="15"/>
      <c r="W33" s="15">
        <v>8.5</v>
      </c>
      <c r="X33" s="15">
        <v>7.92</v>
      </c>
      <c r="Y33" s="15">
        <v>7.34</v>
      </c>
      <c r="Z33" s="15">
        <v>6.76</v>
      </c>
      <c r="AA33" s="15">
        <v>6.18</v>
      </c>
      <c r="AB33" s="15">
        <v>5.6</v>
      </c>
      <c r="AC33" s="15">
        <v>5.7239999999999993</v>
      </c>
      <c r="AD33" s="15">
        <v>5.847999999999999</v>
      </c>
      <c r="AE33" s="15">
        <v>5.9719999999999986</v>
      </c>
      <c r="AF33" s="15">
        <v>6.8</v>
      </c>
      <c r="AG33" s="15">
        <v>6.8999999999999995</v>
      </c>
      <c r="AH33" s="15">
        <v>6.9999999999999991</v>
      </c>
      <c r="AI33" s="15">
        <v>7.0999999999999988</v>
      </c>
      <c r="AJ33" s="15">
        <v>7.1999999999999984</v>
      </c>
      <c r="AK33" s="15">
        <v>7.3</v>
      </c>
    </row>
    <row r="34" spans="2:37" x14ac:dyDescent="0.25">
      <c r="B34">
        <v>2</v>
      </c>
      <c r="C34">
        <v>1</v>
      </c>
      <c r="D34">
        <v>3</v>
      </c>
      <c r="E34">
        <v>1</v>
      </c>
      <c r="F34">
        <v>6.9</v>
      </c>
      <c r="G34">
        <v>5.6</v>
      </c>
      <c r="H34">
        <v>7.6</v>
      </c>
      <c r="I34">
        <v>8.6999999999999993</v>
      </c>
      <c r="S34" s="15"/>
      <c r="T34" s="15"/>
      <c r="U34" s="15"/>
      <c r="V34" s="15"/>
      <c r="W34" s="15">
        <v>6.9</v>
      </c>
      <c r="X34" s="15">
        <v>6.6400000000000006</v>
      </c>
      <c r="Y34" s="15">
        <v>6.3800000000000008</v>
      </c>
      <c r="Z34" s="15">
        <v>6.120000000000001</v>
      </c>
      <c r="AA34" s="15">
        <v>5.8600000000000012</v>
      </c>
      <c r="AB34" s="15">
        <v>5.6</v>
      </c>
      <c r="AC34" s="15">
        <v>5.9479999999999995</v>
      </c>
      <c r="AD34" s="15">
        <v>6.2959999999999994</v>
      </c>
      <c r="AE34" s="15">
        <v>6.6439999999999992</v>
      </c>
      <c r="AF34" s="15">
        <v>7.6</v>
      </c>
      <c r="AG34" s="15">
        <v>7.8199999999999994</v>
      </c>
      <c r="AH34" s="15">
        <v>8.0399999999999991</v>
      </c>
      <c r="AI34" s="15">
        <v>8.26</v>
      </c>
      <c r="AJ34" s="15">
        <v>8.48</v>
      </c>
      <c r="AK34" s="15">
        <v>8.6999999999999993</v>
      </c>
    </row>
    <row r="35" spans="2:37" x14ac:dyDescent="0.25">
      <c r="B35">
        <v>2</v>
      </c>
      <c r="C35">
        <v>1</v>
      </c>
      <c r="D35">
        <v>3</v>
      </c>
      <c r="E35">
        <v>2</v>
      </c>
      <c r="F35">
        <v>2.5</v>
      </c>
      <c r="G35">
        <v>1.6</v>
      </c>
      <c r="H35">
        <v>2.2999999999999998</v>
      </c>
      <c r="I35">
        <v>2.6</v>
      </c>
      <c r="S35" s="15"/>
      <c r="T35" s="15"/>
      <c r="U35" s="15"/>
      <c r="V35" s="15"/>
      <c r="W35" s="15">
        <v>2.5</v>
      </c>
      <c r="X35" s="15">
        <v>2.3199999999999998</v>
      </c>
      <c r="Y35" s="15">
        <v>2.1399999999999997</v>
      </c>
      <c r="Z35" s="15">
        <v>1.9599999999999997</v>
      </c>
      <c r="AA35" s="15">
        <v>1.7799999999999998</v>
      </c>
      <c r="AB35" s="15">
        <v>1.6</v>
      </c>
      <c r="AC35" s="15">
        <v>1.7040000000000002</v>
      </c>
      <c r="AD35" s="15">
        <v>1.8080000000000003</v>
      </c>
      <c r="AE35" s="15">
        <v>1.9120000000000004</v>
      </c>
      <c r="AF35" s="15">
        <v>2.2999999999999998</v>
      </c>
      <c r="AG35" s="15">
        <v>2.36</v>
      </c>
      <c r="AH35" s="15">
        <v>2.42</v>
      </c>
      <c r="AI35" s="15">
        <v>2.48</v>
      </c>
      <c r="AJ35" s="15">
        <v>2.54</v>
      </c>
      <c r="AK35" s="15">
        <v>2.6</v>
      </c>
    </row>
    <row r="36" spans="2:37" x14ac:dyDescent="0.25">
      <c r="B36">
        <v>2</v>
      </c>
      <c r="C36">
        <v>1</v>
      </c>
      <c r="D36">
        <v>3</v>
      </c>
      <c r="E36">
        <v>3</v>
      </c>
      <c r="F36">
        <v>5.3</v>
      </c>
      <c r="G36">
        <v>4.3</v>
      </c>
      <c r="H36">
        <v>6.1</v>
      </c>
      <c r="I36">
        <v>6.2</v>
      </c>
      <c r="S36" s="15"/>
      <c r="T36" s="15"/>
      <c r="U36" s="15"/>
      <c r="V36" s="15"/>
      <c r="W36" s="15">
        <v>5.3</v>
      </c>
      <c r="X36" s="15">
        <v>5.0999999999999996</v>
      </c>
      <c r="Y36" s="15">
        <v>4.8999999999999995</v>
      </c>
      <c r="Z36" s="15">
        <v>4.6999999999999993</v>
      </c>
      <c r="AA36" s="15">
        <v>4.4999999999999991</v>
      </c>
      <c r="AB36" s="15">
        <v>4.3</v>
      </c>
      <c r="AC36" s="15">
        <v>4.62</v>
      </c>
      <c r="AD36" s="15">
        <v>4.9400000000000004</v>
      </c>
      <c r="AE36" s="15">
        <v>5.2600000000000007</v>
      </c>
      <c r="AF36" s="15">
        <v>6.1</v>
      </c>
      <c r="AG36" s="15">
        <v>6.12</v>
      </c>
      <c r="AH36" s="15">
        <v>6.1400000000000006</v>
      </c>
      <c r="AI36" s="15">
        <v>6.160000000000001</v>
      </c>
      <c r="AJ36" s="15">
        <v>6.1800000000000015</v>
      </c>
      <c r="AK36" s="15">
        <v>6.2</v>
      </c>
    </row>
    <row r="37" spans="2:37" x14ac:dyDescent="0.25">
      <c r="B37">
        <v>2</v>
      </c>
      <c r="C37">
        <v>1</v>
      </c>
      <c r="D37">
        <v>4</v>
      </c>
      <c r="E37">
        <v>1</v>
      </c>
      <c r="F37">
        <v>8.6</v>
      </c>
      <c r="G37">
        <v>7.1</v>
      </c>
      <c r="H37">
        <v>10</v>
      </c>
      <c r="I37">
        <v>10.3</v>
      </c>
      <c r="S37" s="15"/>
      <c r="T37" s="15"/>
      <c r="U37" s="15"/>
      <c r="V37" s="15"/>
      <c r="W37" s="15">
        <v>8.6</v>
      </c>
      <c r="X37" s="15">
        <v>8.2999999999999989</v>
      </c>
      <c r="Y37" s="15">
        <v>7.9999999999999991</v>
      </c>
      <c r="Z37" s="15">
        <v>7.6999999999999993</v>
      </c>
      <c r="AA37" s="15">
        <v>7.3999999999999995</v>
      </c>
      <c r="AB37" s="15">
        <v>7.1</v>
      </c>
      <c r="AC37" s="15">
        <v>7.62</v>
      </c>
      <c r="AD37" s="15">
        <v>8.14</v>
      </c>
      <c r="AE37" s="15">
        <v>8.66</v>
      </c>
      <c r="AF37" s="15">
        <v>10</v>
      </c>
      <c r="AG37" s="15">
        <v>10.06</v>
      </c>
      <c r="AH37" s="15">
        <v>10.120000000000001</v>
      </c>
      <c r="AI37" s="15">
        <v>10.180000000000001</v>
      </c>
      <c r="AJ37" s="15">
        <v>10.240000000000002</v>
      </c>
      <c r="AK37" s="15">
        <v>10.3</v>
      </c>
    </row>
    <row r="38" spans="2:37" x14ac:dyDescent="0.25">
      <c r="B38">
        <v>2</v>
      </c>
      <c r="C38">
        <v>1</v>
      </c>
      <c r="D38">
        <v>4</v>
      </c>
      <c r="E38">
        <v>2</v>
      </c>
      <c r="F38">
        <v>0.7</v>
      </c>
      <c r="G38">
        <v>1.1000000000000001</v>
      </c>
      <c r="H38">
        <v>1.7</v>
      </c>
      <c r="I38">
        <v>2.1</v>
      </c>
      <c r="S38" s="15"/>
      <c r="T38" s="15"/>
      <c r="U38" s="15"/>
      <c r="V38" s="15"/>
      <c r="W38" s="15">
        <v>0.7</v>
      </c>
      <c r="X38" s="15">
        <v>0.78</v>
      </c>
      <c r="Y38" s="15">
        <v>0.8600000000000001</v>
      </c>
      <c r="Z38" s="15">
        <v>0.94000000000000017</v>
      </c>
      <c r="AA38" s="15">
        <v>1.0200000000000002</v>
      </c>
      <c r="AB38" s="15">
        <v>1.1000000000000001</v>
      </c>
      <c r="AC38" s="15">
        <v>1.236</v>
      </c>
      <c r="AD38" s="15">
        <v>1.3719999999999999</v>
      </c>
      <c r="AE38" s="15">
        <v>1.5079999999999998</v>
      </c>
      <c r="AF38" s="15">
        <v>1.7</v>
      </c>
      <c r="AG38" s="15">
        <v>1.78</v>
      </c>
      <c r="AH38" s="15">
        <v>1.86</v>
      </c>
      <c r="AI38" s="15">
        <v>1.9400000000000002</v>
      </c>
      <c r="AJ38" s="15">
        <v>2.02</v>
      </c>
      <c r="AK38" s="15">
        <v>2.1</v>
      </c>
    </row>
    <row r="39" spans="2:37" x14ac:dyDescent="0.25">
      <c r="B39">
        <v>2</v>
      </c>
      <c r="C39">
        <v>1</v>
      </c>
      <c r="D39">
        <v>4</v>
      </c>
      <c r="E39">
        <v>3</v>
      </c>
      <c r="F39">
        <v>1.9</v>
      </c>
      <c r="G39">
        <v>2</v>
      </c>
      <c r="H39">
        <v>2.7</v>
      </c>
      <c r="I39">
        <v>3.1</v>
      </c>
      <c r="S39" s="15"/>
      <c r="T39" s="15"/>
      <c r="U39" s="15"/>
      <c r="V39" s="15"/>
      <c r="W39" s="15">
        <v>1.9</v>
      </c>
      <c r="X39" s="15">
        <v>1.92</v>
      </c>
      <c r="Y39" s="15">
        <v>1.94</v>
      </c>
      <c r="Z39" s="15">
        <v>1.96</v>
      </c>
      <c r="AA39" s="15">
        <v>1.98</v>
      </c>
      <c r="AB39" s="15">
        <v>2</v>
      </c>
      <c r="AC39" s="15">
        <v>2.1440000000000001</v>
      </c>
      <c r="AD39" s="15">
        <v>2.2880000000000003</v>
      </c>
      <c r="AE39" s="15">
        <v>2.4320000000000004</v>
      </c>
      <c r="AF39" s="15">
        <v>2.7</v>
      </c>
      <c r="AG39" s="15">
        <v>2.7800000000000002</v>
      </c>
      <c r="AH39" s="15">
        <v>2.8600000000000003</v>
      </c>
      <c r="AI39" s="15">
        <v>2.9400000000000004</v>
      </c>
      <c r="AJ39" s="15">
        <v>3.0200000000000005</v>
      </c>
      <c r="AK39" s="15">
        <v>3.1</v>
      </c>
    </row>
    <row r="40" spans="2:37" x14ac:dyDescent="0.25">
      <c r="B40">
        <v>2</v>
      </c>
      <c r="C40">
        <v>1</v>
      </c>
      <c r="D40">
        <v>5</v>
      </c>
      <c r="E40">
        <v>1</v>
      </c>
      <c r="F40">
        <v>5.9</v>
      </c>
      <c r="G40">
        <v>6.5</v>
      </c>
      <c r="H40">
        <v>9</v>
      </c>
      <c r="I40">
        <v>9.6</v>
      </c>
      <c r="S40" s="15"/>
      <c r="T40" s="15"/>
      <c r="U40" s="15"/>
      <c r="V40" s="15"/>
      <c r="W40" s="15">
        <v>5.9</v>
      </c>
      <c r="X40" s="15">
        <v>6.0200000000000005</v>
      </c>
      <c r="Y40" s="15">
        <v>6.1400000000000006</v>
      </c>
      <c r="Z40" s="15">
        <v>6.2600000000000007</v>
      </c>
      <c r="AA40" s="15">
        <v>6.3800000000000008</v>
      </c>
      <c r="AB40" s="15">
        <v>6.5</v>
      </c>
      <c r="AC40" s="15">
        <v>7.024</v>
      </c>
      <c r="AD40" s="15">
        <v>7.548</v>
      </c>
      <c r="AE40" s="15">
        <v>8.0719999999999992</v>
      </c>
      <c r="AF40" s="15">
        <v>9</v>
      </c>
      <c r="AG40" s="15">
        <v>9.1199999999999992</v>
      </c>
      <c r="AH40" s="15">
        <v>9.2399999999999984</v>
      </c>
      <c r="AI40" s="15">
        <v>9.3599999999999977</v>
      </c>
      <c r="AJ40" s="15">
        <v>9.4799999999999969</v>
      </c>
      <c r="AK40" s="15">
        <v>9.6</v>
      </c>
    </row>
    <row r="41" spans="2:37" x14ac:dyDescent="0.25">
      <c r="B41">
        <v>2</v>
      </c>
      <c r="C41">
        <v>1</v>
      </c>
      <c r="D41">
        <v>5</v>
      </c>
      <c r="E41">
        <v>2</v>
      </c>
      <c r="F41">
        <v>0.2</v>
      </c>
      <c r="G41">
        <v>0.6</v>
      </c>
      <c r="H41">
        <v>0.7</v>
      </c>
      <c r="I41">
        <v>0.9</v>
      </c>
      <c r="S41" s="15"/>
      <c r="T41" s="15"/>
      <c r="U41" s="15"/>
      <c r="V41" s="15"/>
      <c r="W41" s="15">
        <v>0.2</v>
      </c>
      <c r="X41" s="15">
        <v>0.28000000000000003</v>
      </c>
      <c r="Y41" s="15">
        <v>0.36</v>
      </c>
      <c r="Z41" s="15">
        <v>0.43999999999999995</v>
      </c>
      <c r="AA41" s="15">
        <v>0.51999999999999991</v>
      </c>
      <c r="AB41" s="15">
        <v>0.6</v>
      </c>
      <c r="AC41" s="15">
        <v>0.63600000000000001</v>
      </c>
      <c r="AD41" s="15">
        <v>0.67200000000000004</v>
      </c>
      <c r="AE41" s="15">
        <v>0.70800000000000007</v>
      </c>
      <c r="AF41" s="15">
        <v>0.7</v>
      </c>
      <c r="AG41" s="15">
        <v>0.74</v>
      </c>
      <c r="AH41" s="15">
        <v>0.78</v>
      </c>
      <c r="AI41" s="15">
        <v>0.82000000000000006</v>
      </c>
      <c r="AJ41" s="15">
        <v>0.8600000000000001</v>
      </c>
      <c r="AK41" s="15">
        <v>0.9</v>
      </c>
    </row>
    <row r="42" spans="2:37" x14ac:dyDescent="0.25">
      <c r="B42">
        <v>2</v>
      </c>
      <c r="C42">
        <v>1</v>
      </c>
      <c r="D42">
        <v>5</v>
      </c>
      <c r="E42">
        <v>3</v>
      </c>
      <c r="F42">
        <v>2</v>
      </c>
      <c r="G42">
        <v>1.9</v>
      </c>
      <c r="H42">
        <v>3.2</v>
      </c>
      <c r="I42">
        <v>4.3</v>
      </c>
      <c r="S42" s="15"/>
      <c r="T42" s="15"/>
      <c r="U42" s="15"/>
      <c r="V42" s="15"/>
      <c r="W42" s="15">
        <v>2</v>
      </c>
      <c r="X42" s="15">
        <v>1.98</v>
      </c>
      <c r="Y42" s="15">
        <v>1.96</v>
      </c>
      <c r="Z42" s="15">
        <v>1.94</v>
      </c>
      <c r="AA42" s="15">
        <v>1.92</v>
      </c>
      <c r="AB42" s="15">
        <v>1.9</v>
      </c>
      <c r="AC42" s="15">
        <v>2.1560000000000001</v>
      </c>
      <c r="AD42" s="15">
        <v>2.4120000000000004</v>
      </c>
      <c r="AE42" s="15">
        <v>2.6680000000000006</v>
      </c>
      <c r="AF42" s="15">
        <v>3.2</v>
      </c>
      <c r="AG42" s="15">
        <v>3.42</v>
      </c>
      <c r="AH42" s="15">
        <v>3.6399999999999997</v>
      </c>
      <c r="AI42" s="15">
        <v>3.8599999999999994</v>
      </c>
      <c r="AJ42" s="15">
        <v>4.0799999999999992</v>
      </c>
      <c r="AK42" s="15">
        <v>4.3</v>
      </c>
    </row>
    <row r="43" spans="2:37" x14ac:dyDescent="0.25">
      <c r="B43">
        <v>2</v>
      </c>
      <c r="C43">
        <v>1</v>
      </c>
      <c r="D43">
        <v>6</v>
      </c>
      <c r="E43">
        <v>1</v>
      </c>
      <c r="F43">
        <v>6.4</v>
      </c>
      <c r="G43">
        <v>5.8</v>
      </c>
      <c r="H43">
        <v>8.5</v>
      </c>
      <c r="I43">
        <v>9</v>
      </c>
      <c r="S43" s="15"/>
      <c r="T43" s="15"/>
      <c r="U43" s="15"/>
      <c r="V43" s="15"/>
      <c r="W43" s="15">
        <v>6.4</v>
      </c>
      <c r="X43" s="15">
        <v>6.28</v>
      </c>
      <c r="Y43" s="15">
        <v>6.16</v>
      </c>
      <c r="Z43" s="15">
        <v>6.04</v>
      </c>
      <c r="AA43" s="15">
        <v>5.92</v>
      </c>
      <c r="AB43" s="15">
        <v>5.8</v>
      </c>
      <c r="AC43" s="15">
        <v>6.3159999999999998</v>
      </c>
      <c r="AD43" s="15">
        <v>6.8319999999999999</v>
      </c>
      <c r="AE43" s="15">
        <v>7.3479999999999999</v>
      </c>
      <c r="AF43" s="15">
        <v>8.5</v>
      </c>
      <c r="AG43" s="15">
        <v>8.6</v>
      </c>
      <c r="AH43" s="15">
        <v>8.6999999999999993</v>
      </c>
      <c r="AI43" s="15">
        <v>8.7999999999999989</v>
      </c>
      <c r="AJ43" s="15">
        <v>8.8999999999999986</v>
      </c>
      <c r="AK43" s="15">
        <v>9</v>
      </c>
    </row>
    <row r="44" spans="2:37" x14ac:dyDescent="0.25">
      <c r="B44">
        <v>2</v>
      </c>
      <c r="C44">
        <v>1</v>
      </c>
      <c r="D44">
        <v>6</v>
      </c>
      <c r="E44">
        <v>2</v>
      </c>
      <c r="F44">
        <v>0.1</v>
      </c>
      <c r="G44">
        <v>0.2</v>
      </c>
      <c r="H44">
        <v>0.2</v>
      </c>
      <c r="I44">
        <v>0.4</v>
      </c>
      <c r="S44" s="15"/>
      <c r="T44" s="15"/>
      <c r="U44" s="15"/>
      <c r="V44" s="15"/>
      <c r="W44" s="15">
        <v>0.1</v>
      </c>
      <c r="X44" s="15">
        <v>0.12000000000000001</v>
      </c>
      <c r="Y44" s="15">
        <v>0.14000000000000001</v>
      </c>
      <c r="Z44" s="15">
        <v>0.16</v>
      </c>
      <c r="AA44" s="15">
        <v>0.18</v>
      </c>
      <c r="AB44" s="15">
        <v>0.2</v>
      </c>
      <c r="AC44" s="15">
        <v>0.20400000000000001</v>
      </c>
      <c r="AD44" s="15">
        <v>0.20800000000000002</v>
      </c>
      <c r="AE44" s="15">
        <v>0.21200000000000002</v>
      </c>
      <c r="AF44" s="15">
        <v>0.2</v>
      </c>
      <c r="AG44" s="15">
        <v>0.24000000000000002</v>
      </c>
      <c r="AH44" s="15">
        <v>0.28000000000000003</v>
      </c>
      <c r="AI44" s="15">
        <v>0.32</v>
      </c>
      <c r="AJ44" s="15">
        <v>0.36</v>
      </c>
      <c r="AK44" s="15">
        <v>0.4</v>
      </c>
    </row>
    <row r="45" spans="2:37" x14ac:dyDescent="0.25">
      <c r="B45">
        <v>2</v>
      </c>
      <c r="C45">
        <v>1</v>
      </c>
      <c r="D45">
        <v>6</v>
      </c>
      <c r="E45">
        <v>3</v>
      </c>
      <c r="F45">
        <v>0.8</v>
      </c>
      <c r="G45">
        <v>0.7</v>
      </c>
      <c r="H45">
        <v>0.9</v>
      </c>
      <c r="I45">
        <v>1</v>
      </c>
      <c r="S45" s="15"/>
      <c r="T45" s="15"/>
      <c r="U45" s="15"/>
      <c r="V45" s="15"/>
      <c r="W45" s="15">
        <v>0.8</v>
      </c>
      <c r="X45" s="15">
        <v>0.78</v>
      </c>
      <c r="Y45" s="15">
        <v>0.76</v>
      </c>
      <c r="Z45" s="15">
        <v>0.74</v>
      </c>
      <c r="AA45" s="15">
        <v>0.72</v>
      </c>
      <c r="AB45" s="15">
        <v>0.7</v>
      </c>
      <c r="AC45" s="15">
        <v>0.73599999999999999</v>
      </c>
      <c r="AD45" s="15">
        <v>0.77200000000000002</v>
      </c>
      <c r="AE45" s="15">
        <v>0.80800000000000005</v>
      </c>
      <c r="AF45" s="15">
        <v>0.9</v>
      </c>
      <c r="AG45" s="15">
        <v>0.92</v>
      </c>
      <c r="AH45" s="15">
        <v>0.94000000000000006</v>
      </c>
      <c r="AI45" s="15">
        <v>0.96000000000000008</v>
      </c>
      <c r="AJ45" s="15">
        <v>0.98000000000000009</v>
      </c>
      <c r="AK45" s="15">
        <v>1</v>
      </c>
    </row>
    <row r="46" spans="2:37" x14ac:dyDescent="0.25">
      <c r="B46">
        <v>2</v>
      </c>
      <c r="C46">
        <v>1</v>
      </c>
      <c r="D46">
        <v>7</v>
      </c>
      <c r="E46">
        <v>1</v>
      </c>
      <c r="F46">
        <v>2.6</v>
      </c>
      <c r="G46">
        <v>4.0999999999999996</v>
      </c>
      <c r="H46">
        <v>4.8</v>
      </c>
      <c r="I46">
        <v>5.3</v>
      </c>
      <c r="S46" s="15"/>
      <c r="T46" s="15"/>
      <c r="U46" s="15"/>
      <c r="V46" s="15"/>
      <c r="W46" s="15">
        <v>2.6</v>
      </c>
      <c r="X46" s="15">
        <v>2.9</v>
      </c>
      <c r="Y46" s="15">
        <v>3.1999999999999997</v>
      </c>
      <c r="Z46" s="15">
        <v>3.4999999999999996</v>
      </c>
      <c r="AA46" s="15">
        <v>3.7999999999999994</v>
      </c>
      <c r="AB46" s="15">
        <v>4.0999999999999996</v>
      </c>
      <c r="AC46" s="15">
        <v>4.3</v>
      </c>
      <c r="AD46" s="15">
        <v>4.5</v>
      </c>
      <c r="AE46" s="15">
        <v>4.7</v>
      </c>
      <c r="AF46" s="15">
        <v>4.8</v>
      </c>
      <c r="AG46" s="15">
        <v>4.8999999999999995</v>
      </c>
      <c r="AH46" s="15">
        <v>4.9999999999999991</v>
      </c>
      <c r="AI46" s="15">
        <v>5.0999999999999988</v>
      </c>
      <c r="AJ46" s="15">
        <v>5.1999999999999984</v>
      </c>
      <c r="AK46" s="15">
        <v>5.3</v>
      </c>
    </row>
    <row r="47" spans="2:37" x14ac:dyDescent="0.25">
      <c r="B47">
        <v>2</v>
      </c>
      <c r="C47">
        <v>1</v>
      </c>
      <c r="D47">
        <v>7</v>
      </c>
      <c r="E47">
        <v>2</v>
      </c>
      <c r="F47">
        <v>0</v>
      </c>
      <c r="G47">
        <v>0</v>
      </c>
      <c r="H47">
        <v>0.5</v>
      </c>
      <c r="I47">
        <v>0.1</v>
      </c>
      <c r="S47" s="15"/>
      <c r="T47" s="15"/>
      <c r="U47" s="15"/>
      <c r="V47" s="15"/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0.1</v>
      </c>
      <c r="AD47" s="15">
        <v>0.2</v>
      </c>
      <c r="AE47" s="15">
        <v>0.30000000000000004</v>
      </c>
      <c r="AF47" s="15">
        <v>0.5</v>
      </c>
      <c r="AG47" s="15">
        <v>0.42</v>
      </c>
      <c r="AH47" s="15">
        <v>0.33999999999999997</v>
      </c>
      <c r="AI47" s="15">
        <v>0.25999999999999995</v>
      </c>
      <c r="AJ47" s="15">
        <v>0.17999999999999994</v>
      </c>
      <c r="AK47" s="15">
        <v>0.1</v>
      </c>
    </row>
    <row r="48" spans="2:37" x14ac:dyDescent="0.25">
      <c r="B48">
        <v>2</v>
      </c>
      <c r="C48">
        <v>1</v>
      </c>
      <c r="D48">
        <v>7</v>
      </c>
      <c r="E48">
        <v>3</v>
      </c>
      <c r="F48">
        <v>0</v>
      </c>
      <c r="G48">
        <v>0.1</v>
      </c>
      <c r="H48">
        <v>0.9</v>
      </c>
      <c r="I48">
        <v>0.3</v>
      </c>
      <c r="S48" s="15"/>
      <c r="T48" s="15"/>
      <c r="U48" s="15"/>
      <c r="V48" s="15"/>
      <c r="W48" s="15">
        <v>0</v>
      </c>
      <c r="X48" s="15">
        <v>0.02</v>
      </c>
      <c r="Y48" s="15">
        <v>0.04</v>
      </c>
      <c r="Z48" s="15">
        <v>0.06</v>
      </c>
      <c r="AA48" s="15">
        <v>0.08</v>
      </c>
      <c r="AB48" s="15">
        <v>0.1</v>
      </c>
      <c r="AC48" s="15">
        <v>0.26400000000000001</v>
      </c>
      <c r="AD48" s="15">
        <v>0.42800000000000005</v>
      </c>
      <c r="AE48" s="15">
        <v>0.59200000000000008</v>
      </c>
      <c r="AF48" s="15">
        <v>0.9</v>
      </c>
      <c r="AG48" s="15">
        <v>0.78</v>
      </c>
      <c r="AH48" s="15">
        <v>0.66</v>
      </c>
      <c r="AI48" s="15">
        <v>0.54</v>
      </c>
      <c r="AJ48" s="15">
        <v>0.42000000000000004</v>
      </c>
      <c r="AK48" s="15">
        <v>0.3</v>
      </c>
    </row>
    <row r="50" spans="1:39" x14ac:dyDescent="0.25">
      <c r="B50" t="s">
        <v>50</v>
      </c>
    </row>
    <row r="51" spans="1:39" x14ac:dyDescent="0.25">
      <c r="A51" t="s">
        <v>1</v>
      </c>
      <c r="B51" t="s">
        <v>2</v>
      </c>
      <c r="K51">
        <v>1990</v>
      </c>
      <c r="L51">
        <f>K51+1</f>
        <v>1991</v>
      </c>
      <c r="M51">
        <f t="shared" ref="M51:AM51" si="1">L51+1</f>
        <v>1992</v>
      </c>
      <c r="N51">
        <f t="shared" si="1"/>
        <v>1993</v>
      </c>
      <c r="O51">
        <f t="shared" si="1"/>
        <v>1994</v>
      </c>
      <c r="P51">
        <f t="shared" si="1"/>
        <v>1995</v>
      </c>
      <c r="Q51">
        <f t="shared" si="1"/>
        <v>1996</v>
      </c>
      <c r="R51">
        <f t="shared" si="1"/>
        <v>1997</v>
      </c>
      <c r="S51">
        <f t="shared" si="1"/>
        <v>1998</v>
      </c>
      <c r="T51">
        <f t="shared" si="1"/>
        <v>1999</v>
      </c>
      <c r="U51">
        <f t="shared" si="1"/>
        <v>2000</v>
      </c>
      <c r="V51">
        <f t="shared" si="1"/>
        <v>2001</v>
      </c>
      <c r="W51">
        <f t="shared" si="1"/>
        <v>2002</v>
      </c>
      <c r="X51">
        <f t="shared" si="1"/>
        <v>2003</v>
      </c>
      <c r="Y51">
        <f t="shared" si="1"/>
        <v>2004</v>
      </c>
      <c r="Z51">
        <f t="shared" si="1"/>
        <v>2005</v>
      </c>
      <c r="AA51">
        <f t="shared" si="1"/>
        <v>2006</v>
      </c>
      <c r="AB51">
        <f t="shared" si="1"/>
        <v>2007</v>
      </c>
      <c r="AC51">
        <f t="shared" si="1"/>
        <v>2008</v>
      </c>
      <c r="AD51">
        <f t="shared" si="1"/>
        <v>2009</v>
      </c>
      <c r="AE51">
        <f t="shared" si="1"/>
        <v>2010</v>
      </c>
      <c r="AF51">
        <f t="shared" si="1"/>
        <v>2011</v>
      </c>
      <c r="AG51">
        <f t="shared" si="1"/>
        <v>2012</v>
      </c>
      <c r="AH51">
        <f t="shared" si="1"/>
        <v>2013</v>
      </c>
      <c r="AI51">
        <f t="shared" si="1"/>
        <v>2014</v>
      </c>
      <c r="AJ51">
        <f t="shared" si="1"/>
        <v>2015</v>
      </c>
      <c r="AK51">
        <f t="shared" si="1"/>
        <v>2016</v>
      </c>
      <c r="AL51">
        <f t="shared" si="1"/>
        <v>2017</v>
      </c>
      <c r="AM51">
        <f t="shared" si="1"/>
        <v>2018</v>
      </c>
    </row>
    <row r="52" spans="1:39" x14ac:dyDescent="0.25">
      <c r="B52" t="s">
        <v>3</v>
      </c>
      <c r="K52">
        <v>62.404118443733068</v>
      </c>
      <c r="L52">
        <v>62.397913873930612</v>
      </c>
      <c r="M52">
        <v>62.391728218086392</v>
      </c>
      <c r="N52">
        <v>62.387161030377115</v>
      </c>
      <c r="O52">
        <v>62.384210834131878</v>
      </c>
      <c r="P52">
        <v>62.369328113660515</v>
      </c>
      <c r="Q52">
        <v>62.360273463470826</v>
      </c>
      <c r="R52">
        <v>62.352922133342744</v>
      </c>
      <c r="S52">
        <v>62.346192716705005</v>
      </c>
      <c r="T52">
        <v>62.210816070692808</v>
      </c>
      <c r="U52">
        <v>62.07637015497086</v>
      </c>
      <c r="V52">
        <v>61.943116694064436</v>
      </c>
      <c r="W52">
        <v>61.811047723436694</v>
      </c>
      <c r="X52">
        <v>61.679110185232403</v>
      </c>
      <c r="Y52">
        <v>61.551854655563965</v>
      </c>
      <c r="Z52">
        <v>61.42479903975557</v>
      </c>
      <c r="AA52">
        <v>61.294610395276464</v>
      </c>
      <c r="AB52">
        <v>61.164704172118043</v>
      </c>
      <c r="AC52">
        <v>60.855006859716951</v>
      </c>
      <c r="AD52">
        <v>60.540105572960044</v>
      </c>
      <c r="AE52">
        <v>60.232860926954103</v>
      </c>
      <c r="AF52">
        <v>59.9240499825463</v>
      </c>
      <c r="AG52">
        <v>59.938874899107311</v>
      </c>
      <c r="AH52">
        <v>59.952102544098771</v>
      </c>
      <c r="AI52">
        <v>59.977473221102606</v>
      </c>
      <c r="AJ52">
        <v>60.021198325302059</v>
      </c>
      <c r="AK52">
        <v>60.058894614334044</v>
      </c>
      <c r="AL52">
        <v>60.108881992558615</v>
      </c>
      <c r="AM52">
        <v>60.108881992558615</v>
      </c>
    </row>
    <row r="53" spans="1:39" x14ac:dyDescent="0.25">
      <c r="B53" t="s">
        <v>4</v>
      </c>
      <c r="K53">
        <v>37.595881556266932</v>
      </c>
      <c r="L53">
        <v>37.602086126069388</v>
      </c>
      <c r="M53">
        <v>37.608271781913601</v>
      </c>
      <c r="N53">
        <v>37.612838969622892</v>
      </c>
      <c r="O53">
        <v>37.615789165868122</v>
      </c>
      <c r="P53">
        <v>37.630671886339492</v>
      </c>
      <c r="Q53">
        <v>37.639726536529174</v>
      </c>
      <c r="R53">
        <v>37.647077866657249</v>
      </c>
      <c r="S53">
        <v>37.653807283294988</v>
      </c>
      <c r="T53">
        <v>37.789183929307185</v>
      </c>
      <c r="U53">
        <v>37.92362984502914</v>
      </c>
      <c r="V53">
        <v>38.056883305935571</v>
      </c>
      <c r="W53">
        <v>38.188952276563306</v>
      </c>
      <c r="X53">
        <v>38.320889814767604</v>
      </c>
      <c r="Y53">
        <v>38.448145344436035</v>
      </c>
      <c r="Z53">
        <v>38.57520096024443</v>
      </c>
      <c r="AA53">
        <v>38.705389604723536</v>
      </c>
      <c r="AB53">
        <v>38.835295827881957</v>
      </c>
      <c r="AC53">
        <v>39.144993140283049</v>
      </c>
      <c r="AD53">
        <v>39.459894427039956</v>
      </c>
      <c r="AE53">
        <v>39.767139073045897</v>
      </c>
      <c r="AF53">
        <v>40.075950017453692</v>
      </c>
      <c r="AG53">
        <v>40.061125100892689</v>
      </c>
      <c r="AH53">
        <v>40.047897455901236</v>
      </c>
      <c r="AI53">
        <v>40.022526778897401</v>
      </c>
      <c r="AJ53">
        <v>39.978801674697941</v>
      </c>
      <c r="AK53">
        <v>39.941105385665956</v>
      </c>
      <c r="AL53">
        <v>39.891118007441378</v>
      </c>
      <c r="AM53">
        <v>39.891118007441378</v>
      </c>
    </row>
    <row r="54" spans="1:39" x14ac:dyDescent="0.25">
      <c r="B54" t="s">
        <v>5</v>
      </c>
      <c r="K54">
        <v>59.889431790133138</v>
      </c>
      <c r="L54">
        <v>59.88946472572313</v>
      </c>
      <c r="M54">
        <v>59.895515050775828</v>
      </c>
      <c r="N54">
        <v>59.901351201112853</v>
      </c>
      <c r="O54">
        <v>59.905326341131179</v>
      </c>
      <c r="P54">
        <v>59.909192224668772</v>
      </c>
      <c r="Q54">
        <v>59.92492104953778</v>
      </c>
      <c r="R54">
        <v>59.934868812773487</v>
      </c>
      <c r="S54">
        <v>59.944468129887376</v>
      </c>
      <c r="T54">
        <v>60.013034244143093</v>
      </c>
      <c r="U54">
        <v>60.088800439198465</v>
      </c>
      <c r="V54">
        <v>60.153623782334932</v>
      </c>
      <c r="W54">
        <v>60.219468007984212</v>
      </c>
      <c r="X54">
        <v>60.28643722556226</v>
      </c>
      <c r="Y54">
        <v>60.364314012788689</v>
      </c>
      <c r="Z54">
        <v>60.436861146204201</v>
      </c>
      <c r="AA54">
        <v>60.510956943067939</v>
      </c>
      <c r="AB54">
        <v>60.592179163156409</v>
      </c>
      <c r="AC54">
        <v>60.421535443726881</v>
      </c>
      <c r="AD54">
        <v>60.24654093880217</v>
      </c>
      <c r="AE54">
        <v>60.073943550270947</v>
      </c>
      <c r="AF54">
        <v>59.903361531515884</v>
      </c>
      <c r="AG54">
        <v>59.897253484503267</v>
      </c>
      <c r="AH54">
        <v>59.891049934727725</v>
      </c>
      <c r="AI54">
        <v>59.886779867631923</v>
      </c>
      <c r="AJ54">
        <v>59.882425129006158</v>
      </c>
      <c r="AK54">
        <v>59.865885938417826</v>
      </c>
      <c r="AL54">
        <v>59.8556857296239</v>
      </c>
      <c r="AM54">
        <v>59.8556857296239</v>
      </c>
    </row>
    <row r="55" spans="1:39" x14ac:dyDescent="0.25">
      <c r="B55" t="s">
        <v>6</v>
      </c>
      <c r="K55">
        <v>40.110568209866862</v>
      </c>
      <c r="L55">
        <v>40.110535274276877</v>
      </c>
      <c r="M55">
        <v>40.104484949224172</v>
      </c>
      <c r="N55">
        <v>40.098648798887147</v>
      </c>
      <c r="O55">
        <v>40.094673658868821</v>
      </c>
      <c r="P55">
        <v>40.090807775331236</v>
      </c>
      <c r="Q55">
        <v>40.07507895046222</v>
      </c>
      <c r="R55">
        <v>40.065131187226513</v>
      </c>
      <c r="S55">
        <v>40.055531870112624</v>
      </c>
      <c r="T55">
        <v>39.986965755856907</v>
      </c>
      <c r="U55">
        <v>39.911199560801535</v>
      </c>
      <c r="V55">
        <v>39.846376217665075</v>
      </c>
      <c r="W55">
        <v>39.780531992015788</v>
      </c>
      <c r="X55">
        <v>39.713562774437733</v>
      </c>
      <c r="Y55">
        <v>39.635685987211311</v>
      </c>
      <c r="Z55">
        <v>39.563138853795799</v>
      </c>
      <c r="AA55">
        <v>39.489043056932054</v>
      </c>
      <c r="AB55">
        <v>39.407820836843584</v>
      </c>
      <c r="AC55">
        <v>39.578464556273119</v>
      </c>
      <c r="AD55">
        <v>39.75345906119783</v>
      </c>
      <c r="AE55">
        <v>39.92605644972906</v>
      </c>
      <c r="AF55">
        <v>40.096638468484116</v>
      </c>
      <c r="AG55">
        <v>40.10274651549674</v>
      </c>
      <c r="AH55">
        <v>40.108950065272275</v>
      </c>
      <c r="AI55">
        <v>40.113220132368077</v>
      </c>
      <c r="AJ55">
        <v>40.117574870993842</v>
      </c>
      <c r="AK55">
        <v>40.134114061582167</v>
      </c>
      <c r="AL55">
        <v>40.1443142703761</v>
      </c>
      <c r="AM55">
        <v>40.1443142703761</v>
      </c>
    </row>
    <row r="56" spans="1:39" x14ac:dyDescent="0.25">
      <c r="B56" t="s">
        <v>7</v>
      </c>
    </row>
    <row r="57" spans="1:39" x14ac:dyDescent="0.25">
      <c r="B57" t="s">
        <v>8</v>
      </c>
    </row>
    <row r="58" spans="1:39" x14ac:dyDescent="0.25">
      <c r="B58" t="s">
        <v>9</v>
      </c>
    </row>
    <row r="59" spans="1:39" x14ac:dyDescent="0.25">
      <c r="A59" t="s">
        <v>10</v>
      </c>
      <c r="B59" t="s">
        <v>2</v>
      </c>
    </row>
    <row r="60" spans="1:39" x14ac:dyDescent="0.25">
      <c r="B60" t="s">
        <v>3</v>
      </c>
      <c r="K60">
        <v>44.118408177458619</v>
      </c>
      <c r="L60">
        <v>44.132873514945445</v>
      </c>
      <c r="M60">
        <v>44.161751807156037</v>
      </c>
      <c r="N60">
        <v>44.207772644704988</v>
      </c>
      <c r="O60">
        <v>44.243434613597927</v>
      </c>
      <c r="P60">
        <v>44.274999246935025</v>
      </c>
      <c r="Q60">
        <v>44.310547724680191</v>
      </c>
      <c r="R60">
        <v>44.335746350952967</v>
      </c>
      <c r="S60">
        <v>44.353297180693289</v>
      </c>
      <c r="T60">
        <v>44.369270147055012</v>
      </c>
      <c r="U60">
        <v>44.383939389719089</v>
      </c>
      <c r="V60">
        <v>44.403970024211823</v>
      </c>
      <c r="W60">
        <v>43.873977604238135</v>
      </c>
      <c r="X60">
        <v>43.298413386664656</v>
      </c>
      <c r="Y60">
        <v>42.767871722671167</v>
      </c>
      <c r="Z60">
        <v>42.224729448771178</v>
      </c>
      <c r="AA60">
        <v>41.675992810391023</v>
      </c>
      <c r="AB60">
        <v>41.11718796782371</v>
      </c>
      <c r="AC60">
        <v>41.684927092564244</v>
      </c>
      <c r="AD60">
        <v>42.262176942915154</v>
      </c>
      <c r="AE60">
        <v>42.84553679502698</v>
      </c>
      <c r="AF60">
        <v>43.448133080753188</v>
      </c>
      <c r="AG60">
        <v>43.439011373180151</v>
      </c>
      <c r="AH60">
        <v>43.408814702745602</v>
      </c>
      <c r="AI60">
        <v>43.371989074264853</v>
      </c>
      <c r="AJ60">
        <v>43.341638581452621</v>
      </c>
      <c r="AK60">
        <v>43.302858203032393</v>
      </c>
      <c r="AL60">
        <v>43.270681029580238</v>
      </c>
      <c r="AM60">
        <v>43.270681029580238</v>
      </c>
    </row>
    <row r="61" spans="1:39" x14ac:dyDescent="0.25">
      <c r="B61" t="s">
        <v>4</v>
      </c>
      <c r="K61">
        <v>55.881591822541388</v>
      </c>
      <c r="L61">
        <v>55.867126485054555</v>
      </c>
      <c r="M61">
        <v>55.838248192843963</v>
      </c>
      <c r="N61">
        <v>55.792227355295012</v>
      </c>
      <c r="O61">
        <v>55.756565386402066</v>
      </c>
      <c r="P61">
        <v>55.725000753064982</v>
      </c>
      <c r="Q61">
        <v>55.689452275319816</v>
      </c>
      <c r="R61">
        <v>55.664253649047033</v>
      </c>
      <c r="S61">
        <v>55.646702819306704</v>
      </c>
      <c r="T61">
        <v>55.630729852944981</v>
      </c>
      <c r="U61">
        <v>55.616060610280904</v>
      </c>
      <c r="V61">
        <v>55.596029975788177</v>
      </c>
      <c r="W61">
        <v>56.126022395761865</v>
      </c>
      <c r="X61">
        <v>56.701586613335351</v>
      </c>
      <c r="Y61">
        <v>57.232128277328833</v>
      </c>
      <c r="Z61">
        <v>57.775270551228822</v>
      </c>
      <c r="AA61">
        <v>58.324007189608984</v>
      </c>
      <c r="AB61">
        <v>58.88281203217629</v>
      </c>
      <c r="AC61">
        <v>58.315072907435749</v>
      </c>
      <c r="AD61">
        <v>57.737823057084846</v>
      </c>
      <c r="AE61">
        <v>57.154463204973027</v>
      </c>
      <c r="AF61">
        <v>56.55186691924682</v>
      </c>
      <c r="AG61">
        <v>56.560988626819849</v>
      </c>
      <c r="AH61">
        <v>56.591185297254398</v>
      </c>
      <c r="AI61">
        <v>56.62801092573514</v>
      </c>
      <c r="AJ61">
        <v>56.658361418547379</v>
      </c>
      <c r="AK61">
        <v>56.697141796967607</v>
      </c>
      <c r="AL61">
        <v>56.729318970419762</v>
      </c>
      <c r="AM61">
        <v>43.270681029580238</v>
      </c>
    </row>
    <row r="62" spans="1:39" x14ac:dyDescent="0.25">
      <c r="B62" t="s">
        <v>5</v>
      </c>
      <c r="K62">
        <v>65.448581785133058</v>
      </c>
      <c r="L62">
        <v>65.456068703725549</v>
      </c>
      <c r="M62">
        <v>65.46609737705586</v>
      </c>
      <c r="N62">
        <v>65.478011209039323</v>
      </c>
      <c r="O62">
        <v>65.490282435554548</v>
      </c>
      <c r="P62">
        <v>65.509156197371226</v>
      </c>
      <c r="Q62">
        <v>65.536267838691089</v>
      </c>
      <c r="R62">
        <v>65.560902562227795</v>
      </c>
      <c r="S62">
        <v>65.574973349884857</v>
      </c>
      <c r="T62">
        <v>65.597648090948965</v>
      </c>
      <c r="U62">
        <v>65.617578460473879</v>
      </c>
      <c r="V62">
        <v>65.627282536978484</v>
      </c>
      <c r="W62">
        <v>65.311145710838261</v>
      </c>
      <c r="X62">
        <v>65.122669454419267</v>
      </c>
      <c r="Y62">
        <v>64.810752929594742</v>
      </c>
      <c r="Z62">
        <v>64.499168709185341</v>
      </c>
      <c r="AA62">
        <v>64.192851477527171</v>
      </c>
      <c r="AB62">
        <v>63.891687511275073</v>
      </c>
      <c r="AC62">
        <v>63.622298593418371</v>
      </c>
      <c r="AD62">
        <v>63.349269784723937</v>
      </c>
      <c r="AE62">
        <v>63.045346763012525</v>
      </c>
      <c r="AF62">
        <v>62.742026715398339</v>
      </c>
      <c r="AG62">
        <v>62.716257708733814</v>
      </c>
      <c r="AH62">
        <v>62.69052388566012</v>
      </c>
      <c r="AI62">
        <v>62.67134748444073</v>
      </c>
      <c r="AJ62">
        <v>62.643399808003899</v>
      </c>
      <c r="AK62">
        <v>62.60995189468931</v>
      </c>
      <c r="AL62">
        <v>62.582991243067788</v>
      </c>
      <c r="AM62">
        <v>62.582991243067788</v>
      </c>
    </row>
    <row r="63" spans="1:39" x14ac:dyDescent="0.25">
      <c r="B63" t="s">
        <v>6</v>
      </c>
      <c r="K63">
        <v>34.551418214866949</v>
      </c>
      <c r="L63">
        <v>34.543931296274444</v>
      </c>
      <c r="M63">
        <v>34.53390262294414</v>
      </c>
      <c r="N63">
        <v>34.521988790960677</v>
      </c>
      <c r="O63">
        <v>34.509717564445452</v>
      </c>
      <c r="P63">
        <v>34.490843802628781</v>
      </c>
      <c r="Q63">
        <v>34.463732161308904</v>
      </c>
      <c r="R63">
        <v>34.439097437772212</v>
      </c>
      <c r="S63">
        <v>34.425026650115136</v>
      </c>
      <c r="T63">
        <v>34.402351909051035</v>
      </c>
      <c r="U63">
        <v>34.382421539526121</v>
      </c>
      <c r="V63">
        <v>34.372717463021523</v>
      </c>
      <c r="W63">
        <v>34.688854289161746</v>
      </c>
      <c r="X63">
        <v>34.877330545580733</v>
      </c>
      <c r="Y63">
        <v>35.189247070405266</v>
      </c>
      <c r="Z63">
        <v>35.500831290814666</v>
      </c>
      <c r="AA63">
        <v>35.807148522472829</v>
      </c>
      <c r="AB63">
        <v>36.10831248872492</v>
      </c>
      <c r="AC63">
        <v>36.377701406581629</v>
      </c>
      <c r="AD63">
        <v>36.650730215276056</v>
      </c>
      <c r="AE63">
        <v>36.954653236987475</v>
      </c>
      <c r="AF63">
        <v>37.257973284601661</v>
      </c>
      <c r="AG63">
        <v>37.283742291266194</v>
      </c>
      <c r="AH63">
        <v>37.309476114339873</v>
      </c>
      <c r="AI63">
        <v>37.328652515559263</v>
      </c>
      <c r="AJ63">
        <v>37.356600191996108</v>
      </c>
      <c r="AK63">
        <v>37.390048105310683</v>
      </c>
      <c r="AL63">
        <v>37.417008756932205</v>
      </c>
      <c r="AM63">
        <v>37.417008756932205</v>
      </c>
    </row>
    <row r="64" spans="1:39" x14ac:dyDescent="0.25">
      <c r="B64" t="s">
        <v>7</v>
      </c>
    </row>
    <row r="65" spans="2:37" x14ac:dyDescent="0.25">
      <c r="B65" t="s">
        <v>8</v>
      </c>
    </row>
    <row r="66" spans="2:37" x14ac:dyDescent="0.25">
      <c r="B66" t="s">
        <v>9</v>
      </c>
    </row>
    <row r="68" spans="2:37" x14ac:dyDescent="0.25">
      <c r="B68" t="s">
        <v>35</v>
      </c>
      <c r="C68" t="s">
        <v>36</v>
      </c>
      <c r="D68" t="s">
        <v>37</v>
      </c>
      <c r="E68" t="s">
        <v>79</v>
      </c>
      <c r="F68" t="s">
        <v>80</v>
      </c>
      <c r="G68" t="s">
        <v>81</v>
      </c>
      <c r="H68" t="s">
        <v>82</v>
      </c>
      <c r="I68" t="s">
        <v>83</v>
      </c>
      <c r="K68">
        <v>1990</v>
      </c>
      <c r="L68">
        <v>1991</v>
      </c>
      <c r="M68">
        <v>1992</v>
      </c>
      <c r="N68">
        <v>1993</v>
      </c>
      <c r="O68">
        <v>1994</v>
      </c>
      <c r="P68">
        <v>1995</v>
      </c>
      <c r="Q68">
        <v>1996</v>
      </c>
      <c r="R68">
        <v>1997</v>
      </c>
      <c r="S68">
        <v>1998</v>
      </c>
      <c r="T68">
        <v>1999</v>
      </c>
      <c r="U68">
        <v>2000</v>
      </c>
      <c r="V68">
        <v>2001</v>
      </c>
      <c r="W68">
        <v>2002</v>
      </c>
      <c r="X68">
        <v>2003</v>
      </c>
      <c r="Y68">
        <v>2004</v>
      </c>
      <c r="Z68">
        <v>2005</v>
      </c>
      <c r="AA68">
        <v>2006</v>
      </c>
      <c r="AB68">
        <v>2007</v>
      </c>
      <c r="AC68">
        <v>2008</v>
      </c>
      <c r="AD68">
        <v>2009</v>
      </c>
      <c r="AE68">
        <v>2010</v>
      </c>
      <c r="AF68">
        <v>2011</v>
      </c>
      <c r="AG68">
        <v>2012</v>
      </c>
      <c r="AH68">
        <v>2013</v>
      </c>
      <c r="AI68">
        <v>2014</v>
      </c>
      <c r="AJ68">
        <v>2015</v>
      </c>
      <c r="AK68">
        <v>2016</v>
      </c>
    </row>
    <row r="69" spans="2:37" x14ac:dyDescent="0.25">
      <c r="B69">
        <v>1</v>
      </c>
      <c r="D69">
        <v>1</v>
      </c>
      <c r="E69">
        <v>1</v>
      </c>
      <c r="K69">
        <f>K4</f>
        <v>0</v>
      </c>
      <c r="L69">
        <f t="shared" ref="L69:AK71" si="2">L4</f>
        <v>0</v>
      </c>
      <c r="M69">
        <f t="shared" si="2"/>
        <v>0</v>
      </c>
      <c r="N69">
        <f t="shared" si="2"/>
        <v>0</v>
      </c>
      <c r="O69">
        <f t="shared" si="2"/>
        <v>0</v>
      </c>
      <c r="P69">
        <f t="shared" si="2"/>
        <v>0</v>
      </c>
      <c r="Q69">
        <f t="shared" si="2"/>
        <v>0</v>
      </c>
      <c r="R69">
        <f t="shared" si="2"/>
        <v>0</v>
      </c>
      <c r="S69">
        <f t="shared" si="2"/>
        <v>2.2999999999999998</v>
      </c>
      <c r="T69">
        <f t="shared" si="2"/>
        <v>2.2874999999999996</v>
      </c>
      <c r="U69">
        <f t="shared" si="2"/>
        <v>2.2749999999999995</v>
      </c>
      <c r="V69">
        <f t="shared" si="2"/>
        <v>2.2624999999999993</v>
      </c>
      <c r="W69">
        <f t="shared" si="2"/>
        <v>2.2499999999999991</v>
      </c>
      <c r="X69">
        <f t="shared" si="2"/>
        <v>2.2374999999999989</v>
      </c>
      <c r="Y69">
        <f t="shared" si="2"/>
        <v>2.2249999999999988</v>
      </c>
      <c r="Z69">
        <f t="shared" si="2"/>
        <v>2.2124999999999986</v>
      </c>
      <c r="AA69">
        <f t="shared" si="2"/>
        <v>2.2000000000000002</v>
      </c>
      <c r="AB69">
        <f t="shared" si="2"/>
        <v>2.3200000000000003</v>
      </c>
      <c r="AC69">
        <f t="shared" si="2"/>
        <v>2.4400000000000004</v>
      </c>
      <c r="AD69">
        <f t="shared" si="2"/>
        <v>2.5600000000000005</v>
      </c>
      <c r="AE69">
        <f t="shared" si="2"/>
        <v>2.6800000000000006</v>
      </c>
      <c r="AF69">
        <f t="shared" si="2"/>
        <v>2.8</v>
      </c>
      <c r="AG69">
        <f t="shared" si="2"/>
        <v>2.8</v>
      </c>
      <c r="AH69">
        <f t="shared" si="2"/>
        <v>2.8</v>
      </c>
      <c r="AI69">
        <f t="shared" si="2"/>
        <v>2.8</v>
      </c>
      <c r="AJ69">
        <f t="shared" si="2"/>
        <v>2.8</v>
      </c>
      <c r="AK69">
        <f t="shared" si="2"/>
        <v>2.8</v>
      </c>
    </row>
    <row r="70" spans="2:37" x14ac:dyDescent="0.25">
      <c r="B70">
        <v>1</v>
      </c>
      <c r="D70">
        <v>1</v>
      </c>
      <c r="E70">
        <v>2</v>
      </c>
      <c r="K70">
        <f t="shared" ref="K70:Z71" si="3">K5</f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0</v>
      </c>
      <c r="R70">
        <f t="shared" si="3"/>
        <v>0</v>
      </c>
      <c r="S70">
        <f t="shared" si="3"/>
        <v>8.1</v>
      </c>
      <c r="T70">
        <f t="shared" si="3"/>
        <v>7.8</v>
      </c>
      <c r="U70">
        <f t="shared" si="3"/>
        <v>7.5</v>
      </c>
      <c r="V70">
        <f t="shared" si="3"/>
        <v>7.2</v>
      </c>
      <c r="W70">
        <f t="shared" si="3"/>
        <v>6.9</v>
      </c>
      <c r="X70">
        <f t="shared" si="3"/>
        <v>6.6000000000000005</v>
      </c>
      <c r="Y70">
        <f t="shared" si="3"/>
        <v>6.3000000000000007</v>
      </c>
      <c r="Z70">
        <f t="shared" si="3"/>
        <v>6.0000000000000009</v>
      </c>
      <c r="AA70">
        <f t="shared" si="2"/>
        <v>5.7</v>
      </c>
      <c r="AB70">
        <f t="shared" si="2"/>
        <v>6.2</v>
      </c>
      <c r="AC70">
        <f t="shared" si="2"/>
        <v>6.7</v>
      </c>
      <c r="AD70">
        <f t="shared" si="2"/>
        <v>7.2</v>
      </c>
      <c r="AE70">
        <f t="shared" si="2"/>
        <v>7.7</v>
      </c>
      <c r="AF70">
        <f t="shared" si="2"/>
        <v>8.1999999999999993</v>
      </c>
      <c r="AG70">
        <f t="shared" si="2"/>
        <v>8.52</v>
      </c>
      <c r="AH70">
        <f t="shared" si="2"/>
        <v>8.84</v>
      </c>
      <c r="AI70">
        <f t="shared" si="2"/>
        <v>9.16</v>
      </c>
      <c r="AJ70">
        <f t="shared" si="2"/>
        <v>9.48</v>
      </c>
      <c r="AK70">
        <f t="shared" si="2"/>
        <v>9.8000000000000007</v>
      </c>
    </row>
    <row r="71" spans="2:37" x14ac:dyDescent="0.25">
      <c r="B71">
        <v>1</v>
      </c>
      <c r="D71">
        <v>1</v>
      </c>
      <c r="E71">
        <v>3</v>
      </c>
      <c r="K71">
        <f t="shared" si="3"/>
        <v>0</v>
      </c>
      <c r="L71">
        <f t="shared" si="2"/>
        <v>0</v>
      </c>
      <c r="M71">
        <f t="shared" si="2"/>
        <v>0</v>
      </c>
      <c r="N71">
        <f t="shared" si="2"/>
        <v>0</v>
      </c>
      <c r="O71">
        <f t="shared" si="2"/>
        <v>0</v>
      </c>
      <c r="P71">
        <f t="shared" si="2"/>
        <v>0</v>
      </c>
      <c r="Q71">
        <f t="shared" si="2"/>
        <v>0</v>
      </c>
      <c r="R71">
        <f t="shared" si="2"/>
        <v>0</v>
      </c>
      <c r="S71">
        <f t="shared" si="2"/>
        <v>8.1999999999999993</v>
      </c>
      <c r="T71">
        <f t="shared" si="2"/>
        <v>8.0374999999999996</v>
      </c>
      <c r="U71">
        <f t="shared" si="2"/>
        <v>7.875</v>
      </c>
      <c r="V71">
        <f t="shared" si="2"/>
        <v>7.7125000000000004</v>
      </c>
      <c r="W71">
        <f t="shared" si="2"/>
        <v>7.5500000000000007</v>
      </c>
      <c r="X71">
        <f t="shared" si="2"/>
        <v>7.3875000000000011</v>
      </c>
      <c r="Y71">
        <f t="shared" si="2"/>
        <v>7.2250000000000014</v>
      </c>
      <c r="Z71">
        <f t="shared" si="2"/>
        <v>7.0625000000000018</v>
      </c>
      <c r="AA71">
        <f t="shared" si="2"/>
        <v>6.9</v>
      </c>
      <c r="AB71">
        <f t="shared" si="2"/>
        <v>7.24</v>
      </c>
      <c r="AC71">
        <f t="shared" si="2"/>
        <v>7.58</v>
      </c>
      <c r="AD71">
        <f t="shared" si="2"/>
        <v>7.92</v>
      </c>
      <c r="AE71">
        <f t="shared" si="2"/>
        <v>8.26</v>
      </c>
      <c r="AF71">
        <f t="shared" si="2"/>
        <v>8.6</v>
      </c>
      <c r="AG71">
        <f t="shared" si="2"/>
        <v>8.44</v>
      </c>
      <c r="AH71">
        <f t="shared" si="2"/>
        <v>8.2799999999999994</v>
      </c>
      <c r="AI71">
        <f t="shared" si="2"/>
        <v>8.1199999999999992</v>
      </c>
      <c r="AJ71">
        <f t="shared" si="2"/>
        <v>7.9599999999999991</v>
      </c>
      <c r="AK71">
        <f t="shared" si="2"/>
        <v>7.8</v>
      </c>
    </row>
    <row r="72" spans="2:37" x14ac:dyDescent="0.25">
      <c r="B72">
        <v>1</v>
      </c>
      <c r="D72">
        <v>2</v>
      </c>
      <c r="E72">
        <v>1</v>
      </c>
      <c r="K72">
        <f>((K8*K52/100)+(K11*K53/100))</f>
        <v>0</v>
      </c>
      <c r="L72">
        <f t="shared" ref="L72:AK72" si="4">((L8*L52/100)+(L11*L53/100))</f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4.4530761456659</v>
      </c>
      <c r="T72">
        <f t="shared" si="4"/>
        <v>4.5374674544801046</v>
      </c>
      <c r="U72">
        <f t="shared" si="4"/>
        <v>4.6222434864356696</v>
      </c>
      <c r="V72">
        <f t="shared" si="4"/>
        <v>4.7073936409954218</v>
      </c>
      <c r="W72">
        <f t="shared" si="4"/>
        <v>4.7929127591906457</v>
      </c>
      <c r="X72">
        <f t="shared" si="4"/>
        <v>4.8788244699061085</v>
      </c>
      <c r="Y72">
        <f t="shared" si="4"/>
        <v>4.9649962149886449</v>
      </c>
      <c r="Z72">
        <f t="shared" si="4"/>
        <v>5.0515436292874547</v>
      </c>
      <c r="AA72">
        <f t="shared" si="4"/>
        <v>5.1385724673511533</v>
      </c>
      <c r="AB72">
        <f t="shared" si="4"/>
        <v>5.4349624073266458</v>
      </c>
      <c r="AC72">
        <f t="shared" si="4"/>
        <v>5.7369817832329444</v>
      </c>
      <c r="AD72">
        <f t="shared" si="4"/>
        <v>6.0390406850090539</v>
      </c>
      <c r="AE72">
        <f t="shared" si="4"/>
        <v>6.3407347390790321</v>
      </c>
      <c r="AF72">
        <f t="shared" si="4"/>
        <v>6.642354450541065</v>
      </c>
      <c r="AG72">
        <f t="shared" si="4"/>
        <v>6.6060538033899947</v>
      </c>
      <c r="AH72">
        <f t="shared" si="4"/>
        <v>6.5697338879036256</v>
      </c>
      <c r="AI72">
        <f t="shared" si="4"/>
        <v>6.5328740390212197</v>
      </c>
      <c r="AJ72">
        <f t="shared" si="4"/>
        <v>6.4951223893324945</v>
      </c>
      <c r="AK72">
        <f t="shared" si="4"/>
        <v>6.4574086369693022</v>
      </c>
    </row>
    <row r="73" spans="2:37" x14ac:dyDescent="0.25">
      <c r="B73">
        <v>1</v>
      </c>
      <c r="D73">
        <v>2</v>
      </c>
      <c r="E73">
        <v>2</v>
      </c>
      <c r="K73">
        <f>((K9*K52/100)+(K12*K53/100))</f>
        <v>0</v>
      </c>
      <c r="L73">
        <f t="shared" ref="L73:AK73" si="5">((L9*L52/100)+(L12*L53/100))</f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9.108039588784445</v>
      </c>
      <c r="T73">
        <f t="shared" si="5"/>
        <v>8.6818771861384576</v>
      </c>
      <c r="U73">
        <f t="shared" si="5"/>
        <v>8.2554056598815819</v>
      </c>
      <c r="V73">
        <f t="shared" si="5"/>
        <v>7.8286370717306113</v>
      </c>
      <c r="W73">
        <f t="shared" si="5"/>
        <v>7.4015756225968472</v>
      </c>
      <c r="X73">
        <f t="shared" si="5"/>
        <v>6.9741886340294421</v>
      </c>
      <c r="Y73">
        <f t="shared" si="5"/>
        <v>6.5466426949280851</v>
      </c>
      <c r="Z73">
        <f t="shared" si="5"/>
        <v>6.1187861637507721</v>
      </c>
      <c r="AA73">
        <f t="shared" si="5"/>
        <v>5.6904898054157824</v>
      </c>
      <c r="AB73">
        <f t="shared" si="5"/>
        <v>6.1242587585404848</v>
      </c>
      <c r="AC73">
        <f t="shared" si="5"/>
        <v>6.5516352538095264</v>
      </c>
      <c r="AD73">
        <f t="shared" si="5"/>
        <v>6.9794438006265604</v>
      </c>
      <c r="AE73">
        <f t="shared" si="5"/>
        <v>7.4081501324433923</v>
      </c>
      <c r="AF73">
        <f t="shared" si="5"/>
        <v>7.8374176994065738</v>
      </c>
      <c r="AG73">
        <f t="shared" si="5"/>
        <v>7.945689471186256</v>
      </c>
      <c r="AH73">
        <f t="shared" si="5"/>
        <v>8.0540074658345091</v>
      </c>
      <c r="AI73">
        <f t="shared" si="5"/>
        <v>8.1629772842380568</v>
      </c>
      <c r="AJ73">
        <f t="shared" si="5"/>
        <v>8.2730429576048596</v>
      </c>
      <c r="AK73">
        <f t="shared" si="5"/>
        <v>8.3831214145597048</v>
      </c>
    </row>
    <row r="74" spans="2:37" x14ac:dyDescent="0.25">
      <c r="B74">
        <v>1</v>
      </c>
      <c r="D74">
        <v>2</v>
      </c>
      <c r="E74">
        <v>3</v>
      </c>
      <c r="K74">
        <f>((K10*K52/100)+(K13*K53/100))</f>
        <v>0</v>
      </c>
      <c r="L74">
        <f t="shared" ref="L74:AK74" si="6">((L10*L52/100)+(L13*L53/100))</f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6.3117309635835248</v>
      </c>
      <c r="T74">
        <f t="shared" si="6"/>
        <v>6.1035669122739336</v>
      </c>
      <c r="U74">
        <f t="shared" si="6"/>
        <v>5.8957100179261701</v>
      </c>
      <c r="V74">
        <f t="shared" si="6"/>
        <v>5.688157564627855</v>
      </c>
      <c r="W74">
        <f t="shared" si="6"/>
        <v>5.4809055238617184</v>
      </c>
      <c r="X74">
        <f t="shared" si="6"/>
        <v>5.2739505561342295</v>
      </c>
      <c r="Y74">
        <f t="shared" si="6"/>
        <v>5.0672842543527628</v>
      </c>
      <c r="Z74">
        <f t="shared" si="6"/>
        <v>4.8609037027607016</v>
      </c>
      <c r="AA74">
        <f t="shared" si="6"/>
        <v>4.6548215584188943</v>
      </c>
      <c r="AB74">
        <f t="shared" si="6"/>
        <v>4.9264094199738331</v>
      </c>
      <c r="AC74">
        <f t="shared" si="6"/>
        <v>5.1992119615855863</v>
      </c>
      <c r="AD74">
        <f t="shared" si="6"/>
        <v>5.4725433243330563</v>
      </c>
      <c r="AE74">
        <f t="shared" si="6"/>
        <v>5.746323401325931</v>
      </c>
      <c r="AF74">
        <f t="shared" si="6"/>
        <v>6.0206076001396287</v>
      </c>
      <c r="AG74">
        <f t="shared" si="6"/>
        <v>5.9404278757062485</v>
      </c>
      <c r="AH74">
        <f t="shared" si="6"/>
        <v>5.8602873847354076</v>
      </c>
      <c r="AI74">
        <f t="shared" si="6"/>
        <v>5.7801126338944879</v>
      </c>
      <c r="AJ74">
        <f t="shared" si="6"/>
        <v>5.6999152066987921</v>
      </c>
      <c r="AK74">
        <f t="shared" si="6"/>
        <v>5.6198233161569977</v>
      </c>
    </row>
    <row r="75" spans="2:37" x14ac:dyDescent="0.25">
      <c r="B75">
        <v>1</v>
      </c>
      <c r="D75">
        <v>4</v>
      </c>
      <c r="E75">
        <v>1</v>
      </c>
      <c r="K75">
        <f>((K11*K54/100)+(K14*K55/100))</f>
        <v>0</v>
      </c>
      <c r="L75">
        <f t="shared" ref="L75:AK75" si="7">((L11*L54/100)+(L14*L55/100))</f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7.9431097847263077</v>
      </c>
      <c r="T75">
        <f t="shared" si="7"/>
        <v>7.9493238485850775</v>
      </c>
      <c r="U75">
        <f t="shared" si="7"/>
        <v>7.9557597790282735</v>
      </c>
      <c r="V75">
        <f t="shared" si="7"/>
        <v>7.9632981624956383</v>
      </c>
      <c r="W75">
        <f t="shared" si="7"/>
        <v>7.9713310136846225</v>
      </c>
      <c r="X75">
        <f t="shared" si="7"/>
        <v>7.9798672831457322</v>
      </c>
      <c r="Y75">
        <f t="shared" si="7"/>
        <v>7.9886151871003515</v>
      </c>
      <c r="Z75">
        <f t="shared" si="7"/>
        <v>7.9981501414092087</v>
      </c>
      <c r="AA75">
        <f t="shared" si="7"/>
        <v>8.008247990309437</v>
      </c>
      <c r="AB75">
        <f t="shared" si="7"/>
        <v>8.4518927267621464</v>
      </c>
      <c r="AC75">
        <f t="shared" si="7"/>
        <v>8.9027637870669771</v>
      </c>
      <c r="AD75">
        <f t="shared" si="7"/>
        <v>9.355223142578641</v>
      </c>
      <c r="AE75">
        <f t="shared" si="7"/>
        <v>9.8090570466992162</v>
      </c>
      <c r="AF75">
        <f t="shared" si="7"/>
        <v>10.264252092613301</v>
      </c>
      <c r="AG75">
        <f t="shared" si="7"/>
        <v>10.304315353650864</v>
      </c>
      <c r="AH75">
        <f t="shared" si="7"/>
        <v>10.344358002610889</v>
      </c>
      <c r="AI75">
        <f t="shared" si="7"/>
        <v>10.384302365029985</v>
      </c>
      <c r="AJ75">
        <f t="shared" si="7"/>
        <v>10.424232695355776</v>
      </c>
      <c r="AK75">
        <f t="shared" si="7"/>
        <v>10.464559878093793</v>
      </c>
    </row>
    <row r="76" spans="2:37" x14ac:dyDescent="0.25">
      <c r="B76">
        <v>1</v>
      </c>
      <c r="D76">
        <v>4</v>
      </c>
      <c r="E76">
        <v>2</v>
      </c>
      <c r="K76">
        <f>((K12*K54/100)+(K15*K55/100))</f>
        <v>0</v>
      </c>
      <c r="L76">
        <f t="shared" ref="L76:AK76" si="8">((L12*L54/100)+(L15*L55/100))</f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4.8165570240530169</v>
      </c>
      <c r="T76">
        <f t="shared" si="8"/>
        <v>4.5357380640746028</v>
      </c>
      <c r="U76">
        <f t="shared" si="8"/>
        <v>4.2545510225089211</v>
      </c>
      <c r="V76">
        <f t="shared" si="8"/>
        <v>3.9720474910146151</v>
      </c>
      <c r="W76">
        <f t="shared" si="8"/>
        <v>3.6888884543233607</v>
      </c>
      <c r="X76">
        <f t="shared" si="8"/>
        <v>3.4050611075478741</v>
      </c>
      <c r="Y76">
        <f t="shared" si="8"/>
        <v>3.1208383418804635</v>
      </c>
      <c r="Z76">
        <f t="shared" si="8"/>
        <v>2.8356484904387278</v>
      </c>
      <c r="AA76">
        <f t="shared" si="8"/>
        <v>2.5497081819182905</v>
      </c>
      <c r="AB76">
        <f t="shared" si="8"/>
        <v>2.9172648132547034</v>
      </c>
      <c r="AC76">
        <f t="shared" si="8"/>
        <v>3.2788756144481535</v>
      </c>
      <c r="AD76">
        <f t="shared" si="8"/>
        <v>3.6391989954130235</v>
      </c>
      <c r="AE76">
        <f t="shared" si="8"/>
        <v>3.9984105597388333</v>
      </c>
      <c r="AF76">
        <f t="shared" si="8"/>
        <v>4.3565210151345717</v>
      </c>
      <c r="AG76">
        <f t="shared" si="8"/>
        <v>4.3084860691700122</v>
      </c>
      <c r="AH76">
        <f t="shared" si="8"/>
        <v>4.2604700178851784</v>
      </c>
      <c r="AI76">
        <f t="shared" si="8"/>
        <v>4.2125354639495365</v>
      </c>
      <c r="AJ76">
        <f t="shared" si="8"/>
        <v>4.1646138437153768</v>
      </c>
      <c r="AK76">
        <f t="shared" si="8"/>
        <v>4.1163789203372811</v>
      </c>
    </row>
    <row r="77" spans="2:37" x14ac:dyDescent="0.25">
      <c r="B77">
        <v>1</v>
      </c>
      <c r="D77">
        <v>4</v>
      </c>
      <c r="E77">
        <v>3</v>
      </c>
      <c r="K77">
        <f>((K13*K54/100)+(K16*K55/100))</f>
        <v>0</v>
      </c>
      <c r="L77">
        <f t="shared" ref="L77:AK77" si="9">((L13*L54/100)+(L16*L55/100))</f>
        <v>0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4.7983340438966211</v>
      </c>
      <c r="T77">
        <f t="shared" si="9"/>
        <v>4.7028779930801488</v>
      </c>
      <c r="U77">
        <f t="shared" si="9"/>
        <v>4.6074864122975567</v>
      </c>
      <c r="V77">
        <f t="shared" si="9"/>
        <v>4.5116478421230433</v>
      </c>
      <c r="W77">
        <f t="shared" si="9"/>
        <v>4.4157061682075884</v>
      </c>
      <c r="X77">
        <f t="shared" si="9"/>
        <v>4.3196609306390554</v>
      </c>
      <c r="Y77">
        <f t="shared" si="9"/>
        <v>4.2237435363069276</v>
      </c>
      <c r="Z77">
        <f t="shared" si="9"/>
        <v>4.1275478063626956</v>
      </c>
      <c r="AA77">
        <f t="shared" si="9"/>
        <v>4.0312410527474949</v>
      </c>
      <c r="AB77">
        <f t="shared" si="9"/>
        <v>4.2663307357483857</v>
      </c>
      <c r="AC77">
        <f t="shared" si="9"/>
        <v>4.4951285357143904</v>
      </c>
      <c r="AD77">
        <f t="shared" si="9"/>
        <v>4.7230510708497428</v>
      </c>
      <c r="AE77">
        <f t="shared" si="9"/>
        <v>4.950277461348346</v>
      </c>
      <c r="AF77">
        <f t="shared" si="9"/>
        <v>5.1768109305400243</v>
      </c>
      <c r="AG77">
        <f t="shared" si="9"/>
        <v>5.0927532101103044</v>
      </c>
      <c r="AH77">
        <f t="shared" si="9"/>
        <v>5.0087097080287775</v>
      </c>
      <c r="AI77">
        <f t="shared" si="9"/>
        <v>4.9247392601878008</v>
      </c>
      <c r="AJ77">
        <f t="shared" si="9"/>
        <v>4.8407784485347696</v>
      </c>
      <c r="AK77">
        <f t="shared" si="9"/>
        <v>4.7565130343988633</v>
      </c>
    </row>
    <row r="78" spans="2:37" x14ac:dyDescent="0.25">
      <c r="B78">
        <v>1</v>
      </c>
      <c r="D78">
        <v>6</v>
      </c>
      <c r="E78">
        <v>1</v>
      </c>
      <c r="K78">
        <f t="shared" ref="K78:K83" si="10">K20</f>
        <v>0</v>
      </c>
      <c r="L78">
        <f t="shared" ref="L78:AK83" si="11">L20</f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9.3000000000000007</v>
      </c>
      <c r="T78">
        <f t="shared" si="11"/>
        <v>9.1750000000000007</v>
      </c>
      <c r="U78">
        <f t="shared" si="11"/>
        <v>9.0500000000000007</v>
      </c>
      <c r="V78">
        <f t="shared" si="11"/>
        <v>8.9250000000000007</v>
      </c>
      <c r="W78">
        <f t="shared" si="11"/>
        <v>8.8000000000000007</v>
      </c>
      <c r="X78">
        <f t="shared" si="11"/>
        <v>8.6750000000000007</v>
      </c>
      <c r="Y78">
        <f t="shared" si="11"/>
        <v>8.5500000000000007</v>
      </c>
      <c r="Z78">
        <f t="shared" si="11"/>
        <v>8.4250000000000007</v>
      </c>
      <c r="AA78">
        <f t="shared" si="11"/>
        <v>8.3000000000000007</v>
      </c>
      <c r="AB78">
        <f t="shared" si="11"/>
        <v>8.9600000000000009</v>
      </c>
      <c r="AC78">
        <f t="shared" si="11"/>
        <v>9.620000000000001</v>
      </c>
      <c r="AD78">
        <f t="shared" si="11"/>
        <v>10.280000000000001</v>
      </c>
      <c r="AE78">
        <f t="shared" si="11"/>
        <v>10.940000000000001</v>
      </c>
      <c r="AF78">
        <f t="shared" si="11"/>
        <v>11.6</v>
      </c>
      <c r="AG78">
        <f t="shared" si="11"/>
        <v>11.7</v>
      </c>
      <c r="AH78">
        <f t="shared" si="11"/>
        <v>11.799999999999999</v>
      </c>
      <c r="AI78">
        <f t="shared" si="11"/>
        <v>11.899999999999999</v>
      </c>
      <c r="AJ78">
        <f t="shared" si="11"/>
        <v>11.999999999999998</v>
      </c>
      <c r="AK78">
        <f t="shared" si="11"/>
        <v>12.1</v>
      </c>
    </row>
    <row r="79" spans="2:37" x14ac:dyDescent="0.25">
      <c r="B79">
        <v>1</v>
      </c>
      <c r="D79">
        <v>6</v>
      </c>
      <c r="E79">
        <v>2</v>
      </c>
      <c r="K79">
        <f t="shared" si="10"/>
        <v>0</v>
      </c>
      <c r="L79">
        <f t="shared" ref="L79:Z79" si="12">L21</f>
        <v>0</v>
      </c>
      <c r="M79">
        <f t="shared" si="12"/>
        <v>0</v>
      </c>
      <c r="N79">
        <f t="shared" si="12"/>
        <v>0</v>
      </c>
      <c r="O79">
        <f t="shared" si="12"/>
        <v>0</v>
      </c>
      <c r="P79">
        <f t="shared" si="12"/>
        <v>0</v>
      </c>
      <c r="Q79">
        <f t="shared" si="12"/>
        <v>0</v>
      </c>
      <c r="R79">
        <f t="shared" si="12"/>
        <v>0</v>
      </c>
      <c r="S79">
        <f t="shared" si="12"/>
        <v>0.1</v>
      </c>
      <c r="T79">
        <f t="shared" si="12"/>
        <v>0.1</v>
      </c>
      <c r="U79">
        <f t="shared" si="12"/>
        <v>0.1</v>
      </c>
      <c r="V79">
        <f t="shared" si="12"/>
        <v>0.1</v>
      </c>
      <c r="W79">
        <f t="shared" si="12"/>
        <v>0.1</v>
      </c>
      <c r="X79">
        <f t="shared" si="12"/>
        <v>0.1</v>
      </c>
      <c r="Y79">
        <f t="shared" si="12"/>
        <v>0.1</v>
      </c>
      <c r="Z79">
        <f t="shared" si="12"/>
        <v>0.1</v>
      </c>
      <c r="AA79">
        <f t="shared" si="11"/>
        <v>0.1</v>
      </c>
      <c r="AB79">
        <f t="shared" si="11"/>
        <v>0.12000000000000001</v>
      </c>
      <c r="AC79">
        <f t="shared" si="11"/>
        <v>0.14000000000000001</v>
      </c>
      <c r="AD79">
        <f t="shared" si="11"/>
        <v>0.16</v>
      </c>
      <c r="AE79">
        <f t="shared" si="11"/>
        <v>0.18</v>
      </c>
      <c r="AF79">
        <f t="shared" si="11"/>
        <v>0.2</v>
      </c>
      <c r="AG79">
        <f t="shared" si="11"/>
        <v>0.2</v>
      </c>
      <c r="AH79">
        <f t="shared" si="11"/>
        <v>0.2</v>
      </c>
      <c r="AI79">
        <f t="shared" si="11"/>
        <v>0.2</v>
      </c>
      <c r="AJ79">
        <f t="shared" si="11"/>
        <v>0.2</v>
      </c>
      <c r="AK79">
        <f t="shared" si="11"/>
        <v>0.2</v>
      </c>
    </row>
    <row r="80" spans="2:37" x14ac:dyDescent="0.25">
      <c r="B80">
        <v>1</v>
      </c>
      <c r="D80">
        <v>6</v>
      </c>
      <c r="E80">
        <v>3</v>
      </c>
      <c r="K80">
        <f t="shared" si="10"/>
        <v>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0.8</v>
      </c>
      <c r="T80">
        <f t="shared" si="11"/>
        <v>0.8</v>
      </c>
      <c r="U80">
        <f t="shared" si="11"/>
        <v>0.8</v>
      </c>
      <c r="V80">
        <f t="shared" si="11"/>
        <v>0.8</v>
      </c>
      <c r="W80">
        <f t="shared" si="11"/>
        <v>0.8</v>
      </c>
      <c r="X80">
        <f t="shared" si="11"/>
        <v>0.8</v>
      </c>
      <c r="Y80">
        <f t="shared" si="11"/>
        <v>0.8</v>
      </c>
      <c r="Z80">
        <f t="shared" si="11"/>
        <v>0.8</v>
      </c>
      <c r="AA80">
        <f t="shared" si="11"/>
        <v>0.8</v>
      </c>
      <c r="AB80">
        <f t="shared" si="11"/>
        <v>0.82000000000000006</v>
      </c>
      <c r="AC80">
        <f t="shared" si="11"/>
        <v>0.84000000000000008</v>
      </c>
      <c r="AD80">
        <f t="shared" si="11"/>
        <v>0.8600000000000001</v>
      </c>
      <c r="AE80">
        <f t="shared" si="11"/>
        <v>0.88000000000000012</v>
      </c>
      <c r="AF80">
        <f t="shared" si="11"/>
        <v>0.9</v>
      </c>
      <c r="AG80">
        <f t="shared" si="11"/>
        <v>0.9</v>
      </c>
      <c r="AH80">
        <f t="shared" si="11"/>
        <v>0.9</v>
      </c>
      <c r="AI80">
        <f t="shared" si="11"/>
        <v>0.9</v>
      </c>
      <c r="AJ80">
        <f t="shared" si="11"/>
        <v>0.9</v>
      </c>
      <c r="AK80">
        <f t="shared" si="11"/>
        <v>0.9</v>
      </c>
    </row>
    <row r="81" spans="2:37" x14ac:dyDescent="0.25">
      <c r="B81">
        <v>1</v>
      </c>
      <c r="D81">
        <v>7</v>
      </c>
      <c r="E81">
        <v>1</v>
      </c>
      <c r="K81">
        <f t="shared" si="10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4.4000000000000004</v>
      </c>
      <c r="T81">
        <f t="shared" si="11"/>
        <v>4.375</v>
      </c>
      <c r="U81">
        <f t="shared" si="11"/>
        <v>4.3499999999999996</v>
      </c>
      <c r="V81">
        <f t="shared" si="11"/>
        <v>4.3249999999999993</v>
      </c>
      <c r="W81">
        <f t="shared" si="11"/>
        <v>4.2999999999999989</v>
      </c>
      <c r="X81">
        <f t="shared" si="11"/>
        <v>4.2749999999999986</v>
      </c>
      <c r="Y81">
        <f t="shared" si="11"/>
        <v>4.2499999999999982</v>
      </c>
      <c r="Z81">
        <f t="shared" si="11"/>
        <v>4.2249999999999979</v>
      </c>
      <c r="AA81">
        <f t="shared" si="11"/>
        <v>4.2</v>
      </c>
      <c r="AB81">
        <f t="shared" si="11"/>
        <v>4.7</v>
      </c>
      <c r="AC81">
        <f t="shared" si="11"/>
        <v>5.2</v>
      </c>
      <c r="AD81">
        <f t="shared" si="11"/>
        <v>5.7</v>
      </c>
      <c r="AE81">
        <f t="shared" si="11"/>
        <v>6.2</v>
      </c>
      <c r="AF81">
        <f t="shared" si="11"/>
        <v>6.7</v>
      </c>
      <c r="AG81">
        <f t="shared" si="11"/>
        <v>6.68</v>
      </c>
      <c r="AH81">
        <f t="shared" si="11"/>
        <v>6.6599999999999993</v>
      </c>
      <c r="AI81">
        <f t="shared" si="11"/>
        <v>6.6399999999999988</v>
      </c>
      <c r="AJ81">
        <f t="shared" si="11"/>
        <v>6.6199999999999983</v>
      </c>
      <c r="AK81">
        <f t="shared" si="11"/>
        <v>6.6</v>
      </c>
    </row>
    <row r="82" spans="2:37" x14ac:dyDescent="0.25">
      <c r="B82">
        <v>1</v>
      </c>
      <c r="D82">
        <v>7</v>
      </c>
      <c r="E82">
        <v>2</v>
      </c>
      <c r="K82">
        <f t="shared" si="10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  <c r="T82">
        <f t="shared" si="11"/>
        <v>0</v>
      </c>
      <c r="U82">
        <f t="shared" si="11"/>
        <v>0</v>
      </c>
      <c r="V82">
        <f t="shared" si="11"/>
        <v>0</v>
      </c>
      <c r="W82">
        <f t="shared" si="11"/>
        <v>0</v>
      </c>
      <c r="X82">
        <f t="shared" si="11"/>
        <v>0</v>
      </c>
      <c r="Y82">
        <f t="shared" si="11"/>
        <v>0</v>
      </c>
      <c r="Z82">
        <f t="shared" si="11"/>
        <v>0</v>
      </c>
      <c r="AA82">
        <f t="shared" si="11"/>
        <v>0</v>
      </c>
      <c r="AB82">
        <f t="shared" si="11"/>
        <v>0.02</v>
      </c>
      <c r="AC82">
        <f t="shared" si="11"/>
        <v>0.04</v>
      </c>
      <c r="AD82">
        <f t="shared" si="11"/>
        <v>0.06</v>
      </c>
      <c r="AE82">
        <f t="shared" si="11"/>
        <v>0.08</v>
      </c>
      <c r="AF82">
        <f t="shared" si="11"/>
        <v>0.1</v>
      </c>
      <c r="AG82">
        <f t="shared" si="11"/>
        <v>0.08</v>
      </c>
      <c r="AH82">
        <f t="shared" si="11"/>
        <v>0.06</v>
      </c>
      <c r="AI82">
        <f t="shared" si="11"/>
        <v>3.9999999999999994E-2</v>
      </c>
      <c r="AJ82">
        <f t="shared" si="11"/>
        <v>1.9999999999999993E-2</v>
      </c>
      <c r="AK82">
        <f t="shared" si="11"/>
        <v>0</v>
      </c>
    </row>
    <row r="83" spans="2:37" x14ac:dyDescent="0.25">
      <c r="B83">
        <v>1</v>
      </c>
      <c r="D83">
        <v>7</v>
      </c>
      <c r="E83">
        <v>3</v>
      </c>
      <c r="K83">
        <f t="shared" si="10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0.1</v>
      </c>
      <c r="T83">
        <f t="shared" si="11"/>
        <v>0.1</v>
      </c>
      <c r="U83">
        <f t="shared" si="11"/>
        <v>0.1</v>
      </c>
      <c r="V83">
        <f t="shared" si="11"/>
        <v>0.1</v>
      </c>
      <c r="W83">
        <f t="shared" si="11"/>
        <v>0.1</v>
      </c>
      <c r="X83">
        <f t="shared" si="11"/>
        <v>0.1</v>
      </c>
      <c r="Y83">
        <f t="shared" si="11"/>
        <v>0.1</v>
      </c>
      <c r="Z83">
        <f t="shared" si="11"/>
        <v>0.1</v>
      </c>
      <c r="AA83">
        <f t="shared" si="11"/>
        <v>0.1</v>
      </c>
      <c r="AB83">
        <f t="shared" si="11"/>
        <v>0.16000000000000003</v>
      </c>
      <c r="AC83">
        <f t="shared" si="11"/>
        <v>0.22000000000000003</v>
      </c>
      <c r="AD83">
        <f t="shared" si="11"/>
        <v>0.28000000000000003</v>
      </c>
      <c r="AE83">
        <f t="shared" si="11"/>
        <v>0.34</v>
      </c>
      <c r="AF83">
        <f t="shared" si="11"/>
        <v>0.4</v>
      </c>
      <c r="AG83">
        <f t="shared" si="11"/>
        <v>0.42000000000000004</v>
      </c>
      <c r="AH83">
        <f t="shared" si="11"/>
        <v>0.44000000000000006</v>
      </c>
      <c r="AI83">
        <f t="shared" si="11"/>
        <v>0.46000000000000008</v>
      </c>
      <c r="AJ83">
        <f t="shared" si="11"/>
        <v>0.48000000000000009</v>
      </c>
      <c r="AK83">
        <f t="shared" si="11"/>
        <v>0.5</v>
      </c>
    </row>
    <row r="84" spans="2:37" x14ac:dyDescent="0.25">
      <c r="B84">
        <v>2</v>
      </c>
      <c r="D84">
        <v>1</v>
      </c>
      <c r="E84">
        <v>1</v>
      </c>
      <c r="K84">
        <f>K27</f>
        <v>0</v>
      </c>
      <c r="L84">
        <f t="shared" ref="L84:AK86" si="13">L27</f>
        <v>0</v>
      </c>
      <c r="M84">
        <f t="shared" si="13"/>
        <v>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2.1</v>
      </c>
      <c r="X84">
        <f t="shared" si="13"/>
        <v>2.14</v>
      </c>
      <c r="Y84">
        <f t="shared" si="13"/>
        <v>2.1800000000000002</v>
      </c>
      <c r="Z84">
        <f t="shared" si="13"/>
        <v>2.2200000000000002</v>
      </c>
      <c r="AA84">
        <f t="shared" si="13"/>
        <v>2.2600000000000002</v>
      </c>
      <c r="AB84">
        <f t="shared" si="13"/>
        <v>2.2999999999999998</v>
      </c>
      <c r="AC84">
        <f t="shared" si="13"/>
        <v>2.3879999999999999</v>
      </c>
      <c r="AD84">
        <f t="shared" si="13"/>
        <v>2.476</v>
      </c>
      <c r="AE84">
        <f t="shared" si="13"/>
        <v>2.5640000000000001</v>
      </c>
      <c r="AF84">
        <f t="shared" si="13"/>
        <v>2.7</v>
      </c>
      <c r="AG84">
        <f t="shared" si="13"/>
        <v>2.66</v>
      </c>
      <c r="AH84">
        <f t="shared" si="13"/>
        <v>2.62</v>
      </c>
      <c r="AI84">
        <f t="shared" si="13"/>
        <v>2.58</v>
      </c>
      <c r="AJ84">
        <f t="shared" si="13"/>
        <v>2.54</v>
      </c>
      <c r="AK84">
        <f t="shared" si="13"/>
        <v>2.5</v>
      </c>
    </row>
    <row r="85" spans="2:37" x14ac:dyDescent="0.25">
      <c r="B85">
        <v>2</v>
      </c>
      <c r="D85">
        <v>1</v>
      </c>
      <c r="E85">
        <v>2</v>
      </c>
      <c r="K85">
        <f t="shared" ref="K85:Z86" si="14">K28</f>
        <v>0</v>
      </c>
      <c r="L85">
        <f t="shared" si="14"/>
        <v>0</v>
      </c>
      <c r="M85">
        <f t="shared" si="14"/>
        <v>0</v>
      </c>
      <c r="N85">
        <f t="shared" si="14"/>
        <v>0</v>
      </c>
      <c r="O85">
        <f t="shared" si="14"/>
        <v>0</v>
      </c>
      <c r="P85">
        <f t="shared" si="14"/>
        <v>0</v>
      </c>
      <c r="Q85">
        <f t="shared" si="14"/>
        <v>0</v>
      </c>
      <c r="R85">
        <f t="shared" si="14"/>
        <v>0</v>
      </c>
      <c r="S85">
        <f t="shared" si="14"/>
        <v>0</v>
      </c>
      <c r="T85">
        <f t="shared" si="14"/>
        <v>0</v>
      </c>
      <c r="U85">
        <f t="shared" si="14"/>
        <v>0</v>
      </c>
      <c r="V85">
        <f t="shared" si="14"/>
        <v>0</v>
      </c>
      <c r="W85">
        <f t="shared" si="14"/>
        <v>3.3</v>
      </c>
      <c r="X85">
        <f t="shared" si="14"/>
        <v>3.2399999999999998</v>
      </c>
      <c r="Y85">
        <f t="shared" si="14"/>
        <v>3.1799999999999997</v>
      </c>
      <c r="Z85">
        <f t="shared" si="14"/>
        <v>3.1199999999999997</v>
      </c>
      <c r="AA85">
        <f t="shared" si="13"/>
        <v>3.0599999999999996</v>
      </c>
      <c r="AB85">
        <f t="shared" si="13"/>
        <v>3</v>
      </c>
      <c r="AC85">
        <f t="shared" si="13"/>
        <v>3.2880000000000003</v>
      </c>
      <c r="AD85">
        <f t="shared" si="13"/>
        <v>3.5760000000000005</v>
      </c>
      <c r="AE85">
        <f t="shared" si="13"/>
        <v>3.8640000000000008</v>
      </c>
      <c r="AF85">
        <f t="shared" si="13"/>
        <v>4.5</v>
      </c>
      <c r="AG85">
        <f t="shared" si="13"/>
        <v>4.72</v>
      </c>
      <c r="AH85">
        <f t="shared" si="13"/>
        <v>4.9399999999999995</v>
      </c>
      <c r="AI85">
        <f t="shared" si="13"/>
        <v>5.1599999999999993</v>
      </c>
      <c r="AJ85">
        <f t="shared" si="13"/>
        <v>5.379999999999999</v>
      </c>
      <c r="AK85">
        <f t="shared" si="13"/>
        <v>5.6</v>
      </c>
    </row>
    <row r="86" spans="2:37" x14ac:dyDescent="0.25">
      <c r="B86">
        <v>2</v>
      </c>
      <c r="D86">
        <v>1</v>
      </c>
      <c r="E86">
        <v>3</v>
      </c>
      <c r="K86">
        <f t="shared" si="14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9.6999999999999993</v>
      </c>
      <c r="X86">
        <f t="shared" si="13"/>
        <v>9.1</v>
      </c>
      <c r="Y86">
        <f t="shared" si="13"/>
        <v>8.5</v>
      </c>
      <c r="Z86">
        <f t="shared" si="13"/>
        <v>7.9</v>
      </c>
      <c r="AA86">
        <f t="shared" si="13"/>
        <v>7.3000000000000007</v>
      </c>
      <c r="AB86">
        <f t="shared" si="13"/>
        <v>6.7</v>
      </c>
      <c r="AC86">
        <f t="shared" si="13"/>
        <v>7.22</v>
      </c>
      <c r="AD86">
        <f t="shared" si="13"/>
        <v>7.7399999999999993</v>
      </c>
      <c r="AE86">
        <f t="shared" si="13"/>
        <v>8.26</v>
      </c>
      <c r="AF86">
        <f t="shared" si="13"/>
        <v>9.9</v>
      </c>
      <c r="AG86">
        <f t="shared" si="13"/>
        <v>9.620000000000001</v>
      </c>
      <c r="AH86">
        <f t="shared" si="13"/>
        <v>9.3400000000000016</v>
      </c>
      <c r="AI86">
        <f t="shared" si="13"/>
        <v>9.0600000000000023</v>
      </c>
      <c r="AJ86">
        <f t="shared" si="13"/>
        <v>8.7800000000000029</v>
      </c>
      <c r="AK86" s="15">
        <f>AK29</f>
        <v>8.5</v>
      </c>
    </row>
    <row r="87" spans="2:37" x14ac:dyDescent="0.25">
      <c r="B87">
        <v>2</v>
      </c>
      <c r="D87">
        <v>2</v>
      </c>
      <c r="E87">
        <v>1</v>
      </c>
      <c r="K87">
        <f>((K31*K60/100)+(K34*K61/100))</f>
        <v>0</v>
      </c>
      <c r="L87">
        <f t="shared" ref="L87:AK87" si="15">((L31*L60/100)+(L34*L61/100))</f>
        <v>0</v>
      </c>
      <c r="M87">
        <f t="shared" si="15"/>
        <v>0</v>
      </c>
      <c r="N87">
        <f t="shared" si="15"/>
        <v>0</v>
      </c>
      <c r="O87">
        <f t="shared" si="15"/>
        <v>0</v>
      </c>
      <c r="P87">
        <f t="shared" si="15"/>
        <v>0</v>
      </c>
      <c r="Q87">
        <f t="shared" si="15"/>
        <v>0</v>
      </c>
      <c r="R87">
        <f t="shared" si="15"/>
        <v>0</v>
      </c>
      <c r="S87">
        <f t="shared" si="15"/>
        <v>0</v>
      </c>
      <c r="T87">
        <f t="shared" si="15"/>
        <v>0</v>
      </c>
      <c r="U87">
        <f t="shared" si="15"/>
        <v>0</v>
      </c>
      <c r="V87">
        <f t="shared" si="15"/>
        <v>0</v>
      </c>
      <c r="W87">
        <f t="shared" si="15"/>
        <v>5.6715286270813321</v>
      </c>
      <c r="X87">
        <f t="shared" si="15"/>
        <v>5.4796025212373882</v>
      </c>
      <c r="Y87">
        <f t="shared" si="15"/>
        <v>5.2851424838996177</v>
      </c>
      <c r="Z87">
        <f t="shared" si="15"/>
        <v>5.0897166014499833</v>
      </c>
      <c r="AA87">
        <f t="shared" si="15"/>
        <v>4.8931169667989289</v>
      </c>
      <c r="AB87">
        <f t="shared" si="15"/>
        <v>4.6954218647078783</v>
      </c>
      <c r="AC87">
        <f t="shared" si="15"/>
        <v>4.9492291468621605</v>
      </c>
      <c r="AD87">
        <f t="shared" si="15"/>
        <v>5.2005643736396392</v>
      </c>
      <c r="AE87">
        <f t="shared" si="15"/>
        <v>5.4494664341546475</v>
      </c>
      <c r="AF87">
        <f t="shared" si="15"/>
        <v>6.1662116083351446</v>
      </c>
      <c r="AG87">
        <f t="shared" si="15"/>
        <v>6.3256980087626022</v>
      </c>
      <c r="AH87">
        <f t="shared" si="15"/>
        <v>6.4859644336417066</v>
      </c>
      <c r="AI87">
        <f t="shared" si="15"/>
        <v>6.6465620064373461</v>
      </c>
      <c r="AJ87">
        <f t="shared" si="15"/>
        <v>6.8070127507559288</v>
      </c>
      <c r="AK87">
        <f t="shared" si="15"/>
        <v>6.9678856718787037</v>
      </c>
    </row>
    <row r="88" spans="2:37" x14ac:dyDescent="0.25">
      <c r="B88">
        <v>2</v>
      </c>
      <c r="D88">
        <v>2</v>
      </c>
      <c r="E88">
        <v>2</v>
      </c>
      <c r="K88">
        <f>((K32*K60/100)+(K35*K61/100))</f>
        <v>0</v>
      </c>
      <c r="L88">
        <f t="shared" ref="L88:AK88" si="16">((L32*L60/100)+(L35*L61/100))</f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  <c r="Q88">
        <f t="shared" si="16"/>
        <v>0</v>
      </c>
      <c r="R88">
        <f t="shared" si="16"/>
        <v>0</v>
      </c>
      <c r="S88">
        <f t="shared" si="16"/>
        <v>0</v>
      </c>
      <c r="T88">
        <f t="shared" si="16"/>
        <v>0</v>
      </c>
      <c r="U88">
        <f t="shared" si="16"/>
        <v>0</v>
      </c>
      <c r="V88">
        <f t="shared" si="16"/>
        <v>0</v>
      </c>
      <c r="W88">
        <f t="shared" si="16"/>
        <v>4.4304550145864781</v>
      </c>
      <c r="X88">
        <f t="shared" si="16"/>
        <v>4.0952349488532507</v>
      </c>
      <c r="Y88">
        <f t="shared" si="16"/>
        <v>3.7651791254615041</v>
      </c>
      <c r="Z88">
        <f t="shared" si="16"/>
        <v>3.4378655307069907</v>
      </c>
      <c r="AA88">
        <f t="shared" si="16"/>
        <v>3.1136317699325118</v>
      </c>
      <c r="AB88">
        <f t="shared" si="16"/>
        <v>2.7923984510668878</v>
      </c>
      <c r="AC88">
        <f t="shared" si="16"/>
        <v>3.0962765648916459</v>
      </c>
      <c r="AD88">
        <f t="shared" si="16"/>
        <v>3.4055102884421933</v>
      </c>
      <c r="AE88">
        <f t="shared" si="16"/>
        <v>3.7200816527501392</v>
      </c>
      <c r="AF88">
        <f t="shared" si="16"/>
        <v>4.646199186360672</v>
      </c>
      <c r="AG88">
        <f t="shared" si="16"/>
        <v>4.7838968346234525</v>
      </c>
      <c r="AH88">
        <f t="shared" si="16"/>
        <v>4.9203477268781466</v>
      </c>
      <c r="AI88">
        <f t="shared" si="16"/>
        <v>5.056296151011332</v>
      </c>
      <c r="AJ88">
        <f t="shared" si="16"/>
        <v>5.1925082811849004</v>
      </c>
      <c r="AK88">
        <f t="shared" si="16"/>
        <v>5.3280800667910411</v>
      </c>
    </row>
    <row r="89" spans="2:37" x14ac:dyDescent="0.25">
      <c r="B89">
        <v>2</v>
      </c>
      <c r="D89">
        <v>2</v>
      </c>
      <c r="E89">
        <v>3</v>
      </c>
      <c r="K89">
        <f>((K33*K60/100)+(K36*K61/100))</f>
        <v>0</v>
      </c>
      <c r="L89">
        <f t="shared" ref="L89:AK89" si="17">((L33*L60/100)+(L36*L61/100))</f>
        <v>0</v>
      </c>
      <c r="M89">
        <f t="shared" si="17"/>
        <v>0</v>
      </c>
      <c r="N89">
        <f t="shared" si="17"/>
        <v>0</v>
      </c>
      <c r="O89">
        <f t="shared" si="17"/>
        <v>0</v>
      </c>
      <c r="P89">
        <f t="shared" si="17"/>
        <v>0</v>
      </c>
      <c r="Q89">
        <f t="shared" si="17"/>
        <v>0</v>
      </c>
      <c r="R89">
        <f t="shared" si="17"/>
        <v>0</v>
      </c>
      <c r="S89">
        <f t="shared" si="17"/>
        <v>0</v>
      </c>
      <c r="T89">
        <f t="shared" si="17"/>
        <v>0</v>
      </c>
      <c r="U89">
        <f t="shared" si="17"/>
        <v>0</v>
      </c>
      <c r="V89">
        <f t="shared" si="17"/>
        <v>0</v>
      </c>
      <c r="W89">
        <f t="shared" si="17"/>
        <v>6.7039672833356203</v>
      </c>
      <c r="X89">
        <f t="shared" si="17"/>
        <v>6.3210152575039436</v>
      </c>
      <c r="Y89">
        <f t="shared" si="17"/>
        <v>5.9435360700331765</v>
      </c>
      <c r="Z89">
        <f t="shared" si="17"/>
        <v>5.5698294266446862</v>
      </c>
      <c r="AA89">
        <f t="shared" si="17"/>
        <v>5.2001566792145688</v>
      </c>
      <c r="AB89">
        <f t="shared" si="17"/>
        <v>4.8345234435817082</v>
      </c>
      <c r="AC89">
        <f t="shared" si="17"/>
        <v>5.0802015951019088</v>
      </c>
      <c r="AD89">
        <f t="shared" si="17"/>
        <v>5.3237405666416695</v>
      </c>
      <c r="AE89">
        <f t="shared" si="17"/>
        <v>5.5650602219805929</v>
      </c>
      <c r="AF89">
        <f t="shared" si="17"/>
        <v>6.4041369315652723</v>
      </c>
      <c r="AG89">
        <f t="shared" si="17"/>
        <v>6.4588242887108045</v>
      </c>
      <c r="AH89">
        <f t="shared" si="17"/>
        <v>6.5133158064436127</v>
      </c>
      <c r="AI89">
        <f t="shared" si="17"/>
        <v>6.5676966972980892</v>
      </c>
      <c r="AJ89">
        <f t="shared" si="17"/>
        <v>6.6220847135308167</v>
      </c>
      <c r="AK89">
        <f t="shared" si="17"/>
        <v>6.6763314402333567</v>
      </c>
    </row>
    <row r="90" spans="2:37" x14ac:dyDescent="0.25">
      <c r="B90">
        <v>2</v>
      </c>
      <c r="D90">
        <v>4</v>
      </c>
      <c r="E90">
        <v>1</v>
      </c>
      <c r="K90">
        <f>((K37*K62/100)+(K40*K63/100))</f>
        <v>0</v>
      </c>
      <c r="L90">
        <f t="shared" ref="L90:AK90" si="18">((L37*L62/100)+(L40*L63/100))</f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8"/>
        <v>0</v>
      </c>
      <c r="S90">
        <f t="shared" si="18"/>
        <v>0</v>
      </c>
      <c r="T90">
        <f t="shared" si="18"/>
        <v>0</v>
      </c>
      <c r="U90">
        <f t="shared" si="18"/>
        <v>0</v>
      </c>
      <c r="V90">
        <f t="shared" si="18"/>
        <v>0</v>
      </c>
      <c r="W90">
        <f t="shared" si="18"/>
        <v>7.6634009341926328</v>
      </c>
      <c r="X90">
        <f t="shared" si="18"/>
        <v>7.5047968635607587</v>
      </c>
      <c r="Y90">
        <f t="shared" si="18"/>
        <v>7.3454800044904616</v>
      </c>
      <c r="Z90">
        <f t="shared" si="18"/>
        <v>7.1887880294122688</v>
      </c>
      <c r="AA90">
        <f t="shared" si="18"/>
        <v>7.0347670850707766</v>
      </c>
      <c r="AB90">
        <f t="shared" si="18"/>
        <v>6.8833501250676496</v>
      </c>
      <c r="AC90">
        <f t="shared" si="18"/>
        <v>7.4031888996167732</v>
      </c>
      <c r="AD90">
        <f t="shared" si="18"/>
        <v>7.9230276771255648</v>
      </c>
      <c r="AE90">
        <f t="shared" si="18"/>
        <v>8.4427066389665129</v>
      </c>
      <c r="AF90">
        <f t="shared" si="18"/>
        <v>9.6274202671539832</v>
      </c>
      <c r="AG90">
        <f t="shared" si="18"/>
        <v>9.7095328224620996</v>
      </c>
      <c r="AH90">
        <f t="shared" si="18"/>
        <v>9.7916766101938073</v>
      </c>
      <c r="AI90">
        <f t="shared" si="18"/>
        <v>9.8739050493724143</v>
      </c>
      <c r="AJ90">
        <f t="shared" si="18"/>
        <v>9.9560898385408301</v>
      </c>
      <c r="AK90">
        <f t="shared" si="18"/>
        <v>10.038269663262826</v>
      </c>
    </row>
    <row r="91" spans="2:37" x14ac:dyDescent="0.25">
      <c r="B91">
        <v>2</v>
      </c>
      <c r="D91">
        <v>4</v>
      </c>
      <c r="E91">
        <v>2</v>
      </c>
      <c r="K91">
        <f>((K38*K62/100)+(K41*K63/100))</f>
        <v>0</v>
      </c>
      <c r="L91">
        <f t="shared" ref="L91:AK91" si="19">((L38*L62/100)+(L41*L63/100))</f>
        <v>0</v>
      </c>
      <c r="M91">
        <f t="shared" si="19"/>
        <v>0</v>
      </c>
      <c r="N91">
        <f t="shared" si="19"/>
        <v>0</v>
      </c>
      <c r="O91">
        <f t="shared" si="19"/>
        <v>0</v>
      </c>
      <c r="P91">
        <f t="shared" si="19"/>
        <v>0</v>
      </c>
      <c r="Q91">
        <f t="shared" si="19"/>
        <v>0</v>
      </c>
      <c r="R91">
        <f t="shared" si="19"/>
        <v>0</v>
      </c>
      <c r="S91">
        <f t="shared" si="19"/>
        <v>0</v>
      </c>
      <c r="T91">
        <f t="shared" si="19"/>
        <v>0</v>
      </c>
      <c r="U91">
        <f t="shared" si="19"/>
        <v>0</v>
      </c>
      <c r="V91">
        <f t="shared" si="19"/>
        <v>0</v>
      </c>
      <c r="W91">
        <f t="shared" si="19"/>
        <v>0.5265557285541913</v>
      </c>
      <c r="X91">
        <f t="shared" si="19"/>
        <v>0.60561334727209637</v>
      </c>
      <c r="Y91">
        <f t="shared" si="19"/>
        <v>0.68405376464797374</v>
      </c>
      <c r="Z91">
        <f t="shared" si="19"/>
        <v>0.76249584354592681</v>
      </c>
      <c r="AA91">
        <f t="shared" si="19"/>
        <v>0.84096425738763592</v>
      </c>
      <c r="AB91">
        <f t="shared" si="19"/>
        <v>0.91945843755637524</v>
      </c>
      <c r="AC91">
        <f t="shared" si="19"/>
        <v>1.0177337915605102</v>
      </c>
      <c r="AD91">
        <f t="shared" si="19"/>
        <v>1.1154448884930674</v>
      </c>
      <c r="AE91">
        <f t="shared" si="19"/>
        <v>1.2123627741041001</v>
      </c>
      <c r="AF91">
        <f t="shared" si="19"/>
        <v>1.3274202671539834</v>
      </c>
      <c r="AG91">
        <f t="shared" si="19"/>
        <v>1.3922490801708318</v>
      </c>
      <c r="AH91">
        <f t="shared" si="19"/>
        <v>1.4570576579651293</v>
      </c>
      <c r="AI91">
        <f t="shared" si="19"/>
        <v>1.5219190918257364</v>
      </c>
      <c r="AJ91">
        <f t="shared" si="19"/>
        <v>1.5866634377728455</v>
      </c>
      <c r="AK91">
        <f t="shared" si="19"/>
        <v>1.6513194227362717</v>
      </c>
    </row>
    <row r="92" spans="2:37" x14ac:dyDescent="0.25">
      <c r="B92">
        <v>2</v>
      </c>
      <c r="D92">
        <v>4</v>
      </c>
      <c r="E92">
        <v>3</v>
      </c>
      <c r="K92">
        <f>((K39*K62/100)+(K42*K63/100))</f>
        <v>0</v>
      </c>
      <c r="L92">
        <f t="shared" ref="L92:AK92" si="20">((L39*L62/100)+(L42*L63/100))</f>
        <v>0</v>
      </c>
      <c r="M92">
        <f t="shared" si="20"/>
        <v>0</v>
      </c>
      <c r="N92">
        <f t="shared" si="20"/>
        <v>0</v>
      </c>
      <c r="O92">
        <f t="shared" si="20"/>
        <v>0</v>
      </c>
      <c r="P92">
        <f t="shared" si="20"/>
        <v>0</v>
      </c>
      <c r="Q92">
        <f t="shared" si="20"/>
        <v>0</v>
      </c>
      <c r="R92">
        <f t="shared" si="20"/>
        <v>0</v>
      </c>
      <c r="S92">
        <f t="shared" si="20"/>
        <v>0</v>
      </c>
      <c r="T92">
        <f t="shared" si="20"/>
        <v>0</v>
      </c>
      <c r="U92">
        <f t="shared" si="20"/>
        <v>0</v>
      </c>
      <c r="V92">
        <f t="shared" si="20"/>
        <v>0</v>
      </c>
      <c r="W92">
        <f t="shared" si="20"/>
        <v>1.934688854289162</v>
      </c>
      <c r="X92">
        <f t="shared" si="20"/>
        <v>1.9409263983273484</v>
      </c>
      <c r="Y92">
        <f t="shared" si="20"/>
        <v>1.947037849414081</v>
      </c>
      <c r="Z92">
        <f t="shared" si="20"/>
        <v>1.9528998337418373</v>
      </c>
      <c r="AA92">
        <f t="shared" si="20"/>
        <v>1.9585157108865163</v>
      </c>
      <c r="AB92">
        <f t="shared" si="20"/>
        <v>1.9638916875112749</v>
      </c>
      <c r="AC92">
        <f t="shared" si="20"/>
        <v>2.1483653241687897</v>
      </c>
      <c r="AD92">
        <f t="shared" si="20"/>
        <v>2.3334469054669422</v>
      </c>
      <c r="AE92">
        <f t="shared" si="20"/>
        <v>2.5192129816392907</v>
      </c>
      <c r="AF92">
        <f t="shared" si="20"/>
        <v>2.8862898664230086</v>
      </c>
      <c r="AG92">
        <f t="shared" si="20"/>
        <v>3.0186159506641044</v>
      </c>
      <c r="AH92">
        <f t="shared" si="20"/>
        <v>3.1510139136918509</v>
      </c>
      <c r="AI92">
        <f t="shared" si="20"/>
        <v>3.2834236031431452</v>
      </c>
      <c r="AJ92">
        <f t="shared" si="20"/>
        <v>3.4159799620351592</v>
      </c>
      <c r="AK92">
        <f t="shared" si="20"/>
        <v>3.548680577263728</v>
      </c>
    </row>
    <row r="93" spans="2:37" x14ac:dyDescent="0.25">
      <c r="B93">
        <v>2</v>
      </c>
      <c r="D93">
        <v>6</v>
      </c>
      <c r="E93">
        <v>1</v>
      </c>
      <c r="K93">
        <f t="shared" ref="K93:K98" si="21">K43</f>
        <v>0</v>
      </c>
      <c r="L93">
        <f t="shared" ref="L93:AK98" si="22">L43</f>
        <v>0</v>
      </c>
      <c r="M93">
        <f t="shared" si="22"/>
        <v>0</v>
      </c>
      <c r="N93">
        <f t="shared" si="22"/>
        <v>0</v>
      </c>
      <c r="O93">
        <f t="shared" si="22"/>
        <v>0</v>
      </c>
      <c r="P93">
        <f t="shared" si="22"/>
        <v>0</v>
      </c>
      <c r="Q93">
        <f t="shared" si="22"/>
        <v>0</v>
      </c>
      <c r="R93">
        <f t="shared" si="22"/>
        <v>0</v>
      </c>
      <c r="S93">
        <f t="shared" si="22"/>
        <v>0</v>
      </c>
      <c r="T93">
        <f t="shared" si="22"/>
        <v>0</v>
      </c>
      <c r="U93">
        <f t="shared" si="22"/>
        <v>0</v>
      </c>
      <c r="V93">
        <f t="shared" si="22"/>
        <v>0</v>
      </c>
      <c r="W93">
        <f t="shared" si="22"/>
        <v>6.4</v>
      </c>
      <c r="X93">
        <f t="shared" si="22"/>
        <v>6.28</v>
      </c>
      <c r="Y93">
        <f t="shared" si="22"/>
        <v>6.16</v>
      </c>
      <c r="Z93">
        <f t="shared" si="22"/>
        <v>6.04</v>
      </c>
      <c r="AA93">
        <f t="shared" si="22"/>
        <v>5.92</v>
      </c>
      <c r="AB93">
        <f t="shared" si="22"/>
        <v>5.8</v>
      </c>
      <c r="AC93">
        <f t="shared" si="22"/>
        <v>6.3159999999999998</v>
      </c>
      <c r="AD93">
        <f t="shared" si="22"/>
        <v>6.8319999999999999</v>
      </c>
      <c r="AE93">
        <f t="shared" si="22"/>
        <v>7.3479999999999999</v>
      </c>
      <c r="AF93">
        <f t="shared" si="22"/>
        <v>8.5</v>
      </c>
      <c r="AG93">
        <f t="shared" si="22"/>
        <v>8.6</v>
      </c>
      <c r="AH93">
        <f t="shared" si="22"/>
        <v>8.6999999999999993</v>
      </c>
      <c r="AI93">
        <f t="shared" si="22"/>
        <v>8.7999999999999989</v>
      </c>
      <c r="AJ93">
        <f t="shared" si="22"/>
        <v>8.8999999999999986</v>
      </c>
      <c r="AK93">
        <f t="shared" si="22"/>
        <v>9</v>
      </c>
    </row>
    <row r="94" spans="2:37" x14ac:dyDescent="0.25">
      <c r="B94">
        <v>2</v>
      </c>
      <c r="D94">
        <v>6</v>
      </c>
      <c r="E94">
        <v>2</v>
      </c>
      <c r="K94">
        <f t="shared" si="21"/>
        <v>0</v>
      </c>
      <c r="L94">
        <f t="shared" ref="L94:Z94" si="23">L44</f>
        <v>0</v>
      </c>
      <c r="M94">
        <f t="shared" si="23"/>
        <v>0</v>
      </c>
      <c r="N94">
        <f t="shared" si="23"/>
        <v>0</v>
      </c>
      <c r="O94">
        <f t="shared" si="23"/>
        <v>0</v>
      </c>
      <c r="P94">
        <f t="shared" si="23"/>
        <v>0</v>
      </c>
      <c r="Q94">
        <f t="shared" si="23"/>
        <v>0</v>
      </c>
      <c r="R94">
        <f t="shared" si="23"/>
        <v>0</v>
      </c>
      <c r="S94">
        <f t="shared" si="23"/>
        <v>0</v>
      </c>
      <c r="T94">
        <f t="shared" si="23"/>
        <v>0</v>
      </c>
      <c r="U94">
        <f t="shared" si="23"/>
        <v>0</v>
      </c>
      <c r="V94">
        <f t="shared" si="23"/>
        <v>0</v>
      </c>
      <c r="W94">
        <f t="shared" si="23"/>
        <v>0.1</v>
      </c>
      <c r="X94">
        <f t="shared" si="23"/>
        <v>0.12000000000000001</v>
      </c>
      <c r="Y94">
        <f t="shared" si="23"/>
        <v>0.14000000000000001</v>
      </c>
      <c r="Z94">
        <f t="shared" si="23"/>
        <v>0.16</v>
      </c>
      <c r="AA94">
        <f t="shared" si="22"/>
        <v>0.18</v>
      </c>
      <c r="AB94">
        <f t="shared" si="22"/>
        <v>0.2</v>
      </c>
      <c r="AC94">
        <f t="shared" si="22"/>
        <v>0.20400000000000001</v>
      </c>
      <c r="AD94">
        <f t="shared" si="22"/>
        <v>0.20800000000000002</v>
      </c>
      <c r="AE94">
        <f t="shared" si="22"/>
        <v>0.21200000000000002</v>
      </c>
      <c r="AF94">
        <f t="shared" si="22"/>
        <v>0.2</v>
      </c>
      <c r="AG94">
        <f t="shared" si="22"/>
        <v>0.24000000000000002</v>
      </c>
      <c r="AH94">
        <f t="shared" si="22"/>
        <v>0.28000000000000003</v>
      </c>
      <c r="AI94">
        <f t="shared" si="22"/>
        <v>0.32</v>
      </c>
      <c r="AJ94">
        <f t="shared" si="22"/>
        <v>0.36</v>
      </c>
      <c r="AK94">
        <f t="shared" si="22"/>
        <v>0.4</v>
      </c>
    </row>
    <row r="95" spans="2:37" x14ac:dyDescent="0.25">
      <c r="B95">
        <v>2</v>
      </c>
      <c r="D95">
        <v>6</v>
      </c>
      <c r="E95">
        <v>3</v>
      </c>
      <c r="K95">
        <f t="shared" si="21"/>
        <v>0</v>
      </c>
      <c r="L95">
        <f t="shared" si="22"/>
        <v>0</v>
      </c>
      <c r="M95">
        <f t="shared" si="22"/>
        <v>0</v>
      </c>
      <c r="N95">
        <f t="shared" si="22"/>
        <v>0</v>
      </c>
      <c r="O95">
        <f t="shared" si="22"/>
        <v>0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22"/>
        <v>0</v>
      </c>
      <c r="V95">
        <f t="shared" si="22"/>
        <v>0</v>
      </c>
      <c r="W95">
        <f t="shared" si="22"/>
        <v>0.8</v>
      </c>
      <c r="X95">
        <f t="shared" si="22"/>
        <v>0.78</v>
      </c>
      <c r="Y95">
        <f t="shared" si="22"/>
        <v>0.76</v>
      </c>
      <c r="Z95">
        <f t="shared" si="22"/>
        <v>0.74</v>
      </c>
      <c r="AA95">
        <f t="shared" si="22"/>
        <v>0.72</v>
      </c>
      <c r="AB95">
        <f t="shared" si="22"/>
        <v>0.7</v>
      </c>
      <c r="AC95">
        <f t="shared" si="22"/>
        <v>0.73599999999999999</v>
      </c>
      <c r="AD95">
        <f t="shared" si="22"/>
        <v>0.77200000000000002</v>
      </c>
      <c r="AE95">
        <f t="shared" si="22"/>
        <v>0.80800000000000005</v>
      </c>
      <c r="AF95">
        <f t="shared" si="22"/>
        <v>0.9</v>
      </c>
      <c r="AG95">
        <f t="shared" si="22"/>
        <v>0.92</v>
      </c>
      <c r="AH95">
        <f t="shared" si="22"/>
        <v>0.94000000000000006</v>
      </c>
      <c r="AI95">
        <f t="shared" si="22"/>
        <v>0.96000000000000008</v>
      </c>
      <c r="AJ95">
        <f t="shared" si="22"/>
        <v>0.98000000000000009</v>
      </c>
      <c r="AK95">
        <f t="shared" si="22"/>
        <v>1</v>
      </c>
    </row>
    <row r="96" spans="2:37" x14ac:dyDescent="0.25">
      <c r="B96">
        <v>2</v>
      </c>
      <c r="D96">
        <v>7</v>
      </c>
      <c r="E96">
        <v>1</v>
      </c>
      <c r="K96">
        <f t="shared" si="21"/>
        <v>0</v>
      </c>
      <c r="L96">
        <f t="shared" si="22"/>
        <v>0</v>
      </c>
      <c r="M96">
        <f t="shared" si="22"/>
        <v>0</v>
      </c>
      <c r="N96">
        <f t="shared" si="22"/>
        <v>0</v>
      </c>
      <c r="O96">
        <f t="shared" si="22"/>
        <v>0</v>
      </c>
      <c r="P96">
        <f t="shared" si="22"/>
        <v>0</v>
      </c>
      <c r="Q96">
        <f t="shared" si="22"/>
        <v>0</v>
      </c>
      <c r="R96">
        <f t="shared" si="22"/>
        <v>0</v>
      </c>
      <c r="S96">
        <f t="shared" si="22"/>
        <v>0</v>
      </c>
      <c r="T96">
        <f t="shared" si="22"/>
        <v>0</v>
      </c>
      <c r="U96">
        <f t="shared" si="22"/>
        <v>0</v>
      </c>
      <c r="V96">
        <f t="shared" si="22"/>
        <v>0</v>
      </c>
      <c r="W96">
        <f t="shared" si="22"/>
        <v>2.6</v>
      </c>
      <c r="X96">
        <f t="shared" si="22"/>
        <v>2.9</v>
      </c>
      <c r="Y96">
        <f t="shared" si="22"/>
        <v>3.1999999999999997</v>
      </c>
      <c r="Z96">
        <f t="shared" si="22"/>
        <v>3.4999999999999996</v>
      </c>
      <c r="AA96">
        <f t="shared" si="22"/>
        <v>3.7999999999999994</v>
      </c>
      <c r="AB96">
        <f t="shared" si="22"/>
        <v>4.0999999999999996</v>
      </c>
      <c r="AC96">
        <f t="shared" si="22"/>
        <v>4.3</v>
      </c>
      <c r="AD96">
        <f t="shared" si="22"/>
        <v>4.5</v>
      </c>
      <c r="AE96">
        <f t="shared" si="22"/>
        <v>4.7</v>
      </c>
      <c r="AF96">
        <f t="shared" si="22"/>
        <v>4.8</v>
      </c>
      <c r="AG96">
        <f t="shared" si="22"/>
        <v>4.8999999999999995</v>
      </c>
      <c r="AH96">
        <f t="shared" si="22"/>
        <v>4.9999999999999991</v>
      </c>
      <c r="AI96">
        <f t="shared" si="22"/>
        <v>5.0999999999999988</v>
      </c>
      <c r="AJ96">
        <f t="shared" si="22"/>
        <v>5.1999999999999984</v>
      </c>
      <c r="AK96">
        <f t="shared" si="22"/>
        <v>5.3</v>
      </c>
    </row>
    <row r="97" spans="2:37" x14ac:dyDescent="0.25">
      <c r="B97">
        <v>2</v>
      </c>
      <c r="D97">
        <v>7</v>
      </c>
      <c r="E97">
        <v>2</v>
      </c>
      <c r="K97">
        <f t="shared" si="21"/>
        <v>0</v>
      </c>
      <c r="L97">
        <f t="shared" si="22"/>
        <v>0</v>
      </c>
      <c r="M97">
        <f t="shared" si="22"/>
        <v>0</v>
      </c>
      <c r="N97">
        <f t="shared" si="22"/>
        <v>0</v>
      </c>
      <c r="O97">
        <f t="shared" si="22"/>
        <v>0</v>
      </c>
      <c r="P97">
        <f t="shared" si="22"/>
        <v>0</v>
      </c>
      <c r="Q97">
        <f t="shared" si="22"/>
        <v>0</v>
      </c>
      <c r="R97">
        <f t="shared" si="22"/>
        <v>0</v>
      </c>
      <c r="S97">
        <f t="shared" si="22"/>
        <v>0</v>
      </c>
      <c r="T97">
        <f t="shared" si="22"/>
        <v>0</v>
      </c>
      <c r="U97">
        <f t="shared" si="22"/>
        <v>0</v>
      </c>
      <c r="V97">
        <f t="shared" si="22"/>
        <v>0</v>
      </c>
      <c r="W97">
        <f t="shared" si="22"/>
        <v>0</v>
      </c>
      <c r="X97">
        <f t="shared" si="22"/>
        <v>0</v>
      </c>
      <c r="Y97">
        <f t="shared" si="22"/>
        <v>0</v>
      </c>
      <c r="Z97">
        <f t="shared" si="22"/>
        <v>0</v>
      </c>
      <c r="AA97">
        <f t="shared" si="22"/>
        <v>0</v>
      </c>
      <c r="AB97">
        <f t="shared" si="22"/>
        <v>0</v>
      </c>
      <c r="AC97">
        <f t="shared" si="22"/>
        <v>0.1</v>
      </c>
      <c r="AD97">
        <f t="shared" si="22"/>
        <v>0.2</v>
      </c>
      <c r="AE97">
        <f t="shared" si="22"/>
        <v>0.30000000000000004</v>
      </c>
      <c r="AF97">
        <f t="shared" si="22"/>
        <v>0.5</v>
      </c>
      <c r="AG97">
        <f t="shared" si="22"/>
        <v>0.42</v>
      </c>
      <c r="AH97">
        <f t="shared" si="22"/>
        <v>0.33999999999999997</v>
      </c>
      <c r="AI97">
        <f t="shared" si="22"/>
        <v>0.25999999999999995</v>
      </c>
      <c r="AJ97">
        <f t="shared" si="22"/>
        <v>0.17999999999999994</v>
      </c>
      <c r="AK97">
        <f t="shared" si="22"/>
        <v>0.1</v>
      </c>
    </row>
    <row r="98" spans="2:37" x14ac:dyDescent="0.25">
      <c r="B98">
        <v>2</v>
      </c>
      <c r="D98">
        <v>7</v>
      </c>
      <c r="E98">
        <v>3</v>
      </c>
      <c r="K98">
        <f t="shared" si="21"/>
        <v>0</v>
      </c>
      <c r="L98">
        <f t="shared" si="22"/>
        <v>0</v>
      </c>
      <c r="M98">
        <f t="shared" si="22"/>
        <v>0</v>
      </c>
      <c r="N98">
        <f t="shared" si="22"/>
        <v>0</v>
      </c>
      <c r="O98">
        <f t="shared" si="22"/>
        <v>0</v>
      </c>
      <c r="P98">
        <f t="shared" si="22"/>
        <v>0</v>
      </c>
      <c r="Q98">
        <f t="shared" si="22"/>
        <v>0</v>
      </c>
      <c r="R98">
        <f t="shared" si="22"/>
        <v>0</v>
      </c>
      <c r="S98">
        <f t="shared" si="22"/>
        <v>0</v>
      </c>
      <c r="T98">
        <f t="shared" si="22"/>
        <v>0</v>
      </c>
      <c r="U98">
        <f t="shared" si="22"/>
        <v>0</v>
      </c>
      <c r="V98">
        <f t="shared" si="22"/>
        <v>0</v>
      </c>
      <c r="W98">
        <f t="shared" si="22"/>
        <v>0</v>
      </c>
      <c r="X98">
        <f t="shared" si="22"/>
        <v>0.02</v>
      </c>
      <c r="Y98">
        <f t="shared" si="22"/>
        <v>0.04</v>
      </c>
      <c r="Z98">
        <f t="shared" si="22"/>
        <v>0.06</v>
      </c>
      <c r="AA98">
        <f t="shared" si="22"/>
        <v>0.08</v>
      </c>
      <c r="AB98">
        <f t="shared" si="22"/>
        <v>0.1</v>
      </c>
      <c r="AC98">
        <f t="shared" si="22"/>
        <v>0.26400000000000001</v>
      </c>
      <c r="AD98">
        <f t="shared" si="22"/>
        <v>0.42800000000000005</v>
      </c>
      <c r="AE98">
        <f t="shared" si="22"/>
        <v>0.59200000000000008</v>
      </c>
      <c r="AF98">
        <f t="shared" si="22"/>
        <v>0.9</v>
      </c>
      <c r="AG98">
        <f t="shared" si="22"/>
        <v>0.78</v>
      </c>
      <c r="AH98">
        <f t="shared" si="22"/>
        <v>0.66</v>
      </c>
      <c r="AI98">
        <f t="shared" si="22"/>
        <v>0.54</v>
      </c>
      <c r="AJ98">
        <f t="shared" si="22"/>
        <v>0.42000000000000004</v>
      </c>
      <c r="AK98">
        <f t="shared" si="22"/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Pinta-alat</vt:lpstr>
      <vt:lpstr>Päästölaskenta</vt:lpstr>
      <vt:lpstr>Turpeen hajoaminen</vt:lpstr>
      <vt:lpstr>Päästökerroin</vt:lpstr>
      <vt:lpstr>maanpäällinen Karike</vt:lpstr>
      <vt:lpstr>Maanalainen karike</vt:lpstr>
      <vt:lpstr>PPA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Antti (LUKE)</dc:creator>
  <cp:lastModifiedBy>Jukka-Pekka</cp:lastModifiedBy>
  <dcterms:created xsi:type="dcterms:W3CDTF">2021-08-18T17:27:53Z</dcterms:created>
  <dcterms:modified xsi:type="dcterms:W3CDTF">2021-10-18T06:13:01Z</dcterms:modified>
</cp:coreProperties>
</file>