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ywy\500_work\100_nos\"/>
    </mc:Choice>
  </mc:AlternateContent>
  <bookViews>
    <workbookView xWindow="120" yWindow="570" windowWidth="14955" windowHeight="7170" tabRatio="694" activeTab="5"/>
  </bookViews>
  <sheets>
    <sheet name="CD" sheetId="29" r:id="rId1"/>
    <sheet name="AR" sheetId="30" r:id="rId2"/>
    <sheet name="APPI" sheetId="32" r:id="rId3"/>
    <sheet name="K_CD_ARCK_H_TBL" sheetId="36" r:id="rId4"/>
    <sheet name="Config" sheetId="3" r:id="rId5"/>
    <sheet name="Sql" sheetId="2" r:id="rId6"/>
    <sheet name="SyncSchedule" sheetId="33" r:id="rId7"/>
    <sheet name="Category" sheetId="34" r:id="rId8"/>
    <sheet name="SplitFile" sheetId="35" r:id="rId9"/>
  </sheets>
  <functionGroups builtInGroupCount="18"/>
  <definedNames>
    <definedName name="_xlnm._FilterDatabase" localSheetId="4" hidden="1">Config!$A$2:$D$11</definedName>
    <definedName name="_xlnm._FilterDatabase" localSheetId="5" hidden="1">Sql!$A$1:$A$58</definedName>
    <definedName name="SQLCondition" localSheetId="2">APPI!$B$3:$B$15</definedName>
    <definedName name="SQLCondition">CD!$B$3:$B$15</definedName>
  </definedNames>
  <calcPr calcId="162913" calcOnSave="0"/>
</workbook>
</file>

<file path=xl/calcChain.xml><?xml version="1.0" encoding="utf-8"?>
<calcChain xmlns="http://schemas.openxmlformats.org/spreadsheetml/2006/main">
  <c r="G20" i="32" l="1"/>
  <c r="H20" i="32"/>
  <c r="G19" i="32"/>
  <c r="H19" i="32"/>
  <c r="AZ58" i="36" l="1"/>
  <c r="AZ59" i="36"/>
  <c r="AZ60" i="36"/>
  <c r="AZ61" i="36"/>
  <c r="AZ62" i="36"/>
  <c r="AZ63" i="36"/>
  <c r="AZ64" i="36"/>
  <c r="AZ65" i="36"/>
  <c r="AZ66" i="36"/>
  <c r="AZ67" i="36"/>
  <c r="AZ68" i="36"/>
  <c r="AZ69" i="36"/>
  <c r="AZ70" i="36"/>
  <c r="AZ71" i="36"/>
  <c r="AZ72" i="36"/>
  <c r="AZ73" i="36"/>
  <c r="AZ74" i="36"/>
  <c r="AZ75" i="36"/>
  <c r="AZ76" i="36"/>
  <c r="AZ77" i="36"/>
  <c r="AZ78" i="36"/>
  <c r="AZ79" i="36"/>
  <c r="AZ80" i="36"/>
  <c r="AZ81" i="36"/>
  <c r="AZ82" i="36"/>
  <c r="AZ83" i="36"/>
  <c r="AZ84" i="36"/>
  <c r="AZ85" i="36"/>
  <c r="AZ86" i="36"/>
  <c r="AZ87" i="36"/>
  <c r="AZ88" i="36"/>
  <c r="AZ89" i="36"/>
  <c r="AZ90" i="36"/>
  <c r="AZ91" i="36"/>
  <c r="AZ92" i="36"/>
  <c r="BA59" i="36"/>
  <c r="BA60" i="36"/>
  <c r="BA61" i="36"/>
  <c r="BA62" i="36"/>
  <c r="BA63" i="36"/>
  <c r="BA64" i="36"/>
  <c r="CT64" i="36" s="1"/>
  <c r="BA65" i="36"/>
  <c r="BA66" i="36"/>
  <c r="BA67" i="36"/>
  <c r="BA68" i="36"/>
  <c r="BA69" i="36"/>
  <c r="BA70" i="36"/>
  <c r="BA71" i="36"/>
  <c r="BA72" i="36"/>
  <c r="CT72" i="36" s="1"/>
  <c r="BA73" i="36"/>
  <c r="BA74" i="36"/>
  <c r="BA75" i="36"/>
  <c r="BA76" i="36"/>
  <c r="CT76" i="36" s="1"/>
  <c r="BA77" i="36"/>
  <c r="BA78" i="36"/>
  <c r="BA79" i="36"/>
  <c r="BA80" i="36"/>
  <c r="CT80" i="36" s="1"/>
  <c r="BA81" i="36"/>
  <c r="BA82" i="36"/>
  <c r="BA83" i="36"/>
  <c r="BA84" i="36"/>
  <c r="BA85" i="36"/>
  <c r="BA86" i="36"/>
  <c r="BA87" i="36"/>
  <c r="BA88" i="36"/>
  <c r="CT88" i="36" s="1"/>
  <c r="BA89" i="36"/>
  <c r="BA90" i="36"/>
  <c r="BA91" i="36"/>
  <c r="BA92" i="36"/>
  <c r="CT92" i="36" s="1"/>
  <c r="BA58" i="36"/>
  <c r="CT73" i="36"/>
  <c r="AR23" i="36"/>
  <c r="AS23" i="36"/>
  <c r="DH23" i="36"/>
  <c r="AR24" i="36"/>
  <c r="AS24" i="36"/>
  <c r="AR25" i="36"/>
  <c r="AS25" i="36"/>
  <c r="DH25" i="36"/>
  <c r="AR26" i="36"/>
  <c r="AS26" i="36"/>
  <c r="DH26" i="36" s="1"/>
  <c r="AR27" i="36"/>
  <c r="AS27" i="36"/>
  <c r="DH27" i="36"/>
  <c r="AR28" i="36"/>
  <c r="AS28" i="36"/>
  <c r="DH28" i="36" s="1"/>
  <c r="AR29" i="36"/>
  <c r="AS29" i="36"/>
  <c r="DH29" i="36"/>
  <c r="AR30" i="36"/>
  <c r="AS30" i="36"/>
  <c r="DH30" i="36" s="1"/>
  <c r="AR31" i="36"/>
  <c r="AS31" i="36"/>
  <c r="DH31" i="36"/>
  <c r="AR32" i="36"/>
  <c r="AS32" i="36"/>
  <c r="AR33" i="36"/>
  <c r="AS33" i="36"/>
  <c r="DH33" i="36"/>
  <c r="AR34" i="36"/>
  <c r="AS34" i="36"/>
  <c r="DH34" i="36" s="1"/>
  <c r="AR35" i="36"/>
  <c r="AS35" i="36"/>
  <c r="DH35" i="36"/>
  <c r="AR36" i="36"/>
  <c r="AS36" i="36"/>
  <c r="DH36" i="36" s="1"/>
  <c r="AR37" i="36"/>
  <c r="AS37" i="36"/>
  <c r="DH37" i="36"/>
  <c r="AR38" i="36"/>
  <c r="AS38" i="36"/>
  <c r="DH38" i="36" s="1"/>
  <c r="AR39" i="36"/>
  <c r="AS39" i="36"/>
  <c r="DH39" i="36"/>
  <c r="AR40" i="36"/>
  <c r="AS40" i="36"/>
  <c r="AR41" i="36"/>
  <c r="AS41" i="36"/>
  <c r="DH41" i="36"/>
  <c r="AR42" i="36"/>
  <c r="AS42" i="36"/>
  <c r="DH42" i="36" s="1"/>
  <c r="AR43" i="36"/>
  <c r="AS43" i="36"/>
  <c r="DH43" i="36"/>
  <c r="AR44" i="36"/>
  <c r="AS44" i="36"/>
  <c r="DH44" i="36" s="1"/>
  <c r="AR45" i="36"/>
  <c r="AS45" i="36"/>
  <c r="DH45" i="36"/>
  <c r="AR46" i="36"/>
  <c r="AS46" i="36"/>
  <c r="DH46" i="36" s="1"/>
  <c r="AR47" i="36"/>
  <c r="AS47" i="36"/>
  <c r="DH47" i="36"/>
  <c r="AR48" i="36"/>
  <c r="AS48" i="36"/>
  <c r="AR49" i="36"/>
  <c r="AS49" i="36"/>
  <c r="DH49" i="36"/>
  <c r="AR16" i="36"/>
  <c r="AS16" i="36"/>
  <c r="DH16" i="36"/>
  <c r="AR17" i="36"/>
  <c r="AS17" i="36"/>
  <c r="DH17" i="36" s="1"/>
  <c r="AR18" i="36"/>
  <c r="AS18" i="36"/>
  <c r="DH18" i="36"/>
  <c r="AR19" i="36"/>
  <c r="AS19" i="36"/>
  <c r="DH19" i="36" s="1"/>
  <c r="AR20" i="36"/>
  <c r="AS20" i="36"/>
  <c r="DH20" i="36"/>
  <c r="AR21" i="36"/>
  <c r="AS21" i="36"/>
  <c r="AR22" i="36"/>
  <c r="AS22" i="36"/>
  <c r="DH22" i="36"/>
  <c r="DH15" i="36"/>
  <c r="AS15" i="36"/>
  <c r="AR15" i="36"/>
  <c r="AO15" i="36"/>
  <c r="AO16" i="36"/>
  <c r="AO17" i="36"/>
  <c r="AO18" i="36"/>
  <c r="DG18" i="36" s="1"/>
  <c r="AO19" i="36"/>
  <c r="AO20" i="36"/>
  <c r="AO21" i="36"/>
  <c r="AO22" i="36"/>
  <c r="AO23" i="36"/>
  <c r="AO24" i="36"/>
  <c r="AO25" i="36"/>
  <c r="AO26" i="36"/>
  <c r="AO27" i="36"/>
  <c r="AO28" i="36"/>
  <c r="AO29" i="36"/>
  <c r="AO30" i="36"/>
  <c r="DG30" i="36" s="1"/>
  <c r="AO31" i="36"/>
  <c r="AO32" i="36"/>
  <c r="AO33" i="36"/>
  <c r="AO34" i="36"/>
  <c r="DG34" i="36" s="1"/>
  <c r="AO35" i="36"/>
  <c r="AO36" i="36"/>
  <c r="AO37" i="36"/>
  <c r="AO38" i="36"/>
  <c r="DG38" i="36" s="1"/>
  <c r="AO39" i="36"/>
  <c r="AO40" i="36"/>
  <c r="AO41" i="36"/>
  <c r="AO42" i="36"/>
  <c r="AO43" i="36"/>
  <c r="AO44" i="36"/>
  <c r="AO45" i="36"/>
  <c r="AO46" i="36"/>
  <c r="DG46" i="36" s="1"/>
  <c r="AO47" i="36"/>
  <c r="AO48" i="36"/>
  <c r="AO49" i="36"/>
  <c r="AN16" i="36"/>
  <c r="AN17" i="36"/>
  <c r="AN18" i="36"/>
  <c r="AN19" i="36"/>
  <c r="DG19" i="36" s="1"/>
  <c r="AN20" i="36"/>
  <c r="AN21" i="36"/>
  <c r="AN22" i="36"/>
  <c r="AN23" i="36"/>
  <c r="DG23" i="36" s="1"/>
  <c r="AN24" i="36"/>
  <c r="AN25" i="36"/>
  <c r="AN26" i="36"/>
  <c r="AN27" i="36"/>
  <c r="DG27" i="36" s="1"/>
  <c r="AN28" i="36"/>
  <c r="AN29" i="36"/>
  <c r="AN30" i="36"/>
  <c r="AN31" i="36"/>
  <c r="DG31" i="36" s="1"/>
  <c r="AN32" i="36"/>
  <c r="AN33" i="36"/>
  <c r="AN34" i="36"/>
  <c r="AN35" i="36"/>
  <c r="DG35" i="36" s="1"/>
  <c r="AN36" i="36"/>
  <c r="AN37" i="36"/>
  <c r="AN38" i="36"/>
  <c r="AN39" i="36"/>
  <c r="AN40" i="36"/>
  <c r="AN41" i="36"/>
  <c r="AN42" i="36"/>
  <c r="AN43" i="36"/>
  <c r="DG43" i="36" s="1"/>
  <c r="AN44" i="36"/>
  <c r="AN45" i="36"/>
  <c r="AN46" i="36"/>
  <c r="AN47" i="36"/>
  <c r="DG47" i="36" s="1"/>
  <c r="AN48" i="36"/>
  <c r="AN49" i="36"/>
  <c r="AN15" i="36"/>
  <c r="CT58" i="36" s="1"/>
  <c r="AR59" i="36"/>
  <c r="AR60" i="36"/>
  <c r="AR61" i="36"/>
  <c r="AR62" i="36"/>
  <c r="AR63" i="36"/>
  <c r="AR64" i="36"/>
  <c r="AR65" i="36"/>
  <c r="CT65" i="36" s="1"/>
  <c r="AR66" i="36"/>
  <c r="AR67" i="36"/>
  <c r="AR68" i="36"/>
  <c r="AR69" i="36"/>
  <c r="CT69" i="36" s="1"/>
  <c r="AR70" i="36"/>
  <c r="AR71" i="36"/>
  <c r="AR72" i="36"/>
  <c r="AR73" i="36"/>
  <c r="AR74" i="36"/>
  <c r="AR75" i="36"/>
  <c r="AR76" i="36"/>
  <c r="AR77" i="36"/>
  <c r="CT77" i="36" s="1"/>
  <c r="AR78" i="36"/>
  <c r="AR79" i="36"/>
  <c r="AR80" i="36"/>
  <c r="AR81" i="36"/>
  <c r="AR82" i="36"/>
  <c r="AR83" i="36"/>
  <c r="AR84" i="36"/>
  <c r="AR85" i="36"/>
  <c r="CT85" i="36" s="1"/>
  <c r="AR86" i="36"/>
  <c r="AR87" i="36"/>
  <c r="AR88" i="36"/>
  <c r="AR89" i="36"/>
  <c r="AR90" i="36"/>
  <c r="AR91" i="36"/>
  <c r="AR92" i="36"/>
  <c r="AQ59" i="36"/>
  <c r="CS59" i="36" s="1"/>
  <c r="AQ60" i="36"/>
  <c r="AQ61" i="36"/>
  <c r="AQ62" i="36"/>
  <c r="AQ63" i="36"/>
  <c r="AQ64" i="36"/>
  <c r="AQ65" i="36"/>
  <c r="AQ66" i="36"/>
  <c r="CS66" i="36" s="1"/>
  <c r="AQ67" i="36"/>
  <c r="AQ68" i="36"/>
  <c r="AQ69" i="36"/>
  <c r="CS69" i="36" s="1"/>
  <c r="AQ70" i="36"/>
  <c r="CS70" i="36" s="1"/>
  <c r="AQ71" i="36"/>
  <c r="AQ72" i="36"/>
  <c r="AQ73" i="36"/>
  <c r="AQ74" i="36"/>
  <c r="CS74" i="36" s="1"/>
  <c r="AQ75" i="36"/>
  <c r="CS75" i="36" s="1"/>
  <c r="AQ76" i="36"/>
  <c r="AQ77" i="36"/>
  <c r="AQ78" i="36"/>
  <c r="AQ79" i="36"/>
  <c r="AQ80" i="36"/>
  <c r="AQ81" i="36"/>
  <c r="AQ82" i="36"/>
  <c r="CS82" i="36" s="1"/>
  <c r="AQ83" i="36"/>
  <c r="AQ84" i="36"/>
  <c r="AQ85" i="36"/>
  <c r="CS85" i="36" s="1"/>
  <c r="AQ86" i="36"/>
  <c r="CS86" i="36" s="1"/>
  <c r="AQ87" i="36"/>
  <c r="AQ88" i="36"/>
  <c r="AQ89" i="36"/>
  <c r="AQ90" i="36"/>
  <c r="CS90" i="36" s="1"/>
  <c r="AQ91" i="36"/>
  <c r="CS91" i="36" s="1"/>
  <c r="AQ92" i="36"/>
  <c r="AR58" i="36"/>
  <c r="AQ58" i="36"/>
  <c r="CS58" i="36" s="1"/>
  <c r="E59" i="36"/>
  <c r="E60" i="36"/>
  <c r="E61" i="36"/>
  <c r="E62" i="36"/>
  <c r="CP62" i="36" s="1"/>
  <c r="E63" i="36"/>
  <c r="E64" i="36"/>
  <c r="E65" i="36"/>
  <c r="E66" i="36"/>
  <c r="CP66" i="36" s="1"/>
  <c r="E67" i="36"/>
  <c r="E68" i="36"/>
  <c r="E69" i="36"/>
  <c r="E70" i="36"/>
  <c r="CP70" i="36" s="1"/>
  <c r="E71" i="36"/>
  <c r="E72" i="36"/>
  <c r="E73" i="36"/>
  <c r="E74" i="36"/>
  <c r="CP74" i="36" s="1"/>
  <c r="E75" i="36"/>
  <c r="E76" i="36"/>
  <c r="E77" i="36"/>
  <c r="E78" i="36"/>
  <c r="CP78" i="36" s="1"/>
  <c r="E79" i="36"/>
  <c r="E80" i="36"/>
  <c r="E81" i="36"/>
  <c r="E82" i="36"/>
  <c r="CP82" i="36" s="1"/>
  <c r="E83" i="36"/>
  <c r="E84" i="36"/>
  <c r="E85" i="36"/>
  <c r="E86" i="36"/>
  <c r="CP86" i="36" s="1"/>
  <c r="E87" i="36"/>
  <c r="E88" i="36"/>
  <c r="E89" i="36"/>
  <c r="E90" i="36"/>
  <c r="CP90" i="36" s="1"/>
  <c r="E91" i="36"/>
  <c r="E92" i="36"/>
  <c r="E58" i="36"/>
  <c r="CP58" i="36" s="1"/>
  <c r="DG39" i="36"/>
  <c r="DG16" i="36"/>
  <c r="DG20" i="36"/>
  <c r="DG26" i="36"/>
  <c r="DG42" i="36"/>
  <c r="DG15" i="36"/>
  <c r="CQ58" i="36"/>
  <c r="CR58" i="36"/>
  <c r="CU58" i="36"/>
  <c r="CV58" i="36"/>
  <c r="CW58" i="36"/>
  <c r="CX58" i="36"/>
  <c r="CP59" i="36"/>
  <c r="CQ59" i="36"/>
  <c r="CR59" i="36"/>
  <c r="CT59" i="36"/>
  <c r="CU59" i="36"/>
  <c r="CV59" i="36"/>
  <c r="CW59" i="36"/>
  <c r="CX59" i="36"/>
  <c r="CP60" i="36"/>
  <c r="CQ60" i="36"/>
  <c r="CR60" i="36"/>
  <c r="CS60" i="36"/>
  <c r="CU60" i="36"/>
  <c r="CV60" i="36"/>
  <c r="CW60" i="36"/>
  <c r="CX60" i="36"/>
  <c r="CP61" i="36"/>
  <c r="CQ61" i="36"/>
  <c r="CR61" i="36"/>
  <c r="CS61" i="36"/>
  <c r="CU61" i="36"/>
  <c r="CV61" i="36"/>
  <c r="CW61" i="36"/>
  <c r="CX61" i="36"/>
  <c r="CQ62" i="36"/>
  <c r="CR62" i="36"/>
  <c r="CS62" i="36"/>
  <c r="CU62" i="36"/>
  <c r="CV62" i="36"/>
  <c r="CW62" i="36"/>
  <c r="CX62" i="36"/>
  <c r="CP63" i="36"/>
  <c r="CQ63" i="36"/>
  <c r="CR63" i="36"/>
  <c r="CS63" i="36"/>
  <c r="CT63" i="36"/>
  <c r="CU63" i="36"/>
  <c r="CV63" i="36"/>
  <c r="CW63" i="36"/>
  <c r="CX63" i="36"/>
  <c r="CP64" i="36"/>
  <c r="CQ64" i="36"/>
  <c r="CR64" i="36"/>
  <c r="CS64" i="36"/>
  <c r="CU64" i="36"/>
  <c r="CV64" i="36"/>
  <c r="CW64" i="36"/>
  <c r="CX64" i="36"/>
  <c r="CP65" i="36"/>
  <c r="CQ65" i="36"/>
  <c r="CR65" i="36"/>
  <c r="CS65" i="36"/>
  <c r="CU65" i="36"/>
  <c r="CV65" i="36"/>
  <c r="CW65" i="36"/>
  <c r="CX65" i="36"/>
  <c r="CQ66" i="36"/>
  <c r="CR66" i="36"/>
  <c r="CU66" i="36"/>
  <c r="CV66" i="36"/>
  <c r="CW66" i="36"/>
  <c r="CX66" i="36"/>
  <c r="CP67" i="36"/>
  <c r="CQ67" i="36"/>
  <c r="CR67" i="36"/>
  <c r="CS67" i="36"/>
  <c r="CT67" i="36"/>
  <c r="CU67" i="36"/>
  <c r="CV67" i="36"/>
  <c r="CW67" i="36"/>
  <c r="CX67" i="36"/>
  <c r="CP68" i="36"/>
  <c r="CQ68" i="36"/>
  <c r="CR68" i="36"/>
  <c r="CS68" i="36"/>
  <c r="CT68" i="36"/>
  <c r="CU68" i="36"/>
  <c r="CV68" i="36"/>
  <c r="CW68" i="36"/>
  <c r="CX68" i="36"/>
  <c r="CP69" i="36"/>
  <c r="CQ69" i="36"/>
  <c r="CR69" i="36"/>
  <c r="CU69" i="36"/>
  <c r="CV69" i="36"/>
  <c r="CW69" i="36"/>
  <c r="CX69" i="36"/>
  <c r="CQ70" i="36"/>
  <c r="CR70" i="36"/>
  <c r="CU70" i="36"/>
  <c r="CV70" i="36"/>
  <c r="CW70" i="36"/>
  <c r="CX70" i="36"/>
  <c r="CP71" i="36"/>
  <c r="CQ71" i="36"/>
  <c r="CR71" i="36"/>
  <c r="CS71" i="36"/>
  <c r="CT71" i="36"/>
  <c r="CU71" i="36"/>
  <c r="CV71" i="36"/>
  <c r="CW71" i="36"/>
  <c r="CX71" i="36"/>
  <c r="CP72" i="36"/>
  <c r="CQ72" i="36"/>
  <c r="CR72" i="36"/>
  <c r="CS72" i="36"/>
  <c r="CU72" i="36"/>
  <c r="CV72" i="36"/>
  <c r="CW72" i="36"/>
  <c r="CX72" i="36"/>
  <c r="CP73" i="36"/>
  <c r="CQ73" i="36"/>
  <c r="CR73" i="36"/>
  <c r="CS73" i="36"/>
  <c r="CU73" i="36"/>
  <c r="CV73" i="36"/>
  <c r="CW73" i="36"/>
  <c r="CX73" i="36"/>
  <c r="CQ74" i="36"/>
  <c r="CR74" i="36"/>
  <c r="CU74" i="36"/>
  <c r="CV74" i="36"/>
  <c r="CW74" i="36"/>
  <c r="CX74" i="36"/>
  <c r="CP75" i="36"/>
  <c r="CQ75" i="36"/>
  <c r="CR75" i="36"/>
  <c r="CT75" i="36"/>
  <c r="CU75" i="36"/>
  <c r="CV75" i="36"/>
  <c r="CW75" i="36"/>
  <c r="CX75" i="36"/>
  <c r="CP76" i="36"/>
  <c r="CQ76" i="36"/>
  <c r="CR76" i="36"/>
  <c r="CS76" i="36"/>
  <c r="CU76" i="36"/>
  <c r="CV76" i="36"/>
  <c r="CW76" i="36"/>
  <c r="CX76" i="36"/>
  <c r="CP77" i="36"/>
  <c r="CQ77" i="36"/>
  <c r="CR77" i="36"/>
  <c r="CS77" i="36"/>
  <c r="CU77" i="36"/>
  <c r="CV77" i="36"/>
  <c r="CW77" i="36"/>
  <c r="CX77" i="36"/>
  <c r="CQ78" i="36"/>
  <c r="CR78" i="36"/>
  <c r="CS78" i="36"/>
  <c r="CU78" i="36"/>
  <c r="CV78" i="36"/>
  <c r="CW78" i="36"/>
  <c r="CX78" i="36"/>
  <c r="CP79" i="36"/>
  <c r="CQ79" i="36"/>
  <c r="CR79" i="36"/>
  <c r="CS79" i="36"/>
  <c r="CT79" i="36"/>
  <c r="CU79" i="36"/>
  <c r="CV79" i="36"/>
  <c r="CW79" i="36"/>
  <c r="CX79" i="36"/>
  <c r="CP80" i="36"/>
  <c r="CQ80" i="36"/>
  <c r="CR80" i="36"/>
  <c r="CS80" i="36"/>
  <c r="CU80" i="36"/>
  <c r="CV80" i="36"/>
  <c r="CW80" i="36"/>
  <c r="CX80" i="36"/>
  <c r="CP81" i="36"/>
  <c r="CQ81" i="36"/>
  <c r="CR81" i="36"/>
  <c r="CS81" i="36"/>
  <c r="CT81" i="36"/>
  <c r="CU81" i="36"/>
  <c r="CV81" i="36"/>
  <c r="CW81" i="36"/>
  <c r="CX81" i="36"/>
  <c r="CQ82" i="36"/>
  <c r="CR82" i="36"/>
  <c r="CU82" i="36"/>
  <c r="CV82" i="36"/>
  <c r="CW82" i="36"/>
  <c r="CX82" i="36"/>
  <c r="CP83" i="36"/>
  <c r="CQ83" i="36"/>
  <c r="CR83" i="36"/>
  <c r="CS83" i="36"/>
  <c r="CT83" i="36"/>
  <c r="CU83" i="36"/>
  <c r="CV83" i="36"/>
  <c r="CW83" i="36"/>
  <c r="CX83" i="36"/>
  <c r="CP84" i="36"/>
  <c r="CQ84" i="36"/>
  <c r="CR84" i="36"/>
  <c r="CS84" i="36"/>
  <c r="CU84" i="36"/>
  <c r="CV84" i="36"/>
  <c r="CW84" i="36"/>
  <c r="CX84" i="36"/>
  <c r="CP85" i="36"/>
  <c r="CQ85" i="36"/>
  <c r="CR85" i="36"/>
  <c r="CU85" i="36"/>
  <c r="CV85" i="36"/>
  <c r="CW85" i="36"/>
  <c r="CX85" i="36"/>
  <c r="CQ86" i="36"/>
  <c r="CR86" i="36"/>
  <c r="CU86" i="36"/>
  <c r="CV86" i="36"/>
  <c r="CW86" i="36"/>
  <c r="CX86" i="36"/>
  <c r="CP87" i="36"/>
  <c r="CQ87" i="36"/>
  <c r="CR87" i="36"/>
  <c r="CS87" i="36"/>
  <c r="CT87" i="36"/>
  <c r="CU87" i="36"/>
  <c r="CV87" i="36"/>
  <c r="CW87" i="36"/>
  <c r="CX87" i="36"/>
  <c r="CP88" i="36"/>
  <c r="CQ88" i="36"/>
  <c r="CR88" i="36"/>
  <c r="CS88" i="36"/>
  <c r="CU88" i="36"/>
  <c r="CV88" i="36"/>
  <c r="CW88" i="36"/>
  <c r="CX88" i="36"/>
  <c r="CP89" i="36"/>
  <c r="CQ89" i="36"/>
  <c r="CR89" i="36"/>
  <c r="CS89" i="36"/>
  <c r="CT89" i="36"/>
  <c r="CU89" i="36"/>
  <c r="CV89" i="36"/>
  <c r="CW89" i="36"/>
  <c r="CX89" i="36"/>
  <c r="CQ90" i="36"/>
  <c r="CR90" i="36"/>
  <c r="CU90" i="36"/>
  <c r="CV90" i="36"/>
  <c r="CW90" i="36"/>
  <c r="CX90" i="36"/>
  <c r="CP91" i="36"/>
  <c r="CQ91" i="36"/>
  <c r="CR91" i="36"/>
  <c r="CT91" i="36"/>
  <c r="CU91" i="36"/>
  <c r="CV91" i="36"/>
  <c r="CW91" i="36"/>
  <c r="CX91" i="36"/>
  <c r="CP92" i="36"/>
  <c r="CQ92" i="36"/>
  <c r="CR92" i="36"/>
  <c r="CS92" i="36"/>
  <c r="CU92" i="36"/>
  <c r="CV92" i="36"/>
  <c r="CW92" i="36"/>
  <c r="CX92" i="36"/>
  <c r="CP56" i="36"/>
  <c r="CQ56" i="36"/>
  <c r="CR56" i="36"/>
  <c r="CS56" i="36"/>
  <c r="CT56" i="36"/>
  <c r="CU56" i="36"/>
  <c r="CV56" i="36"/>
  <c r="CW56" i="36"/>
  <c r="CX56" i="36"/>
  <c r="DD15" i="36"/>
  <c r="DE15" i="36"/>
  <c r="DF15" i="36"/>
  <c r="DI15" i="36"/>
  <c r="DJ15" i="36"/>
  <c r="DK15" i="36"/>
  <c r="DL15" i="36"/>
  <c r="DM15" i="36"/>
  <c r="DN15" i="36"/>
  <c r="DD16" i="36"/>
  <c r="DE16" i="36"/>
  <c r="DF16" i="36"/>
  <c r="DI16" i="36"/>
  <c r="DJ16" i="36"/>
  <c r="DK16" i="36"/>
  <c r="DL16" i="36"/>
  <c r="DM16" i="36"/>
  <c r="DN16" i="36"/>
  <c r="DD17" i="36"/>
  <c r="DE17" i="36"/>
  <c r="DF17" i="36"/>
  <c r="DG17" i="36"/>
  <c r="DI17" i="36"/>
  <c r="DJ17" i="36"/>
  <c r="DK17" i="36"/>
  <c r="DL17" i="36"/>
  <c r="DM17" i="36"/>
  <c r="DN17" i="36"/>
  <c r="DD18" i="36"/>
  <c r="DE18" i="36"/>
  <c r="DF18" i="36"/>
  <c r="DI18" i="36"/>
  <c r="DJ18" i="36"/>
  <c r="DK18" i="36"/>
  <c r="DL18" i="36"/>
  <c r="DM18" i="36"/>
  <c r="DN18" i="36"/>
  <c r="DD19" i="36"/>
  <c r="DE19" i="36"/>
  <c r="DF19" i="36"/>
  <c r="DI19" i="36"/>
  <c r="DJ19" i="36"/>
  <c r="DK19" i="36"/>
  <c r="DL19" i="36"/>
  <c r="DM19" i="36"/>
  <c r="DN19" i="36"/>
  <c r="DD20" i="36"/>
  <c r="DE20" i="36"/>
  <c r="DF20" i="36"/>
  <c r="DI20" i="36"/>
  <c r="DJ20" i="36"/>
  <c r="DK20" i="36"/>
  <c r="DL20" i="36"/>
  <c r="DM20" i="36"/>
  <c r="DN20" i="36"/>
  <c r="DD21" i="36"/>
  <c r="DE21" i="36"/>
  <c r="DF21" i="36"/>
  <c r="DG21" i="36"/>
  <c r="DH21" i="36"/>
  <c r="DI21" i="36"/>
  <c r="DJ21" i="36"/>
  <c r="DK21" i="36"/>
  <c r="DL21" i="36"/>
  <c r="DM21" i="36"/>
  <c r="DN21" i="36"/>
  <c r="DD22" i="36"/>
  <c r="DE22" i="36"/>
  <c r="DF22" i="36"/>
  <c r="DG22" i="36"/>
  <c r="DI22" i="36"/>
  <c r="DJ22" i="36"/>
  <c r="DK22" i="36"/>
  <c r="DL22" i="36"/>
  <c r="DM22" i="36"/>
  <c r="DN22" i="36"/>
  <c r="DD23" i="36"/>
  <c r="DE23" i="36"/>
  <c r="DF23" i="36"/>
  <c r="DI23" i="36"/>
  <c r="DJ23" i="36"/>
  <c r="DK23" i="36"/>
  <c r="DL23" i="36"/>
  <c r="DM23" i="36"/>
  <c r="DN23" i="36"/>
  <c r="DD24" i="36"/>
  <c r="DE24" i="36"/>
  <c r="DF24" i="36"/>
  <c r="DG24" i="36"/>
  <c r="DH24" i="36"/>
  <c r="DI24" i="36"/>
  <c r="DJ24" i="36"/>
  <c r="DK24" i="36"/>
  <c r="DL24" i="36"/>
  <c r="DM24" i="36"/>
  <c r="DN24" i="36"/>
  <c r="DD25" i="36"/>
  <c r="DE25" i="36"/>
  <c r="DF25" i="36"/>
  <c r="DG25" i="36"/>
  <c r="DI25" i="36"/>
  <c r="DJ25" i="36"/>
  <c r="DK25" i="36"/>
  <c r="DL25" i="36"/>
  <c r="DM25" i="36"/>
  <c r="DN25" i="36"/>
  <c r="DD26" i="36"/>
  <c r="DE26" i="36"/>
  <c r="DF26" i="36"/>
  <c r="DI26" i="36"/>
  <c r="DJ26" i="36"/>
  <c r="DK26" i="36"/>
  <c r="DL26" i="36"/>
  <c r="DM26" i="36"/>
  <c r="DN26" i="36"/>
  <c r="DD27" i="36"/>
  <c r="DE27" i="36"/>
  <c r="DF27" i="36"/>
  <c r="DI27" i="36"/>
  <c r="DJ27" i="36"/>
  <c r="DK27" i="36"/>
  <c r="DL27" i="36"/>
  <c r="DM27" i="36"/>
  <c r="DN27" i="36"/>
  <c r="DD28" i="36"/>
  <c r="DE28" i="36"/>
  <c r="DF28" i="36"/>
  <c r="DG28" i="36"/>
  <c r="DI28" i="36"/>
  <c r="DJ28" i="36"/>
  <c r="DK28" i="36"/>
  <c r="DL28" i="36"/>
  <c r="DM28" i="36"/>
  <c r="DN28" i="36"/>
  <c r="DD29" i="36"/>
  <c r="DE29" i="36"/>
  <c r="DF29" i="36"/>
  <c r="DG29" i="36"/>
  <c r="DI29" i="36"/>
  <c r="DJ29" i="36"/>
  <c r="DK29" i="36"/>
  <c r="DL29" i="36"/>
  <c r="DM29" i="36"/>
  <c r="DN29" i="36"/>
  <c r="DD30" i="36"/>
  <c r="DE30" i="36"/>
  <c r="DF30" i="36"/>
  <c r="DI30" i="36"/>
  <c r="DJ30" i="36"/>
  <c r="DK30" i="36"/>
  <c r="DL30" i="36"/>
  <c r="DM30" i="36"/>
  <c r="DN30" i="36"/>
  <c r="DD31" i="36"/>
  <c r="DE31" i="36"/>
  <c r="DF31" i="36"/>
  <c r="DI31" i="36"/>
  <c r="DJ31" i="36"/>
  <c r="DK31" i="36"/>
  <c r="DL31" i="36"/>
  <c r="DM31" i="36"/>
  <c r="DN31" i="36"/>
  <c r="DD32" i="36"/>
  <c r="DE32" i="36"/>
  <c r="DF32" i="36"/>
  <c r="DG32" i="36"/>
  <c r="DH32" i="36"/>
  <c r="DI32" i="36"/>
  <c r="DJ32" i="36"/>
  <c r="DK32" i="36"/>
  <c r="DL32" i="36"/>
  <c r="DM32" i="36"/>
  <c r="DN32" i="36"/>
  <c r="DD33" i="36"/>
  <c r="DE33" i="36"/>
  <c r="DF33" i="36"/>
  <c r="DG33" i="36"/>
  <c r="DI33" i="36"/>
  <c r="DJ33" i="36"/>
  <c r="DK33" i="36"/>
  <c r="DL33" i="36"/>
  <c r="DM33" i="36"/>
  <c r="DN33" i="36"/>
  <c r="DD34" i="36"/>
  <c r="DE34" i="36"/>
  <c r="DF34" i="36"/>
  <c r="DI34" i="36"/>
  <c r="DJ34" i="36"/>
  <c r="DK34" i="36"/>
  <c r="DL34" i="36"/>
  <c r="DM34" i="36"/>
  <c r="DN34" i="36"/>
  <c r="DD35" i="36"/>
  <c r="DE35" i="36"/>
  <c r="DF35" i="36"/>
  <c r="DI35" i="36"/>
  <c r="DJ35" i="36"/>
  <c r="DK35" i="36"/>
  <c r="DL35" i="36"/>
  <c r="DM35" i="36"/>
  <c r="DN35" i="36"/>
  <c r="DD36" i="36"/>
  <c r="DE36" i="36"/>
  <c r="DF36" i="36"/>
  <c r="DG36" i="36"/>
  <c r="DI36" i="36"/>
  <c r="DJ36" i="36"/>
  <c r="DK36" i="36"/>
  <c r="DL36" i="36"/>
  <c r="DM36" i="36"/>
  <c r="DN36" i="36"/>
  <c r="DD37" i="36"/>
  <c r="DE37" i="36"/>
  <c r="DF37" i="36"/>
  <c r="DG37" i="36"/>
  <c r="DI37" i="36"/>
  <c r="DJ37" i="36"/>
  <c r="DK37" i="36"/>
  <c r="DL37" i="36"/>
  <c r="DM37" i="36"/>
  <c r="DN37" i="36"/>
  <c r="DD38" i="36"/>
  <c r="DE38" i="36"/>
  <c r="DF38" i="36"/>
  <c r="DI38" i="36"/>
  <c r="DJ38" i="36"/>
  <c r="DK38" i="36"/>
  <c r="DL38" i="36"/>
  <c r="DM38" i="36"/>
  <c r="DN38" i="36"/>
  <c r="DD39" i="36"/>
  <c r="DE39" i="36"/>
  <c r="DF39" i="36"/>
  <c r="DI39" i="36"/>
  <c r="DJ39" i="36"/>
  <c r="DK39" i="36"/>
  <c r="DL39" i="36"/>
  <c r="DM39" i="36"/>
  <c r="DN39" i="36"/>
  <c r="DD40" i="36"/>
  <c r="DE40" i="36"/>
  <c r="DF40" i="36"/>
  <c r="DG40" i="36"/>
  <c r="DH40" i="36"/>
  <c r="DI40" i="36"/>
  <c r="DJ40" i="36"/>
  <c r="DK40" i="36"/>
  <c r="DL40" i="36"/>
  <c r="DM40" i="36"/>
  <c r="DN40" i="36"/>
  <c r="DD41" i="36"/>
  <c r="DE41" i="36"/>
  <c r="DF41" i="36"/>
  <c r="DG41" i="36"/>
  <c r="DI41" i="36"/>
  <c r="DJ41" i="36"/>
  <c r="DK41" i="36"/>
  <c r="DL41" i="36"/>
  <c r="DM41" i="36"/>
  <c r="DN41" i="36"/>
  <c r="DD42" i="36"/>
  <c r="DE42" i="36"/>
  <c r="DF42" i="36"/>
  <c r="DI42" i="36"/>
  <c r="DJ42" i="36"/>
  <c r="DK42" i="36"/>
  <c r="DL42" i="36"/>
  <c r="DM42" i="36"/>
  <c r="DN42" i="36"/>
  <c r="DD43" i="36"/>
  <c r="DE43" i="36"/>
  <c r="DF43" i="36"/>
  <c r="DI43" i="36"/>
  <c r="DJ43" i="36"/>
  <c r="DK43" i="36"/>
  <c r="DL43" i="36"/>
  <c r="DM43" i="36"/>
  <c r="DN43" i="36"/>
  <c r="DD44" i="36"/>
  <c r="DE44" i="36"/>
  <c r="DF44" i="36"/>
  <c r="DG44" i="36"/>
  <c r="DI44" i="36"/>
  <c r="DJ44" i="36"/>
  <c r="DK44" i="36"/>
  <c r="DL44" i="36"/>
  <c r="DM44" i="36"/>
  <c r="DN44" i="36"/>
  <c r="DD45" i="36"/>
  <c r="DE45" i="36"/>
  <c r="DF45" i="36"/>
  <c r="DG45" i="36"/>
  <c r="DI45" i="36"/>
  <c r="DJ45" i="36"/>
  <c r="DK45" i="36"/>
  <c r="DL45" i="36"/>
  <c r="DM45" i="36"/>
  <c r="DN45" i="36"/>
  <c r="DD46" i="36"/>
  <c r="DE46" i="36"/>
  <c r="DF46" i="36"/>
  <c r="DI46" i="36"/>
  <c r="DJ46" i="36"/>
  <c r="DK46" i="36"/>
  <c r="DL46" i="36"/>
  <c r="DM46" i="36"/>
  <c r="DN46" i="36"/>
  <c r="DD47" i="36"/>
  <c r="DE47" i="36"/>
  <c r="DF47" i="36"/>
  <c r="DI47" i="36"/>
  <c r="DJ47" i="36"/>
  <c r="DK47" i="36"/>
  <c r="DL47" i="36"/>
  <c r="DM47" i="36"/>
  <c r="DN47" i="36"/>
  <c r="DD48" i="36"/>
  <c r="DE48" i="36"/>
  <c r="DF48" i="36"/>
  <c r="DG48" i="36"/>
  <c r="DH48" i="36"/>
  <c r="DI48" i="36"/>
  <c r="DJ48" i="36"/>
  <c r="DK48" i="36"/>
  <c r="DL48" i="36"/>
  <c r="DM48" i="36"/>
  <c r="DN48" i="36"/>
  <c r="DD49" i="36"/>
  <c r="DE49" i="36"/>
  <c r="DF49" i="36"/>
  <c r="DG49" i="36"/>
  <c r="DI49" i="36"/>
  <c r="DJ49" i="36"/>
  <c r="DK49" i="36"/>
  <c r="DL49" i="36"/>
  <c r="DM49" i="36"/>
  <c r="DN49" i="36"/>
  <c r="DD13" i="36"/>
  <c r="DE13" i="36"/>
  <c r="DF13" i="36"/>
  <c r="DG13" i="36"/>
  <c r="DH13" i="36"/>
  <c r="DI13" i="36"/>
  <c r="DJ13" i="36"/>
  <c r="DK13" i="36"/>
  <c r="DL13" i="36"/>
  <c r="DM13" i="36"/>
  <c r="DN13" i="36"/>
  <c r="CT86" i="36" l="1"/>
  <c r="CT66" i="36"/>
  <c r="CT84" i="36"/>
  <c r="CT60" i="36"/>
  <c r="B60" i="36" s="1"/>
  <c r="CT90" i="36"/>
  <c r="CT82" i="36"/>
  <c r="B82" i="36" s="1"/>
  <c r="CT78" i="36"/>
  <c r="CT74" i="36"/>
  <c r="B74" i="36" s="1"/>
  <c r="CT70" i="36"/>
  <c r="CT62" i="36"/>
  <c r="B62" i="36" s="1"/>
  <c r="CT61" i="36"/>
  <c r="B61" i="36" s="1"/>
  <c r="B15" i="36"/>
  <c r="B48" i="36"/>
  <c r="B47" i="36"/>
  <c r="B44" i="36"/>
  <c r="B43" i="36"/>
  <c r="B40" i="36"/>
  <c r="B39" i="36"/>
  <c r="B36" i="36"/>
  <c r="B35" i="36"/>
  <c r="B32" i="36"/>
  <c r="B31" i="36"/>
  <c r="B28" i="36"/>
  <c r="B27" i="36"/>
  <c r="B24" i="36"/>
  <c r="B20" i="36"/>
  <c r="B19" i="36"/>
  <c r="B16" i="36"/>
  <c r="A58" i="36"/>
  <c r="A60" i="36"/>
  <c r="A62" i="36"/>
  <c r="A64" i="36"/>
  <c r="A66" i="36"/>
  <c r="A68" i="36"/>
  <c r="A70" i="36"/>
  <c r="A72" i="36"/>
  <c r="A74" i="36"/>
  <c r="A76" i="36"/>
  <c r="A78" i="36"/>
  <c r="A80" i="36"/>
  <c r="A82" i="36"/>
  <c r="A84" i="36"/>
  <c r="A86" i="36"/>
  <c r="A88" i="36"/>
  <c r="A90" i="36"/>
  <c r="A92" i="36"/>
  <c r="A59" i="36"/>
  <c r="A61" i="36"/>
  <c r="A63" i="36"/>
  <c r="A65" i="36"/>
  <c r="A67" i="36"/>
  <c r="A69" i="36"/>
  <c r="A71" i="36"/>
  <c r="A73" i="36"/>
  <c r="A75" i="36"/>
  <c r="A77" i="36"/>
  <c r="A79" i="36"/>
  <c r="A81" i="36"/>
  <c r="A83" i="36"/>
  <c r="A85" i="36"/>
  <c r="A87" i="36"/>
  <c r="A89" i="36"/>
  <c r="A91" i="36"/>
  <c r="B25" i="36"/>
  <c r="B21" i="36"/>
  <c r="B17" i="36"/>
  <c r="B46" i="36"/>
  <c r="B42" i="36"/>
  <c r="B38" i="36"/>
  <c r="B34" i="36"/>
  <c r="B30" i="36"/>
  <c r="B26" i="36"/>
  <c r="B22" i="36"/>
  <c r="B18" i="36"/>
  <c r="B89" i="36"/>
  <c r="B85" i="36"/>
  <c r="B81" i="36"/>
  <c r="B77" i="36"/>
  <c r="B73" i="36"/>
  <c r="B69" i="36"/>
  <c r="B65" i="36"/>
  <c r="B59" i="36"/>
  <c r="B91" i="36"/>
  <c r="B90" i="36"/>
  <c r="B87" i="36"/>
  <c r="B86" i="36"/>
  <c r="B83" i="36"/>
  <c r="B79" i="36"/>
  <c r="B78" i="36"/>
  <c r="B75" i="36"/>
  <c r="B71" i="36"/>
  <c r="B70" i="36"/>
  <c r="B67" i="36"/>
  <c r="B66" i="36"/>
  <c r="B63" i="36"/>
  <c r="B92" i="36"/>
  <c r="B88" i="36"/>
  <c r="B84" i="36"/>
  <c r="B80" i="36"/>
  <c r="B76" i="36"/>
  <c r="B72" i="36"/>
  <c r="B68" i="36"/>
  <c r="B64" i="36"/>
  <c r="B58" i="36"/>
  <c r="B49" i="36"/>
  <c r="B45" i="36"/>
  <c r="B41" i="36"/>
  <c r="B37" i="36"/>
  <c r="B33" i="36"/>
  <c r="B29" i="36"/>
  <c r="B23" i="36"/>
  <c r="A15" i="36"/>
  <c r="A16" i="36"/>
  <c r="A17" i="36"/>
  <c r="A18" i="36"/>
  <c r="A19" i="36"/>
  <c r="A20" i="36"/>
  <c r="A21" i="36"/>
  <c r="A22" i="36"/>
  <c r="A23" i="36"/>
  <c r="A24" i="36"/>
  <c r="A25" i="36"/>
  <c r="A26" i="36"/>
  <c r="A27" i="36"/>
  <c r="A28" i="36"/>
  <c r="A29" i="36"/>
  <c r="A30" i="36"/>
  <c r="A31" i="36"/>
  <c r="A32" i="36"/>
  <c r="A33" i="36"/>
  <c r="A34" i="36"/>
  <c r="A35" i="36"/>
  <c r="A36" i="36"/>
  <c r="A37" i="36"/>
  <c r="A38" i="36"/>
  <c r="A39" i="36"/>
  <c r="A40" i="36"/>
  <c r="A41" i="36"/>
  <c r="A42" i="36"/>
  <c r="A43" i="36"/>
  <c r="A44" i="36"/>
  <c r="A45" i="36"/>
  <c r="A46" i="36"/>
  <c r="A47" i="36"/>
  <c r="A48" i="36"/>
  <c r="A49" i="36"/>
  <c r="A5" i="33"/>
  <c r="A6" i="33"/>
  <c r="A7" i="33"/>
  <c r="A8" i="33"/>
  <c r="A9" i="33"/>
  <c r="A10" i="33"/>
  <c r="A11" i="33"/>
  <c r="A12" i="33"/>
  <c r="A13" i="33"/>
  <c r="A4" i="33"/>
  <c r="G18" i="32" l="1"/>
  <c r="H18" i="32"/>
  <c r="G17" i="32"/>
  <c r="H17" i="32"/>
  <c r="G4" i="29" l="1"/>
  <c r="H4" i="29"/>
  <c r="G5" i="29"/>
  <c r="H5" i="29"/>
  <c r="G6" i="29"/>
  <c r="H6" i="29"/>
  <c r="G7" i="29"/>
  <c r="H7" i="29"/>
  <c r="G8" i="29"/>
  <c r="H8" i="29"/>
  <c r="G9" i="29"/>
  <c r="H9" i="29"/>
  <c r="G10" i="29"/>
  <c r="H10" i="29"/>
  <c r="G11" i="29"/>
  <c r="H11" i="29"/>
  <c r="G12" i="29"/>
  <c r="H12" i="29"/>
  <c r="G13" i="29"/>
  <c r="H13" i="29"/>
  <c r="G14" i="29"/>
  <c r="H14" i="29"/>
  <c r="G15" i="29"/>
  <c r="H15" i="29"/>
  <c r="G16" i="29"/>
  <c r="H16" i="29"/>
  <c r="G17" i="29"/>
  <c r="H17" i="29"/>
  <c r="G18" i="29"/>
  <c r="H18" i="29"/>
  <c r="G19" i="29"/>
  <c r="H19" i="29"/>
  <c r="G20" i="29"/>
  <c r="H20" i="29"/>
  <c r="G21" i="29"/>
  <c r="H21" i="29"/>
  <c r="G22" i="29"/>
  <c r="H22" i="29"/>
  <c r="G23" i="29"/>
  <c r="H23" i="29"/>
  <c r="G24" i="29"/>
  <c r="H24" i="29"/>
  <c r="G25" i="29"/>
  <c r="H25" i="29"/>
  <c r="G26" i="29"/>
  <c r="H26" i="29"/>
  <c r="G27" i="29"/>
  <c r="H27" i="29"/>
  <c r="G28" i="29"/>
  <c r="H28" i="29"/>
  <c r="G29" i="29"/>
  <c r="H29" i="29"/>
  <c r="G30" i="29"/>
  <c r="H30" i="29"/>
  <c r="H3" i="29"/>
  <c r="G3" i="29"/>
  <c r="G4" i="32" l="1"/>
  <c r="H4" i="32"/>
  <c r="G5" i="32"/>
  <c r="H5" i="32"/>
  <c r="G6" i="32"/>
  <c r="H6" i="32"/>
  <c r="G7" i="32"/>
  <c r="H7" i="32"/>
  <c r="G8" i="32"/>
  <c r="H8" i="32"/>
  <c r="G9" i="32"/>
  <c r="H9" i="32"/>
  <c r="G10" i="32"/>
  <c r="H10" i="32"/>
  <c r="G11" i="32"/>
  <c r="H11" i="32"/>
  <c r="G12" i="32"/>
  <c r="H12" i="32"/>
  <c r="G13" i="32"/>
  <c r="H13" i="32"/>
  <c r="G14" i="32"/>
  <c r="H14" i="32"/>
  <c r="G15" i="32"/>
  <c r="H15" i="32"/>
  <c r="G16" i="32"/>
  <c r="H16" i="32"/>
  <c r="H3" i="32"/>
  <c r="G3" i="32"/>
  <c r="B24" i="29" l="1"/>
  <c r="B23" i="29"/>
  <c r="B22" i="29"/>
  <c r="B48" i="29"/>
  <c r="B47" i="29"/>
  <c r="B46" i="29"/>
  <c r="B45" i="29"/>
  <c r="B17" i="32" l="1"/>
  <c r="B25" i="29"/>
  <c r="B20" i="29"/>
  <c r="B21" i="29" l="1"/>
  <c r="B17" i="29" s="1"/>
  <c r="CE38" i="30" l="1"/>
  <c r="CD38" i="30"/>
  <c r="CC38" i="30"/>
  <c r="CB38" i="30"/>
  <c r="CA38" i="30"/>
  <c r="BZ38" i="30"/>
  <c r="BY38" i="30"/>
  <c r="BX38" i="30"/>
  <c r="BW38" i="30"/>
  <c r="BV38" i="30"/>
  <c r="BU38" i="30"/>
  <c r="BT38" i="30"/>
  <c r="X38" i="30"/>
  <c r="N38" i="30"/>
  <c r="K38" i="30"/>
  <c r="C38" i="30"/>
  <c r="B38" i="30"/>
  <c r="CE37" i="30"/>
  <c r="CD37" i="30"/>
  <c r="CC37" i="30"/>
  <c r="CB37" i="30"/>
  <c r="CA37" i="30"/>
  <c r="BZ37" i="30"/>
  <c r="BY37" i="30"/>
  <c r="BX37" i="30"/>
  <c r="BW37" i="30"/>
  <c r="BV37" i="30"/>
  <c r="BU37" i="30"/>
  <c r="BT37" i="30"/>
  <c r="AN37" i="30"/>
  <c r="BS37" i="30"/>
  <c r="AC37" i="30"/>
  <c r="X37" i="30"/>
  <c r="BR37" i="30" s="1"/>
  <c r="N37" i="30"/>
  <c r="K37" i="30"/>
  <c r="C37" i="30"/>
  <c r="B37" i="30"/>
  <c r="CE36" i="30"/>
  <c r="CD36" i="30"/>
  <c r="CC36" i="30"/>
  <c r="CB36" i="30"/>
  <c r="CA36" i="30"/>
  <c r="BZ36" i="30"/>
  <c r="BY36" i="30"/>
  <c r="BX36" i="30"/>
  <c r="BW36" i="30"/>
  <c r="BV36" i="30"/>
  <c r="BU36" i="30"/>
  <c r="BT36" i="30"/>
  <c r="X36" i="30"/>
  <c r="N36" i="30"/>
  <c r="K36" i="30"/>
  <c r="C36" i="30"/>
  <c r="B36" i="30"/>
  <c r="A35" i="30"/>
  <c r="AO33" i="30"/>
  <c r="AN33" i="30"/>
  <c r="AM33" i="30"/>
  <c r="AL33" i="30"/>
  <c r="AK33" i="30"/>
  <c r="AJ33" i="30"/>
  <c r="AI33" i="30"/>
  <c r="AH33" i="30"/>
  <c r="AG33" i="30"/>
  <c r="AF33" i="30"/>
  <c r="AE33" i="30"/>
  <c r="AD33" i="30"/>
  <c r="AC33" i="30"/>
  <c r="Q33" i="30"/>
  <c r="P33" i="30"/>
  <c r="O33" i="30"/>
  <c r="N33" i="30"/>
  <c r="M33" i="30"/>
  <c r="C33" i="30"/>
  <c r="B33" i="30"/>
  <c r="A32" i="30"/>
  <c r="FH30" i="30"/>
  <c r="FG30" i="30"/>
  <c r="FF30" i="30"/>
  <c r="FE30" i="30"/>
  <c r="FD30" i="30"/>
  <c r="FC30" i="30"/>
  <c r="FB30" i="30"/>
  <c r="EV30" i="30"/>
  <c r="DO30" i="30"/>
  <c r="CR30" i="30"/>
  <c r="EY30" i="30"/>
  <c r="BU30" i="30"/>
  <c r="EX30" i="30" s="1"/>
  <c r="C30" i="30"/>
  <c r="B30" i="30"/>
  <c r="A29" i="30"/>
  <c r="DE27" i="30"/>
  <c r="DD27" i="30"/>
  <c r="DC27" i="30"/>
  <c r="DB27" i="30"/>
  <c r="DA27" i="30"/>
  <c r="CZ27" i="30"/>
  <c r="CY27" i="30"/>
  <c r="CX27" i="30"/>
  <c r="CW27" i="30"/>
  <c r="CV27" i="30"/>
  <c r="CU27" i="30"/>
  <c r="CA27" i="30"/>
  <c r="BF27" i="30"/>
  <c r="U27" i="30"/>
  <c r="C27" i="30"/>
  <c r="B27" i="30"/>
  <c r="A26" i="30"/>
  <c r="AN24" i="30"/>
  <c r="AM24" i="30"/>
  <c r="AL24" i="30"/>
  <c r="AK24" i="30"/>
  <c r="AJ24" i="30"/>
  <c r="AI24" i="30"/>
  <c r="AH24" i="30"/>
  <c r="AG24" i="30"/>
  <c r="AF24" i="30"/>
  <c r="AE24" i="30"/>
  <c r="AD24" i="30"/>
  <c r="AC24" i="30"/>
  <c r="AB24" i="30"/>
  <c r="W24" i="30"/>
  <c r="Q24" i="30"/>
  <c r="P24" i="30"/>
  <c r="O24" i="30"/>
  <c r="E24" i="30"/>
  <c r="D24" i="30"/>
  <c r="B24" i="30"/>
  <c r="A23" i="30"/>
  <c r="BZ21" i="30"/>
  <c r="BY21" i="30"/>
  <c r="BX21" i="30"/>
  <c r="BW21" i="30"/>
  <c r="BV21" i="30"/>
  <c r="BU21" i="30"/>
  <c r="BT21" i="30"/>
  <c r="BS21" i="30"/>
  <c r="BR21" i="30"/>
  <c r="BQ21" i="30"/>
  <c r="BP21" i="30"/>
  <c r="BO21" i="30"/>
  <c r="Z21" i="30"/>
  <c r="P21" i="30"/>
  <c r="M21" i="30"/>
  <c r="E21" i="30"/>
  <c r="D21" i="30"/>
  <c r="B21" i="30"/>
  <c r="BZ20" i="30"/>
  <c r="BY20" i="30"/>
  <c r="BX20" i="30"/>
  <c r="BW20" i="30"/>
  <c r="BV20" i="30"/>
  <c r="BU20" i="30"/>
  <c r="BT20" i="30"/>
  <c r="BS20" i="30"/>
  <c r="BR20" i="30"/>
  <c r="BQ20" i="30"/>
  <c r="BP20" i="30"/>
  <c r="BO20" i="30"/>
  <c r="AM20" i="30"/>
  <c r="BN20" i="30"/>
  <c r="AE20" i="30"/>
  <c r="BM20" i="30" s="1"/>
  <c r="Z20" i="30"/>
  <c r="P20" i="30"/>
  <c r="M20" i="30"/>
  <c r="E20" i="30"/>
  <c r="D20" i="30"/>
  <c r="B20" i="30"/>
  <c r="BZ19" i="30"/>
  <c r="BY19" i="30"/>
  <c r="BX19" i="30"/>
  <c r="BW19" i="30"/>
  <c r="BV19" i="30"/>
  <c r="BU19" i="30"/>
  <c r="BT19" i="30"/>
  <c r="BS19" i="30"/>
  <c r="BR19" i="30"/>
  <c r="BQ19" i="30"/>
  <c r="BP19" i="30"/>
  <c r="BO19" i="30"/>
  <c r="Z19" i="30"/>
  <c r="BM19" i="30" s="1"/>
  <c r="P19" i="30"/>
  <c r="M19" i="30"/>
  <c r="E19" i="30"/>
  <c r="D19" i="30"/>
  <c r="B19" i="30"/>
  <c r="A18" i="30"/>
  <c r="GB16" i="30"/>
  <c r="GA16" i="30"/>
  <c r="FZ16" i="30"/>
  <c r="FY16" i="30"/>
  <c r="FX16" i="30"/>
  <c r="FV16" i="30"/>
  <c r="FU16" i="30"/>
  <c r="FS16" i="30"/>
  <c r="FP16" i="30"/>
  <c r="EY16" i="30"/>
  <c r="FW16" i="30" s="1"/>
  <c r="DZ16" i="30"/>
  <c r="CV16" i="30"/>
  <c r="FT16" i="30" s="1"/>
  <c r="BT16" i="30"/>
  <c r="BS16" i="30"/>
  <c r="BM16" i="30"/>
  <c r="E16" i="30"/>
  <c r="D16" i="30"/>
  <c r="B16" i="30"/>
  <c r="A15" i="30"/>
  <c r="BI13" i="30"/>
  <c r="BH13" i="30"/>
  <c r="BG13" i="30"/>
  <c r="BF13" i="30"/>
  <c r="BE13" i="30"/>
  <c r="BD13" i="30"/>
  <c r="BC13" i="30"/>
  <c r="BB13" i="30"/>
  <c r="BA13" i="30"/>
  <c r="AZ13" i="30"/>
  <c r="AY13" i="30"/>
  <c r="AX13" i="30"/>
  <c r="AV13" i="30"/>
  <c r="AO13" i="30"/>
  <c r="AW13" i="30"/>
  <c r="F13" i="30"/>
  <c r="B13" i="30"/>
  <c r="A12" i="30"/>
  <c r="C4" i="30"/>
  <c r="AN36" i="30" s="1"/>
  <c r="BS36" i="30" s="1"/>
  <c r="DX30" i="30"/>
  <c r="FA30" i="30" s="1"/>
  <c r="C3" i="30"/>
  <c r="K16" i="30"/>
  <c r="AC36" i="30"/>
  <c r="BR36" i="30" s="1"/>
  <c r="L13" i="30"/>
  <c r="AE19" i="30"/>
  <c r="DB30" i="30"/>
  <c r="EZ30" i="30"/>
  <c r="N13" i="30"/>
  <c r="BH16" i="30"/>
  <c r="FQ16" i="30" s="1"/>
  <c r="AK27" i="30"/>
  <c r="CS27" i="30" s="1"/>
  <c r="K30" i="30"/>
  <c r="I27" i="30" l="1"/>
  <c r="P13" i="30"/>
  <c r="BJ30" i="30"/>
  <c r="AM19" i="30"/>
  <c r="BN19" i="30" s="1"/>
  <c r="BI30" i="30"/>
  <c r="EW30" i="30" s="1"/>
  <c r="C6" i="30"/>
  <c r="A1" i="30"/>
  <c r="A2" i="30"/>
  <c r="A6" i="30"/>
  <c r="A3" i="30"/>
  <c r="A4" i="30"/>
  <c r="A5" i="30"/>
  <c r="A7" i="30"/>
  <c r="A8" i="30"/>
  <c r="J3" i="30"/>
  <c r="J4" i="30"/>
  <c r="J8" i="30"/>
  <c r="J6" i="30"/>
  <c r="J7" i="30"/>
  <c r="J5" i="30"/>
  <c r="J2" i="30"/>
  <c r="J1" i="30"/>
  <c r="F19" i="30"/>
  <c r="AY27" i="30"/>
  <c r="CT27" i="30" s="1"/>
  <c r="V27" i="30"/>
  <c r="CR27" i="30" s="1"/>
  <c r="C21" i="30"/>
  <c r="D36" i="30"/>
  <c r="BQ36" i="30" s="1"/>
  <c r="BP36" i="30" s="1"/>
  <c r="A36" i="30" s="1"/>
  <c r="D37" i="30"/>
  <c r="BQ37" i="30" s="1"/>
  <c r="BP37" i="30" s="1"/>
  <c r="A37" i="30" s="1"/>
  <c r="C16" i="30"/>
  <c r="F20" i="30"/>
  <c r="A11" i="30"/>
  <c r="D38" i="30"/>
  <c r="BQ38" i="30" s="1"/>
  <c r="V30" i="30"/>
  <c r="EU30" i="30" s="1"/>
  <c r="C19" i="30"/>
  <c r="F21" i="30"/>
  <c r="F24" i="30"/>
  <c r="C13" i="30"/>
  <c r="AU13" i="30" s="1"/>
  <c r="AT13" i="30" s="1"/>
  <c r="A13" i="30" s="1"/>
  <c r="D27" i="30"/>
  <c r="CQ27" i="30" s="1"/>
  <c r="D33" i="30"/>
  <c r="AA33" i="30" s="1"/>
  <c r="F16" i="30"/>
  <c r="W16" i="30"/>
  <c r="FO16" i="30" s="1"/>
  <c r="D30" i="30"/>
  <c r="ET30" i="30" s="1"/>
  <c r="C24" i="30"/>
  <c r="C20" i="30"/>
  <c r="AN38" i="30" l="1"/>
  <c r="BS38" i="30" s="1"/>
  <c r="AE21" i="30"/>
  <c r="BM21" i="30" s="1"/>
  <c r="V24" i="30"/>
  <c r="R33" i="30"/>
  <c r="AM21" i="30"/>
  <c r="BN21" i="30" s="1"/>
  <c r="S33" i="30"/>
  <c r="BV16" i="30"/>
  <c r="R24" i="30"/>
  <c r="AA24" i="30" s="1"/>
  <c r="AC38" i="30"/>
  <c r="BR38" i="30" s="1"/>
  <c r="BP38" i="30" s="1"/>
  <c r="A38" i="30" s="1"/>
  <c r="BU16" i="30"/>
  <c r="FR16" i="30" s="1"/>
  <c r="ES30" i="30"/>
  <c r="A30" i="30" s="1"/>
  <c r="Z24" i="30"/>
  <c r="Y24" i="30" s="1"/>
  <c r="A24" i="30" s="1"/>
  <c r="BL19" i="30"/>
  <c r="BK19" i="30" s="1"/>
  <c r="A19" i="30" s="1"/>
  <c r="CP27" i="30"/>
  <c r="A27" i="30" s="1"/>
  <c r="BL20" i="30"/>
  <c r="BK20" i="30" s="1"/>
  <c r="A20" i="30" s="1"/>
  <c r="FN16" i="30"/>
  <c r="FM16" i="30" s="1"/>
  <c r="A16" i="30" s="1"/>
  <c r="BL21" i="30"/>
  <c r="AB33" i="30" l="1"/>
  <c r="Z33" i="30" s="1"/>
  <c r="A33" i="30" s="1"/>
  <c r="BK21" i="30"/>
  <c r="A21" i="30" s="1"/>
</calcChain>
</file>

<file path=xl/comments1.xml><?xml version="1.0" encoding="utf-8"?>
<comments xmlns="http://schemas.openxmlformats.org/spreadsheetml/2006/main">
  <authors>
    <author>GZR 楊 亜威</author>
  </authors>
  <commentList>
    <comment ref="AU5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変更すると、
ﾍｯﾀﾞｰの消費税額を変わる
AN,AO,AV,AW</t>
        </r>
      </text>
    </comment>
  </commentList>
</comments>
</file>

<file path=xl/comments2.xml><?xml version="1.0" encoding="utf-8"?>
<comments xmlns="http://schemas.openxmlformats.org/spreadsheetml/2006/main">
  <authors>
    <author>GZR 楊</author>
  </authors>
  <commentList>
    <comment ref="A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関連キー項目のため、手動入力及び変更禁止</t>
        </r>
      </text>
    </comment>
  </commentList>
</comments>
</file>

<file path=xl/sharedStrings.xml><?xml version="1.0" encoding="utf-8"?>
<sst xmlns="http://schemas.openxmlformats.org/spreadsheetml/2006/main" count="7959" uniqueCount="1228">
  <si>
    <t>Y</t>
  </si>
  <si>
    <t>説明など</t>
    <rPh sb="0" eb="2">
      <t>セツメイ</t>
    </rPh>
    <phoneticPr fontId="2"/>
  </si>
  <si>
    <t>＊＊C列に実行したSQLを１行で記述＊＊</t>
    <rPh sb="3" eb="4">
      <t>レツ</t>
    </rPh>
    <rPh sb="5" eb="7">
      <t>ジッコウ</t>
    </rPh>
    <rPh sb="14" eb="15">
      <t>ギョウ</t>
    </rPh>
    <rPh sb="16" eb="18">
      <t>キジュツ</t>
    </rPh>
    <phoneticPr fontId="2"/>
  </si>
  <si>
    <t>REMでｽｷｯﾌﾟ</t>
    <phoneticPr fontId="2"/>
  </si>
  <si>
    <t>REM</t>
    <phoneticPr fontId="2"/>
  </si>
  <si>
    <t>DBVendor</t>
    <phoneticPr fontId="2"/>
  </si>
  <si>
    <t>DBVendor</t>
    <phoneticPr fontId="2"/>
  </si>
  <si>
    <t>------------</t>
    <phoneticPr fontId="2"/>
  </si>
  <si>
    <t>IBM</t>
    <phoneticPr fontId="2"/>
  </si>
  <si>
    <t>ﾕｰｻﾞｰID</t>
    <phoneticPr fontId="2"/>
  </si>
  <si>
    <t>ﾊﾟｽﾜｰﾄﾞ</t>
    <phoneticPr fontId="2"/>
  </si>
  <si>
    <t>ｽｷｰﾏ</t>
    <phoneticPr fontId="2"/>
  </si>
  <si>
    <t>DB名</t>
    <rPh sb="2" eb="3">
      <t>メイ</t>
    </rPh>
    <phoneticPr fontId="2"/>
  </si>
  <si>
    <t>Field名出力</t>
    <rPh sb="5" eb="6">
      <t>メイ</t>
    </rPh>
    <rPh sb="6" eb="8">
      <t>シュツリョク</t>
    </rPh>
    <phoneticPr fontId="2"/>
  </si>
  <si>
    <t>Label出力</t>
    <phoneticPr fontId="2"/>
  </si>
  <si>
    <t>フィールド名</t>
    <rPh sb="5" eb="6">
      <t>メイ</t>
    </rPh>
    <phoneticPr fontId="2"/>
  </si>
  <si>
    <t>ラベル名</t>
    <rPh sb="3" eb="4">
      <t>メイ</t>
    </rPh>
    <phoneticPr fontId="2"/>
  </si>
  <si>
    <t>データ</t>
    <phoneticPr fontId="2"/>
  </si>
  <si>
    <t>↓出力書式</t>
    <rPh sb="1" eb="3">
      <t>シュツリョク</t>
    </rPh>
    <rPh sb="3" eb="5">
      <t>ショシキ</t>
    </rPh>
    <phoneticPr fontId="2"/>
  </si>
  <si>
    <t>DB</t>
    <phoneticPr fontId="2"/>
  </si>
  <si>
    <t>とりあえず60行目までを対象とします</t>
    <phoneticPr fontId="2"/>
  </si>
  <si>
    <t>実行SQL出力</t>
    <rPh sb="0" eb="2">
      <t>ジッコウ</t>
    </rPh>
    <rPh sb="5" eb="7">
      <t>シュツリョク</t>
    </rPh>
    <phoneticPr fontId="2"/>
  </si>
  <si>
    <t>Y</t>
    <phoneticPr fontId="2"/>
  </si>
  <si>
    <t>N</t>
    <phoneticPr fontId="2"/>
  </si>
  <si>
    <t>FLG</t>
    <phoneticPr fontId="2"/>
  </si>
  <si>
    <t>型出力</t>
    <rPh sb="0" eb="1">
      <t>カタ</t>
    </rPh>
    <rPh sb="1" eb="3">
      <t>シュツリョク</t>
    </rPh>
    <phoneticPr fontId="2"/>
  </si>
  <si>
    <t>VALUES出力</t>
    <rPh sb="6" eb="8">
      <t>シュツリョク</t>
    </rPh>
    <phoneticPr fontId="2"/>
  </si>
  <si>
    <t>型出力Yが前提</t>
    <rPh sb="5" eb="7">
      <t>ゼンテイ</t>
    </rPh>
    <phoneticPr fontId="2"/>
  </si>
  <si>
    <t>型</t>
    <rPh sb="0" eb="1">
      <t>カタ</t>
    </rPh>
    <phoneticPr fontId="2"/>
  </si>
  <si>
    <t>REM</t>
    <phoneticPr fontId="2"/>
  </si>
  <si>
    <t>EP853RDV</t>
    <phoneticPr fontId="2"/>
  </si>
  <si>
    <t>EP853JDV</t>
  </si>
  <si>
    <t>DRAFT_BU</t>
  </si>
  <si>
    <t>DRAFT_ID</t>
  </si>
  <si>
    <t>BUSINESS_UNIT</t>
  </si>
  <si>
    <t>CUST_ID</t>
  </si>
  <si>
    <t>SUBCUST_QUAL1</t>
  </si>
  <si>
    <t>SUBCUST_QUAL2</t>
  </si>
  <si>
    <t>DRAFT_TYPE</t>
  </si>
  <si>
    <t>ﾋﾞｼﾞﾈｽ ﾕﾆｯﾄ</t>
  </si>
  <si>
    <t>顧客 ID</t>
  </si>
  <si>
    <t>KGJPN</t>
  </si>
  <si>
    <t xml:space="preserve"> </t>
  </si>
  <si>
    <t>),</t>
  </si>
  <si>
    <t>PO_REF</t>
  </si>
  <si>
    <t>ITEM</t>
  </si>
  <si>
    <t>ITEM_LINE</t>
  </si>
  <si>
    <t>DOCUMENT</t>
  </si>
  <si>
    <t>ENTRY_TYPE</t>
  </si>
  <si>
    <t>ENTRY_REASON</t>
  </si>
  <si>
    <t>ENTRY_USE_ID</t>
  </si>
  <si>
    <t>ENTRY_EVENT</t>
  </si>
  <si>
    <t>DST_ID_AR</t>
  </si>
  <si>
    <t>USER_AMT1</t>
  </si>
  <si>
    <t>USER_AMT2</t>
  </si>
  <si>
    <t>REAL_GAIN_LOSS</t>
  </si>
  <si>
    <t>BAL_CURRENCY</t>
  </si>
  <si>
    <t>CURRENCY_CD</t>
  </si>
  <si>
    <t>DST_ID_REAL</t>
  </si>
  <si>
    <t>RT_TYPE</t>
  </si>
  <si>
    <t>RATE_MULT</t>
  </si>
  <si>
    <t>RATE_DIV</t>
  </si>
  <si>
    <t>PROCESS_INSTANCE</t>
  </si>
  <si>
    <t>ｱｲﾃﾑ ID</t>
  </si>
  <si>
    <t>N</t>
  </si>
  <si>
    <t>ITEM_STATUS</t>
  </si>
  <si>
    <t>REF_REASON</t>
  </si>
  <si>
    <t>ACCOUNTING_DT</t>
  </si>
  <si>
    <t>ASOF_DT</t>
  </si>
  <si>
    <t>POST_DT</t>
  </si>
  <si>
    <t>DUE_DT</t>
  </si>
  <si>
    <t>CR_ANALYST</t>
  </si>
  <si>
    <t>SALES_PERSON</t>
  </si>
  <si>
    <t>COLLECTOR</t>
  </si>
  <si>
    <t>DISPUTE_STATUS</t>
  </si>
  <si>
    <t>DISPUTE_DT</t>
  </si>
  <si>
    <t>DISPUTE_AMOUNT</t>
  </si>
  <si>
    <t>PO_LINE</t>
  </si>
  <si>
    <t>DOCUMENT_LINE</t>
  </si>
  <si>
    <t>PYMNT_TERMS_CD</t>
  </si>
  <si>
    <t>DISC_AMT</t>
  </si>
  <si>
    <t>DISC_AMT1</t>
  </si>
  <si>
    <t>DISC_DT</t>
  </si>
  <si>
    <t>DISC_DT1</t>
  </si>
  <si>
    <t>DISC_LEVEL</t>
  </si>
  <si>
    <t>DISC_DAYS</t>
  </si>
  <si>
    <t>DUE_DAYS</t>
  </si>
  <si>
    <t>ALLOW_DISC</t>
  </si>
  <si>
    <t>AGING_CATEGORY</t>
  </si>
  <si>
    <t>HIST_STATUS</t>
  </si>
  <si>
    <t>DUN_DT</t>
  </si>
  <si>
    <t>DUN_SEQ_NUM</t>
  </si>
  <si>
    <t>ST_DT</t>
  </si>
  <si>
    <t>FC_DT</t>
  </si>
  <si>
    <t>FC_AMT</t>
  </si>
  <si>
    <t>OC_ADMIN_DT</t>
  </si>
  <si>
    <t>OC_ADMIN_AMT</t>
  </si>
  <si>
    <t>OC_PNLTY_DT</t>
  </si>
  <si>
    <t>OC_PNLTY_AMT</t>
  </si>
  <si>
    <t>OVERDUE_CHG_LINE</t>
  </si>
  <si>
    <t>ITEM_LINE_ORIG</t>
  </si>
  <si>
    <t>UPDATE_STATUS</t>
  </si>
  <si>
    <t>COLLECTION_STATUS</t>
  </si>
  <si>
    <t>COLLECTION_DT</t>
  </si>
  <si>
    <t>ITEM_SEQ_NUM</t>
  </si>
  <si>
    <t>BILL_OF_LADING</t>
  </si>
  <si>
    <t>SUBCUST_STATUS</t>
  </si>
  <si>
    <t>BAL_AMT_BASE</t>
  </si>
  <si>
    <t>BAL_AMT_LAST</t>
  </si>
  <si>
    <t>VAT_DCLRTN_POINT</t>
  </si>
  <si>
    <t>VAT_RECALC_FLG</t>
  </si>
  <si>
    <t>COUNTRY_VAT_BILLFR</t>
  </si>
  <si>
    <t>COUNTRY_VAT_BILLTO</t>
  </si>
  <si>
    <t>COUNTRY_SHIP_TO</t>
  </si>
  <si>
    <t>COUNTRY_SHIP_FROM</t>
  </si>
  <si>
    <t>VAT_TREATMENT_SAL</t>
  </si>
  <si>
    <t>VAT_CALC_GROSS_NET</t>
  </si>
  <si>
    <t>VAT_ENTITY</t>
  </si>
  <si>
    <t>VAT_EXCPTN_TYPE</t>
  </si>
  <si>
    <t>VAT_EXCPTN_CERTIF</t>
  </si>
  <si>
    <t>VAT_RGSTRN_BUYER</t>
  </si>
  <si>
    <t>VAT_ROUND_RULE</t>
  </si>
  <si>
    <t>ORDER_NO</t>
  </si>
  <si>
    <t>CONTRACT_NUM</t>
  </si>
  <si>
    <t>BUSINESS_UNIT_BI</t>
  </si>
  <si>
    <t>BUSINESS_UNIT_OM</t>
  </si>
  <si>
    <t>ADDRESS_SEQ_NUM</t>
  </si>
  <si>
    <t>LETTER_CD</t>
  </si>
  <si>
    <t>TRAN_FROM_BU</t>
  </si>
  <si>
    <t>TRAN_FROM_CUSTID</t>
  </si>
  <si>
    <t>CONSOL_BUS_UNIT</t>
  </si>
  <si>
    <t>CONSOL_INVOICE</t>
  </si>
  <si>
    <t>PAYMENT_METHOD</t>
  </si>
  <si>
    <t>DRAFT_APPROVAL</t>
  </si>
  <si>
    <t>DRAFT_DOC</t>
  </si>
  <si>
    <t>DRAFT_CURRENCY</t>
  </si>
  <si>
    <t>DRAFT_FORMAT</t>
  </si>
  <si>
    <t>DRAFT_STATUS</t>
  </si>
  <si>
    <t>BANK_SETID</t>
  </si>
  <si>
    <t>BANK_CD</t>
  </si>
  <si>
    <t>BANK_ACCT_KEY</t>
  </si>
  <si>
    <t>DD_BU</t>
  </si>
  <si>
    <t>DD_ID</t>
  </si>
  <si>
    <t>DD_CURRENCY</t>
  </si>
  <si>
    <t>DD_STATUS</t>
  </si>
  <si>
    <t>DD_PROFILE_ID</t>
  </si>
  <si>
    <t>USER_AMT3</t>
  </si>
  <si>
    <t>USER_AMT4</t>
  </si>
  <si>
    <t>USER_AMT5</t>
  </si>
  <si>
    <t>USER_AMT6</t>
  </si>
  <si>
    <t>USER_AMT7</t>
  </si>
  <si>
    <t>USER_AMT8</t>
  </si>
  <si>
    <t>USER_DT1</t>
  </si>
  <si>
    <t>USER_DT2</t>
  </si>
  <si>
    <t>USER_DT3</t>
  </si>
  <si>
    <t>USER_DT4</t>
  </si>
  <si>
    <t>USER1</t>
  </si>
  <si>
    <t>USER2</t>
  </si>
  <si>
    <t>USER3</t>
  </si>
  <si>
    <t>USER4</t>
  </si>
  <si>
    <t>USER5</t>
  </si>
  <si>
    <t>USER6</t>
  </si>
  <si>
    <t>USER7</t>
  </si>
  <si>
    <t>USER8</t>
  </si>
  <si>
    <t>USER9</t>
  </si>
  <si>
    <t>USER10</t>
  </si>
  <si>
    <t>ORIG_ITEM_AMT</t>
  </si>
  <si>
    <t>LAST_ACTIVITY_DT</t>
  </si>
  <si>
    <t>ST_ID_NUM</t>
  </si>
  <si>
    <t>DOUBTFUL</t>
  </si>
  <si>
    <t>DRAFT_BUSN_EVENT</t>
  </si>
  <si>
    <t>DRAFT_SUB_EVENT</t>
  </si>
  <si>
    <t>SALES_PERSON2</t>
  </si>
  <si>
    <t>REGION_CD</t>
  </si>
  <si>
    <t>REVALUE_FLAG</t>
  </si>
  <si>
    <t>BUSINESS_UNIT_PC</t>
  </si>
  <si>
    <t>PROJECT_ID</t>
  </si>
  <si>
    <t>ACTIVITY_ID</t>
  </si>
  <si>
    <t>PACKSLIP_NO</t>
  </si>
  <si>
    <t>SBI_NUM</t>
  </si>
  <si>
    <t>LC_ID</t>
  </si>
  <si>
    <t>NETTING_SW</t>
  </si>
  <si>
    <t>NET_REF_ID</t>
  </si>
  <si>
    <t>RECEIVABLE_TYPE</t>
  </si>
  <si>
    <t>ENTITY_CODE</t>
  </si>
  <si>
    <t>PPRC_PROMO_CD</t>
  </si>
  <si>
    <t>DM_CLAIM_NO</t>
  </si>
  <si>
    <t>C</t>
  </si>
  <si>
    <t>CDDR</t>
  </si>
  <si>
    <t>AAA</t>
  </si>
  <si>
    <t>0</t>
  </si>
  <si>
    <t>ARMDS</t>
  </si>
  <si>
    <t>JPY</t>
  </si>
  <si>
    <t>APTTM</t>
  </si>
  <si>
    <t>IT-01</t>
  </si>
  <si>
    <t>I</t>
  </si>
  <si>
    <t>JPN</t>
  </si>
  <si>
    <t>CHK</t>
  </si>
  <si>
    <t>0005</t>
  </si>
  <si>
    <t>0018</t>
  </si>
  <si>
    <t>S</t>
  </si>
  <si>
    <t>ENTRY_AMT</t>
  </si>
  <si>
    <t>DEPOSIT_BU</t>
  </si>
  <si>
    <t>DEPOSIT_ID</t>
  </si>
  <si>
    <t>PAYMENT_SEQ_NUM</t>
  </si>
  <si>
    <t>GROUP_BU</t>
  </si>
  <si>
    <t>GROUP_ID</t>
  </si>
  <si>
    <t>GROUP_SEQ_NUM</t>
  </si>
  <si>
    <t>ENTRY_CURRENCY</t>
  </si>
  <si>
    <t>PAYMENT_AMT</t>
  </si>
  <si>
    <t>PAYMENT_CURRENCY</t>
  </si>
  <si>
    <t>PYMT_RT_TYPE</t>
  </si>
  <si>
    <t>PYMT_RATE_MULT</t>
  </si>
  <si>
    <t>PYMT_RATE_DIV</t>
  </si>
  <si>
    <t>ENTRY_AMT_BASE</t>
  </si>
  <si>
    <t>ORIGIN_ID</t>
  </si>
  <si>
    <t>PAYMENT_ID</t>
  </si>
  <si>
    <t>GROUP_TYPE</t>
  </si>
  <si>
    <t>VOUCHER_ID</t>
  </si>
  <si>
    <t>SENT_TO_AP</t>
  </si>
  <si>
    <t>POSTED_PI</t>
  </si>
  <si>
    <t>ARRE_STATUS</t>
  </si>
  <si>
    <t>VAT_ADVPAY_FLG</t>
  </si>
  <si>
    <t>UNPOST_REASON</t>
  </si>
  <si>
    <t>DM_EXTRACT</t>
  </si>
  <si>
    <t>PC_DISTRIB_STATUS</t>
  </si>
  <si>
    <t>WS_REASON</t>
  </si>
  <si>
    <t>基本通貨金額</t>
  </si>
  <si>
    <t>PSCD1</t>
  </si>
  <si>
    <t>B</t>
  </si>
  <si>
    <t>D</t>
  </si>
  <si>
    <t>VAT_APPLICABILITY</t>
  </si>
  <si>
    <t>VAT_TXN_TYPE_CD</t>
  </si>
  <si>
    <t>TAX_CD_VAT</t>
  </si>
  <si>
    <t>VAT_DST_ACCT_TYPE</t>
  </si>
  <si>
    <t>TAX_CD_VAT_PCT</t>
  </si>
  <si>
    <t>VAT_DCLRTN_DT</t>
  </si>
  <si>
    <t>VAT_BASIS_AMT</t>
  </si>
  <si>
    <t>VAT_BASIS_AMT_BASE</t>
  </si>
  <si>
    <t>VAT_TRANS_AMT</t>
  </si>
  <si>
    <t>VAT_TRANS_AMT_BSE</t>
  </si>
  <si>
    <t>VAT_AMT</t>
  </si>
  <si>
    <t>VAT_AMT_BASE</t>
  </si>
  <si>
    <t>VAT_AMT_I</t>
  </si>
  <si>
    <t>VAT_AMT_BASE_I</t>
  </si>
  <si>
    <t>VAT_ERROR_FLAG</t>
  </si>
  <si>
    <t>VAT_DISTRIB_STATUS</t>
  </si>
  <si>
    <t>T</t>
  </si>
  <si>
    <t>SK</t>
  </si>
  <si>
    <t>KGT08</t>
  </si>
  <si>
    <t>VO</t>
  </si>
  <si>
    <t>LEDGER_GROUP</t>
  </si>
  <si>
    <t>LEDGER</t>
  </si>
  <si>
    <t>DST_SEQ_NUM</t>
  </si>
  <si>
    <t>PRIMARY_LEDGER</t>
  </si>
  <si>
    <t>BUSINESS_UNIT_GL</t>
  </si>
  <si>
    <t>ACCOUNT</t>
  </si>
  <si>
    <t>ALTACCT</t>
  </si>
  <si>
    <t>DEPTID</t>
  </si>
  <si>
    <t>OPERATING_UNIT</t>
  </si>
  <si>
    <t>PRODUCT</t>
  </si>
  <si>
    <t>FUND_CODE</t>
  </si>
  <si>
    <t>CLASS_FLD</t>
  </si>
  <si>
    <t>PROGRAM_CODE</t>
  </si>
  <si>
    <t>BUDGET_REF</t>
  </si>
  <si>
    <t>AFFILIATE</t>
  </si>
  <si>
    <t>AFFILIATE_INTRA1</t>
  </si>
  <si>
    <t>AFFILIATE_INTRA2</t>
  </si>
  <si>
    <t>CHARTFIELD1</t>
  </si>
  <si>
    <t>CHARTFIELD2</t>
  </si>
  <si>
    <t>CHARTFIELD3</t>
  </si>
  <si>
    <t>STATISTICS_CODE</t>
  </si>
  <si>
    <t>MONETARY_AMOUNT</t>
  </si>
  <si>
    <t>STATISTIC_AMOUNT</t>
  </si>
  <si>
    <t>JRNL_LN_REF</t>
  </si>
  <si>
    <t>LINE_DESCR</t>
  </si>
  <si>
    <t>JOURNAL_ID</t>
  </si>
  <si>
    <t>JOURNAL_DATE</t>
  </si>
  <si>
    <t>GL_DISTRIB_STATUS</t>
  </si>
  <si>
    <t>APPL_JRNL_ID</t>
  </si>
  <si>
    <t>FOREIGN_CURRENCY</t>
  </si>
  <si>
    <t>FOREIGN_AMOUNT</t>
  </si>
  <si>
    <t>SYSTEM_DEFINED</t>
  </si>
  <si>
    <t>FISCAL_YEAR</t>
  </si>
  <si>
    <t>ACCOUNTING_PERIOD</t>
  </si>
  <si>
    <t>DOC_TYPE</t>
  </si>
  <si>
    <t>DOC_SEQ_NBR</t>
  </si>
  <si>
    <t>DOC_SEQ_DATE</t>
  </si>
  <si>
    <t>DOC_SEQ_STATUS</t>
  </si>
  <si>
    <t>MOVEMENT_FLAG</t>
  </si>
  <si>
    <t>JOURNAL_LINE</t>
  </si>
  <si>
    <t>GL_ACCTG_DT</t>
  </si>
  <si>
    <t>DEBIT_CREDIT</t>
  </si>
  <si>
    <t>IN_PROCESS_FLG</t>
  </si>
  <si>
    <t>EE_PROC_STATUS</t>
  </si>
  <si>
    <t>顧客ｱｲﾃﾑ配布</t>
  </si>
  <si>
    <t>部門</t>
  </si>
  <si>
    <t>RECORDING</t>
  </si>
  <si>
    <t>AC230020</t>
  </si>
  <si>
    <t>AR_BILLING</t>
  </si>
  <si>
    <t>A</t>
  </si>
  <si>
    <t>U</t>
  </si>
  <si>
    <t>AC700260</t>
  </si>
  <si>
    <t>V</t>
  </si>
  <si>
    <t>OPRID</t>
  </si>
  <si>
    <t>DRAFT_AMT</t>
  </si>
  <si>
    <t>CF_EDIT_STATUS</t>
  </si>
  <si>
    <t>IU_ANCHOR_FLG</t>
  </si>
  <si>
    <t>IU_SYS_TRAN_CD</t>
  </si>
  <si>
    <t>IU_TRAN_CD</t>
  </si>
  <si>
    <t>POSTED_FLAG</t>
  </si>
  <si>
    <t>ERROR_FLAG</t>
  </si>
  <si>
    <t>DST_BAL_ITEM</t>
  </si>
  <si>
    <t>ITEM_ACCTG_DT</t>
  </si>
  <si>
    <t>VAT_DISTRIB_FLG</t>
  </si>
  <si>
    <t>DD_AMT</t>
  </si>
  <si>
    <t>DD_AMT_BASE</t>
  </si>
  <si>
    <t>DRAFT_AMT_BASE</t>
  </si>
  <si>
    <t>AR_SEQ_NUM</t>
  </si>
  <si>
    <t>DRAFT_POST_ACTION</t>
  </si>
  <si>
    <t>CONTROL_AMT</t>
  </si>
  <si>
    <t>CONTROL_AMT_BASE</t>
  </si>
  <si>
    <t>ANCHOR_BU</t>
  </si>
  <si>
    <t>ITM_PAY_AMT_BASE</t>
  </si>
  <si>
    <t>CONTROL_CURRENCY</t>
  </si>
  <si>
    <t>CONTROL_CURR_BASE</t>
  </si>
  <si>
    <t>CONTROL_RATE_MULT</t>
  </si>
  <si>
    <t>CONTROL_RATE_DIV</t>
  </si>
  <si>
    <t>CONTROL_RT_TYPE</t>
  </si>
  <si>
    <t>E</t>
  </si>
  <si>
    <t>PSBATCH</t>
  </si>
  <si>
    <t>ASSN_OPRID</t>
  </si>
  <si>
    <t>BAL_STATUS</t>
  </si>
  <si>
    <t>EDIT_STATUS</t>
  </si>
  <si>
    <t>POST_STATUS</t>
  </si>
  <si>
    <t>POST_ACTION</t>
  </si>
  <si>
    <t>CONTROL_CNT</t>
  </si>
  <si>
    <t>ENTERED_AMT</t>
  </si>
  <si>
    <t>ENTERED_CNT</t>
  </si>
  <si>
    <t>POSTED_TOTAL</t>
  </si>
  <si>
    <t>POSTED_COUNT</t>
  </si>
  <si>
    <t>RECEIVED_DT</t>
  </si>
  <si>
    <t>ENTRY_DT</t>
  </si>
  <si>
    <t>DST_BAL_STATUS</t>
  </si>
  <si>
    <t>GROUP_ID_ORIG</t>
  </si>
  <si>
    <t>FORMAT_CURRENCY</t>
  </si>
  <si>
    <t>ALLOW_DST</t>
  </si>
  <si>
    <t>CREATE_DST_BATCH</t>
  </si>
  <si>
    <t>CASH_CNTRL_USE</t>
  </si>
  <si>
    <t>DOMES</t>
  </si>
  <si>
    <t>AC100030</t>
  </si>
  <si>
    <t>O</t>
  </si>
  <si>
    <t>AR01115975</t>
  </si>
  <si>
    <t>44</t>
  </si>
  <si>
    <t>FB</t>
  </si>
  <si>
    <t>D1246552</t>
  </si>
  <si>
    <t>BL1514</t>
  </si>
  <si>
    <t>基本金額</t>
    <rPh sb="0" eb="2">
      <t>キホン</t>
    </rPh>
    <rPh sb="2" eb="4">
      <t>キンガク</t>
    </rPh>
    <phoneticPr fontId="2"/>
  </si>
  <si>
    <t>);</t>
  </si>
  <si>
    <t>条件マスタ</t>
    <rPh sb="0" eb="2">
      <t>ジョウケン</t>
    </rPh>
    <phoneticPr fontId="2"/>
  </si>
  <si>
    <t>値</t>
    <rPh sb="0" eb="1">
      <t>アタイ</t>
    </rPh>
    <phoneticPr fontId="2"/>
  </si>
  <si>
    <t>備考</t>
    <rPh sb="0" eb="2">
      <t>ビコウ</t>
    </rPh>
    <phoneticPr fontId="2"/>
  </si>
  <si>
    <t>対象ﾃｰﾌﾞﾙ</t>
    <rPh sb="0" eb="2">
      <t>タイショウ</t>
    </rPh>
    <phoneticPr fontId="2"/>
  </si>
  <si>
    <t>条件2</t>
    <rPh sb="0" eb="2">
      <t>ジョウケン</t>
    </rPh>
    <phoneticPr fontId="2"/>
  </si>
  <si>
    <t>条件3</t>
    <rPh sb="0" eb="2">
      <t>ジョウケン</t>
    </rPh>
    <phoneticPr fontId="2"/>
  </si>
  <si>
    <t>条件5</t>
    <rPh sb="0" eb="2">
      <t>ジョウケン</t>
    </rPh>
    <phoneticPr fontId="2"/>
  </si>
  <si>
    <t>即時出荷予定HEAD TBL</t>
  </si>
  <si>
    <t>BU:</t>
  </si>
  <si>
    <t>部門:</t>
    <rPh sb="0" eb="2">
      <t>ブモン</t>
    </rPh>
    <phoneticPr fontId="2"/>
  </si>
  <si>
    <t>出荷予定ID:</t>
  </si>
  <si>
    <t>契約HEADER TBL</t>
  </si>
  <si>
    <t>契約ID:</t>
  </si>
  <si>
    <t>契約BODY TBL</t>
  </si>
  <si>
    <t>契約ﾄﾗﾝｻﾞｸｼｮﾝﾃｰﾌﾞﾙ(HEADER)</t>
  </si>
  <si>
    <t>作業ﾌﾟﾛｼﾞｪｸﾄ</t>
  </si>
  <si>
    <t>ﾌﾟﾛｼﾞｪｸﾄID:</t>
  </si>
  <si>
    <t>出荷予定HEAD TBL</t>
  </si>
  <si>
    <t>出荷予定BODY TBL</t>
  </si>
  <si>
    <t>出荷予定引当 TBL</t>
  </si>
  <si>
    <t>拡張出荷予定HEAD</t>
  </si>
  <si>
    <t>拡張出荷予定BODY</t>
  </si>
  <si>
    <t>入荷予定HEAD TBL</t>
  </si>
  <si>
    <t>入荷予定ID:</t>
  </si>
  <si>
    <t>入荷予定明細BODY TBL</t>
  </si>
  <si>
    <t>入荷予定契約 TBL</t>
  </si>
  <si>
    <t>拡張入荷予定HEAD</t>
  </si>
  <si>
    <t>拡張入荷予定BODY</t>
  </si>
  <si>
    <t>取引台帳ﾍｯﾀﾞｰ</t>
  </si>
  <si>
    <t>管理ID:</t>
  </si>
  <si>
    <t>取引台帳 BODY</t>
  </si>
  <si>
    <t>DEL</t>
    <phoneticPr fontId="2"/>
  </si>
  <si>
    <t>SEL</t>
    <phoneticPr fontId="2"/>
  </si>
  <si>
    <t>条件4</t>
    <rPh sb="0" eb="2">
      <t>ジョウケン</t>
    </rPh>
    <phoneticPr fontId="2"/>
  </si>
  <si>
    <t>必須条件:</t>
    <rPh sb="0" eb="2">
      <t>ヒッス</t>
    </rPh>
    <rPh sb="2" eb="4">
      <t>ジョウケン</t>
    </rPh>
    <phoneticPr fontId="2"/>
  </si>
  <si>
    <t>1</t>
    <phoneticPr fontId="2"/>
  </si>
  <si>
    <t>BU:</t>
    <phoneticPr fontId="2"/>
  </si>
  <si>
    <t>BUSINESS_UNIT</t>
    <phoneticPr fontId="2"/>
  </si>
  <si>
    <t>DEPTID</t>
    <phoneticPr fontId="2"/>
  </si>
  <si>
    <t>出荷予定ID:</t>
    <phoneticPr fontId="2"/>
  </si>
  <si>
    <t>K_CD_SHPPLN_ID</t>
    <phoneticPr fontId="2"/>
  </si>
  <si>
    <t>入荷予定ID:</t>
    <phoneticPr fontId="2"/>
  </si>
  <si>
    <t>K_CD_ARVPLN_ID</t>
    <phoneticPr fontId="2"/>
  </si>
  <si>
    <t>契約ID:</t>
    <phoneticPr fontId="2"/>
  </si>
  <si>
    <t>K_CD_TRD_ID</t>
    <phoneticPr fontId="2"/>
  </si>
  <si>
    <t>管理ID:</t>
    <phoneticPr fontId="2"/>
  </si>
  <si>
    <t>X_CD_TRLDGR_ID</t>
    <phoneticPr fontId="2"/>
  </si>
  <si>
    <t>ﾌﾟﾛｼﾞｪｸﾄID:</t>
    <phoneticPr fontId="2"/>
  </si>
  <si>
    <t>必須条件1</t>
    <rPh sb="0" eb="2">
      <t>ヒッス</t>
    </rPh>
    <rPh sb="2" eb="4">
      <t>ジョウケン</t>
    </rPh>
    <phoneticPr fontId="2"/>
  </si>
  <si>
    <t>条件6</t>
    <rPh sb="0" eb="2">
      <t>ジョウケン</t>
    </rPh>
    <phoneticPr fontId="2"/>
  </si>
  <si>
    <t>条件7</t>
    <rPh sb="0" eb="2">
      <t>ジョウケン</t>
    </rPh>
    <phoneticPr fontId="2"/>
  </si>
  <si>
    <t>条件8</t>
    <rPh sb="0" eb="2">
      <t>ジョウケン</t>
    </rPh>
    <phoneticPr fontId="2"/>
  </si>
  <si>
    <t>条件9</t>
    <rPh sb="0" eb="2">
      <t>ジョウケン</t>
    </rPh>
    <phoneticPr fontId="2"/>
  </si>
  <si>
    <t>条件10</t>
    <rPh sb="0" eb="2">
      <t>ジョウケン</t>
    </rPh>
    <phoneticPr fontId="2"/>
  </si>
  <si>
    <t>1408000</t>
  </si>
  <si>
    <t>消費税金額</t>
    <phoneticPr fontId="2"/>
  </si>
  <si>
    <t>KJ0245</t>
  </si>
  <si>
    <t>ｸﾞﾙｰﾌﾟ ｺﾝﾄﾛｰﾙ情報</t>
    <phoneticPr fontId="2"/>
  </si>
  <si>
    <t>SELECT * FROM PS_GROUP_CONTROL WHERE GROUP_BU='KGJPN' AND GROUP_ID IN (SELECT GROUP_ID FROM PS_PENDING_ITEM WHERE BUSINESS_UNIT='KGJPN' AND CUST_ID = '0010479') WITH UR;</t>
  </si>
  <si>
    <t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t>
  </si>
  <si>
    <t>);</t>
    <phoneticPr fontId="2"/>
  </si>
  <si>
    <t>未転記ｱｲﾃﾑ</t>
    <phoneticPr fontId="2"/>
  </si>
  <si>
    <t>SELECT * FROM PS_PENDING_ITEM WHERE BUSINESS_UNIT='KGJPN' AND CUST_ID = '0010479' WITH UR;</t>
  </si>
  <si>
    <t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t>
  </si>
  <si>
    <t>未転記ｱｲﾃﾑ配布</t>
    <phoneticPr fontId="2"/>
  </si>
  <si>
    <t>SELECT * FROM PS_PENDING_DST WHERE BUSINESS_UNIT='KGJPN' AND CUST_ID = '0010479' WITH UR;</t>
  </si>
  <si>
    <t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t>
  </si>
  <si>
    <t>未転記ｱｲﾃﾑ消費税額</t>
    <phoneticPr fontId="2"/>
  </si>
  <si>
    <t>SELECT * FROM PS_PENDING_VAT WHERE BUSINESS_UNIT='KGJPN' AND CUST_ID = '0010479' WITH UR;</t>
  </si>
  <si>
    <t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t>
  </si>
  <si>
    <t>顧客ｱｲﾃﾑ ｱｸﾃｨﾋﾞﾃｨ</t>
    <phoneticPr fontId="2"/>
  </si>
  <si>
    <t>SELECT * FROM PS_ITEM_ACTIVITY WHERE BUSINESS_UNIT='KGJPN' AND CUST_ID = '0010479' WITH UR;</t>
  </si>
  <si>
    <t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t>
  </si>
  <si>
    <t>顧客ｱｲﾃﾑ</t>
    <phoneticPr fontId="2"/>
  </si>
  <si>
    <t>SELECT * FROM PS_ITEM WHERE BUSINESS_UNIT='KGJPN' AND CUST_ID = '0010479' WITH UR</t>
  </si>
  <si>
    <t>BAL_AMT</t>
    <phoneticPr fontId="2"/>
  </si>
  <si>
    <t>DUE_DT</t>
    <phoneticPr fontId="2"/>
  </si>
  <si>
    <t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t>
  </si>
  <si>
    <t>ｱｲﾃﾑ ｱｸﾃｨﾋﾞﾃｨ-消費税行</t>
    <phoneticPr fontId="2"/>
  </si>
  <si>
    <t>SELECT * FROM PS_ITEM_ACT_VAT WHERE BUSINESS_UNIT='KGJPN' AND CUST_ID = '0010479' WITH UR;</t>
  </si>
  <si>
    <t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t>
  </si>
  <si>
    <t>SELECT * FROM PS_ITEM_DST WHERE BUSINESS_UNIT='KGJPN' AND CUST_ID = '0010479' WITH UR;</t>
  </si>
  <si>
    <t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t>
  </si>
  <si>
    <t>D/OヘッダーTBL</t>
    <phoneticPr fontId="2"/>
  </si>
  <si>
    <t>D/OボディーTBL</t>
    <phoneticPr fontId="2"/>
  </si>
  <si>
    <t>D/O番号:</t>
  </si>
  <si>
    <t>D/O番号:</t>
    <phoneticPr fontId="2"/>
  </si>
  <si>
    <t>K_CD_DO_NO</t>
    <phoneticPr fontId="2"/>
  </si>
  <si>
    <t>出庫確認ヘッダー TBL</t>
    <phoneticPr fontId="2"/>
  </si>
  <si>
    <t>出庫確認ID</t>
  </si>
  <si>
    <t>出庫確認ID</t>
    <phoneticPr fontId="2"/>
  </si>
  <si>
    <t>K_CD_SHPCHK_ID</t>
    <phoneticPr fontId="2"/>
  </si>
  <si>
    <t>出庫確認明細 TBL</t>
    <phoneticPr fontId="2"/>
  </si>
  <si>
    <t>請求書ﾍｯﾀﾞｰTBL</t>
    <phoneticPr fontId="2"/>
  </si>
  <si>
    <t>請求書BodyTBL</t>
    <phoneticPr fontId="2"/>
  </si>
  <si>
    <t>K_CD_SKBIL_ID</t>
    <phoneticPr fontId="2"/>
  </si>
  <si>
    <t>請求書No</t>
  </si>
  <si>
    <t>請求書No</t>
    <phoneticPr fontId="2"/>
  </si>
  <si>
    <t>EP853JSM</t>
    <phoneticPr fontId="2"/>
  </si>
  <si>
    <t>EP853JTS</t>
    <phoneticPr fontId="2"/>
  </si>
  <si>
    <t>EP853JCT</t>
    <phoneticPr fontId="2"/>
  </si>
  <si>
    <t>EP853JPN</t>
    <phoneticPr fontId="2"/>
  </si>
  <si>
    <t>入庫確認ID</t>
    <rPh sb="0" eb="2">
      <t>ニュウコ</t>
    </rPh>
    <phoneticPr fontId="2"/>
  </si>
  <si>
    <t>入庫確認HEAD</t>
    <phoneticPr fontId="2"/>
  </si>
  <si>
    <t>入庫確認明細</t>
    <phoneticPr fontId="2"/>
  </si>
  <si>
    <t>入庫確認諸掛</t>
    <phoneticPr fontId="2"/>
  </si>
  <si>
    <t>入庫確認支払充当</t>
    <phoneticPr fontId="2"/>
  </si>
  <si>
    <t>入庫確認入荷予定</t>
    <phoneticPr fontId="2"/>
  </si>
  <si>
    <t>K_CD_ARVCHK_ID</t>
    <phoneticPr fontId="2"/>
  </si>
  <si>
    <t>新規追加ﾊﾟﾗﾒｰﾀ</t>
    <rPh sb="0" eb="2">
      <t>シンキ</t>
    </rPh>
    <rPh sb="2" eb="4">
      <t>ツイカ</t>
    </rPh>
    <phoneticPr fontId="2"/>
  </si>
  <si>
    <t>※S：検索、I：登録</t>
    <rPh sb="3" eb="5">
      <t>ケンサク</t>
    </rPh>
    <rPh sb="8" eb="10">
      <t>トウロク</t>
    </rPh>
    <phoneticPr fontId="2"/>
  </si>
  <si>
    <t>行</t>
    <rPh sb="0" eb="1">
      <t>ギョウ</t>
    </rPh>
    <phoneticPr fontId="2"/>
  </si>
  <si>
    <t>ﾚｺｰﾄﾞ間隔</t>
    <rPh sb="5" eb="7">
      <t>カンカク</t>
    </rPh>
    <phoneticPr fontId="2"/>
  </si>
  <si>
    <t>出力単位</t>
    <rPh sb="0" eb="2">
      <t>シュツリョク</t>
    </rPh>
    <rPh sb="2" eb="4">
      <t>タンイ</t>
    </rPh>
    <phoneticPr fontId="2"/>
  </si>
  <si>
    <t>Insert文出力ＳＷ</t>
    <rPh sb="6" eb="7">
      <t>ブン</t>
    </rPh>
    <rPh sb="7" eb="9">
      <t>シュツリョク</t>
    </rPh>
    <phoneticPr fontId="2"/>
  </si>
  <si>
    <t>※Y：出力、N：出力しない</t>
    <rPh sb="3" eb="5">
      <t>シュツリョク</t>
    </rPh>
    <rPh sb="8" eb="10">
      <t>シュツリョク</t>
    </rPh>
    <phoneticPr fontId="2"/>
  </si>
  <si>
    <t>Mode</t>
    <phoneticPr fontId="2"/>
  </si>
  <si>
    <t>描画出力SW</t>
    <phoneticPr fontId="2"/>
  </si>
  <si>
    <t xml:space="preserve">SELECT </t>
  </si>
  <si>
    <t>KSC.BUSINESS_UNIT</t>
  </si>
  <si>
    <t>,KSC.DEPTID</t>
  </si>
  <si>
    <t>,KSC.K_CD_SHPPLN_ID</t>
  </si>
  <si>
    <t>,KSC.K_CD_ARVPLN_ID</t>
  </si>
  <si>
    <t>,KSC.K_CD_TRD_ID</t>
  </si>
  <si>
    <t>,XTB.X_CD_TRLDGR_ID</t>
  </si>
  <si>
    <t>--,PROJECT_ID</t>
  </si>
  <si>
    <t>,KSC.K_CD_DO_NO</t>
  </si>
  <si>
    <t>KSCKH,K_CD_SHPCHK_ID</t>
  </si>
  <si>
    <t>KSBB,K_CD_SKBIL_ID</t>
  </si>
  <si>
    <t>--,K_CD_ARVCHK_ID</t>
  </si>
  <si>
    <t>FROM PS_K_CD_SHCO_H_TBL KSC</t>
  </si>
  <si>
    <t>WITH UR;</t>
  </si>
  <si>
    <t xml:space="preserve"> </t>
    <phoneticPr fontId="2"/>
  </si>
  <si>
    <t xml:space="preserve"> </t>
    <phoneticPr fontId="2"/>
  </si>
  <si>
    <t>SELECT DATE('1900-01-01') K_PROCESS_DT,A.* FROM PS_K_CD_CMGRPS_TBL A FETCH FIRST 30 ROWS ONLY WITH UR</t>
  </si>
  <si>
    <t>書式</t>
    <rPh sb="0" eb="2">
      <t>ショシキ</t>
    </rPh>
    <phoneticPr fontId="2"/>
  </si>
  <si>
    <t>KGJPN</t>
    <phoneticPr fontId="2"/>
  </si>
  <si>
    <t>K_PI_APIM_H_TBL</t>
    <phoneticPr fontId="2"/>
  </si>
  <si>
    <t>PI債務HEADER</t>
    <phoneticPr fontId="2"/>
  </si>
  <si>
    <t>K_PI_APIM_P_TBL</t>
    <phoneticPr fontId="2"/>
  </si>
  <si>
    <t>PI債務部門別支払情報</t>
    <phoneticPr fontId="2"/>
  </si>
  <si>
    <t>K_PI_APDM_D_TBL</t>
    <phoneticPr fontId="2"/>
  </si>
  <si>
    <t>PI債務決済情報</t>
    <phoneticPr fontId="2"/>
  </si>
  <si>
    <t>K_PI_AP_ID</t>
  </si>
  <si>
    <t>債務ID</t>
  </si>
  <si>
    <t>K_AP_PMT_MTHD_KG</t>
    <phoneticPr fontId="2"/>
  </si>
  <si>
    <t>決済方法</t>
    <phoneticPr fontId="2"/>
  </si>
  <si>
    <t>PYMNT_VCHR_XREF</t>
    <phoneticPr fontId="2"/>
  </si>
  <si>
    <t>伝票/支払ｽｹｼﾞｭｰﾙ</t>
    <phoneticPr fontId="2"/>
  </si>
  <si>
    <t>VOUCHER_ID</t>
    <phoneticPr fontId="2"/>
  </si>
  <si>
    <t>伝票ID</t>
    <rPh sb="0" eb="2">
      <t>デンピョウ</t>
    </rPh>
    <phoneticPr fontId="2"/>
  </si>
  <si>
    <t>K_AP_PMTVCHR_RT</t>
    <phoneticPr fontId="2"/>
  </si>
  <si>
    <t>伝票支払付加ﾃｰﾌﾞﾙ</t>
    <phoneticPr fontId="2"/>
  </si>
  <si>
    <t>VOUCHER</t>
    <phoneticPr fontId="2"/>
  </si>
  <si>
    <t>AP 伝票ﾍｯﾀﾞｰ ﾃｰﾌﾞﾙ</t>
    <phoneticPr fontId="2"/>
  </si>
  <si>
    <t>K_AP_VOUCHER</t>
    <phoneticPr fontId="2"/>
  </si>
  <si>
    <t>VOUCHER_LINE</t>
    <phoneticPr fontId="2"/>
  </si>
  <si>
    <t>DISTRIB_LINE</t>
    <phoneticPr fontId="2"/>
  </si>
  <si>
    <t>伝票配布ﾃｰﾌﾞﾙ</t>
    <phoneticPr fontId="2"/>
  </si>
  <si>
    <t>PYMNT_ID</t>
    <phoneticPr fontId="2"/>
  </si>
  <si>
    <t>支払ID</t>
    <rPh sb="0" eb="2">
      <t>シハライ</t>
    </rPh>
    <phoneticPr fontId="2"/>
  </si>
  <si>
    <t>BCH_XREF_EXT</t>
    <phoneticPr fontId="2"/>
  </si>
  <si>
    <t>伝票手数料ﾃｰﾌﾞﾙ</t>
    <phoneticPr fontId="2"/>
  </si>
  <si>
    <t>VCHR_ACCTG_LINE</t>
    <phoneticPr fontId="2"/>
  </si>
  <si>
    <t>PAYMENT_TBL</t>
    <phoneticPr fontId="2"/>
  </si>
  <si>
    <t>電子記録債務手数料ﾃｰﾌﾞﾙ</t>
    <phoneticPr fontId="2"/>
  </si>
  <si>
    <t>K_AP_DNSCHG_TBL</t>
    <phoneticPr fontId="2"/>
  </si>
  <si>
    <t>K_AP_VACTLN_TBL</t>
    <phoneticPr fontId="2"/>
  </si>
  <si>
    <t>補助簿履歴テーブル</t>
    <phoneticPr fontId="2"/>
  </si>
  <si>
    <t>K_CD_CONT_H_TBL</t>
  </si>
  <si>
    <t>K_CD_CONT_B_TBL</t>
  </si>
  <si>
    <t>K_CD_CONTRN_TBL</t>
  </si>
  <si>
    <t>PROJECT</t>
  </si>
  <si>
    <t>K_CD_SHPN_H_TBL</t>
  </si>
  <si>
    <t>K_CD_SHPN_B_TBL</t>
  </si>
  <si>
    <t>K_CD_SHPNRV_TBL</t>
  </si>
  <si>
    <t>X_CD_SHPN_H_TBL</t>
  </si>
  <si>
    <t>X_CD_SHPN_B_TBL</t>
  </si>
  <si>
    <t>K_CD_ARPN_H_TBL</t>
  </si>
  <si>
    <t>K_CD_ARPN_B_TBL</t>
  </si>
  <si>
    <t>K_CD_ARPN_C_TBL</t>
  </si>
  <si>
    <t>X_CD_ARPN_H_TBL</t>
  </si>
  <si>
    <t>X_CD_ARPN_B_TBL</t>
  </si>
  <si>
    <t>X_CD_TRLDGH_TBL</t>
  </si>
  <si>
    <t>X_CD_TRLDGB_TBL</t>
  </si>
  <si>
    <t>K_CD_DO_H_TBL</t>
  </si>
  <si>
    <t>K_CD_DO_B_TBL</t>
  </si>
  <si>
    <t>K_CD_SHCKDH_TBL</t>
  </si>
  <si>
    <t>K_CD_SHCKDB_TBL</t>
  </si>
  <si>
    <t>K_CD_SKBILH_TBL</t>
  </si>
  <si>
    <t>K_CD_SKBILB_TBL</t>
  </si>
  <si>
    <t>K_CD_ARCK_H_TBL</t>
  </si>
  <si>
    <t>K_CD_ARCK_B_TBL</t>
  </si>
  <si>
    <t>K_CD_ARCK_C_TBL</t>
  </si>
  <si>
    <t>K_CD_ARCK_U_TBL</t>
  </si>
  <si>
    <t>K_CD_ARCK_N_TBL</t>
  </si>
  <si>
    <t>GROUP_CONTROL</t>
  </si>
  <si>
    <t>PENDING_ITEM</t>
  </si>
  <si>
    <t>PENDING_DST</t>
  </si>
  <si>
    <t>PENDING_VAT</t>
  </si>
  <si>
    <t>ITEM_ACTIVITY</t>
  </si>
  <si>
    <t>ITEM_ACT_VAT</t>
  </si>
  <si>
    <t>ITEM_DST</t>
  </si>
  <si>
    <t>VOUCHER.PO_ID</t>
    <phoneticPr fontId="2"/>
  </si>
  <si>
    <t>EP853XDV</t>
    <phoneticPr fontId="2"/>
  </si>
  <si>
    <t>EP853XTS</t>
    <phoneticPr fontId="2"/>
  </si>
  <si>
    <t>EP853XSM</t>
    <phoneticPr fontId="2"/>
  </si>
  <si>
    <t>EP853SCJ</t>
    <phoneticPr fontId="2"/>
  </si>
  <si>
    <t>EP853RTS</t>
    <phoneticPr fontId="2"/>
  </si>
  <si>
    <t>EP853RSM</t>
    <phoneticPr fontId="2"/>
  </si>
  <si>
    <t>VCHRLN_MISC_CHG</t>
    <phoneticPr fontId="2"/>
  </si>
  <si>
    <t xml:space="preserve"> </t>
    <phoneticPr fontId="2"/>
  </si>
  <si>
    <t>PYMNT_VCHR_MSG</t>
    <phoneticPr fontId="2"/>
  </si>
  <si>
    <t>Payment Vchr Xref Message</t>
    <phoneticPr fontId="2"/>
  </si>
  <si>
    <t>債務確定入力画面作成</t>
    <rPh sb="0" eb="2">
      <t>サイム</t>
    </rPh>
    <rPh sb="2" eb="4">
      <t>カクテイ</t>
    </rPh>
    <rPh sb="4" eb="6">
      <t>ニュウリョク</t>
    </rPh>
    <rPh sb="6" eb="8">
      <t>ガメン</t>
    </rPh>
    <rPh sb="8" eb="10">
      <t>サクセイ</t>
    </rPh>
    <phoneticPr fontId="2"/>
  </si>
  <si>
    <t>支払伝票入力作成</t>
    <rPh sb="0" eb="2">
      <t>シハライ</t>
    </rPh>
    <rPh sb="2" eb="4">
      <t>デンピョウ</t>
    </rPh>
    <rPh sb="4" eb="6">
      <t>ニュウリョク</t>
    </rPh>
    <rPh sb="6" eb="8">
      <t>サクセイ</t>
    </rPh>
    <phoneticPr fontId="2"/>
  </si>
  <si>
    <t>AP/PI　インターフェイス作成</t>
    <rPh sb="14" eb="16">
      <t>サクセイ</t>
    </rPh>
    <phoneticPr fontId="2"/>
  </si>
  <si>
    <t>ORC_XE</t>
    <phoneticPr fontId="2"/>
  </si>
  <si>
    <t>SELECT * FROM PS_K_CD_SHCO_H_TBL FETCH FIRST 10000 ROWS ONLY WITH UR;</t>
    <phoneticPr fontId="2"/>
  </si>
  <si>
    <t>Performance</t>
    <phoneticPr fontId="2"/>
  </si>
  <si>
    <t>Enter,Tab</t>
    <phoneticPr fontId="2"/>
  </si>
  <si>
    <t>Oracle</t>
    <phoneticPr fontId="2"/>
  </si>
  <si>
    <t>SELECT T.* FROM PS_T_YYW01_TMP T  WITH UR</t>
  </si>
  <si>
    <t>Ftype</t>
    <phoneticPr fontId="2"/>
  </si>
  <si>
    <t>No</t>
    <phoneticPr fontId="2"/>
  </si>
  <si>
    <t>仕様確認</t>
    <rPh sb="0" eb="2">
      <t>シヨウ</t>
    </rPh>
    <rPh sb="2" eb="4">
      <t>カクニン</t>
    </rPh>
    <phoneticPr fontId="2"/>
  </si>
  <si>
    <t>不具合</t>
    <rPh sb="0" eb="3">
      <t>フグアイ</t>
    </rPh>
    <phoneticPr fontId="2"/>
  </si>
  <si>
    <t>仕様変更</t>
    <rPh sb="0" eb="2">
      <t>シヨウ</t>
    </rPh>
    <rPh sb="2" eb="4">
      <t>ヘンコウ</t>
    </rPh>
    <phoneticPr fontId="2"/>
  </si>
  <si>
    <t>Accrual date</t>
    <phoneticPr fontId="2"/>
  </si>
  <si>
    <t>Risk</t>
    <phoneticPr fontId="2"/>
  </si>
  <si>
    <t>Detail</t>
    <phoneticPr fontId="2"/>
  </si>
  <si>
    <t>Answer</t>
    <phoneticPr fontId="2"/>
  </si>
  <si>
    <t>Respondent</t>
    <phoneticPr fontId="2"/>
  </si>
  <si>
    <t>Remarks</t>
    <phoneticPr fontId="2"/>
  </si>
  <si>
    <t>High</t>
    <phoneticPr fontId="2"/>
  </si>
  <si>
    <t>Medium</t>
    <phoneticPr fontId="2"/>
  </si>
  <si>
    <t>Low</t>
    <phoneticPr fontId="2"/>
  </si>
  <si>
    <t>test11</t>
    <phoneticPr fontId="2"/>
  </si>
  <si>
    <t>ABC</t>
    <phoneticPr fontId="2"/>
  </si>
  <si>
    <t>CCCCC</t>
    <phoneticPr fontId="2"/>
  </si>
  <si>
    <t>asa</t>
    <phoneticPr fontId="2"/>
  </si>
  <si>
    <t>File Name</t>
    <phoneticPr fontId="2"/>
  </si>
  <si>
    <t>TEST2</t>
    <phoneticPr fontId="2"/>
  </si>
  <si>
    <t>TEST3</t>
    <phoneticPr fontId="2"/>
  </si>
  <si>
    <t>TEST122</t>
    <phoneticPr fontId="2"/>
  </si>
  <si>
    <t>Sheet Name</t>
    <phoneticPr fontId="2"/>
  </si>
  <si>
    <t>2014-04-19</t>
    <phoneticPr fontId="2"/>
  </si>
  <si>
    <t>File Path</t>
    <phoneticPr fontId="2"/>
  </si>
  <si>
    <t>Category</t>
    <phoneticPr fontId="2"/>
  </si>
  <si>
    <t>Category</t>
    <phoneticPr fontId="2"/>
  </si>
  <si>
    <t>File Attribute</t>
    <phoneticPr fontId="2"/>
  </si>
  <si>
    <t>Start Line</t>
    <phoneticPr fontId="2"/>
  </si>
  <si>
    <t>Now Line</t>
    <phoneticPr fontId="2"/>
  </si>
  <si>
    <t>Start Column</t>
    <phoneticPr fontId="2"/>
  </si>
  <si>
    <t>Now Column</t>
    <phoneticPr fontId="2"/>
  </si>
  <si>
    <t>Exp Begin Column</t>
    <phoneticPr fontId="2"/>
  </si>
  <si>
    <t>Exp End Column</t>
    <phoneticPr fontId="2"/>
  </si>
  <si>
    <t>Imp Begin Column</t>
    <phoneticPr fontId="2"/>
  </si>
  <si>
    <t>Imp End Column</t>
    <phoneticPr fontId="2"/>
  </si>
  <si>
    <t>A</t>
    <phoneticPr fontId="2"/>
  </si>
  <si>
    <t>E</t>
    <phoneticPr fontId="2"/>
  </si>
  <si>
    <t>F</t>
    <phoneticPr fontId="2"/>
  </si>
  <si>
    <t>H</t>
    <phoneticPr fontId="2"/>
  </si>
  <si>
    <t>SELECT t.OBJECTVALUE1,t.OBJECTVALUE2,t.OBJECTVALUE3,t.PCTEXT,t.* FROM PSPCMTXT t WHERE t.PCTEXT like '%楊%' FETCH FIRST 10 ROWS ONLY WITH UR;</t>
  </si>
  <si>
    <t>SELECT t.* FROM PSSQLTEXTDEFN t WHERE t.SQLTEXT like '%DELETE%' FETCH FIRST 10 ROWS ONLY WITH UR;</t>
  </si>
  <si>
    <t>EP853JTS.pc</t>
  </si>
  <si>
    <t>C:\Users\AB386\Desktop\ppsAllSource</t>
    <phoneticPr fontId="2"/>
  </si>
  <si>
    <t>In File Path</t>
    <phoneticPr fontId="2"/>
  </si>
  <si>
    <t>In File Name</t>
    <phoneticPr fontId="2"/>
  </si>
  <si>
    <t>Out File Path</t>
    <phoneticPr fontId="2"/>
  </si>
  <si>
    <t>C:\yyw\500_work\PeopleCode</t>
    <phoneticPr fontId="2"/>
  </si>
  <si>
    <t>Out File Name</t>
    <phoneticPr fontId="2"/>
  </si>
  <si>
    <t>EP853JTS.pc</t>
    <phoneticPr fontId="2"/>
  </si>
  <si>
    <t>K_CD_SHCO_H_TBL</t>
    <phoneticPr fontId="2"/>
  </si>
  <si>
    <t>X2901</t>
    <phoneticPr fontId="2"/>
  </si>
  <si>
    <t>SELECT distinct t.* FROM PS_K_CD_ARCK_H_TBL t
WHERE t.BUSINESS_UNIT = 'X2901'
FETCH FIRST 1000 ROWS ONLY WITH UR;</t>
  </si>
  <si>
    <t>SELECT distinct t.* FROM PS_K_CD_ARCK_B_TBL t
WHERE t.BUSINESS_UNIT = 'X2901'
FETCH FIRST 1000 ROWS ONLY WITH UR;</t>
  </si>
  <si>
    <t>入庫確認HEAD TBL</t>
  </si>
  <si>
    <t>K_CD_ARVCHK_ID</t>
  </si>
  <si>
    <t>K_CD_PSTE_FLG</t>
  </si>
  <si>
    <t>K_CD_SNDRT_SW</t>
  </si>
  <si>
    <t>VENDOR_ID</t>
  </si>
  <si>
    <t>K_CD_VNDADR_NO</t>
  </si>
  <si>
    <t>VNDR_LOC</t>
  </si>
  <si>
    <t>K_CD_VDAFLCRPDP_ID</t>
  </si>
  <si>
    <t>K_CD_ARVPLN_ID</t>
  </si>
  <si>
    <t>K_CD_ARCKSLP_FLG</t>
  </si>
  <si>
    <t>K_CD_TKOVPLC_FLG</t>
  </si>
  <si>
    <t>K_CD_P_TRD_FLG</t>
  </si>
  <si>
    <t>K_CD_P_CURR_CD</t>
  </si>
  <si>
    <t>K_CD_P_HS_RT</t>
  </si>
  <si>
    <t>K_CD_P_HS_MRT</t>
  </si>
  <si>
    <t>K_CD_P_HS_DRT</t>
  </si>
  <si>
    <t>K_CD_P_RSK_FLG</t>
  </si>
  <si>
    <t>K_CD_CMARV_DT</t>
  </si>
  <si>
    <t>K_CD_BKNG_DT</t>
  </si>
  <si>
    <t>K_CD_FRBKNG_DT</t>
  </si>
  <si>
    <t>K_CD_SHP_DT</t>
  </si>
  <si>
    <t>K_CD_WH_CD</t>
  </si>
  <si>
    <t>K_CD_VSL_NM</t>
  </si>
  <si>
    <t>K_CD_VSL2_NM</t>
  </si>
  <si>
    <t>K_CD_BL_NO</t>
  </si>
  <si>
    <t>K_CD_BL_DT</t>
  </si>
  <si>
    <t>K_CD_IM_INV_NO</t>
  </si>
  <si>
    <t>K_CD_INV_NO</t>
  </si>
  <si>
    <t>K_CD_DTYINP_FLG</t>
  </si>
  <si>
    <t>K_CD_GIT_SW</t>
  </si>
  <si>
    <t>K_CD_SA_SW</t>
  </si>
  <si>
    <t>K_CD_DI_NO</t>
  </si>
  <si>
    <t>K_CD_P_TRDTL_AMT</t>
  </si>
  <si>
    <t>K_CD_P_BSTL_AMT</t>
  </si>
  <si>
    <t>K_CD_P_TRDSZ_AMT</t>
  </si>
  <si>
    <t>K_CD_P_BSSZ_AMT</t>
  </si>
  <si>
    <t>K_CD_P_TDLOZTL_AMT</t>
  </si>
  <si>
    <t>K_CD_P_BSLOZTL_AMT</t>
  </si>
  <si>
    <t>K_CD_P_TRDPITL_AMT</t>
  </si>
  <si>
    <t>K_CD_P_BSPITL_AMT</t>
  </si>
  <si>
    <t>K_CD_TRDDBT_AMT</t>
  </si>
  <si>
    <t>K_CD_BSDBT_AMT</t>
  </si>
  <si>
    <t>K_CD_TRDDBT_SZ_AMT</t>
  </si>
  <si>
    <t>K_CD_BSDBT_SZ_AMT</t>
  </si>
  <si>
    <t>K_CD_P_PYMTHD_NO</t>
  </si>
  <si>
    <t>K_CD_P_PYMTHD_CD</t>
  </si>
  <si>
    <t>K_CD_P_CLS_DT</t>
  </si>
  <si>
    <t>K_CD_P_STM_DT</t>
  </si>
  <si>
    <t>K_CD_P_DUE_DT</t>
  </si>
  <si>
    <t>K_CD_HLOANDUE_DT</t>
  </si>
  <si>
    <t>K_CD_P_PYMCDCB_TXT</t>
  </si>
  <si>
    <t>K_CD_P_PYMCND_TXT</t>
  </si>
  <si>
    <t>K_CD_P_CALDUE_DT</t>
  </si>
  <si>
    <t>K_CD_USR1_TXT</t>
  </si>
  <si>
    <t>K_CD_NMNBHN_CNT</t>
  </si>
  <si>
    <t>K_CD_ORGARVCHK_ID</t>
  </si>
  <si>
    <t>K_CD_ORGARVRTN_ID</t>
  </si>
  <si>
    <t>K_CD_ARVPLN_FLG</t>
  </si>
  <si>
    <t>K_CD_ARPNCRT_FLG</t>
  </si>
  <si>
    <t>K_CD_CNL_SW</t>
  </si>
  <si>
    <t>K_CD_PINTGT_FLG</t>
  </si>
  <si>
    <t>K_CD_PISPT_FLG</t>
  </si>
  <si>
    <t>K_CD_PIARVPLN_ID</t>
  </si>
  <si>
    <t>K_CD_PILQD_FLG</t>
  </si>
  <si>
    <t>K_CD_ARCKSPTORG_ID</t>
  </si>
  <si>
    <t>K_CD_UPSETSTS_FLG</t>
  </si>
  <si>
    <t>K_CD_ADJARVPLN_ID</t>
  </si>
  <si>
    <t>K_CD_OTHSYS_FLG</t>
  </si>
  <si>
    <t>K_CD_P_HSK_SW</t>
  </si>
  <si>
    <t>K_CD_PVIA_BU_CD</t>
  </si>
  <si>
    <t>K_CD_P_VIABUDP_CD</t>
  </si>
  <si>
    <t>K_CD_PVIA_VND_CD</t>
  </si>
  <si>
    <t>K_CD_PVIAVNDADR_NO</t>
  </si>
  <si>
    <t>K_CD_PVIAVNDCLS_DT</t>
  </si>
  <si>
    <t>K_CD_PVIAVNDDUE_DT</t>
  </si>
  <si>
    <t>K_CD_PVIAVNDPYM_NO</t>
  </si>
  <si>
    <t>K_CD_PVIAVNDPYM_CD</t>
  </si>
  <si>
    <t>K_CD_VIA_S_PYMT_NO</t>
  </si>
  <si>
    <t>K_CD_VIACUADR_NO</t>
  </si>
  <si>
    <t>K_CD_VIASK_CD</t>
  </si>
  <si>
    <t>K_CD_VIASKADR_NO</t>
  </si>
  <si>
    <t>K_CD_VIASKDPSB_CD</t>
  </si>
  <si>
    <t>K_CD_PVIABUSHCK_ID</t>
  </si>
  <si>
    <t>K_CD_PVIABUARCK_ID</t>
  </si>
  <si>
    <t>K_CD_PVIABUSKBL_ID</t>
  </si>
  <si>
    <t>K_CD_HSKORGBU_CD</t>
  </si>
  <si>
    <t>K_CD_HORGBUSHCK_ID</t>
  </si>
  <si>
    <t>K_CD_HORGBUARCK_ID</t>
  </si>
  <si>
    <t>K_CD_BI_ID</t>
  </si>
  <si>
    <t>K_CD_BILN_NO</t>
  </si>
  <si>
    <t>K_CD_INPEMP_CD</t>
  </si>
  <si>
    <t>K_CD_SLSEMP_CD</t>
  </si>
  <si>
    <t>K_CD_SLSCHF_CD</t>
  </si>
  <si>
    <t>K_CD_BMEMP_CD</t>
  </si>
  <si>
    <t>K_CD_BMCHF_CD</t>
  </si>
  <si>
    <t>K_NS_CRT_DTTM</t>
  </si>
  <si>
    <t>K_NS_CRT_OPRID</t>
  </si>
  <si>
    <t>K_NS_CRT_PGM</t>
  </si>
  <si>
    <t>K_NS_LSTUPD_DTTM</t>
  </si>
  <si>
    <t>K_NS_LSTUPD_OPRID</t>
  </si>
  <si>
    <t>K_NS_LSTUPD_PGM</t>
  </si>
  <si>
    <t>入庫確認ＩＤ</t>
  </si>
  <si>
    <t>売買紐付</t>
  </si>
  <si>
    <t>直送区分</t>
  </si>
  <si>
    <t>取引先 ID</t>
  </si>
  <si>
    <t>取引先住所連番</t>
  </si>
  <si>
    <t>取引先所在地</t>
  </si>
  <si>
    <t>取引先関係会社部門</t>
  </si>
  <si>
    <t>入荷予定ID</t>
  </si>
  <si>
    <t>入庫確認伝票区分</t>
  </si>
  <si>
    <t>引取区分</t>
  </si>
  <si>
    <t>買取引区分</t>
  </si>
  <si>
    <t>買通貨</t>
  </si>
  <si>
    <t>発生レートタイプ</t>
  </si>
  <si>
    <t>発生レート</t>
  </si>
  <si>
    <t>発生レート（Mult）</t>
  </si>
  <si>
    <t>発生レート（Div）</t>
  </si>
  <si>
    <t>買リスク</t>
  </si>
  <si>
    <t>入庫日</t>
  </si>
  <si>
    <t>計上日</t>
  </si>
  <si>
    <t>振戻前計上日</t>
  </si>
  <si>
    <t>出庫日</t>
  </si>
  <si>
    <t>在庫場所</t>
  </si>
  <si>
    <t>本船名</t>
  </si>
  <si>
    <t>本船名２</t>
  </si>
  <si>
    <t>B/L NO</t>
  </si>
  <si>
    <t>B/L日付</t>
  </si>
  <si>
    <t>輸入INVOICE NO</t>
  </si>
  <si>
    <t>通関INVOICE NO</t>
  </si>
  <si>
    <t>関税額入力方法</t>
  </si>
  <si>
    <t>未着</t>
  </si>
  <si>
    <t>売上計上SW</t>
  </si>
  <si>
    <t>荷捌NO</t>
  </si>
  <si>
    <t>買取引通貨合計金額</t>
  </si>
  <si>
    <t>買基本通貨合計金額</t>
  </si>
  <si>
    <t>買消費税取引金額</t>
  </si>
  <si>
    <t>買消費税基本金額</t>
  </si>
  <si>
    <t>買軽油税取引合計金額</t>
  </si>
  <si>
    <t>買軽油税基本合計金額</t>
  </si>
  <si>
    <t>債務取引通貨合計金額</t>
  </si>
  <si>
    <t>債務基本通貨合計金額</t>
  </si>
  <si>
    <t>債務支払取引金額</t>
  </si>
  <si>
    <t>債務支払基本金額</t>
  </si>
  <si>
    <t>債務支払消費税取引金額</t>
  </si>
  <si>
    <t>債務支払消費税基本金額</t>
  </si>
  <si>
    <t>買決済方法連番</t>
  </si>
  <si>
    <t>買決済方法</t>
  </si>
  <si>
    <t>買締日</t>
  </si>
  <si>
    <t>買決済日</t>
  </si>
  <si>
    <t>買決済期日</t>
  </si>
  <si>
    <t>本邦ローン期日</t>
  </si>
  <si>
    <t>買決済条件記述</t>
  </si>
  <si>
    <t>買決済条件文言</t>
  </si>
  <si>
    <t>決済期日（計算値）</t>
  </si>
  <si>
    <t>売先名</t>
  </si>
  <si>
    <t>値引値増返品件数</t>
  </si>
  <si>
    <t>元入庫確認ＩＤ</t>
  </si>
  <si>
    <t>元入庫返品ＩＤ</t>
  </si>
  <si>
    <t>入荷予定ﾌﾗｸﾞ</t>
  </si>
  <si>
    <t>入荷予定作成区分</t>
  </si>
  <si>
    <t>取消区分</t>
  </si>
  <si>
    <t>債務対象外区分</t>
  </si>
  <si>
    <t>債務分割ﾌﾗｸﾞ</t>
  </si>
  <si>
    <t>債務確定用入荷予定ID</t>
  </si>
  <si>
    <t>債務整理フラグ</t>
  </si>
  <si>
    <t>分割元入庫確認ID</t>
  </si>
  <si>
    <t>単価ｾｯﾄ状況区分</t>
  </si>
  <si>
    <t>単価調整用入荷予定ID</t>
  </si>
  <si>
    <t>他ｼｽﾃﾑI/F区分</t>
  </si>
  <si>
    <t>買方式取引SW</t>
  </si>
  <si>
    <t>買経由ﾋﾞｼﾞﾈｽﾕﾆｯﾄ</t>
  </si>
  <si>
    <t>買経由BU部門ID</t>
  </si>
  <si>
    <t>債務取引先ID</t>
  </si>
  <si>
    <t>債務取引先住所連番</t>
  </si>
  <si>
    <t>債務取引先締日</t>
  </si>
  <si>
    <t>債務取引先決済期日</t>
  </si>
  <si>
    <t>債務取引先決済方法連番</t>
  </si>
  <si>
    <t>債務取引先決済方法</t>
  </si>
  <si>
    <t>経由BU売決済方法連番</t>
  </si>
  <si>
    <t>経由BU顧客住所連番</t>
  </si>
  <si>
    <t>経由BU請求先</t>
  </si>
  <si>
    <t>経由BU請求先住所連番</t>
  </si>
  <si>
    <t>経由BU請求先部署名連番</t>
  </si>
  <si>
    <t>買経由BU出庫確認ID</t>
  </si>
  <si>
    <t>買経由BU入庫確認ID</t>
  </si>
  <si>
    <t>買経由BU請求書ID</t>
  </si>
  <si>
    <t>方式入力元BU</t>
  </si>
  <si>
    <t>方式入力元BU出庫確認ID</t>
  </si>
  <si>
    <t>方式入力元BU入庫確認ID</t>
  </si>
  <si>
    <t>債権計上ID</t>
  </si>
  <si>
    <t>債権計上明細NO</t>
  </si>
  <si>
    <t>入力担当者</t>
  </si>
  <si>
    <t>営業担当者</t>
  </si>
  <si>
    <t>営業責任者ｺｰﾄﾞ</t>
  </si>
  <si>
    <t>業管担当者ｺｰﾄﾞ</t>
  </si>
  <si>
    <t>業管責任者ｺｰﾄﾞ</t>
  </si>
  <si>
    <t>作成日時</t>
  </si>
  <si>
    <t>作成者ＩＤ</t>
  </si>
  <si>
    <t>作成プログラム</t>
  </si>
  <si>
    <t>最終更新日時</t>
  </si>
  <si>
    <t>最終更新者ＩＤ</t>
  </si>
  <si>
    <t>最終更新プログラム</t>
  </si>
  <si>
    <t>X2901</t>
  </si>
  <si>
    <t>1</t>
  </si>
  <si>
    <t>0044320</t>
  </si>
  <si>
    <t>3</t>
  </si>
  <si>
    <t>4</t>
  </si>
  <si>
    <t>2014-12-01</t>
  </si>
  <si>
    <t>81550</t>
  </si>
  <si>
    <t>2014-12-31</t>
  </si>
  <si>
    <t>（株） ユカ</t>
  </si>
  <si>
    <t>Z1</t>
  </si>
  <si>
    <t>0093862</t>
  </si>
  <si>
    <t>5</t>
  </si>
  <si>
    <t>8365</t>
  </si>
  <si>
    <t>0031680</t>
  </si>
  <si>
    <t>850650</t>
  </si>
  <si>
    <t>（株） ユカ （新リース）</t>
  </si>
  <si>
    <t>58700</t>
  </si>
  <si>
    <t>385799</t>
  </si>
  <si>
    <t>0033056</t>
  </si>
  <si>
    <t>566368</t>
  </si>
  <si>
    <t>36741</t>
  </si>
  <si>
    <t>629484</t>
  </si>
  <si>
    <t>1067721</t>
  </si>
  <si>
    <t>2</t>
  </si>
  <si>
    <t>2014-11-25</t>
  </si>
  <si>
    <t>1168640</t>
  </si>
  <si>
    <t>2014-11-30</t>
  </si>
  <si>
    <t>日本配合飼料 （株） 飼料事業本部 原料部</t>
  </si>
  <si>
    <t>1771021</t>
  </si>
  <si>
    <t>0018351</t>
  </si>
  <si>
    <t>10</t>
  </si>
  <si>
    <t>2014-11-29</t>
  </si>
  <si>
    <t>783356</t>
  </si>
  <si>
    <t>2014-12-10</t>
  </si>
  <si>
    <t>全国農業協同組合連合会 札幌畜産生産事業所</t>
  </si>
  <si>
    <t>0011267</t>
  </si>
  <si>
    <t>55</t>
  </si>
  <si>
    <t>78252</t>
  </si>
  <si>
    <t>2015-01-14</t>
  </si>
  <si>
    <t>アシード （株） 本社</t>
  </si>
  <si>
    <t>1681032</t>
  </si>
  <si>
    <t>15</t>
  </si>
  <si>
    <t>-42416</t>
  </si>
  <si>
    <t>2023007</t>
  </si>
  <si>
    <t>-10576</t>
  </si>
  <si>
    <t>-2396</t>
  </si>
  <si>
    <t>SC0024</t>
  </si>
  <si>
    <t>59</t>
  </si>
  <si>
    <t>-5069</t>
  </si>
  <si>
    <t>2015-01-20</t>
  </si>
  <si>
    <t>61</t>
  </si>
  <si>
    <t>-43931</t>
  </si>
  <si>
    <t>-3740</t>
  </si>
  <si>
    <t>-4033</t>
  </si>
  <si>
    <t>（株） 光ベンディング</t>
  </si>
  <si>
    <t>-3151</t>
  </si>
  <si>
    <t>（有） リアル・ベンディング</t>
  </si>
  <si>
    <t>-5547</t>
  </si>
  <si>
    <t>香川ペプシコーラ販売 （株）</t>
  </si>
  <si>
    <t>-5469</t>
  </si>
  <si>
    <t>（株） サンマック</t>
  </si>
  <si>
    <t>-2976</t>
  </si>
  <si>
    <t>徳島ペプシコーラ販売 （株）</t>
  </si>
  <si>
    <t>0047175</t>
  </si>
  <si>
    <t>2014-11-28</t>
  </si>
  <si>
    <t>147360</t>
  </si>
  <si>
    <t>BP</t>
  </si>
  <si>
    <t>2014-12-20</t>
  </si>
  <si>
    <t>2015-04-30</t>
  </si>
  <si>
    <t>東和産業 （株） 福岡営業所</t>
  </si>
  <si>
    <t>1690037</t>
  </si>
  <si>
    <t>24660</t>
  </si>
  <si>
    <t>2014-12-25</t>
  </si>
  <si>
    <t>2015-05-20</t>
  </si>
  <si>
    <t>ユカマテリアル （株）</t>
  </si>
  <si>
    <t>1571028</t>
  </si>
  <si>
    <t>63</t>
  </si>
  <si>
    <t>2014-11-19</t>
  </si>
  <si>
    <t>19620</t>
  </si>
  <si>
    <t>2015-01-31</t>
  </si>
  <si>
    <t>（有） 照南産業 北九州営業所</t>
  </si>
  <si>
    <t>1771005</t>
  </si>
  <si>
    <t>1583001</t>
  </si>
  <si>
    <t>45375</t>
  </si>
  <si>
    <t>（有） イイヅカベンディング 本社</t>
  </si>
  <si>
    <t>20520</t>
  </si>
  <si>
    <t>-19620</t>
  </si>
  <si>
    <t>0034486</t>
  </si>
  <si>
    <t>9</t>
  </si>
  <si>
    <t>-4632</t>
  </si>
  <si>
    <t>（株） アコード宇和島</t>
  </si>
  <si>
    <t>1370892</t>
  </si>
  <si>
    <t>2014-11-11</t>
  </si>
  <si>
    <t>35150</t>
  </si>
  <si>
    <t>コカ・コーラウエスト （株） 総務部</t>
  </si>
  <si>
    <t>-35150</t>
  </si>
  <si>
    <t>-20520</t>
  </si>
  <si>
    <t>2014-11-07</t>
  </si>
  <si>
    <t>1045867</t>
  </si>
  <si>
    <t>日本配合飼料 （株） 九州営業所</t>
  </si>
  <si>
    <t>1731016</t>
  </si>
  <si>
    <t>-3613</t>
  </si>
  <si>
    <t>（株） 三愛 （日本フーズサプライ分）</t>
  </si>
  <si>
    <t>入庫確認明細 TBL</t>
  </si>
  <si>
    <t>K_CD_ARVCHKLN_NO</t>
  </si>
  <si>
    <t>K_CD_ARVSEQ_NO</t>
  </si>
  <si>
    <t>K_CD_TRD_ID</t>
  </si>
  <si>
    <t>K_CD_TRDSPT_ID</t>
  </si>
  <si>
    <t>K_CD_RLCONT_SW</t>
  </si>
  <si>
    <t>K_CD_TRDLN_NO</t>
  </si>
  <si>
    <t>K_CD_TRDLNDSP_NO</t>
  </si>
  <si>
    <t>K_CD_TRDSEQ_NO</t>
  </si>
  <si>
    <t>K_CD_PO_ID</t>
  </si>
  <si>
    <t>K_CD_LTRNS_FLG</t>
  </si>
  <si>
    <t>K_CD_P_BARTER_SW</t>
  </si>
  <si>
    <t>K_CD_P_UPAREA_FLG</t>
  </si>
  <si>
    <t>K_CD_P_MARKET_FLG</t>
  </si>
  <si>
    <t>K_CD_CM_CD</t>
  </si>
  <si>
    <t>K_CD_CMGRPL_CD</t>
  </si>
  <si>
    <t>K_CD_CMGRPM_CD</t>
  </si>
  <si>
    <t>K_CD_CMGRPS_CD</t>
  </si>
  <si>
    <t>K_CD_SIZE_TXT</t>
  </si>
  <si>
    <t>K_CD_STKTAI_FLG</t>
  </si>
  <si>
    <t>K_CD_LOIL_SW</t>
  </si>
  <si>
    <t>K_CD_P_LOILZ_FLG</t>
  </si>
  <si>
    <t>K_CD_LOT_ID</t>
  </si>
  <si>
    <t>K_CD_WHARV_NO</t>
  </si>
  <si>
    <t>K_CD_P_SUB_QNT</t>
  </si>
  <si>
    <t>K_CD_P_SUB_QU_CD</t>
  </si>
  <si>
    <t>K_CD_P_STD_QNT</t>
  </si>
  <si>
    <t>K_CD_P_STD_QU_CD</t>
  </si>
  <si>
    <t>K_CD_QUXCG_SW</t>
  </si>
  <si>
    <t>K_CD_QNTINP_SW</t>
  </si>
  <si>
    <t>K_CD_STKSTD_QNT</t>
  </si>
  <si>
    <t>K_CD_STKSTD_QU_CD</t>
  </si>
  <si>
    <t>K_CD_XCGSTDQN_RT</t>
  </si>
  <si>
    <t>K_CD_P_NMNB_FLG</t>
  </si>
  <si>
    <t>K_CD_P_TRD_UP</t>
  </si>
  <si>
    <t>K_CD_P_BS_UP</t>
  </si>
  <si>
    <t>K_CD_P_PVUP_SW</t>
  </si>
  <si>
    <t>K_CD_P_UPSET_SW</t>
  </si>
  <si>
    <t>K_CD_P_TRD_AMT</t>
  </si>
  <si>
    <t>K_CD_P_BS_AMT</t>
  </si>
  <si>
    <t>K_CD_P_VP_FLG</t>
  </si>
  <si>
    <t>K_CD_P_SZ_CD</t>
  </si>
  <si>
    <t>K_CD_P_SZINP_SW</t>
  </si>
  <si>
    <t>K_CD_P_SZ_TAX_FLG</t>
  </si>
  <si>
    <t>K_CD_SZ_RT</t>
  </si>
  <si>
    <t>K_CD_SZ_INC_FLG</t>
  </si>
  <si>
    <t>K_CD_P_TDLOILZ_AMT</t>
  </si>
  <si>
    <t>K_CD_P_BSLOILZ_AMT</t>
  </si>
  <si>
    <t>K_CD_VLD_DT</t>
  </si>
  <si>
    <t>K_CD_USR1_DT</t>
  </si>
  <si>
    <t>K_CD_USR2_DT</t>
  </si>
  <si>
    <t>K_CD_USR3_DT</t>
  </si>
  <si>
    <t>K_CD_USR2_TXT</t>
  </si>
  <si>
    <t>K_CD_USR3_TXT</t>
  </si>
  <si>
    <t>K_CD_DTY_SW</t>
  </si>
  <si>
    <t>K_CD_DTY_AMT</t>
  </si>
  <si>
    <t>K_CD_STTRDCHG_AMT</t>
  </si>
  <si>
    <t>K_CD_STBSCHG_AMT</t>
  </si>
  <si>
    <t>K_CD_PAYADV_FLG</t>
  </si>
  <si>
    <t>K_CD_ALPYMNT_AMT</t>
  </si>
  <si>
    <t>K_CD_P_RTNSUB_QNT</t>
  </si>
  <si>
    <t>K_CD_P_RTNSTD_QNT</t>
  </si>
  <si>
    <t>K_CD_ARVRTGTRD_AMT</t>
  </si>
  <si>
    <t>K_CD_ARVRTGBS_AMT</t>
  </si>
  <si>
    <t>K_CD_ARVRGSZTD_AMT</t>
  </si>
  <si>
    <t>K_CD_ARVRGSZBS_AMT</t>
  </si>
  <si>
    <t>K_CD_P_TRDNMNB_AMT</t>
  </si>
  <si>
    <t>K_CD_P_BSNMNB_AMT</t>
  </si>
  <si>
    <t>K_CD_INSCKSBTL_QNT</t>
  </si>
  <si>
    <t>K_CD_INSCKSDTL_QNT</t>
  </si>
  <si>
    <t>K_CD_INSCKTDTL_AMT</t>
  </si>
  <si>
    <t>K_CD_INSCKBSTL_AMT</t>
  </si>
  <si>
    <t>K_CD_INCKTDSZTL_AM</t>
  </si>
  <si>
    <t>K_CD_INCKBSSZTL_AM</t>
  </si>
  <si>
    <t>K_CD_ORGARCKLN_NO</t>
  </si>
  <si>
    <t>K_CD_ORGARVSEQ_NO</t>
  </si>
  <si>
    <t>K_CD_ORGARVRTLN_NO</t>
  </si>
  <si>
    <t>入庫確認明細NO</t>
  </si>
  <si>
    <t>入庫確認枝番</t>
  </si>
  <si>
    <t>取引ID</t>
  </si>
  <si>
    <t>取引分割ID</t>
  </si>
  <si>
    <t>親子契約SW</t>
  </si>
  <si>
    <t>取引明細NO</t>
  </si>
  <si>
    <t>取引明細表示順番</t>
  </si>
  <si>
    <t>取引枝番号</t>
  </si>
  <si>
    <t>買契約ID</t>
  </si>
  <si>
    <t>運搬条件</t>
  </si>
  <si>
    <t>買ﾊﾞｰﾀｰ取引SW</t>
  </si>
  <si>
    <t>買地域区分</t>
  </si>
  <si>
    <t>買ﾏｰｹｯﾄ区分</t>
  </si>
  <si>
    <t>商品ｺｰﾄﾞ</t>
  </si>
  <si>
    <t>商品大分類</t>
  </si>
  <si>
    <t>商品中分類</t>
  </si>
  <si>
    <t>商品小分類</t>
  </si>
  <si>
    <t>ｻｲｽﾞ</t>
  </si>
  <si>
    <t>有形無形区分</t>
  </si>
  <si>
    <t>軽油商品SW</t>
  </si>
  <si>
    <t>買軽油税区分</t>
  </si>
  <si>
    <t>製造LOT番号</t>
  </si>
  <si>
    <t>入庫番号</t>
  </si>
  <si>
    <t>買個数</t>
  </si>
  <si>
    <t>買荷姿</t>
  </si>
  <si>
    <t>買数量</t>
  </si>
  <si>
    <t>買数量単位</t>
  </si>
  <si>
    <t>数量換算設定</t>
  </si>
  <si>
    <t>数量手入力SW</t>
  </si>
  <si>
    <t>在庫数量</t>
  </si>
  <si>
    <t>在庫数量単位</t>
  </si>
  <si>
    <t>数量換算率</t>
  </si>
  <si>
    <t>値引値増区分</t>
  </si>
  <si>
    <t>買取引単価</t>
  </si>
  <si>
    <t>買基本単価</t>
  </si>
  <si>
    <t>買仮単価</t>
  </si>
  <si>
    <t>正単価入力済</t>
  </si>
  <si>
    <t>買取引金額</t>
  </si>
  <si>
    <t>買基本金額</t>
  </si>
  <si>
    <t>買計算方法</t>
  </si>
  <si>
    <t>消費税取引ﾀｲﾌﾟ</t>
  </si>
  <si>
    <t>買消費税</t>
  </si>
  <si>
    <t>買消費税変更</t>
  </si>
  <si>
    <t>買課税区分</t>
  </si>
  <si>
    <t>消費税率</t>
  </si>
  <si>
    <t>NET/GROSS</t>
  </si>
  <si>
    <t>買軽油税取引金額</t>
  </si>
  <si>
    <t>買軽油税基本金額</t>
  </si>
  <si>
    <t>有効期限</t>
  </si>
  <si>
    <t>ﾕｰｻﾞｰ日付１</t>
  </si>
  <si>
    <t>ﾕｰｻﾞｰ日付2</t>
  </si>
  <si>
    <t>ﾕｰｻﾞｰ日付3</t>
  </si>
  <si>
    <t>台帳No.</t>
  </si>
  <si>
    <t>ﾕｰｻﾞｰ摘要3</t>
  </si>
  <si>
    <t>関税対象</t>
  </si>
  <si>
    <t>関税額</t>
  </si>
  <si>
    <t>在庫単価反映諸掛取引金額</t>
  </si>
  <si>
    <t>在庫単価反映諸掛基本金額</t>
  </si>
  <si>
    <t>支払先行ﾌﾗｸﾞ</t>
  </si>
  <si>
    <t>支払充当取引金額</t>
  </si>
  <si>
    <t>返品買個数</t>
  </si>
  <si>
    <t>返品買数量</t>
  </si>
  <si>
    <t>入庫確認返品取引金額</t>
  </si>
  <si>
    <t>入庫確認返品基本金額</t>
  </si>
  <si>
    <t>入庫確認返品消費税取引金額</t>
  </si>
  <si>
    <t>入庫確認返品消費税基本金額</t>
  </si>
  <si>
    <t>値引値増買取引金額</t>
  </si>
  <si>
    <t>値引値増買基本金額</t>
  </si>
  <si>
    <t>検収確認個数合計</t>
  </si>
  <si>
    <t>検収確認数量合計</t>
  </si>
  <si>
    <t>検収確認取引金額合計</t>
  </si>
  <si>
    <t>検収確認基本金額合計</t>
  </si>
  <si>
    <t>検収確認消費税取引金額</t>
  </si>
  <si>
    <t>検収確認消費税基本金額</t>
  </si>
  <si>
    <t>元入庫確認明細NO</t>
  </si>
  <si>
    <t>元入庫確認枝番</t>
  </si>
  <si>
    <t>元入庫返品明細ＮＯ</t>
  </si>
  <si>
    <t>PR0000258947</t>
  </si>
  <si>
    <t>PK</t>
  </si>
  <si>
    <t>K</t>
  </si>
  <si>
    <t>TR0000258947</t>
  </si>
  <si>
    <t>PR0000258948</t>
  </si>
  <si>
    <t>TR0000258948</t>
  </si>
  <si>
    <t>PR0000258976</t>
  </si>
  <si>
    <t>TR0000258976</t>
  </si>
  <si>
    <t>PR0000258977</t>
  </si>
  <si>
    <t>TR0000258977</t>
  </si>
  <si>
    <t>PR0000258978</t>
  </si>
  <si>
    <t>TR0000258978</t>
  </si>
  <si>
    <t>PR0000258979</t>
  </si>
  <si>
    <t>TR0000258979</t>
  </si>
  <si>
    <t>PR0000258980</t>
  </si>
  <si>
    <t>TR0000258980</t>
  </si>
  <si>
    <t>PR0000258981</t>
  </si>
  <si>
    <t>TR0000258981</t>
  </si>
  <si>
    <t>P6411301202</t>
  </si>
  <si>
    <t>64113012</t>
  </si>
  <si>
    <t>P84050715001</t>
  </si>
  <si>
    <t>84050715</t>
  </si>
  <si>
    <t>P84050716001</t>
  </si>
  <si>
    <t>84050716</t>
  </si>
  <si>
    <t>P84050717001</t>
  </si>
  <si>
    <t>84050717</t>
  </si>
  <si>
    <t>P84050718001</t>
  </si>
  <si>
    <t>84050718</t>
  </si>
  <si>
    <t>P84050719001</t>
  </si>
  <si>
    <t>84050719</t>
  </si>
  <si>
    <t>P84050720001</t>
  </si>
  <si>
    <t>84050720</t>
  </si>
  <si>
    <t>P84050721001</t>
  </si>
  <si>
    <t>84050721</t>
  </si>
  <si>
    <t>P84060034001</t>
  </si>
  <si>
    <t>84060034</t>
  </si>
  <si>
    <t>P84060035001</t>
  </si>
  <si>
    <t>84060035</t>
  </si>
  <si>
    <t>P84060036001</t>
  </si>
  <si>
    <t>84060036</t>
  </si>
  <si>
    <t>P84060037001</t>
  </si>
  <si>
    <t>84060037</t>
  </si>
  <si>
    <t>P84060038001</t>
  </si>
  <si>
    <t>84060038</t>
  </si>
  <si>
    <t>P84060039001</t>
  </si>
  <si>
    <t>84060039</t>
  </si>
  <si>
    <t>P84060777001</t>
  </si>
  <si>
    <t>84060777</t>
  </si>
  <si>
    <t>P84060778001</t>
  </si>
  <si>
    <t>84060778</t>
  </si>
  <si>
    <t>P84060779001</t>
  </si>
  <si>
    <t>84060779</t>
  </si>
  <si>
    <t>P84060780001</t>
  </si>
  <si>
    <t>84060780</t>
  </si>
  <si>
    <t>P84060781001</t>
  </si>
  <si>
    <t>84060781</t>
  </si>
  <si>
    <t>P84060782001</t>
  </si>
  <si>
    <t>84060782</t>
  </si>
  <si>
    <t>P84060783001</t>
  </si>
  <si>
    <t>84060783</t>
  </si>
  <si>
    <t>P84060784001</t>
  </si>
  <si>
    <t>84060784</t>
  </si>
  <si>
    <t>P84060785001</t>
  </si>
  <si>
    <t>84060785</t>
  </si>
  <si>
    <t>P84060786001</t>
  </si>
  <si>
    <t>84060786</t>
  </si>
  <si>
    <t>P84060787001</t>
  </si>
  <si>
    <t>84060787</t>
  </si>
  <si>
    <t>P84050467001</t>
  </si>
  <si>
    <t>84050467</t>
  </si>
  <si>
    <t>P84060077001</t>
  </si>
  <si>
    <t>84060077</t>
  </si>
  <si>
    <t>K_CD_P_HSRTTYP_CD</t>
    <phoneticPr fontId="2"/>
  </si>
  <si>
    <t>基本金額税込</t>
  </si>
  <si>
    <t>取引金額税込</t>
  </si>
  <si>
    <t>(SUM( CASE B.K_CD_SZ_INC_FLG WHEN 'N' THEN B.K_CD_P_BS_AMT ELSE B.K_CD_P_BS_AMT - B.K_CD_P_BSSZ_AMT END ) - H.K_CD_BSDBT_AMT + SUM(B.K_CD_P_BSSZ_AMT) - H.K_CD_BSDBT_SZ_AMT  ) * (CASE H.K_CD_ARCKSLP_FLG WHEN 'R' THEN - 1      ELSE 1 END ) AS 基本金額税込</t>
    <phoneticPr fontId="2"/>
  </si>
  <si>
    <t>YYW</t>
  </si>
  <si>
    <t>YYW</t>
    <phoneticPr fontId="2"/>
  </si>
  <si>
    <t>SQL</t>
  </si>
  <si>
    <t>SQL</t>
    <phoneticPr fontId="2"/>
  </si>
  <si>
    <t>IF-030000102</t>
  </si>
  <si>
    <t>IF-030000103</t>
  </si>
  <si>
    <t>IF-030000104</t>
  </si>
  <si>
    <t>IF-030000105</t>
  </si>
  <si>
    <t>IF-030000106</t>
  </si>
  <si>
    <t>IF-030000107</t>
  </si>
  <si>
    <t>IF-030000108</t>
  </si>
  <si>
    <t>IF-030000109</t>
  </si>
  <si>
    <t>IF-030000110</t>
  </si>
  <si>
    <t>IF-030000111</t>
  </si>
  <si>
    <t>IF-030000112</t>
  </si>
  <si>
    <t>IF-030000113</t>
  </si>
  <si>
    <t>IF-030000114</t>
  </si>
  <si>
    <t>IF-030000115</t>
  </si>
  <si>
    <t>IF-030000116</t>
  </si>
  <si>
    <t>IF-030000117</t>
  </si>
  <si>
    <t>IF-030000118</t>
  </si>
  <si>
    <t>IF-030000119</t>
  </si>
  <si>
    <t>IF-030000120</t>
  </si>
  <si>
    <t>IF-030000121</t>
  </si>
  <si>
    <t>IF-030000122</t>
  </si>
  <si>
    <t>IF-030000123</t>
  </si>
  <si>
    <t>IF-030000124</t>
  </si>
  <si>
    <t>IF-030000125</t>
  </si>
  <si>
    <t>IF-030000126</t>
  </si>
  <si>
    <t>IF-030000127</t>
  </si>
  <si>
    <t>IF-030000128</t>
  </si>
  <si>
    <t>IF-030000129</t>
  </si>
  <si>
    <t>IF-030000130</t>
  </si>
  <si>
    <t>IF-030000131</t>
  </si>
  <si>
    <t>IF-030000132</t>
  </si>
  <si>
    <t>IF-030000133</t>
  </si>
  <si>
    <t>IF-030000134</t>
  </si>
  <si>
    <t>IF-030000135</t>
  </si>
  <si>
    <t>K_CD_ARVCHK_ID</t>
    <phoneticPr fontId="2"/>
  </si>
  <si>
    <t>IF-030000101</t>
    <phoneticPr fontId="2"/>
  </si>
  <si>
    <t>2017-08-01 10:00:00</t>
  </si>
  <si>
    <t>2017-08-01 10:00:00</t>
    <phoneticPr fontId="2"/>
  </si>
  <si>
    <t>20170801</t>
  </si>
  <si>
    <t>20170801</t>
    <phoneticPr fontId="2"/>
  </si>
  <si>
    <t>db2xdv</t>
    <phoneticPr fontId="2"/>
  </si>
  <si>
    <t>K_AP_VCHR_HIST</t>
    <phoneticPr fontId="2"/>
  </si>
  <si>
    <t>支払伝票履歴</t>
    <phoneticPr fontId="2"/>
  </si>
  <si>
    <t>前渡金管理ﾃｰﾌﾞﾙ</t>
    <phoneticPr fontId="2"/>
  </si>
  <si>
    <t>VCHR_PPAY_XREF</t>
    <phoneticPr fontId="2"/>
  </si>
  <si>
    <t>AP 会計入力(補助簿)</t>
    <phoneticPr fontId="2"/>
  </si>
  <si>
    <t>伝票ﾍｯﾀﾞｰﾃｰﾌﾞﾙ</t>
    <phoneticPr fontId="2"/>
  </si>
  <si>
    <t>AP 伝票行ﾃｰﾌﾞﾙ</t>
    <phoneticPr fontId="2"/>
  </si>
  <si>
    <t>AP 支払</t>
    <phoneticPr fontId="2"/>
  </si>
  <si>
    <t>EP853XDV</t>
    <phoneticPr fontId="2"/>
  </si>
  <si>
    <t>db2xdv</t>
    <phoneticPr fontId="2"/>
  </si>
  <si>
    <t>IBM</t>
    <phoneticPr fontId="2"/>
  </si>
  <si>
    <t>(SUM( CASE B.K_CD_SZ_INC_FLG WHEN 'N' THEN B.K_CD_P_TRD_AMT ELSE B.K_CD_P_TRD_AMT - B.K_CD_P_TRDSZ_AMT END) - H.K_CD_TRDDBT_AMT + SUM(B.K_CD_P_TRDSZ_AMT) - H.K_CD_TRDDBT_SZ_AMT  ) * ( CASE H.K_CD_ARCKSLP_FLG WHEN 'R' THEN - 1 ELSE 1 END  ) AS 取引金額税込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</si>
</sst>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1"/>
      <name val="ＭＳ ゴシック"/>
      <family val="3"/>
      <charset val="128"/>
    </font>
    <font>
      <sz val="9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sz val="9"/>
      <color theme="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0"/>
      <name val="ＭＳ Ｐゴシック"/>
      <family val="3"/>
      <charset val="128"/>
    </font>
    <font>
      <b/>
      <sz val="9"/>
      <color indexed="81"/>
      <name val="MS P ゴシック"/>
      <family val="3"/>
      <charset val="128"/>
    </font>
    <font>
      <b/>
      <sz val="12"/>
      <color rgb="FFFF0000"/>
      <name val="ＭＳ Ｐゴシック"/>
      <family val="3"/>
      <charset val="128"/>
    </font>
  </fonts>
  <fills count="2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49998474074526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Down="1">
      <left style="thin">
        <color indexed="64"/>
      </left>
      <right/>
      <top style="thin">
        <color indexed="64"/>
      </top>
      <bottom/>
      <diagonal style="thin">
        <color auto="1"/>
      </diagonal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4">
    <xf numFmtId="0" fontId="0" fillId="0" borderId="0" xfId="0">
      <alignment vertical="center"/>
    </xf>
    <xf numFmtId="0" fontId="0" fillId="0" borderId="1" xfId="0" applyBorder="1">
      <alignment vertical="center"/>
    </xf>
    <xf numFmtId="0" fontId="3" fillId="2" borderId="1" xfId="0" applyFont="1" applyFill="1" applyBorder="1">
      <alignment vertical="center"/>
    </xf>
    <xf numFmtId="0" fontId="3" fillId="0" borderId="0" xfId="0" applyFont="1">
      <alignment vertical="center"/>
    </xf>
    <xf numFmtId="0" fontId="1" fillId="0" borderId="0" xfId="0" applyFont="1">
      <alignment vertical="center"/>
    </xf>
    <xf numFmtId="0" fontId="0" fillId="0" borderId="2" xfId="0" applyBorder="1">
      <alignment vertical="center"/>
    </xf>
    <xf numFmtId="0" fontId="4" fillId="0" borderId="0" xfId="0" applyFont="1">
      <alignment vertical="center"/>
    </xf>
    <xf numFmtId="0" fontId="0" fillId="0" borderId="0" xfId="0" applyNumberFormat="1">
      <alignment vertical="center"/>
    </xf>
    <xf numFmtId="0" fontId="0" fillId="0" borderId="0" xfId="0" quotePrefix="1">
      <alignment vertical="center"/>
    </xf>
    <xf numFmtId="0" fontId="0" fillId="3" borderId="1" xfId="0" applyFill="1" applyBorder="1">
      <alignment vertical="center"/>
    </xf>
    <xf numFmtId="0" fontId="6" fillId="0" borderId="0" xfId="0" applyNumberFormat="1" applyFont="1" applyBorder="1" applyAlignment="1">
      <alignment vertical="center"/>
    </xf>
    <xf numFmtId="49" fontId="7" fillId="0" borderId="1" xfId="0" applyNumberFormat="1" applyFont="1" applyBorder="1">
      <alignment vertical="center"/>
    </xf>
    <xf numFmtId="0" fontId="6" fillId="0" borderId="0" xfId="0" applyNumberFormat="1" applyFont="1" applyFill="1" applyBorder="1" applyAlignment="1">
      <alignment vertical="center"/>
    </xf>
    <xf numFmtId="49" fontId="0" fillId="0" borderId="0" xfId="0" applyNumberFormat="1">
      <alignment vertical="center"/>
    </xf>
    <xf numFmtId="49" fontId="5" fillId="5" borderId="1" xfId="0" applyNumberFormat="1" applyFont="1" applyFill="1" applyBorder="1">
      <alignment vertical="center"/>
    </xf>
    <xf numFmtId="49" fontId="7" fillId="5" borderId="1" xfId="0" applyNumberFormat="1" applyFont="1" applyFill="1" applyBorder="1">
      <alignment vertical="center"/>
    </xf>
    <xf numFmtId="49" fontId="9" fillId="6" borderId="1" xfId="0" applyNumberFormat="1" applyFont="1" applyFill="1" applyBorder="1">
      <alignment vertical="center"/>
    </xf>
    <xf numFmtId="0" fontId="0" fillId="7" borderId="1" xfId="0" applyFill="1" applyBorder="1">
      <alignment vertical="center"/>
    </xf>
    <xf numFmtId="0" fontId="8" fillId="4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49" fontId="7" fillId="0" borderId="1" xfId="0" applyNumberFormat="1" applyFont="1" applyFill="1" applyBorder="1">
      <alignment vertical="center"/>
    </xf>
    <xf numFmtId="0" fontId="7" fillId="0" borderId="1" xfId="0" applyFont="1" applyFill="1" applyBorder="1">
      <alignment vertical="center"/>
    </xf>
    <xf numFmtId="14" fontId="7" fillId="0" borderId="1" xfId="0" applyNumberFormat="1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5" borderId="1" xfId="0" applyNumberFormat="1" applyFont="1" applyFill="1" applyBorder="1">
      <alignment vertical="center"/>
    </xf>
    <xf numFmtId="0" fontId="7" fillId="0" borderId="0" xfId="0" applyFont="1">
      <alignment vertical="center"/>
    </xf>
    <xf numFmtId="49" fontId="4" fillId="8" borderId="1" xfId="0" applyNumberFormat="1" applyFont="1" applyFill="1" applyBorder="1">
      <alignment vertical="center"/>
    </xf>
    <xf numFmtId="0" fontId="4" fillId="8" borderId="1" xfId="0" applyFont="1" applyFill="1" applyBorder="1">
      <alignment vertical="center"/>
    </xf>
    <xf numFmtId="0" fontId="8" fillId="4" borderId="3" xfId="0" applyFont="1" applyFill="1" applyBorder="1">
      <alignment vertical="center"/>
    </xf>
    <xf numFmtId="0" fontId="7" fillId="9" borderId="4" xfId="0" applyFont="1" applyFill="1" applyBorder="1">
      <alignment vertical="center"/>
    </xf>
    <xf numFmtId="0" fontId="0" fillId="9" borderId="5" xfId="0" applyFill="1" applyBorder="1">
      <alignment vertical="center"/>
    </xf>
    <xf numFmtId="0" fontId="4" fillId="9" borderId="1" xfId="0" applyFont="1" applyFill="1" applyBorder="1">
      <alignment vertical="center"/>
    </xf>
    <xf numFmtId="0" fontId="4" fillId="10" borderId="1" xfId="0" applyFont="1" applyFill="1" applyBorder="1">
      <alignment vertical="center"/>
    </xf>
    <xf numFmtId="49" fontId="0" fillId="12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49" fontId="3" fillId="8" borderId="1" xfId="0" applyNumberFormat="1" applyFont="1" applyFill="1" applyBorder="1">
      <alignment vertical="center"/>
    </xf>
    <xf numFmtId="0" fontId="8" fillId="7" borderId="1" xfId="0" applyFont="1" applyFill="1" applyBorder="1">
      <alignment vertical="center"/>
    </xf>
    <xf numFmtId="0" fontId="8" fillId="13" borderId="1" xfId="0" applyFont="1" applyFill="1" applyBorder="1">
      <alignment vertical="center"/>
    </xf>
    <xf numFmtId="0" fontId="7" fillId="8" borderId="1" xfId="0" applyNumberFormat="1" applyFont="1" applyFill="1" applyBorder="1">
      <alignment vertical="center"/>
    </xf>
    <xf numFmtId="49" fontId="7" fillId="8" borderId="1" xfId="0" applyNumberFormat="1" applyFont="1" applyFill="1" applyBorder="1">
      <alignment vertical="center"/>
    </xf>
    <xf numFmtId="49" fontId="0" fillId="0" borderId="1" xfId="0" applyNumberFormat="1" applyFill="1" applyBorder="1">
      <alignment vertical="center"/>
    </xf>
    <xf numFmtId="0" fontId="0" fillId="0" borderId="1" xfId="0" applyFill="1" applyBorder="1">
      <alignment vertical="center"/>
    </xf>
    <xf numFmtId="0" fontId="11" fillId="2" borderId="1" xfId="0" applyFont="1" applyFill="1" applyBorder="1">
      <alignment vertical="center"/>
    </xf>
    <xf numFmtId="49" fontId="3" fillId="11" borderId="1" xfId="0" applyNumberFormat="1" applyFont="1" applyFill="1" applyBorder="1" applyAlignment="1">
      <alignment horizontal="center" vertical="center"/>
    </xf>
    <xf numFmtId="49" fontId="0" fillId="11" borderId="1" xfId="0" applyNumberFormat="1" applyFill="1" applyBorder="1" applyAlignment="1">
      <alignment horizontal="center" vertical="center"/>
    </xf>
    <xf numFmtId="49" fontId="10" fillId="0" borderId="1" xfId="0" applyNumberFormat="1" applyFont="1" applyBorder="1">
      <alignment vertical="center"/>
    </xf>
    <xf numFmtId="49" fontId="3" fillId="17" borderId="1" xfId="0" applyNumberFormat="1" applyFont="1" applyFill="1" applyBorder="1">
      <alignment vertical="center"/>
    </xf>
    <xf numFmtId="49" fontId="3" fillId="0" borderId="1" xfId="0" applyNumberFormat="1" applyFont="1" applyBorder="1">
      <alignment vertical="center"/>
    </xf>
    <xf numFmtId="49" fontId="3" fillId="8" borderId="1" xfId="0" applyNumberFormat="1" applyFont="1" applyFill="1" applyBorder="1" applyAlignment="1">
      <alignment vertical="center" wrapText="1"/>
    </xf>
    <xf numFmtId="49" fontId="3" fillId="16" borderId="1" xfId="0" applyNumberFormat="1" applyFont="1" applyFill="1" applyBorder="1">
      <alignment vertical="center"/>
    </xf>
    <xf numFmtId="49" fontId="3" fillId="15" borderId="1" xfId="0" applyNumberFormat="1" applyFont="1" applyFill="1" applyBorder="1">
      <alignment vertical="center"/>
    </xf>
    <xf numFmtId="49" fontId="11" fillId="18" borderId="1" xfId="0" applyNumberFormat="1" applyFont="1" applyFill="1" applyBorder="1">
      <alignment vertical="center"/>
    </xf>
    <xf numFmtId="49" fontId="3" fillId="0" borderId="0" xfId="0" applyNumberFormat="1" applyFont="1" applyFill="1" applyBorder="1">
      <alignment vertical="center"/>
    </xf>
    <xf numFmtId="49" fontId="0" fillId="12" borderId="0" xfId="0" applyNumberFormat="1" applyFill="1">
      <alignment vertical="center"/>
    </xf>
    <xf numFmtId="49" fontId="3" fillId="11" borderId="1" xfId="0" applyNumberFormat="1" applyFont="1" applyFill="1" applyBorder="1">
      <alignment vertical="center"/>
    </xf>
    <xf numFmtId="49" fontId="3" fillId="14" borderId="1" xfId="0" applyNumberFormat="1" applyFont="1" applyFill="1" applyBorder="1">
      <alignment vertical="center"/>
    </xf>
    <xf numFmtId="49" fontId="0" fillId="0" borderId="7" xfId="0" applyNumberFormat="1" applyBorder="1">
      <alignment vertical="center"/>
    </xf>
    <xf numFmtId="49" fontId="0" fillId="0" borderId="8" xfId="0" applyNumberFormat="1" applyBorder="1">
      <alignment vertical="center"/>
    </xf>
    <xf numFmtId="49" fontId="0" fillId="0" borderId="9" xfId="0" applyNumberFormat="1" applyBorder="1">
      <alignment vertical="center"/>
    </xf>
    <xf numFmtId="49" fontId="0" fillId="0" borderId="6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10" xfId="0" applyNumberFormat="1" applyBorder="1">
      <alignment vertical="center"/>
    </xf>
    <xf numFmtId="49" fontId="0" fillId="0" borderId="11" xfId="0" applyNumberFormat="1" applyBorder="1">
      <alignment vertical="center"/>
    </xf>
    <xf numFmtId="49" fontId="0" fillId="0" borderId="12" xfId="0" applyNumberFormat="1" applyBorder="1">
      <alignment vertical="center"/>
    </xf>
    <xf numFmtId="49" fontId="0" fillId="0" borderId="13" xfId="0" applyNumberFormat="1" applyBorder="1">
      <alignment vertical="center"/>
    </xf>
    <xf numFmtId="0" fontId="0" fillId="0" borderId="6" xfId="0" applyNumberFormat="1" applyFill="1" applyBorder="1">
      <alignment vertical="center"/>
    </xf>
    <xf numFmtId="0" fontId="0" fillId="19" borderId="6" xfId="0" applyNumberFormat="1" applyFill="1" applyBorder="1">
      <alignment vertical="center"/>
    </xf>
    <xf numFmtId="0" fontId="0" fillId="12" borderId="0" xfId="0" applyNumberFormat="1" applyFill="1">
      <alignment vertical="center"/>
    </xf>
    <xf numFmtId="49" fontId="0" fillId="0" borderId="0" xfId="0" applyNumberFormat="1" applyFill="1">
      <alignment vertical="center"/>
    </xf>
    <xf numFmtId="49" fontId="3" fillId="0" borderId="1" xfId="0" applyNumberFormat="1" applyFont="1" applyFill="1" applyBorder="1">
      <alignment vertical="center"/>
    </xf>
    <xf numFmtId="49" fontId="3" fillId="0" borderId="1" xfId="0" applyNumberFormat="1" applyFont="1" applyFill="1" applyBorder="1" applyAlignment="1">
      <alignment vertical="center" wrapText="1"/>
    </xf>
    <xf numFmtId="49" fontId="3" fillId="0" borderId="1" xfId="0" applyNumberFormat="1" applyFont="1" applyFill="1" applyBorder="1" applyAlignment="1">
      <alignment vertical="center" shrinkToFit="1"/>
    </xf>
    <xf numFmtId="0" fontId="10" fillId="0" borderId="1" xfId="0" applyNumberFormat="1" applyFont="1" applyBorder="1">
      <alignment vertical="center"/>
    </xf>
    <xf numFmtId="0" fontId="10" fillId="0" borderId="0" xfId="0" applyFont="1">
      <alignment vertical="center"/>
    </xf>
    <xf numFmtId="49" fontId="4" fillId="0" borderId="1" xfId="0" applyNumberFormat="1" applyFont="1" applyBorder="1">
      <alignment vertical="center"/>
    </xf>
    <xf numFmtId="0" fontId="10" fillId="8" borderId="1" xfId="0" applyNumberFormat="1" applyFont="1" applyFill="1" applyBorder="1">
      <alignment vertical="center"/>
    </xf>
    <xf numFmtId="49" fontId="0" fillId="14" borderId="0" xfId="0" applyNumberFormat="1" applyFill="1">
      <alignment vertical="center"/>
    </xf>
    <xf numFmtId="49" fontId="0" fillId="20" borderId="0" xfId="0" applyNumberFormat="1" applyFill="1">
      <alignment vertical="center"/>
    </xf>
    <xf numFmtId="49" fontId="0" fillId="8" borderId="0" xfId="0" applyNumberFormat="1" applyFill="1">
      <alignment vertical="center"/>
    </xf>
    <xf numFmtId="0" fontId="3" fillId="8" borderId="1" xfId="0" applyFont="1" applyFill="1" applyBorder="1" applyAlignment="1">
      <alignment horizontal="center" vertical="center"/>
    </xf>
    <xf numFmtId="0" fontId="7" fillId="0" borderId="1" xfId="0" applyFont="1" applyBorder="1">
      <alignment vertical="center"/>
    </xf>
    <xf numFmtId="0" fontId="0" fillId="0" borderId="0" xfId="0" applyFont="1">
      <alignment vertical="center"/>
    </xf>
    <xf numFmtId="0" fontId="3" fillId="6" borderId="1" xfId="0" applyFont="1" applyFill="1" applyBorder="1" applyAlignment="1">
      <alignment horizontal="center" vertical="center"/>
    </xf>
    <xf numFmtId="0" fontId="7" fillId="6" borderId="1" xfId="0" applyFont="1" applyFill="1" applyBorder="1">
      <alignment vertical="center"/>
    </xf>
    <xf numFmtId="14" fontId="7" fillId="0" borderId="1" xfId="0" applyNumberFormat="1" applyFont="1" applyBorder="1">
      <alignment vertical="center"/>
    </xf>
    <xf numFmtId="49" fontId="0" fillId="0" borderId="0" xfId="0" applyNumberFormat="1" applyAlignment="1">
      <alignment vertical="center"/>
    </xf>
    <xf numFmtId="49" fontId="3" fillId="8" borderId="9" xfId="0" applyNumberFormat="1" applyFont="1" applyFill="1" applyBorder="1" applyAlignment="1">
      <alignment horizontal="center" vertical="center"/>
    </xf>
    <xf numFmtId="49" fontId="3" fillId="8" borderId="15" xfId="0" applyNumberFormat="1" applyFont="1" applyFill="1" applyBorder="1" applyAlignment="1">
      <alignment vertical="center"/>
    </xf>
    <xf numFmtId="49" fontId="3" fillId="8" borderId="11" xfId="0" applyNumberFormat="1" applyFont="1" applyFill="1" applyBorder="1" applyAlignment="1">
      <alignment vertical="center"/>
    </xf>
    <xf numFmtId="49" fontId="3" fillId="8" borderId="14" xfId="0" applyNumberFormat="1" applyFont="1" applyFill="1" applyBorder="1" applyAlignment="1">
      <alignment vertical="center"/>
    </xf>
    <xf numFmtId="49" fontId="13" fillId="8" borderId="4" xfId="0" applyNumberFormat="1" applyFont="1" applyFill="1" applyBorder="1" applyAlignment="1">
      <alignment horizontal="left" vertical="center"/>
    </xf>
    <xf numFmtId="49" fontId="6" fillId="0" borderId="0" xfId="0" applyNumberFormat="1" applyFont="1">
      <alignment vertical="center"/>
    </xf>
    <xf numFmtId="49" fontId="3" fillId="0" borderId="0" xfId="0" applyNumberFormat="1" applyFont="1">
      <alignment vertical="center"/>
    </xf>
    <xf numFmtId="49" fontId="14" fillId="6" borderId="1" xfId="0" applyNumberFormat="1" applyFont="1" applyFill="1" applyBorder="1">
      <alignment vertical="center"/>
    </xf>
    <xf numFmtId="49" fontId="3" fillId="12" borderId="3" xfId="0" applyNumberFormat="1" applyFont="1" applyFill="1" applyBorder="1">
      <alignment vertical="center"/>
    </xf>
    <xf numFmtId="0" fontId="0" fillId="21" borderId="4" xfId="0" applyNumberFormat="1" applyFill="1" applyBorder="1">
      <alignment vertical="center"/>
    </xf>
    <xf numFmtId="0" fontId="0" fillId="21" borderId="5" xfId="0" applyNumberFormat="1" applyFill="1" applyBorder="1">
      <alignment vertical="center"/>
    </xf>
    <xf numFmtId="49" fontId="0" fillId="21" borderId="5" xfId="0" applyNumberFormat="1" applyFill="1" applyBorder="1">
      <alignment vertical="center"/>
    </xf>
    <xf numFmtId="49" fontId="0" fillId="8" borderId="1" xfId="0" applyNumberFormat="1" applyFill="1" applyBorder="1">
      <alignment vertical="center"/>
    </xf>
    <xf numFmtId="0" fontId="0" fillId="22" borderId="1" xfId="0" applyNumberFormat="1" applyFill="1" applyBorder="1">
      <alignment vertical="center"/>
    </xf>
    <xf numFmtId="49" fontId="0" fillId="22" borderId="1" xfId="0" applyNumberFormat="1" applyFill="1" applyBorder="1">
      <alignment vertical="center"/>
    </xf>
    <xf numFmtId="0" fontId="0" fillId="14" borderId="1" xfId="0" applyNumberFormat="1" applyFill="1" applyBorder="1">
      <alignment vertical="center"/>
    </xf>
    <xf numFmtId="49" fontId="14" fillId="7" borderId="1" xfId="0" applyNumberFormat="1" applyFont="1" applyFill="1" applyBorder="1">
      <alignment vertical="center"/>
    </xf>
    <xf numFmtId="0" fontId="3" fillId="0" borderId="0" xfId="0" applyNumberFormat="1" applyFont="1">
      <alignment vertical="center"/>
    </xf>
    <xf numFmtId="49" fontId="0" fillId="14" borderId="1" xfId="0" applyNumberFormat="1" applyFill="1" applyBorder="1">
      <alignment vertical="center"/>
    </xf>
    <xf numFmtId="49" fontId="3" fillId="0" borderId="0" xfId="0" applyNumberFormat="1" applyFont="1" applyAlignment="1">
      <alignment horizontal="right" vertical="center"/>
    </xf>
    <xf numFmtId="49" fontId="3" fillId="11" borderId="1" xfId="0" applyNumberFormat="1" applyFont="1" applyFill="1" applyBorder="1" applyAlignment="1">
      <alignment vertical="center" wrapText="1"/>
    </xf>
    <xf numFmtId="0" fontId="10" fillId="0" borderId="1" xfId="0" applyNumberFormat="1" applyFont="1" applyFill="1" applyBorder="1">
      <alignment vertical="center"/>
    </xf>
    <xf numFmtId="49" fontId="16" fillId="11" borderId="1" xfId="0" applyNumberFormat="1" applyFont="1" applyFill="1" applyBorder="1">
      <alignment vertical="center"/>
    </xf>
    <xf numFmtId="49" fontId="16" fillId="0" borderId="1" xfId="0" applyNumberFormat="1" applyFont="1" applyFill="1" applyBorder="1">
      <alignment vertical="center"/>
    </xf>
    <xf numFmtId="49" fontId="3" fillId="8" borderId="4" xfId="0" applyNumberFormat="1" applyFont="1" applyFill="1" applyBorder="1" applyAlignment="1">
      <alignment horizontal="left" vertical="center"/>
    </xf>
    <xf numFmtId="49" fontId="3" fillId="8" borderId="16" xfId="0" applyNumberFormat="1" applyFont="1" applyFill="1" applyBorder="1" applyAlignment="1">
      <alignment horizontal="left" vertical="center"/>
    </xf>
    <xf numFmtId="49" fontId="7" fillId="0" borderId="1" xfId="0" applyNumberFormat="1" applyFont="1" applyBorder="1" applyAlignment="1">
      <alignment horizontal="center" vertical="center"/>
    </xf>
    <xf numFmtId="49" fontId="6" fillId="0" borderId="1" xfId="0" applyNumberFormat="1" applyFont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32</xdr:row>
      <xdr:rowOff>0</xdr:rowOff>
    </xdr:from>
    <xdr:to>
      <xdr:col>14</xdr:col>
      <xdr:colOff>80427</xdr:colOff>
      <xdr:row>69</xdr:row>
      <xdr:rowOff>75974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3647" y="5378824"/>
          <a:ext cx="6523809" cy="62952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</xdr:colOff>
      <xdr:row>36</xdr:row>
      <xdr:rowOff>0</xdr:rowOff>
    </xdr:from>
    <xdr:to>
      <xdr:col>13</xdr:col>
      <xdr:colOff>437030</xdr:colOff>
      <xdr:row>138</xdr:row>
      <xdr:rowOff>100853</xdr:rowOff>
    </xdr:to>
    <xdr:pic>
      <xdr:nvPicPr>
        <xdr:cNvPr id="2" name="図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53233" b="9141"/>
        <a:stretch/>
      </xdr:blipFill>
      <xdr:spPr>
        <a:xfrm>
          <a:off x="4583207" y="6790765"/>
          <a:ext cx="7037294" cy="17245853"/>
        </a:xfrm>
        <a:prstGeom prst="rect">
          <a:avLst/>
        </a:prstGeom>
      </xdr:spPr>
    </xdr:pic>
    <xdr:clientData/>
  </xdr:twoCellAnchor>
  <xdr:twoCellAnchor editAs="oneCell">
    <xdr:from>
      <xdr:col>14</xdr:col>
      <xdr:colOff>1</xdr:colOff>
      <xdr:row>36</xdr:row>
      <xdr:rowOff>0</xdr:rowOff>
    </xdr:from>
    <xdr:to>
      <xdr:col>23</xdr:col>
      <xdr:colOff>381001</xdr:colOff>
      <xdr:row>82</xdr:row>
      <xdr:rowOff>134470</xdr:rowOff>
    </xdr:to>
    <xdr:pic>
      <xdr:nvPicPr>
        <xdr:cNvPr id="3" name="図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56584" b="13328"/>
        <a:stretch/>
      </xdr:blipFill>
      <xdr:spPr>
        <a:xfrm>
          <a:off x="11867030" y="6096000"/>
          <a:ext cx="6533030" cy="786652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14</xdr:row>
          <xdr:rowOff>142875</xdr:rowOff>
        </xdr:from>
        <xdr:to>
          <xdr:col>1</xdr:col>
          <xdr:colOff>428625</xdr:colOff>
          <xdr:row>16</xdr:row>
          <xdr:rowOff>114300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682438</xdr:colOff>
          <xdr:row>1</xdr:row>
          <xdr:rowOff>22412</xdr:rowOff>
        </xdr:from>
        <xdr:to>
          <xdr:col>10</xdr:col>
          <xdr:colOff>487456</xdr:colOff>
          <xdr:row>24</xdr:row>
          <xdr:rowOff>166407</xdr:rowOff>
        </xdr:to>
        <xdr:sp macro="" textlink="">
          <xdr:nvSpPr>
            <xdr:cNvPr id="3082" name="ListBox1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417979</xdr:colOff>
      <xdr:row>0</xdr:row>
      <xdr:rowOff>128866</xdr:rowOff>
    </xdr:from>
    <xdr:to>
      <xdr:col>18</xdr:col>
      <xdr:colOff>11205</xdr:colOff>
      <xdr:row>38</xdr:row>
      <xdr:rowOff>44824</xdr:rowOff>
    </xdr:to>
    <xdr:sp macro="" textlink="">
      <xdr:nvSpPr>
        <xdr:cNvPr id="4" name="角丸四角形 3"/>
        <xdr:cNvSpPr/>
      </xdr:nvSpPr>
      <xdr:spPr>
        <a:xfrm>
          <a:off x="8900832" y="128866"/>
          <a:ext cx="4378138" cy="630331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使用手順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Config</a:t>
          </a:r>
          <a:r>
            <a:rPr kumimoji="1" lang="ja-JP" altLang="en-US" sz="1050"/>
            <a:t>シートの右側リストボックスより、データ取得元</a:t>
          </a:r>
          <a:r>
            <a:rPr kumimoji="1" lang="en-US" altLang="ja-JP" sz="1050"/>
            <a:t>DB</a:t>
          </a:r>
          <a:r>
            <a:rPr kumimoji="1" lang="ja-JP" altLang="en-US" sz="1050"/>
            <a:t>を選択する。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B</a:t>
          </a:r>
          <a:r>
            <a:rPr kumimoji="1" lang="ja-JP" altLang="en-US" sz="1050"/>
            <a:t>列に</a:t>
          </a:r>
          <a:r>
            <a:rPr kumimoji="1" lang="en-US" altLang="ja-JP" sz="1050"/>
            <a:t>DB</a:t>
          </a:r>
          <a:r>
            <a:rPr kumimoji="1" lang="ja-JP" altLang="en-US" sz="1050"/>
            <a:t>名、ﾕｰｻﾞｰ、ﾊﾟｽﾜｰﾄﾞ、ｽｷｰﾏが自動セットされる。</a:t>
          </a:r>
          <a:endParaRPr kumimoji="1" lang="en-US" altLang="ja-JP" sz="1050"/>
        </a:p>
        <a:p>
          <a:pPr algn="l"/>
          <a:r>
            <a:rPr kumimoji="1" lang="en-US" altLang="ja-JP" sz="1050"/>
            <a:t>2. Sql</a:t>
          </a:r>
          <a:r>
            <a:rPr kumimoji="1" lang="ja-JP" altLang="en-US" sz="1050"/>
            <a:t>シートにデータ取得</a:t>
          </a:r>
          <a:r>
            <a:rPr kumimoji="1" lang="en-US" altLang="ja-JP" sz="1050"/>
            <a:t>SQL</a:t>
          </a:r>
          <a:r>
            <a:rPr kumimoji="1" lang="ja-JP" altLang="en-US" sz="1050"/>
            <a:t>を記入する。</a:t>
          </a:r>
          <a:endParaRPr kumimoji="1" lang="en-US" altLang="ja-JP" sz="1050"/>
        </a:p>
        <a:p>
          <a:pPr algn="l"/>
          <a:r>
            <a:rPr kumimoji="1" lang="en-US" altLang="ja-JP" sz="1050"/>
            <a:t>3. Config</a:t>
          </a:r>
          <a:r>
            <a:rPr kumimoji="1" lang="ja-JP" altLang="en-US" sz="1050"/>
            <a:t>シートの</a:t>
          </a:r>
          <a:r>
            <a:rPr kumimoji="1" lang="en-US" altLang="ja-JP" sz="1050"/>
            <a:t>SQL</a:t>
          </a:r>
          <a:r>
            <a:rPr kumimoji="1" lang="ja-JP" altLang="en-US" sz="1050"/>
            <a:t>実行ボタン押下する。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Sheet1</a:t>
          </a:r>
          <a:r>
            <a:rPr kumimoji="1" lang="ja-JP" altLang="en-US" sz="1050"/>
            <a:t>が自動作成され、</a:t>
          </a:r>
          <a:r>
            <a:rPr kumimoji="1" lang="en-US" altLang="ja-JP" sz="1050"/>
            <a:t>SQL</a:t>
          </a:r>
          <a:r>
            <a:rPr kumimoji="1" lang="ja-JP" altLang="en-US" sz="1050"/>
            <a:t>実行結果出力される。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Config</a:t>
          </a:r>
          <a:r>
            <a:rPr kumimoji="1" lang="ja-JP" altLang="en-US" sz="1050"/>
            <a:t>シートにて</a:t>
          </a:r>
          <a:r>
            <a:rPr kumimoji="1" lang="en-US" altLang="ja-JP" sz="1050"/>
            <a:t>VALUES</a:t>
          </a:r>
          <a:r>
            <a:rPr kumimoji="1" lang="ja-JP" altLang="en-US" sz="1050"/>
            <a:t>出力を</a:t>
          </a:r>
          <a:r>
            <a:rPr kumimoji="1" lang="en-US" altLang="ja-JP" sz="1050"/>
            <a:t>Y</a:t>
          </a:r>
          <a:r>
            <a:rPr kumimoji="1" lang="ja-JP" altLang="en-US" sz="1050"/>
            <a:t>にしていれば、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INSERT SQL</a:t>
          </a:r>
          <a:r>
            <a:rPr kumimoji="1" lang="ja-JP" altLang="en-US" sz="1050"/>
            <a:t>向けの</a:t>
          </a:r>
          <a:r>
            <a:rPr kumimoji="1" lang="en-US" altLang="ja-JP" sz="1050"/>
            <a:t>VALUES</a:t>
          </a:r>
          <a:r>
            <a:rPr kumimoji="1" lang="ja-JP" altLang="en-US" sz="1050"/>
            <a:t>句も出力される。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注意点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</a:t>
          </a:r>
          <a:r>
            <a:rPr kumimoji="1" lang="ja-JP" altLang="en-US" sz="1050" strike="dblStrike" baseline="0"/>
            <a:t>日付</a:t>
          </a:r>
          <a:r>
            <a:rPr kumimoji="1" lang="en-US" altLang="ja-JP" sz="1050" strike="dblStrike" baseline="0"/>
            <a:t>"1900-01-01"</a:t>
          </a:r>
          <a:r>
            <a:rPr kumimoji="1" lang="ja-JP" altLang="en-US" sz="1050" strike="dblStrike" baseline="0"/>
            <a:t>を</a:t>
          </a:r>
          <a:r>
            <a:rPr kumimoji="1" lang="en-US" altLang="ja-JP" sz="1050" strike="dblStrike" baseline="0"/>
            <a:t>SELECT</a:t>
          </a:r>
          <a:r>
            <a:rPr kumimoji="1" lang="ja-JP" altLang="en-US" sz="1050" strike="dblStrike" baseline="0"/>
            <a:t>した際に、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への書き出し値が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1900/01/02</a:t>
          </a:r>
          <a:r>
            <a:rPr kumimoji="1" lang="ja-JP" altLang="en-US" sz="1050" strike="dblStrike" baseline="0"/>
            <a:t>となる不具合があるので、必要であれば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の値を手動で</a:t>
          </a:r>
          <a:r>
            <a:rPr kumimoji="1" lang="en-US" altLang="ja-JP" sz="1050" strike="dblStrike" baseline="0"/>
            <a:t>1900/01/01</a:t>
          </a:r>
          <a:r>
            <a:rPr kumimoji="1" lang="ja-JP" altLang="en-US" sz="1050" strike="dblStrike" baseline="0"/>
            <a:t>に書き換えること。</a:t>
          </a:r>
          <a:endParaRPr kumimoji="1" lang="en-US" altLang="ja-JP" sz="1050" strike="dblStrike" baseline="0"/>
        </a:p>
        <a:p>
          <a:pPr algn="l"/>
          <a:r>
            <a:rPr kumimoji="1" lang="ja-JP" altLang="en-US" sz="1050"/>
            <a:t>　</a:t>
          </a:r>
          <a:r>
            <a:rPr kumimoji="1" lang="en-US" altLang="ja-JP" sz="1050"/>
            <a:t>2013/10/08</a:t>
          </a:r>
          <a:r>
            <a:rPr kumimoji="1" lang="ja-JP" altLang="en-US" sz="1050"/>
            <a:t>修正し、上記問題に対応した。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ja-JP" altLang="en-US" sz="1050"/>
            <a:t>但し以下の場合は対応できない</a:t>
          </a:r>
          <a:endParaRPr kumimoji="1" lang="en-US" altLang="ja-JP" sz="1050"/>
        </a:p>
        <a:p>
          <a:pPr algn="l"/>
          <a:r>
            <a:rPr kumimoji="1" lang="en-US" altLang="ja-JP" sz="1050"/>
            <a:t>   ※</a:t>
          </a:r>
          <a:r>
            <a:rPr kumimoji="1" lang="ja-JP" altLang="en-US" sz="1050"/>
            <a:t>日付型だがフィールドから定義が取れない場合</a:t>
          </a:r>
          <a:endParaRPr kumimoji="1" lang="en-US" altLang="ja-JP" sz="1050"/>
        </a:p>
        <a:p>
          <a:pPr algn="l"/>
          <a:r>
            <a:rPr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 DATE('1900-01-01') FROM (VALUES 1) A</a:t>
          </a:r>
        </a:p>
        <a:p>
          <a:pPr algn="l"/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以下の場合は対応可能</a:t>
          </a:r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　存在する</a:t>
          </a:r>
          <a:r>
            <a:rPr kumimoji="1"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Date</a:t>
          </a:r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型フィールドを別名とした場合</a:t>
          </a:r>
          <a:endParaRPr kumimoji="1" lang="en-US" altLang="ja-JP" sz="1050"/>
        </a:p>
        <a:p>
          <a:pPr algn="l"/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DATE('1900-01-01') K_PRCESS_DT FROM (VALUES 1) A</a:t>
          </a:r>
        </a:p>
        <a:p>
          <a:pPr algn="l"/>
          <a:endParaRPr kumimoji="1" lang="en-US" altLang="ja-JP" sz="1050"/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 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タイムスタンプ型のミリ秒以下は取得できない。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050"/>
        </a:p>
        <a:p>
          <a:pPr algn="l"/>
          <a:r>
            <a:rPr kumimoji="1" lang="en-US" altLang="ja-JP" sz="1050"/>
            <a:t>3 </a:t>
          </a:r>
          <a:r>
            <a:rPr kumimoji="1" lang="ja-JP" altLang="en-US" sz="1050"/>
            <a:t>当</a:t>
          </a:r>
          <a:r>
            <a:rPr kumimoji="1" lang="en-US" altLang="ja-JP" sz="1050"/>
            <a:t>Book</a:t>
          </a:r>
          <a:r>
            <a:rPr kumimoji="1" lang="ja-JP" altLang="en-US" sz="1050"/>
            <a:t>の「</a:t>
          </a:r>
          <a:r>
            <a:rPr kumimoji="1" lang="en-US" altLang="ja-JP" sz="1050"/>
            <a:t>Sql</a:t>
          </a:r>
          <a:r>
            <a:rPr kumimoji="1" lang="ja-JP" altLang="en-US" sz="1050"/>
            <a:t>」「</a:t>
          </a:r>
          <a:r>
            <a:rPr kumimoji="1" lang="en-US" altLang="ja-JP" sz="1050"/>
            <a:t>Config</a:t>
          </a:r>
          <a:r>
            <a:rPr kumimoji="1" lang="ja-JP" altLang="en-US" sz="1050"/>
            <a:t>」以外のシートは任意で追加・削除して</a:t>
          </a:r>
          <a:endParaRPr kumimoji="1" lang="en-US" altLang="ja-JP" sz="1050"/>
        </a:p>
        <a:p>
          <a:pPr algn="l"/>
          <a:r>
            <a:rPr kumimoji="1" lang="ja-JP" altLang="en-US" sz="1050"/>
            <a:t>　　問題ないが、</a:t>
          </a:r>
          <a:r>
            <a:rPr kumimoji="1" lang="en-US" altLang="ja-JP" sz="1050"/>
            <a:t>SELECT</a:t>
          </a:r>
          <a:r>
            <a:rPr kumimoji="1" lang="ja-JP" altLang="en-US" sz="1050"/>
            <a:t>結果は常に</a:t>
          </a:r>
          <a:r>
            <a:rPr kumimoji="1" lang="en-US" altLang="ja-JP" sz="1050"/>
            <a:t>Sheet1</a:t>
          </a:r>
          <a:r>
            <a:rPr kumimoji="1" lang="ja-JP" altLang="en-US" sz="1050"/>
            <a:t>に書き出しされる点</a:t>
          </a:r>
          <a:endParaRPr kumimoji="1" lang="en-US" altLang="ja-JP" sz="1050"/>
        </a:p>
        <a:p>
          <a:pPr algn="l"/>
          <a:r>
            <a:rPr kumimoji="1" lang="ja-JP" altLang="en-US" sz="1050"/>
            <a:t>　　注意すること。</a:t>
          </a:r>
          <a:endParaRPr kumimoji="1" lang="en-US" altLang="ja-JP" sz="105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17</xdr:row>
          <xdr:rowOff>133350</xdr:rowOff>
        </xdr:from>
        <xdr:to>
          <xdr:col>1</xdr:col>
          <xdr:colOff>428625</xdr:colOff>
          <xdr:row>19</xdr:row>
          <xdr:rowOff>104775</xdr:rowOff>
        </xdr:to>
        <xdr:sp macro="" textlink="">
          <xdr:nvSpPr>
            <xdr:cNvPr id="3564" name="cmbtnInsertRecord" hidden="1">
              <a:extLst>
                <a:ext uri="{63B3BB69-23CF-44E3-9099-C40C66FF867C}">
                  <a14:compatExt spid="_x0000_s3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20</xdr:row>
          <xdr:rowOff>123825</xdr:rowOff>
        </xdr:from>
        <xdr:to>
          <xdr:col>1</xdr:col>
          <xdr:colOff>428625</xdr:colOff>
          <xdr:row>22</xdr:row>
          <xdr:rowOff>104775</xdr:rowOff>
        </xdr:to>
        <xdr:sp macro="" textlink="">
          <xdr:nvSpPr>
            <xdr:cNvPr id="3565" name="cmdBtnSearch3" hidden="1">
              <a:extLst>
                <a:ext uri="{63B3BB69-23CF-44E3-9099-C40C66FF867C}">
                  <a14:compatExt spid="_x0000_s3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9525</xdr:rowOff>
        </xdr:from>
        <xdr:to>
          <xdr:col>8</xdr:col>
          <xdr:colOff>581025</xdr:colOff>
          <xdr:row>4</xdr:row>
          <xdr:rowOff>161925</xdr:rowOff>
        </xdr:to>
        <xdr:sp macro="" textlink="">
          <xdr:nvSpPr>
            <xdr:cNvPr id="9217" name="ExpCmdBtn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581025</xdr:colOff>
          <xdr:row>8</xdr:row>
          <xdr:rowOff>0</xdr:rowOff>
        </xdr:to>
        <xdr:sp macro="" textlink="">
          <xdr:nvSpPr>
            <xdr:cNvPr id="9218" name="ImpCmdBtn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676275</xdr:colOff>
          <xdr:row>1</xdr:row>
          <xdr:rowOff>9525</xdr:rowOff>
        </xdr:from>
        <xdr:to>
          <xdr:col>11</xdr:col>
          <xdr:colOff>19050</xdr:colOff>
          <xdr:row>3</xdr:row>
          <xdr:rowOff>19050</xdr:rowOff>
        </xdr:to>
        <xdr:sp macro="" textlink="">
          <xdr:nvSpPr>
            <xdr:cNvPr id="10241" name="SplitCmdBt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9.emf"/><Relationship Id="rId5" Type="http://schemas.openxmlformats.org/officeDocument/2006/relationships/control" Target="../activeX/activeX6.xml"/><Relationship Id="rId4" Type="http://schemas.openxmlformats.org/officeDocument/2006/relationships/image" Target="../media/image8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0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U49"/>
  <sheetViews>
    <sheetView topLeftCell="A7" zoomScale="85" zoomScaleNormal="85" workbookViewId="0">
      <selection activeCell="Q40" sqref="Q40"/>
    </sheetView>
  </sheetViews>
  <sheetFormatPr defaultRowHeight="13.5"/>
  <cols>
    <col min="1" max="1" width="5.375" style="13" customWidth="1"/>
    <col min="2" max="2" width="12.5" style="13" bestFit="1" customWidth="1"/>
    <col min="3" max="3" width="18.375" style="13" bestFit="1" customWidth="1"/>
    <col min="4" max="4" width="10.75" style="13" customWidth="1"/>
    <col min="5" max="5" width="8.375" style="13" customWidth="1"/>
    <col min="6" max="6" width="4.75" style="13" customWidth="1"/>
    <col min="7" max="7" width="5" style="13" customWidth="1"/>
    <col min="8" max="8" width="6" style="13" bestFit="1" customWidth="1"/>
    <col min="9" max="9" width="24.375" style="13" customWidth="1"/>
    <col min="10" max="10" width="22.125" style="13" customWidth="1"/>
    <col min="11" max="12" width="9" style="13"/>
    <col min="13" max="13" width="11.125" style="13" customWidth="1"/>
    <col min="14" max="16384" width="9" style="13"/>
  </cols>
  <sheetData>
    <row r="2" spans="2:21">
      <c r="B2" s="43" t="s">
        <v>359</v>
      </c>
      <c r="C2" s="43"/>
      <c r="D2" s="43" t="s">
        <v>360</v>
      </c>
      <c r="E2" s="43" t="s">
        <v>361</v>
      </c>
      <c r="G2" s="43" t="s">
        <v>390</v>
      </c>
      <c r="H2" s="43" t="s">
        <v>391</v>
      </c>
      <c r="I2" s="43" t="s">
        <v>362</v>
      </c>
      <c r="J2" s="44"/>
      <c r="K2" s="43" t="s">
        <v>407</v>
      </c>
      <c r="L2" s="43" t="s">
        <v>363</v>
      </c>
      <c r="M2" s="43" t="s">
        <v>364</v>
      </c>
      <c r="N2" s="43" t="s">
        <v>392</v>
      </c>
      <c r="O2" s="43" t="s">
        <v>365</v>
      </c>
      <c r="P2" s="43" t="s">
        <v>408</v>
      </c>
      <c r="Q2" s="43" t="s">
        <v>409</v>
      </c>
      <c r="R2" s="43" t="s">
        <v>410</v>
      </c>
      <c r="S2" s="43" t="s">
        <v>411</v>
      </c>
      <c r="T2" s="43" t="s">
        <v>412</v>
      </c>
      <c r="U2" s="43" t="s">
        <v>361</v>
      </c>
    </row>
    <row r="3" spans="2:21">
      <c r="B3" s="35" t="s">
        <v>393</v>
      </c>
      <c r="C3" s="35">
        <v>1</v>
      </c>
      <c r="D3" s="33" t="s">
        <v>394</v>
      </c>
      <c r="E3" s="34"/>
      <c r="G3" s="72" t="str">
        <f>"DELETE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"&amp;VLOOKUP($T3,$B$3:$E257,2,FALSE)&amp;"='"&amp;VLOOKUP($T3,$B$3:$E257,3,FALSE)&amp;"'")&amp;";"</f>
        <v>DELETE FROM PS_K_CD_SHCO_H_TBL WHERE BUSINESS_UNIT='X2901' AND DEPTID='' AND K_CD_SHPPLN_ID='';</v>
      </c>
      <c r="H3" s="72" t="str">
        <f>"SELECT *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 WITH UR;"</f>
        <v>SELECT * FROM PS_K_CD_SHCO_H_TBL WHERE BUSINESS_UNIT='X2901' AND DEPTID='' AND K_CD_SHPPLN_ID='' WITH UR;</v>
      </c>
      <c r="I3" s="46" t="s">
        <v>366</v>
      </c>
      <c r="J3" s="46" t="s">
        <v>632</v>
      </c>
      <c r="K3" s="47" t="s">
        <v>367</v>
      </c>
      <c r="L3" s="47" t="s">
        <v>368</v>
      </c>
      <c r="M3" s="47" t="s">
        <v>369</v>
      </c>
      <c r="N3" s="47"/>
      <c r="O3" s="47"/>
      <c r="P3" s="47"/>
      <c r="Q3" s="47"/>
      <c r="R3" s="47"/>
      <c r="S3" s="47"/>
      <c r="T3" s="47"/>
      <c r="U3" s="47"/>
    </row>
    <row r="4" spans="2:21">
      <c r="B4" s="35" t="s">
        <v>395</v>
      </c>
      <c r="C4" s="35" t="s">
        <v>396</v>
      </c>
      <c r="D4" s="33" t="s">
        <v>633</v>
      </c>
      <c r="E4" s="34"/>
      <c r="G4" s="72" t="str">
        <f>"DELETE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"&amp;VLOOKUP($T4,$B$3:$E258,2,FALSE)&amp;"='"&amp;VLOOKUP($T4,$B$3:$E258,3,FALSE)&amp;"'")&amp;";"</f>
        <v>DELETE FROM PS_K_CD_CONT_H_TBL WHERE BUSINESS_UNIT='X2901' AND DEPTID='' AND K_CD_TRD_ID='';</v>
      </c>
      <c r="H4" s="72" t="str">
        <f>"SELECT *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 WITH UR;"</f>
        <v>SELECT * FROM PS_K_CD_CONT_H_TBL WHERE BUSINESS_UNIT='X2901' AND DEPTID='' AND K_CD_TRD_ID='' WITH UR;</v>
      </c>
      <c r="I4" s="46" t="s">
        <v>370</v>
      </c>
      <c r="J4" s="46" t="s">
        <v>528</v>
      </c>
      <c r="K4" s="47" t="s">
        <v>367</v>
      </c>
      <c r="L4" s="47" t="s">
        <v>368</v>
      </c>
      <c r="M4" s="47" t="s">
        <v>371</v>
      </c>
      <c r="N4" s="47"/>
      <c r="O4" s="47"/>
      <c r="P4" s="47"/>
      <c r="Q4" s="47"/>
      <c r="R4" s="47"/>
      <c r="S4" s="47"/>
      <c r="T4" s="47"/>
      <c r="U4" s="47"/>
    </row>
    <row r="5" spans="2:21">
      <c r="B5" s="35" t="s">
        <v>368</v>
      </c>
      <c r="C5" s="35" t="s">
        <v>397</v>
      </c>
      <c r="D5" s="40"/>
      <c r="E5" s="34"/>
      <c r="G5" s="72" t="str">
        <f>"DELETE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"&amp;VLOOKUP($T5,$B$3:$E259,2,FALSE)&amp;"='"&amp;VLOOKUP($T5,$B$3:$E259,3,FALSE)&amp;"'")&amp;";"</f>
        <v>DELETE FROM PS_K_CD_CONT_B_TBL WHERE BUSINESS_UNIT='X2901' AND K_CD_TRD_ID='';</v>
      </c>
      <c r="H5" s="72" t="str">
        <f>"SELECT *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 WITH UR;"</f>
        <v>SELECT * FROM PS_K_CD_CONT_B_TBL WHERE BUSINESS_UNIT='X2901' AND K_CD_TRD_ID='' WITH UR;</v>
      </c>
      <c r="I5" s="46" t="s">
        <v>372</v>
      </c>
      <c r="J5" s="46" t="s">
        <v>529</v>
      </c>
      <c r="K5" s="47" t="s">
        <v>367</v>
      </c>
      <c r="L5" s="47"/>
      <c r="M5" s="47" t="s">
        <v>371</v>
      </c>
      <c r="N5" s="47"/>
      <c r="O5" s="47"/>
      <c r="P5" s="47"/>
      <c r="Q5" s="47"/>
      <c r="R5" s="47"/>
      <c r="S5" s="47"/>
      <c r="T5" s="47"/>
      <c r="U5" s="47"/>
    </row>
    <row r="6" spans="2:21">
      <c r="B6" s="48" t="s">
        <v>398</v>
      </c>
      <c r="C6" s="48" t="s">
        <v>399</v>
      </c>
      <c r="D6" s="34"/>
      <c r="E6" s="34"/>
      <c r="G6" s="72" t="str">
        <f>"DELETE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"&amp;VLOOKUP($T6,$B$3:$E260,2,FALSE)&amp;"='"&amp;VLOOKUP($T6,$B$3:$E260,3,FALSE)&amp;"'")&amp;";"</f>
        <v>DELETE FROM PS_K_CD_CONTRN_TBL WHERE BUSINESS_UNIT='X2901' AND DEPTID='' AND K_CD_TRD_ID='';</v>
      </c>
      <c r="H6" s="72" t="str">
        <f>"SELECT *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 WITH UR;"</f>
        <v>SELECT * FROM PS_K_CD_CONTRN_TBL WHERE BUSINESS_UNIT='X2901' AND DEPTID='' AND K_CD_TRD_ID='' WITH UR;</v>
      </c>
      <c r="I6" s="46" t="s">
        <v>373</v>
      </c>
      <c r="J6" s="46" t="s">
        <v>530</v>
      </c>
      <c r="K6" s="47" t="s">
        <v>367</v>
      </c>
      <c r="L6" s="47" t="s">
        <v>368</v>
      </c>
      <c r="M6" s="47" t="s">
        <v>371</v>
      </c>
      <c r="N6" s="47"/>
      <c r="O6" s="47"/>
      <c r="P6" s="47"/>
      <c r="Q6" s="47"/>
      <c r="R6" s="47"/>
      <c r="S6" s="47"/>
      <c r="T6" s="47"/>
      <c r="U6" s="47"/>
    </row>
    <row r="7" spans="2:21">
      <c r="B7" s="35" t="s">
        <v>400</v>
      </c>
      <c r="C7" s="35" t="s">
        <v>401</v>
      </c>
      <c r="D7" s="34"/>
      <c r="E7" s="34"/>
      <c r="G7" s="72" t="str">
        <f>"DELETE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"&amp;VLOOKUP($T7,$B$3:$E261,2,FALSE)&amp;"='"&amp;VLOOKUP($T7,$B$3:$E261,3,FALSE)&amp;"'")&amp;";"</f>
        <v>DELETE FROM PS_PROJECT WHERE BUSINESS_UNIT='X2901' AND PROJECT_ID='';</v>
      </c>
      <c r="H7" s="72" t="str">
        <f>"SELECT *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 WITH UR;"</f>
        <v>SELECT * FROM PS_PROJECT WHERE BUSINESS_UNIT='X2901' AND PROJECT_ID='' WITH UR;</v>
      </c>
      <c r="I7" s="46" t="s">
        <v>374</v>
      </c>
      <c r="J7" s="46" t="s">
        <v>531</v>
      </c>
      <c r="K7" s="47" t="s">
        <v>367</v>
      </c>
      <c r="L7" s="47"/>
      <c r="M7" s="47" t="s">
        <v>375</v>
      </c>
      <c r="N7" s="47"/>
      <c r="O7" s="47"/>
      <c r="P7" s="47"/>
      <c r="Q7" s="47"/>
      <c r="R7" s="47"/>
      <c r="S7" s="47"/>
      <c r="T7" s="47"/>
      <c r="U7" s="47"/>
    </row>
    <row r="8" spans="2:21">
      <c r="B8" s="48" t="s">
        <v>402</v>
      </c>
      <c r="C8" s="48" t="s">
        <v>403</v>
      </c>
      <c r="D8" s="34"/>
      <c r="E8" s="34"/>
      <c r="G8" s="72" t="str">
        <f>"DELETE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"&amp;VLOOKUP($T8,$B$3:$E262,2,FALSE)&amp;"='"&amp;VLOOKUP($T8,$B$3:$E262,3,FALSE)&amp;"'")&amp;";"</f>
        <v>DELETE FROM PS_K_CD_SHPN_H_TBL WHERE BUSINESS_UNIT='X2901' AND DEPTID='' AND K_CD_SHPPLN_ID='';</v>
      </c>
      <c r="H8" s="72" t="str">
        <f>"SELECT *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 WITH UR;"</f>
        <v>SELECT * FROM PS_K_CD_SHPN_H_TBL WHERE BUSINESS_UNIT='X2901' AND DEPTID='' AND K_CD_SHPPLN_ID='' WITH UR;</v>
      </c>
      <c r="I8" s="49" t="s">
        <v>376</v>
      </c>
      <c r="J8" s="49" t="s">
        <v>532</v>
      </c>
      <c r="K8" s="47" t="s">
        <v>367</v>
      </c>
      <c r="L8" s="47" t="s">
        <v>368</v>
      </c>
      <c r="M8" s="47" t="s">
        <v>369</v>
      </c>
      <c r="N8" s="47"/>
      <c r="O8" s="47"/>
      <c r="P8" s="47"/>
      <c r="Q8" s="47"/>
      <c r="R8" s="47"/>
      <c r="S8" s="47"/>
      <c r="T8" s="47"/>
      <c r="U8" s="47"/>
    </row>
    <row r="9" spans="2:21">
      <c r="B9" s="35" t="s">
        <v>404</v>
      </c>
      <c r="C9" s="35" t="s">
        <v>405</v>
      </c>
      <c r="D9" s="34"/>
      <c r="E9" s="34"/>
      <c r="G9" s="72" t="str">
        <f>"DELETE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"&amp;VLOOKUP($T9,$B$3:$E263,2,FALSE)&amp;"='"&amp;VLOOKUP($T9,$B$3:$E263,3,FALSE)&amp;"'")&amp;";"</f>
        <v>DELETE FROM PS_K_CD_SHPN_B_TBL WHERE BUSINESS_UNIT='X2901' AND K_CD_SHPPLN_ID='';</v>
      </c>
      <c r="H9" s="72" t="str">
        <f>"SELECT *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 WITH UR;"</f>
        <v>SELECT * FROM PS_K_CD_SHPN_B_TBL WHERE BUSINESS_UNIT='X2901' AND K_CD_SHPPLN_ID='' WITH UR;</v>
      </c>
      <c r="I9" s="49" t="s">
        <v>377</v>
      </c>
      <c r="J9" s="49" t="s">
        <v>533</v>
      </c>
      <c r="K9" s="47" t="s">
        <v>367</v>
      </c>
      <c r="L9" s="47"/>
      <c r="M9" s="47" t="s">
        <v>369</v>
      </c>
      <c r="N9" s="47"/>
      <c r="O9" s="47"/>
      <c r="P9" s="47"/>
      <c r="Q9" s="47"/>
      <c r="R9" s="47"/>
      <c r="S9" s="47"/>
      <c r="T9" s="47"/>
      <c r="U9" s="47"/>
    </row>
    <row r="10" spans="2:21">
      <c r="B10" s="35" t="s">
        <v>406</v>
      </c>
      <c r="C10" s="35" t="s">
        <v>176</v>
      </c>
      <c r="D10" s="34"/>
      <c r="E10" s="34"/>
      <c r="G10" s="72" t="str">
        <f>"DELETE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"&amp;VLOOKUP($T10,$B$3:$E264,2,FALSE)&amp;"='"&amp;VLOOKUP($T10,$B$3:$E264,3,FALSE)&amp;"'")&amp;";"</f>
        <v>DELETE FROM PS_K_CD_SHPNRV_TBL WHERE BUSINESS_UNIT='X2901' AND K_CD_SHPPLN_ID='';</v>
      </c>
      <c r="H10" s="72" t="str">
        <f>"SELECT *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 WITH UR;"</f>
        <v>SELECT * FROM PS_K_CD_SHPNRV_TBL WHERE BUSINESS_UNIT='X2901' AND K_CD_SHPPLN_ID='' WITH UR;</v>
      </c>
      <c r="I10" s="49" t="s">
        <v>378</v>
      </c>
      <c r="J10" s="49" t="s">
        <v>534</v>
      </c>
      <c r="K10" s="47" t="s">
        <v>367</v>
      </c>
      <c r="L10" s="47"/>
      <c r="M10" s="47" t="s">
        <v>369</v>
      </c>
      <c r="N10" s="47"/>
      <c r="O10" s="47"/>
      <c r="P10" s="47"/>
      <c r="Q10" s="47"/>
      <c r="R10" s="47"/>
      <c r="S10" s="47"/>
      <c r="T10" s="47"/>
      <c r="U10" s="47"/>
    </row>
    <row r="11" spans="2:21">
      <c r="B11" s="35" t="s">
        <v>445</v>
      </c>
      <c r="C11" s="35" t="s">
        <v>446</v>
      </c>
      <c r="D11" s="34"/>
      <c r="E11" s="34"/>
      <c r="G11" s="72" t="str">
        <f>"DELETE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"&amp;VLOOKUP($T11,$B$3:$E265,2,FALSE)&amp;"='"&amp;VLOOKUP($T11,$B$3:$E265,3,FALSE)&amp;"'")&amp;";"</f>
        <v>DELETE FROM PS_X_CD_SHPN_H_TBL WHERE BUSINESS_UNIT='X2901' AND K_CD_SHPPLN_ID='';</v>
      </c>
      <c r="H11" s="72" t="str">
        <f>"SELECT *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 WITH UR;"</f>
        <v>SELECT * FROM PS_X_CD_SHPN_H_TBL WHERE BUSINESS_UNIT='X2901' AND K_CD_SHPPLN_ID='' WITH UR;</v>
      </c>
      <c r="I11" s="49" t="s">
        <v>379</v>
      </c>
      <c r="J11" s="49" t="s">
        <v>535</v>
      </c>
      <c r="K11" s="47" t="s">
        <v>367</v>
      </c>
      <c r="L11" s="47"/>
      <c r="M11" s="47" t="s">
        <v>369</v>
      </c>
      <c r="N11" s="47"/>
      <c r="O11" s="47"/>
      <c r="P11" s="47"/>
      <c r="Q11" s="47"/>
      <c r="R11" s="47"/>
      <c r="S11" s="47"/>
      <c r="T11" s="47"/>
      <c r="U11" s="47"/>
    </row>
    <row r="12" spans="2:21">
      <c r="B12" s="35" t="s">
        <v>449</v>
      </c>
      <c r="C12" s="35" t="s">
        <v>450</v>
      </c>
      <c r="D12" s="34"/>
      <c r="E12" s="34"/>
      <c r="G12" s="72" t="str">
        <f>"DELETE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"&amp;VLOOKUP($T12,$B$3:$E266,2,FALSE)&amp;"='"&amp;VLOOKUP($T12,$B$3:$E266,3,FALSE)&amp;"'")&amp;";"</f>
        <v>DELETE FROM PS_X_CD_SHPN_B_TBL WHERE BUSINESS_UNIT='X2901' AND K_CD_SHPPLN_ID='';</v>
      </c>
      <c r="H12" s="72" t="str">
        <f>"SELECT *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 WITH UR;"</f>
        <v>SELECT * FROM PS_X_CD_SHPN_B_TBL WHERE BUSINESS_UNIT='X2901' AND K_CD_SHPPLN_ID='' WITH UR;</v>
      </c>
      <c r="I12" s="49" t="s">
        <v>380</v>
      </c>
      <c r="J12" s="49" t="s">
        <v>536</v>
      </c>
      <c r="K12" s="47" t="s">
        <v>367</v>
      </c>
      <c r="L12" s="47"/>
      <c r="M12" s="47" t="s">
        <v>369</v>
      </c>
      <c r="N12" s="47"/>
      <c r="O12" s="47"/>
      <c r="P12" s="47"/>
      <c r="Q12" s="47"/>
      <c r="R12" s="47"/>
      <c r="S12" s="47"/>
      <c r="T12" s="47"/>
      <c r="U12" s="47"/>
    </row>
    <row r="13" spans="2:21">
      <c r="B13" s="35" t="s">
        <v>456</v>
      </c>
      <c r="C13" s="35" t="s">
        <v>454</v>
      </c>
      <c r="D13" s="34"/>
      <c r="E13" s="34"/>
      <c r="G13" s="72" t="str">
        <f>"DELETE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"&amp;VLOOKUP($T13,$B$3:$E267,2,FALSE)&amp;"='"&amp;VLOOKUP($T13,$B$3:$E267,3,FALSE)&amp;"'")&amp;";"</f>
        <v>DELETE FROM PS_K_CD_ARPN_H_TBL WHERE BUSINESS_UNIT='X2901' AND DEPTID='' AND K_CD_ARVPLN_ID='';</v>
      </c>
      <c r="H13" s="72" t="str">
        <f>"SELECT *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 WITH UR;"</f>
        <v>SELECT * FROM PS_K_CD_ARPN_H_TBL WHERE BUSINESS_UNIT='X2901' AND DEPTID='' AND K_CD_ARVPLN_ID='' WITH UR;</v>
      </c>
      <c r="I13" s="50" t="s">
        <v>381</v>
      </c>
      <c r="J13" s="50" t="s">
        <v>537</v>
      </c>
      <c r="K13" s="47" t="s">
        <v>367</v>
      </c>
      <c r="L13" s="47" t="s">
        <v>368</v>
      </c>
      <c r="M13" s="47" t="s">
        <v>382</v>
      </c>
      <c r="N13" s="47"/>
      <c r="O13" s="47"/>
      <c r="P13" s="47"/>
      <c r="Q13" s="47"/>
      <c r="R13" s="47"/>
      <c r="S13" s="47"/>
      <c r="T13" s="47"/>
      <c r="U13" s="47"/>
    </row>
    <row r="14" spans="2:21">
      <c r="B14" s="35" t="s">
        <v>461</v>
      </c>
      <c r="C14" s="35" t="s">
        <v>467</v>
      </c>
      <c r="D14" s="34"/>
      <c r="E14" s="34"/>
      <c r="G14" s="72" t="str">
        <f>"DELETE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"&amp;VLOOKUP($T14,$B$3:$E268,2,FALSE)&amp;"='"&amp;VLOOKUP($T14,$B$3:$E268,3,FALSE)&amp;"'")&amp;";"</f>
        <v>DELETE FROM PS_K_CD_ARPN_B_TBL WHERE BUSINESS_UNIT='X2901' AND K_CD_ARVPLN_ID='';</v>
      </c>
      <c r="H14" s="72" t="str">
        <f>"SELECT *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 WITH UR;"</f>
        <v>SELECT * FROM PS_K_CD_ARPN_B_TBL WHERE BUSINESS_UNIT='X2901' AND K_CD_ARVPLN_ID='' WITH UR;</v>
      </c>
      <c r="I14" s="50" t="s">
        <v>383</v>
      </c>
      <c r="J14" s="50" t="s">
        <v>538</v>
      </c>
      <c r="K14" s="47" t="s">
        <v>367</v>
      </c>
      <c r="L14" s="47"/>
      <c r="M14" s="47" t="s">
        <v>382</v>
      </c>
      <c r="N14" s="47"/>
      <c r="O14" s="47"/>
      <c r="P14" s="47"/>
      <c r="Q14" s="47"/>
      <c r="R14" s="47"/>
      <c r="S14" s="47"/>
      <c r="T14" s="47"/>
      <c r="U14" s="47"/>
    </row>
    <row r="15" spans="2:21">
      <c r="G15" s="72" t="str">
        <f>"DELETE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"&amp;VLOOKUP($T15,$B$3:$E269,2,FALSE)&amp;"='"&amp;VLOOKUP($T15,$B$3:$E269,3,FALSE)&amp;"'")&amp;";"</f>
        <v>DELETE FROM PS_K_CD_ARPN_C_TBL WHERE BUSINESS_UNIT='X2901' AND K_CD_ARVPLN_ID='';</v>
      </c>
      <c r="H15" s="72" t="str">
        <f>"SELECT *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 WITH UR;"</f>
        <v>SELECT * FROM PS_K_CD_ARPN_C_TBL WHERE BUSINESS_UNIT='X2901' AND K_CD_ARVPLN_ID='' WITH UR;</v>
      </c>
      <c r="I15" s="50" t="s">
        <v>384</v>
      </c>
      <c r="J15" s="50" t="s">
        <v>539</v>
      </c>
      <c r="K15" s="47" t="s">
        <v>367</v>
      </c>
      <c r="L15" s="47"/>
      <c r="M15" s="47" t="s">
        <v>382</v>
      </c>
      <c r="N15" s="47"/>
      <c r="O15" s="47"/>
      <c r="P15" s="47"/>
      <c r="Q15" s="47"/>
      <c r="R15" s="47"/>
      <c r="S15" s="47"/>
      <c r="T15" s="47"/>
      <c r="U15" s="47"/>
    </row>
    <row r="16" spans="2:21">
      <c r="G16" s="72" t="str">
        <f>"DELETE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"&amp;VLOOKUP($T16,$B$3:$E270,2,FALSE)&amp;"='"&amp;VLOOKUP($T16,$B$3:$E270,3,FALSE)&amp;"'")&amp;";"</f>
        <v>DELETE FROM PS_X_CD_ARPN_H_TBL WHERE BUSINESS_UNIT='X2901' AND K_CD_ARVPLN_ID='';</v>
      </c>
      <c r="H16" s="72" t="str">
        <f>"SELECT *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 WITH UR;"</f>
        <v>SELECT * FROM PS_X_CD_ARPN_H_TBL WHERE BUSINESS_UNIT='X2901' AND K_CD_ARVPLN_ID='' WITH UR;</v>
      </c>
      <c r="I16" s="50" t="s">
        <v>385</v>
      </c>
      <c r="J16" s="50" t="s">
        <v>540</v>
      </c>
      <c r="K16" s="47" t="s">
        <v>367</v>
      </c>
      <c r="L16" s="47"/>
      <c r="M16" s="47" t="s">
        <v>382</v>
      </c>
      <c r="N16" s="47"/>
      <c r="O16" s="47"/>
      <c r="P16" s="47"/>
      <c r="Q16" s="47"/>
      <c r="R16" s="47"/>
      <c r="S16" s="47"/>
      <c r="T16" s="47"/>
      <c r="U16" s="47"/>
    </row>
    <row r="17" spans="2:21">
      <c r="B17" s="51" t="str">
        <f>CONCATENATE(B20,B21,B22,B23,B24,B25)</f>
        <v>SELECT KSC.BUSINESS_UNIT,KSC.DEPTID,KSC.K_CD_SHPPLN_ID,KSC.K_CD_ARVPLN_ID,KSC.K_CD_TRD_ID,XTB.X_CD_TRLDGR_ID,' ' AS PROJECT_ID,KSC.K_CD_DO_NO,KSCKH.K_CD_SHPCHK_ID,KSBB.K_CD_SKBIL_ID,' ' AS K_CD_ARVCHK_ID FROM PS_K_CD_SHCO_H_TBL KSC LEFT JOIN (SELECT DISTINCT XTD.BUSINESS_UNIT,XTD.X_CD_TRLDGR_ID,XTD.K_CD_SHPPLN_ID,XTD.K_CD_ARVPLN_ID FROM PS_X_CD_TRLDGB_TBL XTD WHERE XTD.BUSINESS_UNIT = 'X2901') XTB ON KSC.BUSINESS_UNIT = XTB.BUSINESS_UNIT AND KSC.K_CD_SHPPLN_ID = XTB.K_CD_SHPPLN_ID LEFT JOIN (SELECT KSK.BUSINESS_UNIT,KSK.K_CD_SHPCHK_ID,KSK.K_CD_SHPPLN_ID FROM PS_K_CD_SHCKDH_TBL KSK WHERE KSK.BUSINESS_UNIT = 'X2901') KSCKH ON KSC.BUSINESS_UNIT = KSCKH.BUSINESS_UNIT AND KSC.K_CD_SHPPLN_ID = KSCKH.K_CD_SHPPLN_ID LEFT JOIN (SELECT KSB.BUSINESS_UNIT,KSB.K_CD_SKBIL_ID,KSB.K_CD_SHPPLN_ID FROM PS_K_CD_SKBILB_TBL KSB WHERE KSB.BUSINESS_UNIT = 'X2901')  KSBB ON KSC.BUSINESS_UNIT = KSBB.BUSINESS_UNIT AND KSC.K_CD_SHPPLN_ID = KSBB.K_CD_SHPPLN_ID WHERE KSC.K_CD_SHPPLN_ID = '' WITH UR;</v>
      </c>
      <c r="C17" s="52" t="s">
        <v>491</v>
      </c>
      <c r="G17" s="72" t="str">
        <f>"DELETE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"&amp;VLOOKUP($T17,$B$3:$E271,2,FALSE)&amp;"='"&amp;VLOOKUP($T17,$B$3:$E271,3,FALSE)&amp;"'")&amp;";"</f>
        <v>DELETE FROM PS_X_CD_ARPN_B_TBL WHERE BUSINESS_UNIT='X2901' AND K_CD_ARVPLN_ID='';</v>
      </c>
      <c r="H17" s="72" t="str">
        <f>"SELECT *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 WITH UR;"</f>
        <v>SELECT * FROM PS_X_CD_ARPN_B_TBL WHERE BUSINESS_UNIT='X2901' AND K_CD_ARVPLN_ID='' WITH UR;</v>
      </c>
      <c r="I17" s="50" t="s">
        <v>386</v>
      </c>
      <c r="J17" s="50" t="s">
        <v>541</v>
      </c>
      <c r="K17" s="47" t="s">
        <v>367</v>
      </c>
      <c r="L17" s="47"/>
      <c r="M17" s="47" t="s">
        <v>382</v>
      </c>
      <c r="N17" s="47"/>
      <c r="O17" s="47"/>
      <c r="P17" s="47"/>
      <c r="Q17" s="47"/>
      <c r="R17" s="47"/>
      <c r="S17" s="47"/>
      <c r="T17" s="47"/>
      <c r="U17" s="47"/>
    </row>
    <row r="18" spans="2:21">
      <c r="G18" s="72" t="str">
        <f>"DELETE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"&amp;VLOOKUP($T18,$B$3:$E272,2,FALSE)&amp;"='"&amp;VLOOKUP($T18,$B$3:$E272,3,FALSE)&amp;"'")&amp;";"</f>
        <v>DELETE FROM PS_X_CD_TRLDGH_TBL WHERE BUSINESS_UNIT='X2901' AND DEPTID='' AND X_CD_TRLDGR_ID='';</v>
      </c>
      <c r="H18" s="72" t="str">
        <f>"SELECT *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 WITH UR;"</f>
        <v>SELECT * FROM PS_X_CD_TRLDGH_TBL WHERE BUSINESS_UNIT='X2901' AND DEPTID='' AND X_CD_TRLDGR_ID='' WITH UR;</v>
      </c>
      <c r="I18" s="35" t="s">
        <v>387</v>
      </c>
      <c r="J18" s="35" t="s">
        <v>542</v>
      </c>
      <c r="K18" s="47" t="s">
        <v>367</v>
      </c>
      <c r="L18" s="47" t="s">
        <v>368</v>
      </c>
      <c r="M18" s="47" t="s">
        <v>388</v>
      </c>
      <c r="N18" s="47"/>
      <c r="O18" s="47"/>
      <c r="P18" s="47"/>
      <c r="Q18" s="47"/>
      <c r="R18" s="47"/>
      <c r="S18" s="47"/>
      <c r="T18" s="47"/>
      <c r="U18" s="47"/>
    </row>
    <row r="19" spans="2:21">
      <c r="G19" s="72" t="str">
        <f>"DELETE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"&amp;VLOOKUP($T19,$B$3:$E273,2,FALSE)&amp;"='"&amp;VLOOKUP($T19,$B$3:$E273,3,FALSE)&amp;"'")&amp;";"</f>
        <v>DELETE FROM PS_X_CD_TRLDGB_TBL WHERE BUSINESS_UNIT='X2901' AND X_CD_TRLDGR_ID='';</v>
      </c>
      <c r="H19" s="72" t="str">
        <f>"SELECT *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 WITH UR;"</f>
        <v>SELECT * FROM PS_X_CD_TRLDGB_TBL WHERE BUSINESS_UNIT='X2901' AND X_CD_TRLDGR_ID='' WITH UR;</v>
      </c>
      <c r="I19" s="35" t="s">
        <v>389</v>
      </c>
      <c r="J19" s="35" t="s">
        <v>543</v>
      </c>
      <c r="K19" s="47" t="s">
        <v>367</v>
      </c>
      <c r="L19" s="47"/>
      <c r="M19" s="47" t="s">
        <v>388</v>
      </c>
      <c r="N19" s="47"/>
      <c r="O19" s="47"/>
      <c r="P19" s="47"/>
      <c r="Q19" s="47"/>
      <c r="R19" s="47"/>
      <c r="S19" s="47"/>
      <c r="T19" s="47"/>
      <c r="U19" s="47"/>
    </row>
    <row r="20" spans="2:21">
      <c r="B20" s="53" t="str">
        <f>"SELECT KSC.BUSINESS_UNIT,KSC.DEPTID,KSC.K_CD_SHPPLN_ID,KSC.K_CD_ARVPLN_ID,KSC.K_CD_TRD_ID,XTB.X_CD_TRLDGR_ID,' ' AS PROJECT_ID,KSC.K_CD_DO_NO,KSCKH.K_CD_SHPCHK_ID,KSBB.K_CD_SKBIL_ID,' ' AS K_CD_ARVCHK_ID "</f>
        <v xml:space="preserve">SELECT KSC.BUSINESS_UNIT,KSC.DEPTID,KSC.K_CD_SHPPLN_ID,KSC.K_CD_ARVPLN_ID,KSC.K_CD_TRD_ID,XTB.X_CD_TRLDGR_ID,' ' AS PROJECT_ID,KSC.K_CD_DO_NO,KSCKH.K_CD_SHPCHK_ID,KSBB.K_CD_SKBIL_ID,' ' AS K_CD_ARVCHK_ID </v>
      </c>
      <c r="C20" s="13" t="s">
        <v>491</v>
      </c>
      <c r="G20" s="72" t="str">
        <f>"DELETE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"&amp;VLOOKUP($T20,$B$3:$E274,2,FALSE)&amp;"='"&amp;VLOOKUP($T20,$B$3:$E274,3,FALSE)&amp;"'")&amp;";"</f>
        <v>DELETE FROM PS_K_CD_DO_H_TBL WHERE BUSINESS_UNIT='X2901' AND K_CD_DO_NO='';</v>
      </c>
      <c r="H20" s="72" t="str">
        <f>"SELECT *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 WITH UR;"</f>
        <v>SELECT * FROM PS_K_CD_DO_H_TBL WHERE BUSINESS_UNIT='X2901' AND K_CD_DO_NO='' WITH UR;</v>
      </c>
      <c r="I20" s="35" t="s">
        <v>442</v>
      </c>
      <c r="J20" s="35" t="s">
        <v>544</v>
      </c>
      <c r="K20" s="47" t="s">
        <v>367</v>
      </c>
      <c r="L20" s="47"/>
      <c r="M20" s="47" t="s">
        <v>444</v>
      </c>
      <c r="N20" s="47"/>
      <c r="O20" s="47"/>
      <c r="P20" s="47"/>
      <c r="Q20" s="47"/>
      <c r="R20" s="47"/>
      <c r="S20" s="47"/>
      <c r="T20" s="47"/>
      <c r="U20" s="47"/>
    </row>
    <row r="21" spans="2:21">
      <c r="B21" s="53" t="str">
        <f>"FROM PS_K_CD_SHCO_H_TBL KSC "</f>
        <v xml:space="preserve">FROM PS_K_CD_SHCO_H_TBL KSC </v>
      </c>
      <c r="C21" s="13" t="s">
        <v>491</v>
      </c>
      <c r="G21" s="72" t="str">
        <f>"DELETE FROM PS_"&amp;$J21&amp;IF($K21="","","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"&amp;VLOOKUP($T21,$B$3:$E275,2,FALSE)&amp;"='"&amp;VLOOKUP($T21,$B$3:$E275,3,FALSE)&amp;"'")&amp;";"</f>
        <v>DELETE FROM PS_K_CD_DO_B_TBL WHERE BUSINESS_UNIT='X2901' AND K_CD_DO_NO='';</v>
      </c>
      <c r="H21" s="72" t="str">
        <f>"SELECT * FROM PS_"&amp;$J21&amp;IF($K21="","","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 WITH UR;"</f>
        <v>SELECT * FROM PS_K_CD_DO_B_TBL WHERE BUSINESS_UNIT='X2901' AND K_CD_DO_NO='' WITH UR;</v>
      </c>
      <c r="I21" s="35" t="s">
        <v>443</v>
      </c>
      <c r="J21" s="35" t="s">
        <v>545</v>
      </c>
      <c r="K21" s="47" t="s">
        <v>367</v>
      </c>
      <c r="L21" s="47"/>
      <c r="M21" s="47" t="s">
        <v>444</v>
      </c>
      <c r="N21" s="47"/>
      <c r="O21" s="47"/>
      <c r="P21" s="47"/>
      <c r="Q21" s="47"/>
      <c r="R21" s="47"/>
      <c r="S21" s="47"/>
      <c r="T21" s="47"/>
      <c r="U21" s="47"/>
    </row>
    <row r="22" spans="2:21">
      <c r="B22" s="67" t="str">
        <f>"LEFT JOIN (SELECT DISTINCT XTD.BUSINESS_UNIT,XTD.X_CD_TRLDGR_ID,XTD.K_CD_SHPPLN_ID,XTD.K_CD_ARVPLN_ID FROM PS_X_CD_TRLDGB_TBL XTD WHERE XTD.BUSINESS_UNIT = '"&amp;D4&amp;"') XTB ON KSC.BUSINESS_UNIT = XTB.BUSINESS_UNIT AND KSC.K_CD_SHPPLN_ID = XTB.K_CD_SHPPLN_ID "</f>
        <v xml:space="preserve">LEFT JOIN (SELECT DISTINCT XTD.BUSINESS_UNIT,XTD.X_CD_TRLDGR_ID,XTD.K_CD_SHPPLN_ID,XTD.K_CD_ARVPLN_ID FROM PS_X_CD_TRLDGB_TBL XTD WHERE XTD.BUSINESS_UNIT = 'X2901') XTB ON KSC.BUSINESS_UNIT = XTB.BUSINESS_UNIT AND KSC.K_CD_SHPPLN_ID = XTB.K_CD_SHPPLN_ID </v>
      </c>
      <c r="C22" s="13" t="s">
        <v>491</v>
      </c>
      <c r="G22" s="72" t="str">
        <f>"DELETE FROM PS_"&amp;$J22&amp;IF($K22="","","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"&amp;VLOOKUP($T22,$B$3:$E276,2,FALSE)&amp;"='"&amp;VLOOKUP($T22,$B$3:$E276,3,FALSE)&amp;"'")&amp;";"</f>
        <v>DELETE FROM PS_K_CD_SHCKDH_TBL WHERE BUSINESS_UNIT='X2901' AND DEPTID='' AND K_CD_SHPCHK_ID='';</v>
      </c>
      <c r="H22" s="72" t="str">
        <f>"SELECT * FROM PS_"&amp;$J22&amp;IF($K22="","","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 WITH UR;"</f>
        <v>SELECT * FROM PS_K_CD_SHCKDH_TBL WHERE BUSINESS_UNIT='X2901' AND DEPTID='' AND K_CD_SHPCHK_ID='' WITH UR;</v>
      </c>
      <c r="I22" s="54" t="s">
        <v>447</v>
      </c>
      <c r="J22" s="54" t="s">
        <v>546</v>
      </c>
      <c r="K22" s="47" t="s">
        <v>367</v>
      </c>
      <c r="L22" s="47" t="s">
        <v>368</v>
      </c>
      <c r="M22" s="47" t="s">
        <v>448</v>
      </c>
      <c r="N22" s="47"/>
      <c r="O22" s="47"/>
      <c r="P22" s="47"/>
      <c r="Q22" s="47"/>
      <c r="R22" s="47"/>
      <c r="S22" s="47"/>
      <c r="T22" s="47"/>
      <c r="U22" s="47"/>
    </row>
    <row r="23" spans="2:21">
      <c r="B23" s="67" t="str">
        <f>"LEFT JOIN (SELECT KSK.BUSINESS_UNIT,KSK.K_CD_SHPCHK_ID,KSK.K_CD_SHPPLN_ID FROM PS_K_CD_SHCKDH_TBL KSK WHERE KSK.BUSINESS_UNIT = '"&amp;D4&amp;"') KSCKH ON KSC.BUSINESS_UNIT = KSCKH.BUSINESS_UNIT AND KSC.K_CD_SHPPLN_ID = KSCKH.K_CD_SHPPLN_ID "</f>
        <v xml:space="preserve">LEFT JOIN (SELECT KSK.BUSINESS_UNIT,KSK.K_CD_SHPCHK_ID,KSK.K_CD_SHPPLN_ID FROM PS_K_CD_SHCKDH_TBL KSK WHERE KSK.BUSINESS_UNIT = 'X2901') KSCKH ON KSC.BUSINESS_UNIT = KSCKH.BUSINESS_UNIT AND KSC.K_CD_SHPPLN_ID = KSCKH.K_CD_SHPPLN_ID </v>
      </c>
      <c r="C23" s="13" t="s">
        <v>492</v>
      </c>
      <c r="G23" s="72" t="str">
        <f>"DELETE FROM PS_"&amp;$J23&amp;IF($K23="","","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"&amp;VLOOKUP($T23,$B$3:$E277,2,FALSE)&amp;"='"&amp;VLOOKUP($T23,$B$3:$E277,3,FALSE)&amp;"'")&amp;";"</f>
        <v>DELETE FROM PS_K_CD_SHCKDB_TBL WHERE BUSINESS_UNIT='X2901' AND DEPTID='' AND K_CD_SHPCHK_ID='';</v>
      </c>
      <c r="H23" s="72" t="str">
        <f>"SELECT * FROM PS_"&amp;$J23&amp;IF($K23="","","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 WITH UR;"</f>
        <v>SELECT * FROM PS_K_CD_SHCKDB_TBL WHERE BUSINESS_UNIT='X2901' AND DEPTID='' AND K_CD_SHPCHK_ID='' WITH UR;</v>
      </c>
      <c r="I23" s="54" t="s">
        <v>451</v>
      </c>
      <c r="J23" s="54" t="s">
        <v>547</v>
      </c>
      <c r="K23" s="47" t="s">
        <v>367</v>
      </c>
      <c r="L23" s="47" t="s">
        <v>368</v>
      </c>
      <c r="M23" s="47" t="s">
        <v>448</v>
      </c>
      <c r="N23" s="47"/>
      <c r="O23" s="47"/>
      <c r="P23" s="47"/>
      <c r="Q23" s="47"/>
      <c r="R23" s="47"/>
      <c r="S23" s="47"/>
      <c r="T23" s="47"/>
      <c r="U23" s="47"/>
    </row>
    <row r="24" spans="2:21">
      <c r="B24" s="67" t="str">
        <f>"LEFT JOIN (SELECT KSB.BUSINESS_UNIT,KSB.K_CD_SKBIL_ID,KSB.K_CD_SHPPLN_ID FROM PS_K_CD_SKBILB_TBL KSB WHERE KSB.BUSINESS_UNIT = '"&amp;D4&amp;"')  KSBB ON KSC.BUSINESS_UNIT = KSBB.BUSINESS_UNIT AND KSC.K_CD_SHPPLN_ID = KSBB.K_CD_SHPPLN_ID "</f>
        <v xml:space="preserve">LEFT JOIN (SELECT KSB.BUSINESS_UNIT,KSB.K_CD_SKBIL_ID,KSB.K_CD_SHPPLN_ID FROM PS_K_CD_SKBILB_TBL KSB WHERE KSB.BUSINESS_UNIT = 'X2901')  KSBB ON KSC.BUSINESS_UNIT = KSBB.BUSINESS_UNIT AND KSC.K_CD_SHPPLN_ID = KSBB.K_CD_SHPPLN_ID </v>
      </c>
      <c r="C24" s="13" t="s">
        <v>492</v>
      </c>
      <c r="G24" s="72" t="str">
        <f>"DELETE FROM PS_"&amp;$J24&amp;IF($K24="","","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"&amp;VLOOKUP($T24,$B$3:$E278,2,FALSE)&amp;"='"&amp;VLOOKUP($T24,$B$3:$E278,3,FALSE)&amp;"'")&amp;";"</f>
        <v>DELETE FROM PS_K_CD_SKBILH_TBL WHERE BUSINESS_UNIT='X2901' AND K_CD_SKBIL_ID='';</v>
      </c>
      <c r="H24" s="72" t="str">
        <f>"SELECT * FROM PS_"&amp;$J24&amp;IF($K24="","","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 WITH UR;"</f>
        <v>SELECT * FROM PS_K_CD_SKBILH_TBL WHERE BUSINESS_UNIT='X2901' AND K_CD_SKBIL_ID='' WITH UR;</v>
      </c>
      <c r="I24" s="54" t="s">
        <v>452</v>
      </c>
      <c r="J24" s="54" t="s">
        <v>548</v>
      </c>
      <c r="K24" s="47" t="s">
        <v>367</v>
      </c>
      <c r="L24" s="47"/>
      <c r="M24" s="47" t="s">
        <v>455</v>
      </c>
      <c r="N24" s="47"/>
      <c r="O24" s="47"/>
      <c r="P24" s="47"/>
      <c r="Q24" s="47"/>
      <c r="R24" s="47"/>
      <c r="S24" s="47"/>
      <c r="T24" s="47"/>
      <c r="U24" s="47"/>
    </row>
    <row r="25" spans="2:21">
      <c r="B25" s="53" t="str">
        <f>"WHERE KSC.K_CD_SHPPLN_ID = '"&amp;D6&amp;"' WITH UR;"</f>
        <v>WHERE KSC.K_CD_SHPPLN_ID = '' WITH UR;</v>
      </c>
      <c r="C25" s="13" t="s">
        <v>491</v>
      </c>
      <c r="G25" s="72" t="str">
        <f>"DELETE FROM PS_"&amp;$J25&amp;IF($K25="","","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"&amp;VLOOKUP($T25,$B$3:$E279,2,FALSE)&amp;"='"&amp;VLOOKUP($T25,$B$3:$E279,3,FALSE)&amp;"'")&amp;";"</f>
        <v>DELETE FROM PS_K_CD_SKBILB_TBL WHERE BUSINESS_UNIT='X2901' AND K_CD_SKBIL_ID='';</v>
      </c>
      <c r="H25" s="72" t="str">
        <f>"SELECT * FROM PS_"&amp;$J25&amp;IF($K25="","","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 WITH UR;"</f>
        <v>SELECT * FROM PS_K_CD_SKBILB_TBL WHERE BUSINESS_UNIT='X2901' AND K_CD_SKBIL_ID='' WITH UR;</v>
      </c>
      <c r="I25" s="54" t="s">
        <v>453</v>
      </c>
      <c r="J25" s="54" t="s">
        <v>549</v>
      </c>
      <c r="K25" s="47" t="s">
        <v>367</v>
      </c>
      <c r="L25" s="47"/>
      <c r="M25" s="47" t="s">
        <v>455</v>
      </c>
      <c r="N25" s="47"/>
      <c r="O25" s="47"/>
      <c r="P25" s="47"/>
      <c r="Q25" s="47"/>
      <c r="R25" s="47"/>
      <c r="S25" s="47"/>
      <c r="T25" s="47"/>
      <c r="U25" s="47"/>
    </row>
    <row r="26" spans="2:21">
      <c r="G26" s="72" t="str">
        <f>"DELETE FROM PS_"&amp;$J26&amp;IF($K26="","","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"&amp;VLOOKUP($T26,$B$3:$E280,2,FALSE)&amp;"='"&amp;VLOOKUP($T26,$B$3:$E280,3,FALSE)&amp;"'")&amp;";"</f>
        <v>DELETE FROM PS_K_CD_ARCK_H_TBL WHERE BUSINESS_UNIT='X2901' AND DEPTID='' AND K_CD_ARVCHK_ID='';</v>
      </c>
      <c r="H26" s="72" t="str">
        <f>"SELECT * FROM PS_"&amp;$J26&amp;IF($K26="","","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 WITH UR;"</f>
        <v>SELECT * FROM PS_K_CD_ARCK_H_TBL WHERE BUSINESS_UNIT='X2901' AND DEPTID='' AND K_CD_ARVCHK_ID='' WITH UR;</v>
      </c>
      <c r="I26" s="55" t="s">
        <v>462</v>
      </c>
      <c r="J26" s="55" t="s">
        <v>550</v>
      </c>
      <c r="K26" s="47" t="s">
        <v>367</v>
      </c>
      <c r="L26" s="47" t="s">
        <v>368</v>
      </c>
      <c r="M26" s="47" t="s">
        <v>461</v>
      </c>
      <c r="N26" s="47"/>
      <c r="O26" s="47"/>
      <c r="P26" s="47"/>
      <c r="Q26" s="47"/>
      <c r="R26" s="47"/>
      <c r="S26" s="47"/>
      <c r="T26" s="47"/>
      <c r="U26" s="47"/>
    </row>
    <row r="27" spans="2:21">
      <c r="G27" s="72" t="str">
        <f>"DELETE FROM PS_"&amp;$J27&amp;IF($K27="","","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"&amp;VLOOKUP($T27,$B$3:$E281,2,FALSE)&amp;"='"&amp;VLOOKUP($T27,$B$3:$E281,3,FALSE)&amp;"'")&amp;";"</f>
        <v>DELETE FROM PS_K_CD_ARCK_B_TBL WHERE BUSINESS_UNIT='X2901' AND K_CD_ARVCHK_ID='';</v>
      </c>
      <c r="H27" s="72" t="str">
        <f>"SELECT * FROM PS_"&amp;$J27&amp;IF($K27="","","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 WITH UR;"</f>
        <v>SELECT * FROM PS_K_CD_ARCK_B_TBL WHERE BUSINESS_UNIT='X2901' AND K_CD_ARVCHK_ID='' WITH UR;</v>
      </c>
      <c r="I27" s="55" t="s">
        <v>463</v>
      </c>
      <c r="J27" s="55" t="s">
        <v>551</v>
      </c>
      <c r="K27" s="47" t="s">
        <v>367</v>
      </c>
      <c r="L27" s="47"/>
      <c r="M27" s="47" t="s">
        <v>461</v>
      </c>
      <c r="N27" s="47"/>
      <c r="O27" s="47"/>
      <c r="P27" s="47"/>
      <c r="Q27" s="47"/>
      <c r="R27" s="47"/>
      <c r="S27" s="47"/>
      <c r="T27" s="47"/>
      <c r="U27" s="47"/>
    </row>
    <row r="28" spans="2:21">
      <c r="G28" s="72" t="str">
        <f>"DELETE FROM PS_"&amp;$J28&amp;IF($K28="","","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"&amp;VLOOKUP($T28,$B$3:$E282,2,FALSE)&amp;"='"&amp;VLOOKUP($T28,$B$3:$E282,3,FALSE)&amp;"'")&amp;";"</f>
        <v>DELETE FROM PS_K_CD_ARCK_C_TBL WHERE BUSINESS_UNIT='X2901' AND K_CD_ARVCHK_ID='';</v>
      </c>
      <c r="H28" s="72" t="str">
        <f>"SELECT * FROM PS_"&amp;$J28&amp;IF($K28="","","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 WITH UR;"</f>
        <v>SELECT * FROM PS_K_CD_ARCK_C_TBL WHERE BUSINESS_UNIT='X2901' AND K_CD_ARVCHK_ID='' WITH UR;</v>
      </c>
      <c r="I28" s="55" t="s">
        <v>464</v>
      </c>
      <c r="J28" s="55" t="s">
        <v>552</v>
      </c>
      <c r="K28" s="47" t="s">
        <v>367</v>
      </c>
      <c r="L28" s="47"/>
      <c r="M28" s="47" t="s">
        <v>461</v>
      </c>
      <c r="N28" s="47"/>
      <c r="O28" s="47"/>
      <c r="P28" s="47"/>
      <c r="Q28" s="47"/>
      <c r="R28" s="47"/>
      <c r="S28" s="47"/>
      <c r="T28" s="47"/>
      <c r="U28" s="47"/>
    </row>
    <row r="29" spans="2:21">
      <c r="G29" s="72" t="str">
        <f>"DELETE FROM PS_"&amp;$J29&amp;IF($K29="","","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"&amp;VLOOKUP($T29,$B$3:$E283,2,FALSE)&amp;"='"&amp;VLOOKUP($T29,$B$3:$E283,3,FALSE)&amp;"'")&amp;";"</f>
        <v>DELETE FROM PS_K_CD_ARCK_U_TBL WHERE BUSINESS_UNIT='X2901' AND K_CD_ARVCHK_ID='';</v>
      </c>
      <c r="H29" s="72" t="str">
        <f>"SELECT * FROM PS_"&amp;$J29&amp;IF($K29="","","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 WITH UR;"</f>
        <v>SELECT * FROM PS_K_CD_ARCK_U_TBL WHERE BUSINESS_UNIT='X2901' AND K_CD_ARVCHK_ID='' WITH UR;</v>
      </c>
      <c r="I29" s="55" t="s">
        <v>465</v>
      </c>
      <c r="J29" s="55" t="s">
        <v>553</v>
      </c>
      <c r="K29" s="47" t="s">
        <v>367</v>
      </c>
      <c r="L29" s="47"/>
      <c r="M29" s="47" t="s">
        <v>461</v>
      </c>
      <c r="N29" s="47"/>
      <c r="O29" s="47"/>
      <c r="P29" s="47"/>
      <c r="Q29" s="47"/>
      <c r="R29" s="47"/>
      <c r="S29" s="47"/>
      <c r="T29" s="47"/>
      <c r="U29" s="47"/>
    </row>
    <row r="30" spans="2:21">
      <c r="G30" s="72" t="str">
        <f>"DELETE FROM PS_"&amp;$J30&amp;IF($K30="","","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"&amp;VLOOKUP($T30,$B$3:$E284,2,FALSE)&amp;"='"&amp;VLOOKUP($T30,$B$3:$E284,3,FALSE)&amp;"'")&amp;";"</f>
        <v>DELETE FROM PS_K_CD_ARCK_N_TBL WHERE BUSINESS_UNIT='X2901' AND K_CD_ARVCHK_ID='';</v>
      </c>
      <c r="H30" s="72" t="str">
        <f>"SELECT * FROM PS_"&amp;$J30&amp;IF($K30="","","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 WITH UR;"</f>
        <v>SELECT * FROM PS_K_CD_ARCK_N_TBL WHERE BUSINESS_UNIT='X2901' AND K_CD_ARVCHK_ID='' WITH UR;</v>
      </c>
      <c r="I30" s="55" t="s">
        <v>466</v>
      </c>
      <c r="J30" s="55" t="s">
        <v>554</v>
      </c>
      <c r="K30" s="47" t="s">
        <v>367</v>
      </c>
      <c r="L30" s="47"/>
      <c r="M30" s="47" t="s">
        <v>461</v>
      </c>
      <c r="N30" s="47"/>
      <c r="O30" s="47"/>
      <c r="P30" s="47"/>
      <c r="Q30" s="47"/>
      <c r="R30" s="47"/>
      <c r="S30" s="47"/>
      <c r="T30" s="47"/>
      <c r="U30" s="47"/>
    </row>
    <row r="32" spans="2:21">
      <c r="B32" s="56" t="s">
        <v>477</v>
      </c>
      <c r="C32" s="57"/>
      <c r="D32" s="57"/>
      <c r="E32" s="58"/>
    </row>
    <row r="33" spans="1:5">
      <c r="B33" s="59" t="s">
        <v>478</v>
      </c>
      <c r="C33" s="60"/>
      <c r="D33" s="60"/>
      <c r="E33" s="61"/>
    </row>
    <row r="34" spans="1:5">
      <c r="B34" s="59" t="s">
        <v>479</v>
      </c>
      <c r="C34" s="60"/>
      <c r="D34" s="60"/>
      <c r="E34" s="61"/>
    </row>
    <row r="35" spans="1:5">
      <c r="B35" s="59" t="s">
        <v>480</v>
      </c>
      <c r="C35" s="60"/>
      <c r="D35" s="60"/>
      <c r="E35" s="61"/>
    </row>
    <row r="36" spans="1:5">
      <c r="B36" s="59" t="s">
        <v>481</v>
      </c>
      <c r="C36" s="60"/>
      <c r="D36" s="60"/>
      <c r="E36" s="61"/>
    </row>
    <row r="37" spans="1:5">
      <c r="B37" s="59" t="s">
        <v>482</v>
      </c>
      <c r="C37" s="60"/>
      <c r="D37" s="60"/>
      <c r="E37" s="61"/>
    </row>
    <row r="38" spans="1:5">
      <c r="B38" s="59" t="s">
        <v>483</v>
      </c>
      <c r="C38" s="60"/>
      <c r="D38" s="60"/>
      <c r="E38" s="61"/>
    </row>
    <row r="39" spans="1:5">
      <c r="B39" s="59" t="s">
        <v>484</v>
      </c>
      <c r="C39" s="60"/>
      <c r="D39" s="60"/>
      <c r="E39" s="61"/>
    </row>
    <row r="40" spans="1:5">
      <c r="B40" s="59" t="s">
        <v>485</v>
      </c>
      <c r="C40" s="60"/>
      <c r="D40" s="60"/>
      <c r="E40" s="61"/>
    </row>
    <row r="41" spans="1:5">
      <c r="B41" s="59" t="s">
        <v>486</v>
      </c>
      <c r="C41" s="60"/>
      <c r="D41" s="60"/>
      <c r="E41" s="61"/>
    </row>
    <row r="42" spans="1:5">
      <c r="B42" s="59" t="s">
        <v>487</v>
      </c>
      <c r="C42" s="60"/>
      <c r="D42" s="60"/>
      <c r="E42" s="61"/>
    </row>
    <row r="43" spans="1:5">
      <c r="B43" s="59" t="s">
        <v>488</v>
      </c>
      <c r="C43" s="60"/>
      <c r="D43" s="60"/>
      <c r="E43" s="61"/>
    </row>
    <row r="44" spans="1:5">
      <c r="B44" s="59" t="s">
        <v>489</v>
      </c>
      <c r="C44" s="60"/>
      <c r="D44" s="60"/>
      <c r="E44" s="61"/>
    </row>
    <row r="45" spans="1:5">
      <c r="A45" s="13" t="s">
        <v>494</v>
      </c>
      <c r="B45" s="66" t="str">
        <f>"    LEFT JOIN (SELECT DISTINCT XTD.BUSINESS_UNIT,XTD.X_CD_TRLDGR_ID,XTD.K_CD_SHPPLN_ID,XTD.K_CD_ARVPLN_ID FROM PS_X_CD_TRLDGB_TBL XTD WHERE XTD.BUSINESS_UNIT = '"&amp;D4&amp;"') XTB ON KSC.BUSINESS_UNIT = XTB.BUSINESS_UNIT AND KSC.K_CD_SHPPLN_ID = XTB.K_CD_SHPPLN_ID"</f>
        <v xml:space="preserve">    LEFT JOIN (SELECT DISTINCT XTD.BUSINESS_UNIT,XTD.X_CD_TRLDGR_ID,XTD.K_CD_SHPPLN_ID,XTD.K_CD_ARVPLN_ID FROM PS_X_CD_TRLDGB_TBL XTD WHERE XTD.BUSINESS_UNIT = 'X2901') XTB ON KSC.BUSINESS_UNIT = XTB.BUSINESS_UNIT AND KSC.K_CD_SHPPLN_ID = XTB.K_CD_SHPPLN_ID</v>
      </c>
      <c r="C45" s="60"/>
      <c r="D45" s="60"/>
      <c r="E45" s="61"/>
    </row>
    <row r="46" spans="1:5">
      <c r="A46" s="13" t="s">
        <v>494</v>
      </c>
      <c r="B46" s="66" t="str">
        <f>"    LEFT JOIN (SELECT KSK.BUSINESS_UNIT,KSK.K_CD_SHPCHK_ID,KSK.K_CD_SHPPLN_ID FROM PS_K_CD_SHCKDH_TBL KSK WHERE KSK.BUSINESS_UNIT = '"&amp;D4&amp;"') KSCKH ON KSC.BUSINESS_UNIT = KSCKH.BUSINESS_UNIT AND KSC.K_CD_SHPPLN_ID = KSCKH.K_CD_SHPPLN_ID"</f>
        <v xml:space="preserve">    LEFT JOIN (SELECT KSK.BUSINESS_UNIT,KSK.K_CD_SHPCHK_ID,KSK.K_CD_SHPPLN_ID FROM PS_K_CD_SHCKDH_TBL KSK WHERE KSK.BUSINESS_UNIT = 'X2901') KSCKH ON KSC.BUSINESS_UNIT = KSCKH.BUSINESS_UNIT AND KSC.K_CD_SHPPLN_ID = KSCKH.K_CD_SHPPLN_ID</v>
      </c>
      <c r="C46" s="60"/>
      <c r="D46" s="60"/>
      <c r="E46" s="61"/>
    </row>
    <row r="47" spans="1:5">
      <c r="A47" s="13" t="s">
        <v>494</v>
      </c>
      <c r="B47" s="66" t="str">
        <f>"    LEFT JOIN (SELECT KSB.BUSINESS_UNIT,KSB.K_CD_SKBIL_ID,KSB.K_CD_SHPPLN_ID FROM PS_K_CD_SKBILB_TBL KSB WHERE KSB.BUSINESS_UNIT = '"&amp;D4&amp;"')  KSBB ON KSC.BUSINESS_UNIT = KSBB.BUSINESS_UNIT AND KSC.K_CD_SHPPLN_ID = KSBB.K_CD_SHPPLN_ID"</f>
        <v xml:space="preserve">    LEFT JOIN (SELECT KSB.BUSINESS_UNIT,KSB.K_CD_SKBIL_ID,KSB.K_CD_SHPPLN_ID FROM PS_K_CD_SKBILB_TBL KSB WHERE KSB.BUSINESS_UNIT = 'X2901')  KSBB ON KSC.BUSINESS_UNIT = KSBB.BUSINESS_UNIT AND KSC.K_CD_SHPPLN_ID = KSBB.K_CD_SHPPLN_ID</v>
      </c>
      <c r="C47" s="60"/>
      <c r="D47" s="60"/>
      <c r="E47" s="61"/>
    </row>
    <row r="48" spans="1:5">
      <c r="A48" s="13" t="s">
        <v>494</v>
      </c>
      <c r="B48" s="66" t="str">
        <f>"WHERE KSC.K_CD_SHPPLN_ID = '"&amp;D6&amp;"'"</f>
        <v>WHERE KSC.K_CD_SHPPLN_ID = ''</v>
      </c>
      <c r="C48" s="60"/>
      <c r="D48" s="60"/>
      <c r="E48" s="61"/>
    </row>
    <row r="49" spans="2:5">
      <c r="B49" s="62" t="s">
        <v>490</v>
      </c>
      <c r="C49" s="63"/>
      <c r="D49" s="63"/>
      <c r="E49" s="64"/>
    </row>
  </sheetData>
  <dataConsolidate/>
  <phoneticPr fontId="2"/>
  <dataValidations count="1">
    <dataValidation type="list" allowBlank="1" showInputMessage="1" showErrorMessage="1" sqref="K3:T30">
      <formula1>SQLCondition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C38"/>
  <sheetViews>
    <sheetView zoomScale="85" zoomScaleNormal="85" workbookViewId="0">
      <selection activeCell="J1" sqref="J1"/>
    </sheetView>
  </sheetViews>
  <sheetFormatPr defaultRowHeight="13.5"/>
  <cols>
    <col min="1" max="1" width="9" style="25"/>
    <col min="2" max="2" width="12.375" customWidth="1"/>
    <col min="3" max="3" width="18.5" customWidth="1"/>
    <col min="4" max="4" width="13.75" bestFit="1" customWidth="1"/>
    <col min="6" max="6" width="14.25" customWidth="1"/>
    <col min="7" max="7" width="15.5" bestFit="1" customWidth="1"/>
    <col min="22" max="22" width="15.375" customWidth="1"/>
    <col min="23" max="23" width="11.25" customWidth="1"/>
  </cols>
  <sheetData>
    <row r="1" spans="1:185">
      <c r="A1" s="73" t="str">
        <f ca="1">"DELETE FROM PS_"&amp;$E1&amp;" WHERE "&amp;$G1&amp;"='"&amp;$C$1&amp;"' AND "&amp;$H1&amp;" = '"&amp;$C$3&amp;"';"</f>
        <v>DELETE FROM PS_GROUP_CONTROL WHERE GROUP_BU='KGJPN' AND GROUP_ID = 'CD2016080200020';</v>
      </c>
      <c r="B1" s="19" t="s">
        <v>39</v>
      </c>
      <c r="C1" s="26" t="s">
        <v>41</v>
      </c>
      <c r="E1" t="s">
        <v>555</v>
      </c>
      <c r="G1" s="18" t="s">
        <v>205</v>
      </c>
      <c r="H1" s="18" t="s">
        <v>206</v>
      </c>
      <c r="J1" s="73" t="str">
        <f ca="1">"SELECT * FROM PS_"&amp;$E1&amp;" WHERE "&amp;$G1&amp;"='"&amp;$C$1&amp;"' AND "&amp;$H1&amp;" = '"&amp;$C$3&amp;"';"</f>
        <v>SELECT * FROM PS_GROUP_CONTROL WHERE GROUP_BU='KGJPN' AND GROUP_ID = 'CD2016080200020';</v>
      </c>
    </row>
    <row r="2" spans="1:185">
      <c r="A2" s="73" t="str">
        <f t="shared" ref="A2:A8" ca="1" si="0">"DELETE FROM PS_"&amp;$E2&amp;" WHERE "&amp;$G2&amp;"='"&amp;$C$1&amp;"' AND "&amp;$H2&amp;" = '"&amp;$C$3&amp;"';"</f>
        <v>DELETE FROM PS_PENDING_ITEM WHERE GROUP_BU='KGJPN' AND ITEM = 'CD2016080200020';</v>
      </c>
      <c r="B2" s="19" t="s">
        <v>40</v>
      </c>
      <c r="C2" s="31" t="s">
        <v>413</v>
      </c>
      <c r="E2" t="s">
        <v>556</v>
      </c>
      <c r="G2" s="18" t="s">
        <v>205</v>
      </c>
      <c r="H2" s="18" t="s">
        <v>45</v>
      </c>
      <c r="J2" s="73" t="str">
        <f t="shared" ref="J2:J8" ca="1" si="1">"SELECT * FROM PS_"&amp;$E2&amp;" WHERE "&amp;$G2&amp;"='"&amp;$C$1&amp;"' AND "&amp;$H2&amp;" = '"&amp;$C$3&amp;"';"</f>
        <v>SELECT * FROM PS_PENDING_ITEM WHERE GROUP_BU='KGJPN' AND ITEM = 'CD2016080200020';</v>
      </c>
    </row>
    <row r="3" spans="1:185">
      <c r="A3" s="73" t="str">
        <f t="shared" ca="1" si="0"/>
        <v>DELETE FROM PS_PENDING_DST WHERE GROUP_BU='KGJPN' AND ITEM = 'CD2016080200020';</v>
      </c>
      <c r="B3" s="19" t="s">
        <v>63</v>
      </c>
      <c r="C3" s="31" t="str">
        <f ca="1">"CD2016"&amp;REPT("0",2-LENB(MONTH(TODAY())))&amp;MONTH(TODAY())&amp;REPT("0",2-LENB(DAY(TODAY())))&amp;DAY(TODAY())&amp;"00020"</f>
        <v>CD2016080200020</v>
      </c>
      <c r="E3" t="s">
        <v>557</v>
      </c>
      <c r="G3" s="18" t="s">
        <v>205</v>
      </c>
      <c r="H3" s="18" t="s">
        <v>45</v>
      </c>
      <c r="J3" s="73" t="str">
        <f t="shared" ca="1" si="1"/>
        <v>SELECT * FROM PS_PENDING_DST WHERE GROUP_BU='KGJPN' AND ITEM = 'CD2016080200020';</v>
      </c>
    </row>
    <row r="4" spans="1:185">
      <c r="A4" s="73" t="str">
        <f t="shared" ca="1" si="0"/>
        <v>DELETE FROM PS_PENDING_VAT WHERE GROUP_BU='KGJPN' AND ITEM = 'CD2016080200020';</v>
      </c>
      <c r="B4" s="19" t="s">
        <v>227</v>
      </c>
      <c r="C4" s="32">
        <f>$C$5*1.08</f>
        <v>216000</v>
      </c>
      <c r="E4" t="s">
        <v>558</v>
      </c>
      <c r="G4" s="18" t="s">
        <v>205</v>
      </c>
      <c r="H4" s="18" t="s">
        <v>45</v>
      </c>
      <c r="J4" s="73" t="str">
        <f t="shared" ca="1" si="1"/>
        <v>SELECT * FROM PS_PENDING_VAT WHERE GROUP_BU='KGJPN' AND ITEM = 'CD2016080200020';</v>
      </c>
    </row>
    <row r="5" spans="1:185">
      <c r="A5" s="73" t="str">
        <f t="shared" ca="1" si="0"/>
        <v>DELETE FROM PS_ITEM_ACTIVITY WHERE BUSINESS_UNIT='KGJPN' AND ITEM = 'CD2016080200020';</v>
      </c>
      <c r="B5" s="19" t="s">
        <v>357</v>
      </c>
      <c r="C5" s="27">
        <v>200000</v>
      </c>
      <c r="E5" t="s">
        <v>559</v>
      </c>
      <c r="G5" s="18" t="s">
        <v>34</v>
      </c>
      <c r="H5" s="18" t="s">
        <v>45</v>
      </c>
      <c r="J5" s="73" t="str">
        <f t="shared" ca="1" si="1"/>
        <v>SELECT * FROM PS_ITEM_ACTIVITY WHERE BUSINESS_UNIT='KGJPN' AND ITEM = 'CD2016080200020';</v>
      </c>
    </row>
    <row r="6" spans="1:185">
      <c r="A6" s="73" t="str">
        <f t="shared" ca="1" si="0"/>
        <v>DELETE FROM PS_ITEM WHERE BUSINESS_UNIT='KGJPN' AND ITEM = 'CD2016080200020';</v>
      </c>
      <c r="B6" s="19" t="s">
        <v>414</v>
      </c>
      <c r="C6" s="32">
        <f>$C$4-$C$5</f>
        <v>16000</v>
      </c>
      <c r="E6" t="s">
        <v>45</v>
      </c>
      <c r="G6" s="18" t="s">
        <v>34</v>
      </c>
      <c r="H6" s="18" t="s">
        <v>45</v>
      </c>
      <c r="J6" s="73" t="str">
        <f t="shared" ca="1" si="1"/>
        <v>SELECT * FROM PS_ITEM WHERE BUSINESS_UNIT='KGJPN' AND ITEM = 'CD2016080200020';</v>
      </c>
    </row>
    <row r="7" spans="1:185">
      <c r="A7" s="73" t="str">
        <f t="shared" ca="1" si="0"/>
        <v>DELETE FROM PS_ITEM_ACT_VAT WHERE BUSINESS_UNIT='KGJPN' AND ITEM = 'CD2016080200020';</v>
      </c>
      <c r="B7" s="19" t="s">
        <v>296</v>
      </c>
      <c r="C7" s="27" t="s">
        <v>415</v>
      </c>
      <c r="E7" t="s">
        <v>560</v>
      </c>
      <c r="G7" s="18" t="s">
        <v>34</v>
      </c>
      <c r="H7" s="18" t="s">
        <v>45</v>
      </c>
      <c r="J7" s="73" t="str">
        <f t="shared" ca="1" si="1"/>
        <v>SELECT * FROM PS_ITEM_ACT_VAT WHERE BUSINESS_UNIT='KGJPN' AND ITEM = 'CD2016080200020';</v>
      </c>
    </row>
    <row r="8" spans="1:185">
      <c r="A8" s="73" t="str">
        <f t="shared" ca="1" si="0"/>
        <v>DELETE FROM PS_ITEM_DST WHERE BUSINESS_UNIT='KGJPN' AND ITEM = 'CD2016080200020';</v>
      </c>
      <c r="E8" t="s">
        <v>561</v>
      </c>
      <c r="G8" s="28" t="s">
        <v>34</v>
      </c>
      <c r="H8" s="28" t="s">
        <v>45</v>
      </c>
      <c r="J8" s="73" t="str">
        <f t="shared" ca="1" si="1"/>
        <v>SELECT * FROM PS_ITEM_DST WHERE BUSINESS_UNIT='KGJPN' AND ITEM = 'CD2016080200020';</v>
      </c>
    </row>
    <row r="9" spans="1:185" s="30" customFormat="1">
      <c r="A9" s="29"/>
    </row>
    <row r="11" spans="1:185">
      <c r="A11" s="25" t="str">
        <f ca="1">"--"&amp;C3</f>
        <v>--CD2016080200020</v>
      </c>
      <c r="B11" s="3" t="s">
        <v>416</v>
      </c>
      <c r="E11" t="s">
        <v>417</v>
      </c>
    </row>
    <row r="12" spans="1:185">
      <c r="A12" s="25" t="str">
        <f>AT12</f>
        <v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v>
      </c>
      <c r="B12" s="18" t="s">
        <v>205</v>
      </c>
      <c r="C12" s="18" t="s">
        <v>206</v>
      </c>
      <c r="D12" s="18" t="s">
        <v>304</v>
      </c>
      <c r="E12" s="18" t="s">
        <v>331</v>
      </c>
      <c r="F12" s="18" t="s">
        <v>34</v>
      </c>
      <c r="G12" s="18" t="s">
        <v>217</v>
      </c>
      <c r="H12" s="18" t="s">
        <v>332</v>
      </c>
      <c r="I12" s="18" t="s">
        <v>333</v>
      </c>
      <c r="J12" s="18" t="s">
        <v>334</v>
      </c>
      <c r="K12" s="18" t="s">
        <v>335</v>
      </c>
      <c r="L12" s="18" t="s">
        <v>320</v>
      </c>
      <c r="M12" s="18" t="s">
        <v>336</v>
      </c>
      <c r="N12" s="18" t="s">
        <v>337</v>
      </c>
      <c r="O12" s="18" t="s">
        <v>338</v>
      </c>
      <c r="P12" s="18" t="s">
        <v>339</v>
      </c>
      <c r="Q12" s="18" t="s">
        <v>340</v>
      </c>
      <c r="R12" s="18" t="s">
        <v>207</v>
      </c>
      <c r="S12" s="18" t="s">
        <v>215</v>
      </c>
      <c r="T12" s="18" t="s">
        <v>341</v>
      </c>
      <c r="U12" s="18" t="s">
        <v>342</v>
      </c>
      <c r="V12" s="18" t="s">
        <v>69</v>
      </c>
      <c r="W12" s="36" t="s">
        <v>67</v>
      </c>
      <c r="X12" s="18" t="s">
        <v>62</v>
      </c>
      <c r="Y12" s="18" t="s">
        <v>343</v>
      </c>
      <c r="Z12" s="18" t="s">
        <v>344</v>
      </c>
      <c r="AA12" s="18" t="s">
        <v>202</v>
      </c>
      <c r="AB12" s="18" t="s">
        <v>203</v>
      </c>
      <c r="AC12" s="18" t="s">
        <v>204</v>
      </c>
      <c r="AD12" s="18" t="s">
        <v>216</v>
      </c>
      <c r="AE12" s="18" t="s">
        <v>210</v>
      </c>
      <c r="AF12" s="18" t="s">
        <v>211</v>
      </c>
      <c r="AG12" s="18" t="s">
        <v>212</v>
      </c>
      <c r="AH12" s="18" t="s">
        <v>213</v>
      </c>
      <c r="AI12" s="18" t="s">
        <v>324</v>
      </c>
      <c r="AJ12" s="18" t="s">
        <v>345</v>
      </c>
      <c r="AK12" s="18" t="s">
        <v>209</v>
      </c>
      <c r="AL12" s="18" t="s">
        <v>346</v>
      </c>
      <c r="AM12" s="18" t="s">
        <v>347</v>
      </c>
      <c r="AN12" s="18" t="s">
        <v>348</v>
      </c>
      <c r="AO12" s="18" t="s">
        <v>138</v>
      </c>
      <c r="AP12" s="18" t="s">
        <v>139</v>
      </c>
      <c r="AQ12" s="18" t="s">
        <v>140</v>
      </c>
      <c r="AR12" s="18" t="s">
        <v>223</v>
      </c>
      <c r="AS12" s="18" t="s">
        <v>226</v>
      </c>
      <c r="AT12" t="s">
        <v>418</v>
      </c>
    </row>
    <row r="13" spans="1:185">
      <c r="A13" s="25" t="str">
        <f ca="1">AT13</f>
        <v>('KGJPN','CD2016080200020','PSBATCH','PSBATCH','KGJPN','B','I','E','C','A',216000,1,216000,1,216000,1,1,'PSCD1','2016-04-01','2016-04-01','2016-04-02','2016-03-31',0,'I',' ',' ',' ',0,' ',' ',' ',0,1,'JPY','JPY',0,'Y',' ','N','KGJPN','0005','0018',' ',' ');</v>
      </c>
      <c r="B13" s="15" t="str">
        <f>$C$1</f>
        <v>KGJPN</v>
      </c>
      <c r="C13" s="24" t="str">
        <f ca="1">$C$3</f>
        <v>CD2016080200020</v>
      </c>
      <c r="D13" s="20" t="s">
        <v>330</v>
      </c>
      <c r="E13" s="20" t="s">
        <v>330</v>
      </c>
      <c r="F13" s="15" t="str">
        <f>$C$1</f>
        <v>KGJPN</v>
      </c>
      <c r="G13" s="20" t="s">
        <v>229</v>
      </c>
      <c r="H13" s="20" t="s">
        <v>195</v>
      </c>
      <c r="I13" s="20" t="s">
        <v>329</v>
      </c>
      <c r="J13" s="20" t="s">
        <v>187</v>
      </c>
      <c r="K13" s="20" t="s">
        <v>300</v>
      </c>
      <c r="L13" s="23">
        <f>$C$4</f>
        <v>216000</v>
      </c>
      <c r="M13" s="21">
        <v>1</v>
      </c>
      <c r="N13" s="23">
        <f>$C$4</f>
        <v>216000</v>
      </c>
      <c r="O13" s="21">
        <v>1</v>
      </c>
      <c r="P13" s="23">
        <f>$C$4</f>
        <v>216000</v>
      </c>
      <c r="Q13" s="21">
        <v>1</v>
      </c>
      <c r="R13" s="21">
        <v>1</v>
      </c>
      <c r="S13" s="20" t="s">
        <v>228</v>
      </c>
      <c r="T13" s="22">
        <v>42461</v>
      </c>
      <c r="U13" s="22">
        <v>42461</v>
      </c>
      <c r="V13" s="22">
        <v>42462</v>
      </c>
      <c r="W13" s="22">
        <v>42460</v>
      </c>
      <c r="X13" s="21">
        <v>0</v>
      </c>
      <c r="Y13" s="20" t="s">
        <v>195</v>
      </c>
      <c r="Z13" s="20" t="s">
        <v>42</v>
      </c>
      <c r="AA13" s="20" t="s">
        <v>42</v>
      </c>
      <c r="AB13" s="20" t="s">
        <v>42</v>
      </c>
      <c r="AC13" s="21">
        <v>0</v>
      </c>
      <c r="AD13" s="20" t="s">
        <v>42</v>
      </c>
      <c r="AE13" s="20" t="s">
        <v>42</v>
      </c>
      <c r="AF13" s="20" t="s">
        <v>42</v>
      </c>
      <c r="AG13" s="21">
        <v>0</v>
      </c>
      <c r="AH13" s="21">
        <v>1</v>
      </c>
      <c r="AI13" s="20" t="s">
        <v>192</v>
      </c>
      <c r="AJ13" s="20" t="s">
        <v>192</v>
      </c>
      <c r="AK13" s="21">
        <v>0</v>
      </c>
      <c r="AL13" s="20" t="s">
        <v>0</v>
      </c>
      <c r="AM13" s="20" t="s">
        <v>42</v>
      </c>
      <c r="AN13" s="20" t="s">
        <v>64</v>
      </c>
      <c r="AO13" s="20" t="str">
        <f>$C$1</f>
        <v>KGJPN</v>
      </c>
      <c r="AP13" s="20" t="s">
        <v>198</v>
      </c>
      <c r="AQ13" s="20" t="s">
        <v>199</v>
      </c>
      <c r="AR13" s="20" t="s">
        <v>42</v>
      </c>
      <c r="AS13" s="20" t="s">
        <v>42</v>
      </c>
      <c r="AT13" t="str">
        <f ca="1">AU13&amp;AV13&amp;AW13&amp;AX13&amp;AY13&amp;AZ13&amp;BA13&amp;BB13&amp;BC13&amp;BD13&amp;BE13&amp;BF13&amp;BG13&amp;BH13&amp;BI13&amp;BJ13</f>
        <v>('KGJPN','CD2016080200020','PSBATCH','PSBATCH','KGJPN','B','I','E','C','A',216000,1,216000,1,216000,1,1,'PSCD1','2016-04-01','2016-04-01','2016-04-02','2016-03-31',0,'I',' ',' ',' ',0,' ',' ',' ',0,1,'JPY','JPY',0,'Y',' ','N','KGJPN','0005','0018',' ',' ');</v>
      </c>
      <c r="AU13" t="str">
        <f ca="1">""&amp;"('"&amp;B13&amp;"'"&amp;",'"&amp;C13&amp;"'"&amp;",'"&amp;D13&amp;"'"&amp;",'"&amp;E13&amp;"'"&amp;",'"&amp;F13&amp;"'"&amp;",'"&amp;G13&amp;"'"&amp;",'"&amp;H13&amp;"'"&amp;",'"&amp;I13&amp;"'"&amp;",'"&amp;J13&amp;"'"&amp;",'"&amp;K13&amp;"'"&amp;","&amp;L13&amp;","&amp;M13&amp;","&amp;N13&amp;","&amp;O13&amp;","&amp;P13</f>
        <v>('KGJPN','CD2016080200020','PSBATCH','PSBATCH','KGJPN','B','I','E','C','A',216000,1,216000,1,216000</v>
      </c>
      <c r="AV13" t="str">
        <f>""&amp;","&amp;Q13&amp;","&amp;R13&amp;",'"&amp;S13&amp;"'"&amp;","&amp;IF(T13=0,"null",TEXT(T13,"'yyyy-mm-dd'"))&amp;","&amp;IF(U13=0,"null",TEXT(U13,"'yyyy-mm-dd'"))&amp;","&amp;IF(V13=0,"null",TEXT(V13,"'yyyy-mm-dd'"))&amp;","&amp;IF(W13=0,"null",TEXT(W13,"'yyyy-mm-dd'"))&amp;","&amp;X13&amp;",'"&amp;Y13&amp;"'"&amp;",'"&amp;Z13&amp;"'"&amp;",'"&amp;AA13&amp;"'"&amp;",'"&amp;AB13&amp;"'"&amp;","&amp;AC13&amp;",'"&amp;AD13&amp;"'"&amp;",'"&amp;AE13&amp;"'"&amp;",'"&amp;AF13&amp;"'"</f>
        <v>,1,1,'PSCD1','2016-04-01','2016-04-01','2016-04-02','2016-03-31',0,'I',' ',' ',' ',0,' ',' ',' '</v>
      </c>
      <c r="AW13" t="str">
        <f>""&amp;","&amp;AG13&amp;","&amp;AH13&amp;",'"&amp;AI13&amp;"'"&amp;",'"&amp;AJ13&amp;"'"&amp;","&amp;AK13&amp;",'"&amp;AL13&amp;"'"&amp;",'"&amp;AM13&amp;"'"&amp;",'"&amp;AN13&amp;"'"&amp;",'"&amp;AO13&amp;"'"&amp;",'"&amp;AP13&amp;"'"&amp;",'"&amp;AQ13&amp;"'"&amp;",'"&amp;AR13&amp;"'"&amp;",'"&amp;AS13&amp;"'"</f>
        <v>,0,1,'JPY','JPY',0,'Y',' ','N','KGJPN','0005','0018',' ',' '</v>
      </c>
      <c r="AX13" t="str">
        <f>""</f>
        <v/>
      </c>
      <c r="AY13" t="str">
        <f>""</f>
        <v/>
      </c>
      <c r="AZ13" t="str">
        <f>""</f>
        <v/>
      </c>
      <c r="BA13" t="str">
        <f>""</f>
        <v/>
      </c>
      <c r="BB13" t="str">
        <f>""</f>
        <v/>
      </c>
      <c r="BC13" t="str">
        <f>""</f>
        <v/>
      </c>
      <c r="BD13" t="str">
        <f>""</f>
        <v/>
      </c>
      <c r="BE13" t="str">
        <f>""</f>
        <v/>
      </c>
      <c r="BF13" t="str">
        <f>""</f>
        <v/>
      </c>
      <c r="BG13" t="str">
        <f>""</f>
        <v/>
      </c>
      <c r="BH13" t="str">
        <f>""</f>
        <v/>
      </c>
      <c r="BI13" t="str">
        <f>""</f>
        <v/>
      </c>
      <c r="BJ13" t="s">
        <v>419</v>
      </c>
    </row>
    <row r="14" spans="1:185" hidden="1">
      <c r="B14" s="3" t="s">
        <v>420</v>
      </c>
      <c r="E14" t="s">
        <v>421</v>
      </c>
    </row>
    <row r="15" spans="1:185">
      <c r="A15" s="25" t="str">
        <f>FM15</f>
        <v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v>
      </c>
      <c r="B15" s="18" t="s">
        <v>205</v>
      </c>
      <c r="C15" s="18" t="s">
        <v>206</v>
      </c>
      <c r="D15" s="18" t="s">
        <v>34</v>
      </c>
      <c r="E15" s="18" t="s">
        <v>35</v>
      </c>
      <c r="F15" s="18" t="s">
        <v>45</v>
      </c>
      <c r="G15" s="18" t="s">
        <v>46</v>
      </c>
      <c r="H15" s="18" t="s">
        <v>207</v>
      </c>
      <c r="I15" s="18" t="s">
        <v>48</v>
      </c>
      <c r="J15" s="18" t="s">
        <v>49</v>
      </c>
      <c r="K15" s="18" t="s">
        <v>201</v>
      </c>
      <c r="L15" s="18" t="s">
        <v>51</v>
      </c>
      <c r="M15" s="36" t="s">
        <v>67</v>
      </c>
      <c r="N15" s="36" t="s">
        <v>68</v>
      </c>
      <c r="O15" s="37" t="s">
        <v>69</v>
      </c>
      <c r="P15" s="37" t="s">
        <v>70</v>
      </c>
      <c r="Q15" s="18" t="s">
        <v>71</v>
      </c>
      <c r="R15" s="18" t="s">
        <v>72</v>
      </c>
      <c r="S15" s="18" t="s">
        <v>73</v>
      </c>
      <c r="T15" s="18" t="s">
        <v>74</v>
      </c>
      <c r="U15" s="18" t="s">
        <v>75</v>
      </c>
      <c r="V15" s="18" t="s">
        <v>76</v>
      </c>
      <c r="W15" s="18" t="s">
        <v>44</v>
      </c>
      <c r="X15" s="18" t="s">
        <v>77</v>
      </c>
      <c r="Y15" s="18" t="s">
        <v>47</v>
      </c>
      <c r="Z15" s="18" t="s">
        <v>78</v>
      </c>
      <c r="AA15" s="18" t="s">
        <v>310</v>
      </c>
      <c r="AB15" s="18" t="s">
        <v>79</v>
      </c>
      <c r="AC15" s="18" t="s">
        <v>80</v>
      </c>
      <c r="AD15" s="18" t="s">
        <v>81</v>
      </c>
      <c r="AE15" s="18" t="s">
        <v>82</v>
      </c>
      <c r="AF15" s="18" t="s">
        <v>83</v>
      </c>
      <c r="AG15" s="18" t="s">
        <v>85</v>
      </c>
      <c r="AH15" s="18" t="s">
        <v>86</v>
      </c>
      <c r="AI15" s="18" t="s">
        <v>87</v>
      </c>
      <c r="AJ15" s="18" t="s">
        <v>52</v>
      </c>
      <c r="AK15" s="18" t="s">
        <v>90</v>
      </c>
      <c r="AL15" s="18" t="s">
        <v>92</v>
      </c>
      <c r="AM15" s="18" t="s">
        <v>93</v>
      </c>
      <c r="AN15" s="18" t="s">
        <v>94</v>
      </c>
      <c r="AO15" s="18" t="s">
        <v>95</v>
      </c>
      <c r="AP15" s="18" t="s">
        <v>96</v>
      </c>
      <c r="AQ15" s="18" t="s">
        <v>97</v>
      </c>
      <c r="AR15" s="18" t="s">
        <v>98</v>
      </c>
      <c r="AS15" s="18" t="s">
        <v>99</v>
      </c>
      <c r="AT15" s="18" t="s">
        <v>311</v>
      </c>
      <c r="AU15" s="18" t="s">
        <v>50</v>
      </c>
      <c r="AV15" s="18" t="s">
        <v>312</v>
      </c>
      <c r="AW15" s="18" t="s">
        <v>102</v>
      </c>
      <c r="AX15" s="18" t="s">
        <v>103</v>
      </c>
      <c r="AY15" s="18" t="s">
        <v>105</v>
      </c>
      <c r="AZ15" s="18" t="s">
        <v>36</v>
      </c>
      <c r="BA15" s="18" t="s">
        <v>37</v>
      </c>
      <c r="BB15" s="18" t="s">
        <v>208</v>
      </c>
      <c r="BC15" s="18" t="s">
        <v>59</v>
      </c>
      <c r="BD15" s="18" t="s">
        <v>60</v>
      </c>
      <c r="BE15" s="18" t="s">
        <v>61</v>
      </c>
      <c r="BF15" s="18" t="s">
        <v>209</v>
      </c>
      <c r="BG15" s="18" t="s">
        <v>210</v>
      </c>
      <c r="BH15" s="18" t="s">
        <v>214</v>
      </c>
      <c r="BI15" s="18" t="s">
        <v>57</v>
      </c>
      <c r="BJ15" s="18" t="s">
        <v>55</v>
      </c>
      <c r="BK15" s="18" t="s">
        <v>58</v>
      </c>
      <c r="BL15" s="18" t="s">
        <v>313</v>
      </c>
      <c r="BM15" s="18" t="s">
        <v>117</v>
      </c>
      <c r="BN15" s="18" t="s">
        <v>116</v>
      </c>
      <c r="BO15" s="18" t="s">
        <v>118</v>
      </c>
      <c r="BP15" s="18" t="s">
        <v>119</v>
      </c>
      <c r="BQ15" s="18" t="s">
        <v>109</v>
      </c>
      <c r="BR15" s="18" t="s">
        <v>110</v>
      </c>
      <c r="BS15" s="18" t="s">
        <v>237</v>
      </c>
      <c r="BT15" s="18" t="s">
        <v>238</v>
      </c>
      <c r="BU15" s="18" t="s">
        <v>241</v>
      </c>
      <c r="BV15" s="18" t="s">
        <v>242</v>
      </c>
      <c r="BW15" s="18" t="s">
        <v>111</v>
      </c>
      <c r="BX15" s="18" t="s">
        <v>112</v>
      </c>
      <c r="BY15" s="18" t="s">
        <v>113</v>
      </c>
      <c r="BZ15" s="18" t="s">
        <v>114</v>
      </c>
      <c r="CA15" s="18" t="s">
        <v>115</v>
      </c>
      <c r="CB15" s="18" t="s">
        <v>314</v>
      </c>
      <c r="CC15" s="18" t="s">
        <v>120</v>
      </c>
      <c r="CD15" s="18" t="s">
        <v>234</v>
      </c>
      <c r="CE15" s="18" t="s">
        <v>121</v>
      </c>
      <c r="CF15" s="18" t="s">
        <v>122</v>
      </c>
      <c r="CG15" s="18" t="s">
        <v>123</v>
      </c>
      <c r="CH15" s="18" t="s">
        <v>124</v>
      </c>
      <c r="CI15" s="18" t="s">
        <v>125</v>
      </c>
      <c r="CJ15" s="18" t="s">
        <v>126</v>
      </c>
      <c r="CK15" s="18" t="s">
        <v>127</v>
      </c>
      <c r="CL15" s="18" t="s">
        <v>130</v>
      </c>
      <c r="CM15" s="18" t="s">
        <v>131</v>
      </c>
      <c r="CN15" s="18" t="s">
        <v>132</v>
      </c>
      <c r="CO15" s="18" t="s">
        <v>32</v>
      </c>
      <c r="CP15" s="18" t="s">
        <v>33</v>
      </c>
      <c r="CQ15" s="18" t="s">
        <v>133</v>
      </c>
      <c r="CR15" s="18" t="s">
        <v>134</v>
      </c>
      <c r="CS15" s="18" t="s">
        <v>135</v>
      </c>
      <c r="CT15" s="18" t="s">
        <v>136</v>
      </c>
      <c r="CU15" s="18" t="s">
        <v>305</v>
      </c>
      <c r="CV15" s="18" t="s">
        <v>138</v>
      </c>
      <c r="CW15" s="18" t="s">
        <v>139</v>
      </c>
      <c r="CX15" s="18" t="s">
        <v>140</v>
      </c>
      <c r="CY15" s="18" t="s">
        <v>141</v>
      </c>
      <c r="CZ15" s="18" t="s">
        <v>142</v>
      </c>
      <c r="DA15" s="18" t="s">
        <v>144</v>
      </c>
      <c r="DB15" s="18" t="s">
        <v>145</v>
      </c>
      <c r="DC15" s="18" t="s">
        <v>143</v>
      </c>
      <c r="DD15" s="18" t="s">
        <v>315</v>
      </c>
      <c r="DE15" s="18" t="s">
        <v>316</v>
      </c>
      <c r="DF15" s="18" t="s">
        <v>38</v>
      </c>
      <c r="DG15" s="18" t="s">
        <v>317</v>
      </c>
      <c r="DH15" s="18" t="s">
        <v>285</v>
      </c>
      <c r="DI15" s="18" t="s">
        <v>286</v>
      </c>
      <c r="DJ15" s="36" t="s">
        <v>287</v>
      </c>
      <c r="DK15" s="18" t="s">
        <v>288</v>
      </c>
      <c r="DL15" s="18" t="s">
        <v>62</v>
      </c>
      <c r="DM15" s="18" t="s">
        <v>53</v>
      </c>
      <c r="DN15" s="18" t="s">
        <v>54</v>
      </c>
      <c r="DO15" s="18" t="s">
        <v>146</v>
      </c>
      <c r="DP15" s="18" t="s">
        <v>147</v>
      </c>
      <c r="DQ15" s="18" t="s">
        <v>148</v>
      </c>
      <c r="DR15" s="18" t="s">
        <v>149</v>
      </c>
      <c r="DS15" s="18" t="s">
        <v>150</v>
      </c>
      <c r="DT15" s="18" t="s">
        <v>151</v>
      </c>
      <c r="DU15" s="36" t="s">
        <v>152</v>
      </c>
      <c r="DV15" s="18" t="s">
        <v>153</v>
      </c>
      <c r="DW15" s="18" t="s">
        <v>154</v>
      </c>
      <c r="DX15" s="18" t="s">
        <v>155</v>
      </c>
      <c r="DY15" s="18" t="s">
        <v>156</v>
      </c>
      <c r="DZ15" s="18" t="s">
        <v>157</v>
      </c>
      <c r="EA15" s="18" t="s">
        <v>158</v>
      </c>
      <c r="EB15" s="18" t="s">
        <v>159</v>
      </c>
      <c r="EC15" s="18" t="s">
        <v>160</v>
      </c>
      <c r="ED15" s="18" t="s">
        <v>161</v>
      </c>
      <c r="EE15" s="18" t="s">
        <v>162</v>
      </c>
      <c r="EF15" s="18" t="s">
        <v>163</v>
      </c>
      <c r="EG15" s="18" t="s">
        <v>164</v>
      </c>
      <c r="EH15" s="18" t="s">
        <v>165</v>
      </c>
      <c r="EI15" s="18" t="s">
        <v>169</v>
      </c>
      <c r="EJ15" s="18" t="s">
        <v>170</v>
      </c>
      <c r="EK15" s="18" t="s">
        <v>171</v>
      </c>
      <c r="EL15" s="18" t="s">
        <v>172</v>
      </c>
      <c r="EM15" s="18" t="s">
        <v>173</v>
      </c>
      <c r="EN15" s="18" t="s">
        <v>174</v>
      </c>
      <c r="EO15" s="18" t="s">
        <v>175</v>
      </c>
      <c r="EP15" s="18" t="s">
        <v>176</v>
      </c>
      <c r="EQ15" s="18" t="s">
        <v>177</v>
      </c>
      <c r="ER15" s="18" t="s">
        <v>178</v>
      </c>
      <c r="ES15" s="18" t="s">
        <v>179</v>
      </c>
      <c r="ET15" s="18" t="s">
        <v>225</v>
      </c>
      <c r="EU15" s="18" t="s">
        <v>222</v>
      </c>
      <c r="EV15" s="18" t="s">
        <v>180</v>
      </c>
      <c r="EW15" s="18" t="s">
        <v>318</v>
      </c>
      <c r="EX15" s="18" t="s">
        <v>319</v>
      </c>
      <c r="EY15" s="18" t="s">
        <v>239</v>
      </c>
      <c r="EZ15" s="18" t="s">
        <v>183</v>
      </c>
      <c r="FA15" s="18" t="s">
        <v>184</v>
      </c>
      <c r="FB15" s="18" t="s">
        <v>320</v>
      </c>
      <c r="FC15" s="18" t="s">
        <v>321</v>
      </c>
      <c r="FD15" s="18" t="s">
        <v>322</v>
      </c>
      <c r="FE15" s="18" t="s">
        <v>323</v>
      </c>
      <c r="FF15" s="18" t="s">
        <v>185</v>
      </c>
      <c r="FG15" s="18" t="s">
        <v>186</v>
      </c>
      <c r="FH15" s="18" t="s">
        <v>324</v>
      </c>
      <c r="FI15" s="18" t="s">
        <v>325</v>
      </c>
      <c r="FJ15" s="18" t="s">
        <v>326</v>
      </c>
      <c r="FK15" s="18" t="s">
        <v>327</v>
      </c>
      <c r="FL15" s="18" t="s">
        <v>328</v>
      </c>
      <c r="FM15" t="s">
        <v>422</v>
      </c>
    </row>
    <row r="16" spans="1:185">
      <c r="A16" s="25" t="str">
        <f ca="1">FM16</f>
        <v>('KGJPN','CD2016080200020','KGJPN','1408000','CD2016080200020',0,1,'CDDR','DOMES',216000,' ','2016-03-31','2016-03-31','2016-04-02','2016-09-30','AAA','AAA','AAA',' ',null,0,'2016080200020',0,'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B16" s="15" t="str">
        <f>$C$1</f>
        <v>KGJPN</v>
      </c>
      <c r="C16" s="24" t="str">
        <f ca="1">$C$3</f>
        <v>CD2016080200020</v>
      </c>
      <c r="D16" s="15" t="str">
        <f>$C$1</f>
        <v>KGJPN</v>
      </c>
      <c r="E16" s="15" t="str">
        <f>$C$2</f>
        <v>1408000</v>
      </c>
      <c r="F16" s="24" t="str">
        <f ca="1">$C$3</f>
        <v>CD2016080200020</v>
      </c>
      <c r="G16" s="21">
        <v>0</v>
      </c>
      <c r="H16" s="21">
        <v>1</v>
      </c>
      <c r="I16" s="20" t="s">
        <v>188</v>
      </c>
      <c r="J16" s="20" t="s">
        <v>349</v>
      </c>
      <c r="K16" s="23">
        <f>$C$4</f>
        <v>216000</v>
      </c>
      <c r="L16" s="20" t="s">
        <v>42</v>
      </c>
      <c r="M16" s="22">
        <v>42460</v>
      </c>
      <c r="N16" s="22">
        <v>42460</v>
      </c>
      <c r="O16" s="22">
        <v>42462</v>
      </c>
      <c r="P16" s="22">
        <v>42643</v>
      </c>
      <c r="Q16" s="20" t="s">
        <v>189</v>
      </c>
      <c r="R16" s="20" t="s">
        <v>189</v>
      </c>
      <c r="S16" s="20" t="s">
        <v>189</v>
      </c>
      <c r="T16" s="20" t="s">
        <v>42</v>
      </c>
      <c r="U16" s="21"/>
      <c r="V16" s="21">
        <v>0</v>
      </c>
      <c r="W16" s="38" t="str">
        <f ca="1">RIGHT($C3,13)</f>
        <v>2016080200020</v>
      </c>
      <c r="X16" s="21">
        <v>0</v>
      </c>
      <c r="Y16" s="20" t="s">
        <v>42</v>
      </c>
      <c r="Z16" s="21">
        <v>0</v>
      </c>
      <c r="AA16" s="20" t="s">
        <v>0</v>
      </c>
      <c r="AB16" s="20" t="s">
        <v>42</v>
      </c>
      <c r="AC16" s="21">
        <v>0</v>
      </c>
      <c r="AD16" s="21">
        <v>0</v>
      </c>
      <c r="AE16" s="21"/>
      <c r="AF16" s="21"/>
      <c r="AG16" s="21">
        <v>0</v>
      </c>
      <c r="AH16" s="21">
        <v>0</v>
      </c>
      <c r="AI16" s="20" t="s">
        <v>64</v>
      </c>
      <c r="AJ16" s="20" t="s">
        <v>191</v>
      </c>
      <c r="AK16" s="21"/>
      <c r="AL16" s="21"/>
      <c r="AM16" s="21"/>
      <c r="AN16" s="21">
        <v>0</v>
      </c>
      <c r="AO16" s="21"/>
      <c r="AP16" s="21">
        <v>0</v>
      </c>
      <c r="AQ16" s="21"/>
      <c r="AR16" s="21">
        <v>0</v>
      </c>
      <c r="AS16" s="20" t="s">
        <v>64</v>
      </c>
      <c r="AT16" s="20" t="s">
        <v>42</v>
      </c>
      <c r="AU16" s="20" t="s">
        <v>194</v>
      </c>
      <c r="AV16" s="20" t="s">
        <v>195</v>
      </c>
      <c r="AW16" s="20" t="s">
        <v>42</v>
      </c>
      <c r="AX16" s="21"/>
      <c r="AY16" s="20" t="s">
        <v>42</v>
      </c>
      <c r="AZ16" s="20" t="s">
        <v>42</v>
      </c>
      <c r="BA16" s="20" t="s">
        <v>42</v>
      </c>
      <c r="BB16" s="20" t="s">
        <v>192</v>
      </c>
      <c r="BC16" s="20" t="s">
        <v>193</v>
      </c>
      <c r="BD16" s="21">
        <v>1</v>
      </c>
      <c r="BE16" s="21">
        <v>1</v>
      </c>
      <c r="BF16" s="21">
        <v>0</v>
      </c>
      <c r="BG16" s="20" t="s">
        <v>42</v>
      </c>
      <c r="BH16" s="23">
        <f>$C$4</f>
        <v>216000</v>
      </c>
      <c r="BI16" s="20" t="s">
        <v>192</v>
      </c>
      <c r="BJ16" s="21">
        <v>0</v>
      </c>
      <c r="BK16" s="20" t="s">
        <v>42</v>
      </c>
      <c r="BL16" s="21"/>
      <c r="BM16" s="15" t="str">
        <f>$C$1</f>
        <v>KGJPN</v>
      </c>
      <c r="BN16" s="20" t="s">
        <v>64</v>
      </c>
      <c r="BO16" s="20" t="s">
        <v>64</v>
      </c>
      <c r="BP16" s="20" t="s">
        <v>42</v>
      </c>
      <c r="BQ16" s="20" t="s">
        <v>195</v>
      </c>
      <c r="BR16" s="20" t="s">
        <v>64</v>
      </c>
      <c r="BS16" s="23">
        <f>$C$5</f>
        <v>200000</v>
      </c>
      <c r="BT16" s="23">
        <f>$C$5</f>
        <v>200000</v>
      </c>
      <c r="BU16" s="23">
        <f>$C$6</f>
        <v>16000</v>
      </c>
      <c r="BV16" s="23">
        <f>$C$6</f>
        <v>16000</v>
      </c>
      <c r="BW16" s="20" t="s">
        <v>196</v>
      </c>
      <c r="BX16" s="20" t="s">
        <v>42</v>
      </c>
      <c r="BY16" s="20" t="s">
        <v>196</v>
      </c>
      <c r="BZ16" s="20" t="s">
        <v>196</v>
      </c>
      <c r="CA16" s="20" t="s">
        <v>42</v>
      </c>
      <c r="CB16" s="20" t="s">
        <v>301</v>
      </c>
      <c r="CC16" s="20" t="s">
        <v>42</v>
      </c>
      <c r="CD16" s="20" t="s">
        <v>250</v>
      </c>
      <c r="CE16" s="20" t="s">
        <v>64</v>
      </c>
      <c r="CF16" s="20" t="s">
        <v>42</v>
      </c>
      <c r="CG16" s="20" t="s">
        <v>42</v>
      </c>
      <c r="CH16" s="20" t="s">
        <v>42</v>
      </c>
      <c r="CI16" s="20" t="s">
        <v>42</v>
      </c>
      <c r="CJ16" s="21">
        <v>0</v>
      </c>
      <c r="CK16" s="20" t="s">
        <v>42</v>
      </c>
      <c r="CL16" s="20" t="s">
        <v>42</v>
      </c>
      <c r="CM16" s="20" t="s">
        <v>42</v>
      </c>
      <c r="CN16" s="20" t="s">
        <v>197</v>
      </c>
      <c r="CO16" s="20" t="s">
        <v>42</v>
      </c>
      <c r="CP16" s="20" t="s">
        <v>42</v>
      </c>
      <c r="CQ16" s="20" t="s">
        <v>42</v>
      </c>
      <c r="CR16" s="20" t="s">
        <v>42</v>
      </c>
      <c r="CS16" s="20" t="s">
        <v>42</v>
      </c>
      <c r="CT16" s="20" t="s">
        <v>42</v>
      </c>
      <c r="CU16" s="21">
        <v>0</v>
      </c>
      <c r="CV16" s="15" t="str">
        <f>$C$1</f>
        <v>KGJPN</v>
      </c>
      <c r="CW16" s="20" t="s">
        <v>198</v>
      </c>
      <c r="CX16" s="20" t="s">
        <v>199</v>
      </c>
      <c r="CY16" s="20" t="s">
        <v>42</v>
      </c>
      <c r="CZ16" s="20" t="s">
        <v>42</v>
      </c>
      <c r="DA16" s="20" t="s">
        <v>42</v>
      </c>
      <c r="DB16" s="20" t="s">
        <v>42</v>
      </c>
      <c r="DC16" s="20" t="s">
        <v>42</v>
      </c>
      <c r="DD16" s="21">
        <v>0</v>
      </c>
      <c r="DE16" s="21">
        <v>0</v>
      </c>
      <c r="DF16" s="20" t="s">
        <v>42</v>
      </c>
      <c r="DG16" s="21">
        <v>0</v>
      </c>
      <c r="DH16" s="20" t="s">
        <v>42</v>
      </c>
      <c r="DI16" s="20" t="s">
        <v>42</v>
      </c>
      <c r="DJ16" s="22">
        <v>42460</v>
      </c>
      <c r="DK16" s="20" t="s">
        <v>42</v>
      </c>
      <c r="DL16" s="21">
        <v>0</v>
      </c>
      <c r="DM16" s="21">
        <v>0</v>
      </c>
      <c r="DN16" s="21">
        <v>0</v>
      </c>
      <c r="DO16" s="21">
        <v>1</v>
      </c>
      <c r="DP16" s="21">
        <v>0</v>
      </c>
      <c r="DQ16" s="21">
        <v>0</v>
      </c>
      <c r="DR16" s="21">
        <v>0</v>
      </c>
      <c r="DS16" s="21">
        <v>0</v>
      </c>
      <c r="DT16" s="21">
        <v>0</v>
      </c>
      <c r="DU16" s="22">
        <v>42460</v>
      </c>
      <c r="DV16" s="21"/>
      <c r="DW16" s="21"/>
      <c r="DX16" s="21"/>
      <c r="DY16" s="20" t="s">
        <v>42</v>
      </c>
      <c r="DZ16" s="15" t="str">
        <f>$C$7</f>
        <v>KJ0245</v>
      </c>
      <c r="EA16" s="20" t="s">
        <v>42</v>
      </c>
      <c r="EB16" s="20" t="s">
        <v>42</v>
      </c>
      <c r="EC16" s="20" t="s">
        <v>42</v>
      </c>
      <c r="ED16" s="20" t="s">
        <v>353</v>
      </c>
      <c r="EE16" s="20" t="s">
        <v>354</v>
      </c>
      <c r="EF16" s="20" t="s">
        <v>200</v>
      </c>
      <c r="EG16" s="20" t="s">
        <v>42</v>
      </c>
      <c r="EH16" s="20" t="s">
        <v>42</v>
      </c>
      <c r="EI16" s="20" t="s">
        <v>42</v>
      </c>
      <c r="EJ16" s="20" t="s">
        <v>42</v>
      </c>
      <c r="EK16" s="20" t="s">
        <v>42</v>
      </c>
      <c r="EL16" s="20" t="s">
        <v>42</v>
      </c>
      <c r="EM16" s="20" t="s">
        <v>42</v>
      </c>
      <c r="EN16" s="20" t="s">
        <v>0</v>
      </c>
      <c r="EO16" s="20" t="s">
        <v>42</v>
      </c>
      <c r="EP16" s="20" t="s">
        <v>42</v>
      </c>
      <c r="EQ16" s="20" t="s">
        <v>42</v>
      </c>
      <c r="ER16" s="20" t="s">
        <v>42</v>
      </c>
      <c r="ES16" s="20" t="s">
        <v>42</v>
      </c>
      <c r="ET16" s="20" t="s">
        <v>64</v>
      </c>
      <c r="EU16" s="20" t="s">
        <v>64</v>
      </c>
      <c r="EV16" s="20" t="s">
        <v>42</v>
      </c>
      <c r="EW16" s="21">
        <v>0</v>
      </c>
      <c r="EX16" s="20" t="s">
        <v>42</v>
      </c>
      <c r="EY16" s="23">
        <f>$C$5</f>
        <v>200000</v>
      </c>
      <c r="EZ16" s="20" t="s">
        <v>42</v>
      </c>
      <c r="FA16" s="20" t="s">
        <v>355</v>
      </c>
      <c r="FB16" s="21">
        <v>0</v>
      </c>
      <c r="FC16" s="21">
        <v>0</v>
      </c>
      <c r="FD16" s="20" t="s">
        <v>42</v>
      </c>
      <c r="FE16" s="21">
        <v>0</v>
      </c>
      <c r="FF16" s="20" t="s">
        <v>42</v>
      </c>
      <c r="FG16" s="20" t="s">
        <v>356</v>
      </c>
      <c r="FH16" s="20" t="s">
        <v>42</v>
      </c>
      <c r="FI16" s="20" t="s">
        <v>42</v>
      </c>
      <c r="FJ16" s="21">
        <v>0</v>
      </c>
      <c r="FK16" s="21">
        <v>0</v>
      </c>
      <c r="FL16" s="20" t="s">
        <v>42</v>
      </c>
      <c r="FM16" t="str">
        <f ca="1">FN16&amp;FO16&amp;FP16&amp;FQ16&amp;FR16&amp;FS16&amp;FT16&amp;FU16&amp;FV16&amp;FW16&amp;FX16&amp;FY16&amp;FZ16&amp;GA16&amp;GB16&amp;GC16</f>
        <v>('KGJPN','CD2016080200020','KGJPN','1408000','CD2016080200020',0,1,'CDDR','DOMES',216000,' ','2016-03-31','2016-03-31','2016-04-02','2016-09-30','AAA','AAA','AAA',' ',null,0,'2016080200020',0,'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FN16" t="str">
        <f ca="1">""&amp;"('"&amp;B16&amp;"'"&amp;",'"&amp;C16&amp;"'"&amp;",'"&amp;D16&amp;"'"&amp;",'"&amp;E16&amp;"'"&amp;",'"&amp;F16&amp;"'"&amp;","&amp;G16&amp;","&amp;H16&amp;",'"&amp;I16&amp;"'"&amp;",'"&amp;J16&amp;"'"&amp;","&amp;K16&amp;",'"&amp;L16&amp;"'"&amp;","&amp;IF(M16=0,"null",TEXT(M16,"'yyyy-mm-dd'"))&amp;","&amp;IF(N16=0,"null",TEXT(N16,"'yyyy-mm-dd'"))&amp;","&amp;IF(O16=0,"null",TEXT(O16,"'yyyy-mm-dd'"))&amp;","&amp;IF(P16=0,"null",TEXT(P16,"'yyyy-mm-dd'"))</f>
        <v>('KGJPN','CD2016080200020','KGJPN','1408000','CD2016080200020',0,1,'CDDR','DOMES',216000,' ','2016-03-31','2016-03-31','2016-04-02','2016-09-30'</v>
      </c>
      <c r="FO16" t="str">
        <f ca="1">""&amp;",'"&amp;Q16&amp;"'"&amp;",'"&amp;R16&amp;"'"&amp;",'"&amp;S16&amp;"'"&amp;",'"&amp;T16&amp;"'"&amp;","&amp;IF(U16=0,"null",TEXT(U16,"'yyyy-mm-dd'"))&amp;","&amp;V16&amp;",'"&amp;W16&amp;"'"&amp;","&amp;X16&amp;",'"&amp;Y16&amp;"'"&amp;","&amp;Z16&amp;",'"&amp;AA16&amp;"'"&amp;",'"&amp;AB16&amp;"'"&amp;","&amp;AC16&amp;","&amp;AD16&amp;","&amp;IF(AE16=0,"null",TEXT(AE16,"'yyyy-mm-dd'"))&amp;","&amp;IF(AF16=0,"null",TEXT(AF16,"'yyyy-mm-dd'"))</f>
        <v>,'AAA','AAA','AAA',' ',null,0,'2016080200020',0,' ',0,'Y',' ',0,0,null,null</v>
      </c>
      <c r="FP16" t="str">
        <f>""&amp;","&amp;AG16&amp;","&amp;AH16&amp;",'"&amp;AI16&amp;"'"&amp;",'"&amp;AJ16&amp;"'"&amp;","&amp;IF(AK16=0,"null",TEXT(AK16,"'yyyy-mm-dd'"))&amp;","&amp;IF(AL16=0,"null",TEXT(AL16,"'yyyy-mm-dd'"))&amp;","&amp;IF(AM16=0,"null",TEXT(AM16,"'yyyy-mm-dd'"))&amp;","&amp;AN16&amp;","&amp;IF(AO16=0,"null",TEXT(AO16,"'yyyy-mm-dd'"))&amp;","&amp;AP16&amp;","&amp;IF(AQ16=0,"null",TEXT(AQ16,"'yyyy-mm-dd'"))&amp;","&amp;AR16&amp;",'"&amp;AS16&amp;"'"&amp;",'"&amp;AT16&amp;"'"&amp;",'"&amp;AU16&amp;"'"&amp;",'"&amp;AV16&amp;"'"</f>
        <v>,0,0,'N','ARMDS',null,null,null,0,null,0,null,0,'N',' ','IT-01','I'</v>
      </c>
      <c r="FQ16" t="str">
        <f>""&amp;",'"&amp;AW16&amp;"'"&amp;","&amp;IF(AX16=0,"null",TEXT(AX16,"'yyyy-mm-dd'"))&amp;",'"&amp;AY16&amp;"'"&amp;",'"&amp;AZ16&amp;"'"&amp;",'"&amp;BA16&amp;"'"&amp;",'"&amp;BB16&amp;"'"&amp;",'"&amp;BC16&amp;"'"&amp;","&amp;BD16&amp;","&amp;BE16&amp;","&amp;BF16&amp;",'"&amp;BG16&amp;"'"&amp;","&amp;BH16&amp;",'"&amp;BI16&amp;"'"&amp;","&amp;BJ16&amp;",'"&amp;BK16&amp;"'"&amp;","&amp;IF(BL16=0,"null",TEXT(BL16,"'yyyy-mm-dd'"))</f>
        <v>,' ',null,' ',' ',' ','JPY','APTTM',1,1,0,' ',216000,'JPY',0,' ',null</v>
      </c>
      <c r="FR16" t="str">
        <f>""&amp;",'"&amp;BM16&amp;"'"&amp;",'"&amp;BN16&amp;"'"&amp;",'"&amp;BO16&amp;"'"&amp;",'"&amp;BP16&amp;"'"&amp;",'"&amp;BQ16&amp;"'"&amp;",'"&amp;BR16&amp;"'"&amp;","&amp;BS16&amp;","&amp;BT16&amp;","&amp;BU16&amp;","&amp;BV16&amp;",'"&amp;BW16&amp;"'"&amp;",'"&amp;BX16&amp;"'"&amp;",'"&amp;BY16&amp;"'"&amp;",'"&amp;BZ16&amp;"'"&amp;",'"&amp;CA16&amp;"'"&amp;",'"&amp;CB16&amp;"'"</f>
        <v>,'KGJPN','N','N',' ','I','N',200000,200000,16000,16000,'JPN',' ','JPN','JPN',' ','U'</v>
      </c>
      <c r="FS16" t="str">
        <f>""&amp;",'"&amp;CC16&amp;"'"&amp;",'"&amp;CD16&amp;"'"&amp;",'"&amp;CE16&amp;"'"&amp;",'"&amp;CF16&amp;"'"&amp;",'"&amp;CG16&amp;"'"&amp;",'"&amp;CH16&amp;"'"&amp;",'"&amp;CI16&amp;"'"&amp;","&amp;CJ16&amp;",'"&amp;CK16&amp;"'"&amp;",'"&amp;CL16&amp;"'"&amp;",'"&amp;CM16&amp;"'"&amp;",'"&amp;CN16&amp;"'"&amp;",'"&amp;CO16&amp;"'"&amp;",'"&amp;CP16&amp;"'"&amp;",'"&amp;CQ16&amp;"'"&amp;",'"&amp;CR16&amp;"'"</f>
        <v>,' ','VO','N',' ',' ',' ',' ',0,' ',' ',' ','CHK',' ',' ',' ',' '</v>
      </c>
      <c r="FT16" t="str">
        <f>""&amp;",'"&amp;CS16&amp;"'"&amp;",'"&amp;CT16&amp;"'"&amp;","&amp;CU16&amp;",'"&amp;CV16&amp;"'"&amp;",'"&amp;CW16&amp;"'"&amp;",'"&amp;CX16&amp;"'"&amp;",'"&amp;CY16&amp;"'"&amp;",'"&amp;CZ16&amp;"'"&amp;",'"&amp;DA16&amp;"'"&amp;",'"&amp;DB16&amp;"'"&amp;",'"&amp;DC16&amp;"'"&amp;","&amp;DD16&amp;","&amp;DE16&amp;",'"&amp;DF16&amp;"'"&amp;","&amp;DG16&amp;",'"&amp;DH16&amp;"'"</f>
        <v>,' ',' ',0,'KGJPN','0005','0018',' ',' ',' ',' ',' ',0,0,' ',0,' '</v>
      </c>
      <c r="FU16" t="str">
        <f>""&amp;",'"&amp;DI16&amp;"'"&amp;","&amp;IF(DJ16=0,"null",TEXT(DJ16,"'yyyy-mm-dd'"))&amp;",'"&amp;DK16&amp;"'"&amp;","&amp;DL16&amp;","&amp;DM16&amp;","&amp;DN16&amp;","&amp;DO16&amp;","&amp;DP16&amp;","&amp;DQ16&amp;","&amp;DR16&amp;","&amp;DS16&amp;","&amp;DT16&amp;","&amp;IF(DU16=0,"null",TEXT(DU16,"'yyyy-mm-dd'"))&amp;","&amp;IF(DV16=0,"null",TEXT(DV16,"'yyyy-mm-dd'"))&amp;","&amp;IF(DW16=0,"null",TEXT(DW16,"'yyyy-mm-dd'"))&amp;","&amp;IF(DX16=0,"null",TEXT(DX16,"'yyyy-mm-dd'"))</f>
        <v>,' ','2016-03-31',' ',0,0,0,1,0,0,0,0,0,'2016-03-31',null,null,null</v>
      </c>
      <c r="FV16" t="str">
        <f>""&amp;",'"&amp;DY16&amp;"'"&amp;",'"&amp;DZ16&amp;"'"&amp;",'"&amp;EA16&amp;"'"&amp;",'"&amp;EB16&amp;"'"&amp;",'"&amp;EC16&amp;"'"&amp;",'"&amp;ED16&amp;"'"&amp;",'"&amp;EE16&amp;"'"&amp;",'"&amp;EF16&amp;"'"&amp;",'"&amp;EG16&amp;"'"&amp;",'"&amp;EH16&amp;"'"&amp;",'"&amp;EI16&amp;"'"&amp;",'"&amp;EJ16&amp;"'"&amp;",'"&amp;EK16&amp;"'"&amp;",'"&amp;EL16&amp;"'"&amp;",'"&amp;EM16&amp;"'"&amp;",'"&amp;EN16&amp;"'"</f>
        <v>,' ','KJ0245',' ',' ',' ','44','FB','S',' ',' ',' ',' ',' ',' ',' ','Y'</v>
      </c>
      <c r="FW16" t="str">
        <f>""&amp;",'"&amp;EO16&amp;"'"&amp;",'"&amp;EP16&amp;"'"&amp;",'"&amp;EQ16&amp;"'"&amp;",'"&amp;ER16&amp;"'"&amp;",'"&amp;ES16&amp;"'"&amp;",'"&amp;ET16&amp;"'"&amp;",'"&amp;EU16&amp;"'"&amp;",'"&amp;EV16&amp;"'"&amp;","&amp;EW16&amp;",'"&amp;EX16&amp;"'"&amp;","&amp;EY16&amp;",'"&amp;EZ16&amp;"'"&amp;",'"&amp;FA16&amp;"'"&amp;","&amp;FB16&amp;","&amp;FC16&amp;",'"&amp;FD16&amp;"'"</f>
        <v>,' ',' ',' ',' ',' ','N','N',' ',0,' ',200000,' ','D1246552',0,0,' '</v>
      </c>
      <c r="FX16" t="str">
        <f>""&amp;","&amp;FE16&amp;",'"&amp;FF16&amp;"'"&amp;",'"&amp;FG16&amp;"'"&amp;",'"&amp;FH16&amp;"'"&amp;",'"&amp;FI16&amp;"'"&amp;","&amp;FJ16&amp;","&amp;FK16&amp;",'"&amp;FL16&amp;"'"</f>
        <v>,0,' ','BL1514',' ',' ',0,0,' '</v>
      </c>
      <c r="FY16" t="str">
        <f>""</f>
        <v/>
      </c>
      <c r="FZ16" t="str">
        <f>""</f>
        <v/>
      </c>
      <c r="GA16" t="str">
        <f>""</f>
        <v/>
      </c>
      <c r="GB16" t="str">
        <f>""</f>
        <v/>
      </c>
      <c r="GC16" t="s">
        <v>358</v>
      </c>
    </row>
    <row r="17" spans="1:165" hidden="1">
      <c r="B17" s="3" t="s">
        <v>423</v>
      </c>
      <c r="E17" t="s">
        <v>424</v>
      </c>
    </row>
    <row r="18" spans="1:165">
      <c r="A18" s="25" t="str">
        <f>BK18</f>
        <v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v>
      </c>
      <c r="B18" s="18" t="s">
        <v>205</v>
      </c>
      <c r="C18" s="18" t="s">
        <v>206</v>
      </c>
      <c r="D18" s="18" t="s">
        <v>34</v>
      </c>
      <c r="E18" s="18" t="s">
        <v>35</v>
      </c>
      <c r="F18" s="18" t="s">
        <v>45</v>
      </c>
      <c r="G18" s="18" t="s">
        <v>46</v>
      </c>
      <c r="H18" s="18" t="s">
        <v>207</v>
      </c>
      <c r="I18" s="18" t="s">
        <v>251</v>
      </c>
      <c r="J18" s="18" t="s">
        <v>252</v>
      </c>
      <c r="K18" s="18" t="s">
        <v>253</v>
      </c>
      <c r="L18" s="18" t="s">
        <v>254</v>
      </c>
      <c r="M18" s="18" t="s">
        <v>255</v>
      </c>
      <c r="N18" s="18" t="s">
        <v>256</v>
      </c>
      <c r="O18" s="18" t="s">
        <v>257</v>
      </c>
      <c r="P18" s="18" t="s">
        <v>258</v>
      </c>
      <c r="Q18" s="18" t="s">
        <v>259</v>
      </c>
      <c r="R18" s="18" t="s">
        <v>260</v>
      </c>
      <c r="S18" s="18" t="s">
        <v>261</v>
      </c>
      <c r="T18" s="18" t="s">
        <v>262</v>
      </c>
      <c r="U18" s="18" t="s">
        <v>263</v>
      </c>
      <c r="V18" s="18" t="s">
        <v>264</v>
      </c>
      <c r="W18" s="18" t="s">
        <v>265</v>
      </c>
      <c r="X18" s="18" t="s">
        <v>266</v>
      </c>
      <c r="Y18" s="18" t="s">
        <v>267</v>
      </c>
      <c r="Z18" s="18" t="s">
        <v>268</v>
      </c>
      <c r="AA18" s="18" t="s">
        <v>269</v>
      </c>
      <c r="AB18" s="18" t="s">
        <v>270</v>
      </c>
      <c r="AC18" s="18" t="s">
        <v>176</v>
      </c>
      <c r="AD18" s="18" t="s">
        <v>271</v>
      </c>
      <c r="AE18" s="18" t="s">
        <v>272</v>
      </c>
      <c r="AF18" s="18" t="s">
        <v>273</v>
      </c>
      <c r="AG18" s="18" t="s">
        <v>306</v>
      </c>
      <c r="AH18" s="18" t="s">
        <v>274</v>
      </c>
      <c r="AI18" s="18" t="s">
        <v>275</v>
      </c>
      <c r="AJ18" s="18" t="s">
        <v>282</v>
      </c>
      <c r="AK18" s="36" t="s">
        <v>67</v>
      </c>
      <c r="AL18" s="18" t="s">
        <v>280</v>
      </c>
      <c r="AM18" s="18" t="s">
        <v>281</v>
      </c>
      <c r="AN18" s="18" t="s">
        <v>59</v>
      </c>
      <c r="AO18" s="18" t="s">
        <v>60</v>
      </c>
      <c r="AP18" s="18" t="s">
        <v>61</v>
      </c>
      <c r="AQ18" s="18" t="s">
        <v>57</v>
      </c>
      <c r="AR18" s="18" t="s">
        <v>278</v>
      </c>
      <c r="AS18" s="18" t="s">
        <v>285</v>
      </c>
      <c r="AT18" s="18" t="s">
        <v>286</v>
      </c>
      <c r="AU18" s="36" t="s">
        <v>287</v>
      </c>
      <c r="AV18" s="18" t="s">
        <v>288</v>
      </c>
      <c r="AW18" s="18" t="s">
        <v>289</v>
      </c>
      <c r="AX18" s="18" t="s">
        <v>156</v>
      </c>
      <c r="AY18" s="18" t="s">
        <v>157</v>
      </c>
      <c r="AZ18" s="18" t="s">
        <v>158</v>
      </c>
      <c r="BA18" s="18" t="s">
        <v>159</v>
      </c>
      <c r="BB18" s="18" t="s">
        <v>160</v>
      </c>
      <c r="BC18" s="18" t="s">
        <v>231</v>
      </c>
      <c r="BD18" s="18" t="s">
        <v>232</v>
      </c>
      <c r="BE18" s="18" t="s">
        <v>233</v>
      </c>
      <c r="BF18" s="18" t="s">
        <v>234</v>
      </c>
      <c r="BG18" s="18" t="s">
        <v>51</v>
      </c>
      <c r="BH18" s="18" t="s">
        <v>307</v>
      </c>
      <c r="BI18" s="18" t="s">
        <v>308</v>
      </c>
      <c r="BJ18" s="18" t="s">
        <v>309</v>
      </c>
      <c r="BK18" t="s">
        <v>425</v>
      </c>
    </row>
    <row r="19" spans="1:165">
      <c r="A19" s="25" t="str">
        <f ca="1">BK19</f>
        <v>('KGJPN','CD2016080200020','KGJPN','1408000','CD2016080200020',0,1,'RECORDING','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19" s="15" t="str">
        <f>$C$1</f>
        <v>KGJPN</v>
      </c>
      <c r="C19" s="24" t="str">
        <f ca="1">$C$3</f>
        <v>CD2016080200020</v>
      </c>
      <c r="D19" s="15" t="str">
        <f>$C$1</f>
        <v>KGJPN</v>
      </c>
      <c r="E19" s="15" t="str">
        <f>$C$2</f>
        <v>1408000</v>
      </c>
      <c r="F19" s="24" t="str">
        <f ca="1">$C$3</f>
        <v>CD2016080200020</v>
      </c>
      <c r="G19" s="21">
        <v>0</v>
      </c>
      <c r="H19" s="21">
        <v>1</v>
      </c>
      <c r="I19" s="20" t="s">
        <v>297</v>
      </c>
      <c r="J19" s="20" t="s">
        <v>42</v>
      </c>
      <c r="K19" s="21">
        <v>1</v>
      </c>
      <c r="L19" s="20" t="s">
        <v>0</v>
      </c>
      <c r="M19" s="15" t="str">
        <f>$C$1</f>
        <v>KGJPN</v>
      </c>
      <c r="N19" s="20" t="s">
        <v>298</v>
      </c>
      <c r="O19" s="20" t="s">
        <v>42</v>
      </c>
      <c r="P19" s="15" t="str">
        <f>$C$7</f>
        <v>KJ0245</v>
      </c>
      <c r="Q19" s="20" t="s">
        <v>42</v>
      </c>
      <c r="R19" s="20" t="s">
        <v>42</v>
      </c>
      <c r="S19" s="20" t="s">
        <v>42</v>
      </c>
      <c r="T19" s="20" t="s">
        <v>42</v>
      </c>
      <c r="U19" s="20" t="s">
        <v>42</v>
      </c>
      <c r="V19" s="20" t="s">
        <v>42</v>
      </c>
      <c r="W19" s="20" t="s">
        <v>42</v>
      </c>
      <c r="X19" s="20" t="s">
        <v>42</v>
      </c>
      <c r="Y19" s="20" t="s">
        <v>42</v>
      </c>
      <c r="Z19" s="15" t="str">
        <f>$C$2</f>
        <v>1408000</v>
      </c>
      <c r="AA19" s="20" t="s">
        <v>42</v>
      </c>
      <c r="AB19" s="20" t="s">
        <v>42</v>
      </c>
      <c r="AC19" s="20" t="s">
        <v>42</v>
      </c>
      <c r="AD19" s="20" t="s">
        <v>42</v>
      </c>
      <c r="AE19" s="23">
        <f>$C$4</f>
        <v>216000</v>
      </c>
      <c r="AF19" s="21">
        <v>0</v>
      </c>
      <c r="AG19" s="20" t="s">
        <v>187</v>
      </c>
      <c r="AH19" s="20" t="s">
        <v>42</v>
      </c>
      <c r="AI19" s="20" t="s">
        <v>42</v>
      </c>
      <c r="AJ19" s="20" t="s">
        <v>300</v>
      </c>
      <c r="AK19" s="22">
        <v>42460</v>
      </c>
      <c r="AL19" s="20" t="s">
        <v>192</v>
      </c>
      <c r="AM19" s="23">
        <f>$C$4</f>
        <v>216000</v>
      </c>
      <c r="AN19" s="20" t="s">
        <v>193</v>
      </c>
      <c r="AO19" s="21">
        <v>1</v>
      </c>
      <c r="AP19" s="21">
        <v>1</v>
      </c>
      <c r="AQ19" s="20" t="s">
        <v>192</v>
      </c>
      <c r="AR19" s="20" t="s">
        <v>64</v>
      </c>
      <c r="AS19" s="20" t="s">
        <v>42</v>
      </c>
      <c r="AT19" s="20" t="s">
        <v>42</v>
      </c>
      <c r="AU19" s="22">
        <v>42460</v>
      </c>
      <c r="AV19" s="20" t="s">
        <v>42</v>
      </c>
      <c r="AW19" s="20" t="s">
        <v>64</v>
      </c>
      <c r="AX19" s="20" t="s">
        <v>42</v>
      </c>
      <c r="AY19" s="20" t="s">
        <v>42</v>
      </c>
      <c r="AZ19" s="20" t="s">
        <v>42</v>
      </c>
      <c r="BA19" s="20" t="s">
        <v>42</v>
      </c>
      <c r="BB19" s="20" t="s">
        <v>42</v>
      </c>
      <c r="BC19" s="20" t="s">
        <v>42</v>
      </c>
      <c r="BD19" s="20" t="s">
        <v>42</v>
      </c>
      <c r="BE19" s="20" t="s">
        <v>42</v>
      </c>
      <c r="BF19" s="20" t="s">
        <v>42</v>
      </c>
      <c r="BG19" s="20" t="s">
        <v>42</v>
      </c>
      <c r="BH19" s="20" t="s">
        <v>42</v>
      </c>
      <c r="BI19" s="20" t="s">
        <v>42</v>
      </c>
      <c r="BJ19" s="20" t="s">
        <v>42</v>
      </c>
      <c r="BK19" t="str">
        <f ca="1">BL19&amp;BM19&amp;BN19&amp;BO19&amp;BP19&amp;BQ19&amp;BR19&amp;BS19&amp;BT19&amp;BU19&amp;BV19&amp;BW19&amp;BX19&amp;BY19&amp;BZ19&amp;CA19</f>
        <v>('KGJPN','CD2016080200020','KGJPN','1408000','CD2016080200020',0,1,'RECORDING','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L19" t="str">
        <f ca="1">""&amp;"('"&amp;B19&amp;"'"&amp;",'"&amp;C19&amp;"'"&amp;",'"&amp;D19&amp;"'"&amp;",'"&amp;E19&amp;"'"&amp;",'"&amp;F19&amp;"'"&amp;","&amp;G19&amp;","&amp;H19&amp;",'"&amp;I19&amp;"'"&amp;",'"&amp;J19&amp;"'"&amp;","&amp;K19&amp;",'"&amp;L19&amp;"'"&amp;",'"&amp;M19&amp;"'"&amp;",'"&amp;N19&amp;"'"&amp;",'"&amp;O19&amp;"'"&amp;",'"&amp;P19&amp;"'"</f>
        <v>('KGJPN','CD2016080200020','KGJPN','1408000','CD2016080200020',0,1,'RECORDING',' ',1,'Y','KGJPN','AC230020',' ','KJ0245'</v>
      </c>
      <c r="BM19" t="str">
        <f>""&amp;",'"&amp;Q19&amp;"'"&amp;",'"&amp;R19&amp;"'"&amp;",'"&amp;S19&amp;"'"&amp;",'"&amp;T19&amp;"'"&amp;",'"&amp;U19&amp;"'"&amp;",'"&amp;V19&amp;"'"&amp;",'"&amp;W19&amp;"'"&amp;",'"&amp;X19&amp;"'"&amp;",'"&amp;Y19&amp;"'"&amp;",'"&amp;Z19&amp;"'"&amp;",'"&amp;AA19&amp;"'"&amp;",'"&amp;AB19&amp;"'"&amp;",'"&amp;AC19&amp;"'"&amp;",'"&amp;AD19&amp;"'"&amp;","&amp;AE19&amp;","&amp;AF19</f>
        <v>,' ',' ',' ',' ',' ',' ',' ',' ',' ','1408000',' ',' ',' ',' ',216000,0</v>
      </c>
      <c r="BN19" t="str">
        <f>""&amp;",'"&amp;AG19&amp;"'"&amp;",'"&amp;AH19&amp;"'"&amp;",'"&amp;AI19&amp;"'"&amp;",'"&amp;AJ19&amp;"'"&amp;","&amp;IF(AK19=0,"null",TEXT(AK19,"'yyyy-mm-dd'"))&amp;",'"&amp;AL19&amp;"'"&amp;","&amp;AM19&amp;",'"&amp;AN19&amp;"'"&amp;","&amp;AO19&amp;","&amp;AP19&amp;",'"&amp;AQ19&amp;"'"&amp;",'"&amp;AR19&amp;"'"&amp;",'"&amp;AS19&amp;"'"&amp;",'"&amp;AT19&amp;"'"&amp;","&amp;IF(AU19=0,"null",TEXT(AU19,"'yyyy-mm-dd'"))&amp;",'"&amp;AV19&amp;"'"</f>
        <v>,'C',' ',' ','A','2016-03-31','JPY',216000,'APTTM',1,1,'JPY','N',' ',' ','2016-03-31',' '</v>
      </c>
      <c r="BO19" t="str">
        <f>""&amp;",'"&amp;AW19&amp;"'"&amp;",'"&amp;AX19&amp;"'"&amp;",'"&amp;AY19&amp;"'"&amp;",'"&amp;AZ19&amp;"'"&amp;",'"&amp;BA19&amp;"'"&amp;",'"&amp;BB19&amp;"'"&amp;",'"&amp;BC19&amp;"'"&amp;",'"&amp;BD19&amp;"'"&amp;",'"&amp;BE19&amp;"'"&amp;",'"&amp;BF19&amp;"'"&amp;",'"&amp;BG19&amp;"'"&amp;",'"&amp;BH19&amp;"'"&amp;",'"&amp;BI19&amp;"'"&amp;",'"&amp;BJ19&amp;"'"</f>
        <v>,'N',' ',' ',' ',' ',' ',' ',' ',' ',' ',' ',' ',' ',' '</v>
      </c>
      <c r="BP19" t="str">
        <f>""</f>
        <v/>
      </c>
      <c r="BQ19" t="str">
        <f>""</f>
        <v/>
      </c>
      <c r="BR19" t="str">
        <f>""</f>
        <v/>
      </c>
      <c r="BS19" t="str">
        <f>""</f>
        <v/>
      </c>
      <c r="BT19" t="str">
        <f>""</f>
        <v/>
      </c>
      <c r="BU19" t="str">
        <f>""</f>
        <v/>
      </c>
      <c r="BV19" t="str">
        <f>""</f>
        <v/>
      </c>
      <c r="BW19" t="str">
        <f>""</f>
        <v/>
      </c>
      <c r="BX19" t="str">
        <f>""</f>
        <v/>
      </c>
      <c r="BY19" t="str">
        <f>""</f>
        <v/>
      </c>
      <c r="BZ19" t="str">
        <f>""</f>
        <v/>
      </c>
      <c r="CA19" t="s">
        <v>43</v>
      </c>
    </row>
    <row r="20" spans="1:165">
      <c r="A20" s="25" t="str">
        <f ca="1">BK20</f>
        <v>('KGJPN','CD2016080200020','KGJPN','1408000','CD2016080200020',0,1,'RECORDING','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20" s="15" t="str">
        <f>$C$1</f>
        <v>KGJPN</v>
      </c>
      <c r="C20" s="24" t="str">
        <f ca="1">$C$3</f>
        <v>CD2016080200020</v>
      </c>
      <c r="D20" s="15" t="str">
        <f>$C$1</f>
        <v>KGJPN</v>
      </c>
      <c r="E20" s="15" t="str">
        <f>$C$2</f>
        <v>1408000</v>
      </c>
      <c r="F20" s="24" t="str">
        <f ca="1">$C$3</f>
        <v>CD2016080200020</v>
      </c>
      <c r="G20" s="21">
        <v>0</v>
      </c>
      <c r="H20" s="21">
        <v>1</v>
      </c>
      <c r="I20" s="20" t="s">
        <v>297</v>
      </c>
      <c r="J20" s="20" t="s">
        <v>42</v>
      </c>
      <c r="K20" s="21">
        <v>2</v>
      </c>
      <c r="L20" s="20" t="s">
        <v>0</v>
      </c>
      <c r="M20" s="15" t="str">
        <f>$C$1</f>
        <v>KGJPN</v>
      </c>
      <c r="N20" s="20" t="s">
        <v>350</v>
      </c>
      <c r="O20" s="20" t="s">
        <v>42</v>
      </c>
      <c r="P20" s="15" t="str">
        <f>$C$7</f>
        <v>KJ0245</v>
      </c>
      <c r="Q20" s="20" t="s">
        <v>42</v>
      </c>
      <c r="R20" s="20" t="s">
        <v>42</v>
      </c>
      <c r="S20" s="20" t="s">
        <v>42</v>
      </c>
      <c r="T20" s="20" t="s">
        <v>42</v>
      </c>
      <c r="U20" s="20" t="s">
        <v>42</v>
      </c>
      <c r="V20" s="20" t="s">
        <v>42</v>
      </c>
      <c r="W20" s="20" t="s">
        <v>42</v>
      </c>
      <c r="X20" s="20" t="s">
        <v>42</v>
      </c>
      <c r="Y20" s="20" t="s">
        <v>42</v>
      </c>
      <c r="Z20" s="15" t="str">
        <f>$C$2</f>
        <v>1408000</v>
      </c>
      <c r="AA20" s="20" t="s">
        <v>42</v>
      </c>
      <c r="AB20" s="20" t="s">
        <v>42</v>
      </c>
      <c r="AC20" s="20" t="s">
        <v>42</v>
      </c>
      <c r="AD20" s="20" t="s">
        <v>42</v>
      </c>
      <c r="AE20" s="23">
        <f>-1*$C$5</f>
        <v>-200000</v>
      </c>
      <c r="AF20" s="21">
        <v>0</v>
      </c>
      <c r="AG20" s="20" t="s">
        <v>187</v>
      </c>
      <c r="AH20" s="20" t="s">
        <v>42</v>
      </c>
      <c r="AI20" s="20" t="s">
        <v>42</v>
      </c>
      <c r="AJ20" s="20" t="s">
        <v>301</v>
      </c>
      <c r="AK20" s="22">
        <v>42460</v>
      </c>
      <c r="AL20" s="20" t="s">
        <v>192</v>
      </c>
      <c r="AM20" s="23">
        <f>-1*$C$5</f>
        <v>-200000</v>
      </c>
      <c r="AN20" s="20" t="s">
        <v>193</v>
      </c>
      <c r="AO20" s="21">
        <v>1</v>
      </c>
      <c r="AP20" s="21">
        <v>1</v>
      </c>
      <c r="AQ20" s="20" t="s">
        <v>192</v>
      </c>
      <c r="AR20" s="20" t="s">
        <v>64</v>
      </c>
      <c r="AS20" s="20" t="s">
        <v>42</v>
      </c>
      <c r="AT20" s="20" t="s">
        <v>42</v>
      </c>
      <c r="AU20" s="22">
        <v>42460</v>
      </c>
      <c r="AV20" s="20" t="s">
        <v>42</v>
      </c>
      <c r="AW20" s="20" t="s">
        <v>64</v>
      </c>
      <c r="AX20" s="20" t="s">
        <v>42</v>
      </c>
      <c r="AY20" s="20" t="s">
        <v>42</v>
      </c>
      <c r="AZ20" s="20" t="s">
        <v>42</v>
      </c>
      <c r="BA20" s="20" t="s">
        <v>42</v>
      </c>
      <c r="BB20" s="20" t="s">
        <v>42</v>
      </c>
      <c r="BC20" s="20" t="s">
        <v>42</v>
      </c>
      <c r="BD20" s="20" t="s">
        <v>42</v>
      </c>
      <c r="BE20" s="20" t="s">
        <v>42</v>
      </c>
      <c r="BF20" s="20" t="s">
        <v>42</v>
      </c>
      <c r="BG20" s="20" t="s">
        <v>42</v>
      </c>
      <c r="BH20" s="20" t="s">
        <v>42</v>
      </c>
      <c r="BI20" s="20" t="s">
        <v>42</v>
      </c>
      <c r="BJ20" s="20" t="s">
        <v>42</v>
      </c>
      <c r="BK20" t="str">
        <f ca="1">BL20&amp;BM20&amp;BN20&amp;BO20&amp;BP20&amp;BQ20&amp;BR20&amp;BS20&amp;BT20&amp;BU20&amp;BV20&amp;BW20&amp;BX20&amp;BY20&amp;BZ20&amp;CA20</f>
        <v>('KGJPN','CD2016080200020','KGJPN','1408000','CD2016080200020',0,1,'RECORDING','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L20" t="str">
        <f ca="1">""&amp;"('"&amp;B20&amp;"'"&amp;",'"&amp;C20&amp;"'"&amp;",'"&amp;D20&amp;"'"&amp;",'"&amp;E20&amp;"'"&amp;",'"&amp;F20&amp;"'"&amp;","&amp;G20&amp;","&amp;H20&amp;",'"&amp;I20&amp;"'"&amp;",'"&amp;J20&amp;"'"&amp;","&amp;K20&amp;",'"&amp;L20&amp;"'"&amp;",'"&amp;M20&amp;"'"&amp;",'"&amp;N20&amp;"'"&amp;",'"&amp;O20&amp;"'"&amp;",'"&amp;P20&amp;"'"</f>
        <v>('KGJPN','CD2016080200020','KGJPN','1408000','CD2016080200020',0,1,'RECORDING',' ',2,'Y','KGJPN','AC100030',' ','KJ0245'</v>
      </c>
      <c r="BM20" t="str">
        <f>""&amp;",'"&amp;Q20&amp;"'"&amp;",'"&amp;R20&amp;"'"&amp;",'"&amp;S20&amp;"'"&amp;",'"&amp;T20&amp;"'"&amp;",'"&amp;U20&amp;"'"&amp;",'"&amp;V20&amp;"'"&amp;",'"&amp;W20&amp;"'"&amp;",'"&amp;X20&amp;"'"&amp;",'"&amp;Y20&amp;"'"&amp;",'"&amp;Z20&amp;"'"&amp;",'"&amp;AA20&amp;"'"&amp;",'"&amp;AB20&amp;"'"&amp;",'"&amp;AC20&amp;"'"&amp;",'"&amp;AD20&amp;"'"&amp;","&amp;AE20&amp;","&amp;AF20</f>
        <v>,' ',' ',' ',' ',' ',' ',' ',' ',' ','1408000',' ',' ',' ',' ',-200000,0</v>
      </c>
      <c r="BN20" t="str">
        <f>""&amp;",'"&amp;AG20&amp;"'"&amp;",'"&amp;AH20&amp;"'"&amp;",'"&amp;AI20&amp;"'"&amp;",'"&amp;AJ20&amp;"'"&amp;","&amp;IF(AK20=0,"null",TEXT(AK20,"'yyyy-mm-dd'"))&amp;",'"&amp;AL20&amp;"'"&amp;","&amp;AM20&amp;",'"&amp;AN20&amp;"'"&amp;","&amp;AO20&amp;","&amp;AP20&amp;",'"&amp;AQ20&amp;"'"&amp;",'"&amp;AR20&amp;"'"&amp;",'"&amp;AS20&amp;"'"&amp;",'"&amp;AT20&amp;"'"&amp;","&amp;IF(AU20=0,"null",TEXT(AU20,"'yyyy-mm-dd'"))&amp;",'"&amp;AV20&amp;"'"</f>
        <v>,'C',' ',' ','U','2016-03-31','JPY',-200000,'APTTM',1,1,'JPY','N',' ',' ','2016-03-31',' '</v>
      </c>
      <c r="BO20" t="str">
        <f>""&amp;",'"&amp;AW20&amp;"'"&amp;",'"&amp;AX20&amp;"'"&amp;",'"&amp;AY20&amp;"'"&amp;",'"&amp;AZ20&amp;"'"&amp;",'"&amp;BA20&amp;"'"&amp;",'"&amp;BB20&amp;"'"&amp;",'"&amp;BC20&amp;"'"&amp;",'"&amp;BD20&amp;"'"&amp;",'"&amp;BE20&amp;"'"&amp;",'"&amp;BF20&amp;"'"&amp;",'"&amp;BG20&amp;"'"&amp;",'"&amp;BH20&amp;"'"&amp;",'"&amp;BI20&amp;"'"&amp;",'"&amp;BJ20&amp;"'"</f>
        <v>,'N',' ',' ',' ',' ',' ',' ',' ',' ',' ',' ',' ',' ',' '</v>
      </c>
      <c r="BP20" t="str">
        <f>""</f>
        <v/>
      </c>
      <c r="BQ20" t="str">
        <f>""</f>
        <v/>
      </c>
      <c r="BR20" t="str">
        <f>""</f>
        <v/>
      </c>
      <c r="BS20" t="str">
        <f>""</f>
        <v/>
      </c>
      <c r="BT20" t="str">
        <f>""</f>
        <v/>
      </c>
      <c r="BU20" t="str">
        <f>""</f>
        <v/>
      </c>
      <c r="BV20" t="str">
        <f>""</f>
        <v/>
      </c>
      <c r="BW20" t="str">
        <f>""</f>
        <v/>
      </c>
      <c r="BX20" t="str">
        <f>""</f>
        <v/>
      </c>
      <c r="BY20" t="str">
        <f>""</f>
        <v/>
      </c>
      <c r="BZ20" t="str">
        <f>""</f>
        <v/>
      </c>
      <c r="CA20" t="s">
        <v>43</v>
      </c>
    </row>
    <row r="21" spans="1:165">
      <c r="A21" s="25" t="str">
        <f ca="1">BK21</f>
        <v>('KGJPN','CD2016080200020','KGJPN','1408000','CD2016080200020',0,1,'RECORDING','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21" s="15" t="str">
        <f>$C$1</f>
        <v>KGJPN</v>
      </c>
      <c r="C21" s="24" t="str">
        <f ca="1">$C$3</f>
        <v>CD2016080200020</v>
      </c>
      <c r="D21" s="15" t="str">
        <f>$C$1</f>
        <v>KGJPN</v>
      </c>
      <c r="E21" s="15" t="str">
        <f>$C$2</f>
        <v>1408000</v>
      </c>
      <c r="F21" s="24" t="str">
        <f ca="1">$C$3</f>
        <v>CD2016080200020</v>
      </c>
      <c r="G21" s="21">
        <v>0</v>
      </c>
      <c r="H21" s="21">
        <v>1</v>
      </c>
      <c r="I21" s="20" t="s">
        <v>297</v>
      </c>
      <c r="J21" s="20" t="s">
        <v>42</v>
      </c>
      <c r="K21" s="21">
        <v>3</v>
      </c>
      <c r="L21" s="20" t="s">
        <v>0</v>
      </c>
      <c r="M21" s="15" t="str">
        <f>$C$1</f>
        <v>KGJPN</v>
      </c>
      <c r="N21" s="20" t="s">
        <v>302</v>
      </c>
      <c r="O21" s="20" t="s">
        <v>42</v>
      </c>
      <c r="P21" s="15" t="str">
        <f>$C$7</f>
        <v>KJ0245</v>
      </c>
      <c r="Q21" s="20" t="s">
        <v>42</v>
      </c>
      <c r="R21" s="20" t="s">
        <v>42</v>
      </c>
      <c r="S21" s="20" t="s">
        <v>42</v>
      </c>
      <c r="T21" s="20" t="s">
        <v>42</v>
      </c>
      <c r="U21" s="20" t="s">
        <v>42</v>
      </c>
      <c r="V21" s="20" t="s">
        <v>42</v>
      </c>
      <c r="W21" s="20" t="s">
        <v>42</v>
      </c>
      <c r="X21" s="20" t="s">
        <v>42</v>
      </c>
      <c r="Y21" s="20" t="s">
        <v>42</v>
      </c>
      <c r="Z21" s="15" t="str">
        <f>$C$2</f>
        <v>1408000</v>
      </c>
      <c r="AA21" s="20" t="s">
        <v>42</v>
      </c>
      <c r="AB21" s="20" t="s">
        <v>42</v>
      </c>
      <c r="AC21" s="20" t="s">
        <v>42</v>
      </c>
      <c r="AD21" s="20" t="s">
        <v>42</v>
      </c>
      <c r="AE21" s="23">
        <f>-1*$C$6</f>
        <v>-16000</v>
      </c>
      <c r="AF21" s="21">
        <v>0</v>
      </c>
      <c r="AG21" s="20" t="s">
        <v>187</v>
      </c>
      <c r="AH21" s="20" t="s">
        <v>42</v>
      </c>
      <c r="AI21" s="20" t="s">
        <v>42</v>
      </c>
      <c r="AJ21" s="20" t="s">
        <v>303</v>
      </c>
      <c r="AK21" s="22">
        <v>42460</v>
      </c>
      <c r="AL21" s="20" t="s">
        <v>192</v>
      </c>
      <c r="AM21" s="23">
        <f>-1*$C$6</f>
        <v>-16000</v>
      </c>
      <c r="AN21" s="20" t="s">
        <v>193</v>
      </c>
      <c r="AO21" s="21">
        <v>1</v>
      </c>
      <c r="AP21" s="21">
        <v>1</v>
      </c>
      <c r="AQ21" s="20" t="s">
        <v>192</v>
      </c>
      <c r="AR21" s="20" t="s">
        <v>64</v>
      </c>
      <c r="AS21" s="20" t="s">
        <v>42</v>
      </c>
      <c r="AT21" s="20" t="s">
        <v>42</v>
      </c>
      <c r="AU21" s="22">
        <v>42460</v>
      </c>
      <c r="AV21" s="20" t="s">
        <v>42</v>
      </c>
      <c r="AW21" s="20" t="s">
        <v>64</v>
      </c>
      <c r="AX21" s="20" t="s">
        <v>42</v>
      </c>
      <c r="AY21" s="20" t="s">
        <v>42</v>
      </c>
      <c r="AZ21" s="20" t="s">
        <v>42</v>
      </c>
      <c r="BA21" s="20" t="s">
        <v>42</v>
      </c>
      <c r="BB21" s="20" t="s">
        <v>42</v>
      </c>
      <c r="BC21" s="20" t="s">
        <v>247</v>
      </c>
      <c r="BD21" s="20" t="s">
        <v>248</v>
      </c>
      <c r="BE21" s="20" t="s">
        <v>249</v>
      </c>
      <c r="BF21" s="20" t="s">
        <v>250</v>
      </c>
      <c r="BG21" s="20" t="s">
        <v>42</v>
      </c>
      <c r="BH21" s="20" t="s">
        <v>42</v>
      </c>
      <c r="BI21" s="20" t="s">
        <v>42</v>
      </c>
      <c r="BJ21" s="20" t="s">
        <v>42</v>
      </c>
      <c r="BK21" t="str">
        <f ca="1">BL21&amp;BM21&amp;BN21&amp;BO21&amp;BP21&amp;BQ21&amp;BR21&amp;BS21&amp;BT21&amp;BU21&amp;BV21&amp;BW21&amp;BX21&amp;BY21&amp;BZ21&amp;CA21</f>
        <v>('KGJPN','CD2016080200020','KGJPN','1408000','CD2016080200020',0,1,'RECORDING','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L21" t="str">
        <f ca="1">""&amp;"('"&amp;B21&amp;"'"&amp;",'"&amp;C21&amp;"'"&amp;",'"&amp;D21&amp;"'"&amp;",'"&amp;E21&amp;"'"&amp;",'"&amp;F21&amp;"'"&amp;","&amp;G21&amp;","&amp;H21&amp;",'"&amp;I21&amp;"'"&amp;",'"&amp;J21&amp;"'"&amp;","&amp;K21&amp;",'"&amp;L21&amp;"'"&amp;",'"&amp;M21&amp;"'"&amp;",'"&amp;N21&amp;"'"&amp;",'"&amp;O21&amp;"'"&amp;",'"&amp;P21&amp;"'"</f>
        <v>('KGJPN','CD2016080200020','KGJPN','1408000','CD2016080200020',0,1,'RECORDING',' ',3,'Y','KGJPN','AC700260',' ','KJ0245'</v>
      </c>
      <c r="BM21" t="str">
        <f>""&amp;",'"&amp;Q21&amp;"'"&amp;",'"&amp;R21&amp;"'"&amp;",'"&amp;S21&amp;"'"&amp;",'"&amp;T21&amp;"'"&amp;",'"&amp;U21&amp;"'"&amp;",'"&amp;V21&amp;"'"&amp;",'"&amp;W21&amp;"'"&amp;",'"&amp;X21&amp;"'"&amp;",'"&amp;Y21&amp;"'"&amp;",'"&amp;Z21&amp;"'"&amp;",'"&amp;AA21&amp;"'"&amp;",'"&amp;AB21&amp;"'"&amp;",'"&amp;AC21&amp;"'"&amp;",'"&amp;AD21&amp;"'"&amp;","&amp;AE21&amp;","&amp;AF21</f>
        <v>,' ',' ',' ',' ',' ',' ',' ',' ',' ','1408000',' ',' ',' ',' ',-16000,0</v>
      </c>
      <c r="BN21" t="str">
        <f>""&amp;",'"&amp;AG21&amp;"'"&amp;",'"&amp;AH21&amp;"'"&amp;",'"&amp;AI21&amp;"'"&amp;",'"&amp;AJ21&amp;"'"&amp;","&amp;IF(AK21=0,"null",TEXT(AK21,"'yyyy-mm-dd'"))&amp;",'"&amp;AL21&amp;"'"&amp;","&amp;AM21&amp;",'"&amp;AN21&amp;"'"&amp;","&amp;AO21&amp;","&amp;AP21&amp;",'"&amp;AQ21&amp;"'"&amp;",'"&amp;AR21&amp;"'"&amp;",'"&amp;AS21&amp;"'"&amp;",'"&amp;AT21&amp;"'"&amp;","&amp;IF(AU21=0,"null",TEXT(AU21,"'yyyy-mm-dd'"))&amp;",'"&amp;AV21&amp;"'"</f>
        <v>,'C',' ',' ','V','2016-03-31','JPY',-16000,'APTTM',1,1,'JPY','N',' ',' ','2016-03-31',' '</v>
      </c>
      <c r="BO21" t="str">
        <f>""&amp;",'"&amp;AW21&amp;"'"&amp;",'"&amp;AX21&amp;"'"&amp;",'"&amp;AY21&amp;"'"&amp;",'"&amp;AZ21&amp;"'"&amp;",'"&amp;BA21&amp;"'"&amp;",'"&amp;BB21&amp;"'"&amp;",'"&amp;BC21&amp;"'"&amp;",'"&amp;BD21&amp;"'"&amp;",'"&amp;BE21&amp;"'"&amp;",'"&amp;BF21&amp;"'"&amp;",'"&amp;BG21&amp;"'"&amp;",'"&amp;BH21&amp;"'"&amp;",'"&amp;BI21&amp;"'"&amp;",'"&amp;BJ21&amp;"'"</f>
        <v>,'N',' ',' ',' ',' ',' ','T','SK','KGT08','VO',' ',' ',' ',' '</v>
      </c>
      <c r="BP21" t="str">
        <f>""</f>
        <v/>
      </c>
      <c r="BQ21" t="str">
        <f>""</f>
        <v/>
      </c>
      <c r="BR21" t="str">
        <f>""</f>
        <v/>
      </c>
      <c r="BS21" t="str">
        <f>""</f>
        <v/>
      </c>
      <c r="BT21" t="str">
        <f>""</f>
        <v/>
      </c>
      <c r="BU21" t="str">
        <f>""</f>
        <v/>
      </c>
      <c r="BV21" t="str">
        <f>""</f>
        <v/>
      </c>
      <c r="BW21" t="str">
        <f>""</f>
        <v/>
      </c>
      <c r="BX21" t="str">
        <f>""</f>
        <v/>
      </c>
      <c r="BY21" t="str">
        <f>""</f>
        <v/>
      </c>
      <c r="BZ21" t="str">
        <f>""</f>
        <v/>
      </c>
      <c r="CA21" t="s">
        <v>358</v>
      </c>
    </row>
    <row r="22" spans="1:165" hidden="1">
      <c r="B22" s="3" t="s">
        <v>426</v>
      </c>
      <c r="E22" t="s">
        <v>427</v>
      </c>
    </row>
    <row r="23" spans="1:165">
      <c r="A23" s="25" t="str">
        <f>Y23</f>
        <v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v>
      </c>
      <c r="B23" s="18" t="s">
        <v>205</v>
      </c>
      <c r="C23" s="18" t="s">
        <v>206</v>
      </c>
      <c r="D23" s="18" t="s">
        <v>34</v>
      </c>
      <c r="E23" s="18" t="s">
        <v>35</v>
      </c>
      <c r="F23" s="18" t="s">
        <v>45</v>
      </c>
      <c r="G23" s="18" t="s">
        <v>46</v>
      </c>
      <c r="H23" s="18" t="s">
        <v>207</v>
      </c>
      <c r="I23" s="18" t="s">
        <v>231</v>
      </c>
      <c r="J23" s="18" t="s">
        <v>232</v>
      </c>
      <c r="K23" s="18" t="s">
        <v>233</v>
      </c>
      <c r="L23" s="18" t="s">
        <v>234</v>
      </c>
      <c r="M23" s="18" t="s">
        <v>235</v>
      </c>
      <c r="N23" s="36" t="s">
        <v>236</v>
      </c>
      <c r="O23" s="18" t="s">
        <v>237</v>
      </c>
      <c r="P23" s="18" t="s">
        <v>239</v>
      </c>
      <c r="Q23" s="18" t="s">
        <v>240</v>
      </c>
      <c r="R23" s="18" t="s">
        <v>241</v>
      </c>
      <c r="S23" s="18" t="s">
        <v>243</v>
      </c>
      <c r="T23" s="18" t="s">
        <v>245</v>
      </c>
      <c r="U23" s="18" t="s">
        <v>208</v>
      </c>
      <c r="V23" s="18" t="s">
        <v>242</v>
      </c>
      <c r="W23" s="18" t="s">
        <v>238</v>
      </c>
      <c r="X23" s="18" t="s">
        <v>244</v>
      </c>
      <c r="Y23" t="s">
        <v>428</v>
      </c>
    </row>
    <row r="24" spans="1:165">
      <c r="A24" s="25" t="str">
        <f ca="1">Y24</f>
        <v>('KGJPN','CD2016080200020','KGJPN','1408000','CD2016080200020',0,1,'T','SK','KGT08','VO',8,'2016-03-31',200000,200000,200000,16000,0,'N','JPY',16000,200000,0);</v>
      </c>
      <c r="B24" s="15" t="str">
        <f>$C$1</f>
        <v>KGJPN</v>
      </c>
      <c r="C24" s="24" t="str">
        <f ca="1">$C$3</f>
        <v>CD2016080200020</v>
      </c>
      <c r="D24" s="15" t="str">
        <f>$C$1</f>
        <v>KGJPN</v>
      </c>
      <c r="E24" s="15" t="str">
        <f>$C$2</f>
        <v>1408000</v>
      </c>
      <c r="F24" s="24" t="str">
        <f ca="1">$C$3</f>
        <v>CD2016080200020</v>
      </c>
      <c r="G24" s="21">
        <v>0</v>
      </c>
      <c r="H24" s="21">
        <v>1</v>
      </c>
      <c r="I24" s="20" t="s">
        <v>247</v>
      </c>
      <c r="J24" s="20" t="s">
        <v>248</v>
      </c>
      <c r="K24" s="20" t="s">
        <v>249</v>
      </c>
      <c r="L24" s="20" t="s">
        <v>250</v>
      </c>
      <c r="M24" s="21">
        <v>8</v>
      </c>
      <c r="N24" s="22">
        <v>42460</v>
      </c>
      <c r="O24" s="23">
        <f>$C$5</f>
        <v>200000</v>
      </c>
      <c r="P24" s="23">
        <f>$C$5</f>
        <v>200000</v>
      </c>
      <c r="Q24" s="23">
        <f>$C$5</f>
        <v>200000</v>
      </c>
      <c r="R24" s="23">
        <f>$C$6</f>
        <v>16000</v>
      </c>
      <c r="S24" s="21">
        <v>0</v>
      </c>
      <c r="T24" s="20" t="s">
        <v>64</v>
      </c>
      <c r="U24" s="20" t="s">
        <v>192</v>
      </c>
      <c r="V24" s="23">
        <f>$C$6</f>
        <v>16000</v>
      </c>
      <c r="W24" s="23">
        <f>$C$5</f>
        <v>200000</v>
      </c>
      <c r="X24" s="21">
        <v>0</v>
      </c>
      <c r="Y24" t="str">
        <f ca="1">Z24&amp;AA24&amp;AB24&amp;AC24&amp;AD24&amp;AE24&amp;AF24&amp;AG24&amp;AH24&amp;AI24&amp;AJ24&amp;AK24&amp;AL24&amp;AM24&amp;AN24&amp;AO24</f>
        <v>('KGJPN','CD2016080200020','KGJPN','1408000','CD2016080200020',0,1,'T','SK','KGT08','VO',8,'2016-03-31',200000,200000,200000,16000,0,'N','JPY',16000,200000,0);</v>
      </c>
      <c r="Z24" t="str">
        <f ca="1">""&amp;"('"&amp;B24&amp;"'"&amp;",'"&amp;C24&amp;"'"&amp;",'"&amp;D24&amp;"'"&amp;",'"&amp;E24&amp;"'"&amp;",'"&amp;F24&amp;"'"&amp;","&amp;G24&amp;","&amp;H24&amp;",'"&amp;I24&amp;"'"&amp;",'"&amp;J24&amp;"'"&amp;",'"&amp;K24&amp;"'"&amp;",'"&amp;L24&amp;"'"&amp;","&amp;M24&amp;","&amp;IF(N24=0,"null",TEXT(N24,"'yyyy-mm-dd'"))&amp;","&amp;O24&amp;","&amp;P24</f>
        <v>('KGJPN','CD2016080200020','KGJPN','1408000','CD2016080200020',0,1,'T','SK','KGT08','VO',8,'2016-03-31',200000,200000</v>
      </c>
      <c r="AA24" t="str">
        <f>""&amp;","&amp;Q24&amp;","&amp;R24&amp;","&amp;S24&amp;",'"&amp;T24&amp;"'"&amp;",'"&amp;U24&amp;"'"&amp;","&amp;V24&amp;","&amp;W24&amp;","&amp;X24</f>
        <v>,200000,16000,0,'N','JPY',16000,200000,0</v>
      </c>
      <c r="AB24" t="str">
        <f>""</f>
        <v/>
      </c>
      <c r="AC24" t="str">
        <f>""</f>
        <v/>
      </c>
      <c r="AD24" t="str">
        <f>""</f>
        <v/>
      </c>
      <c r="AE24" t="str">
        <f>""</f>
        <v/>
      </c>
      <c r="AF24" t="str">
        <f>""</f>
        <v/>
      </c>
      <c r="AG24" t="str">
        <f>""</f>
        <v/>
      </c>
      <c r="AH24" t="str">
        <f>""</f>
        <v/>
      </c>
      <c r="AI24" t="str">
        <f>""</f>
        <v/>
      </c>
      <c r="AJ24" t="str">
        <f>""</f>
        <v/>
      </c>
      <c r="AK24" t="str">
        <f>""</f>
        <v/>
      </c>
      <c r="AL24" t="str">
        <f>""</f>
        <v/>
      </c>
      <c r="AM24" t="str">
        <f>""</f>
        <v/>
      </c>
      <c r="AN24" t="str">
        <f>""</f>
        <v/>
      </c>
      <c r="AO24" t="s">
        <v>358</v>
      </c>
    </row>
    <row r="25" spans="1:165" hidden="1">
      <c r="B25" s="3" t="s">
        <v>429</v>
      </c>
      <c r="E25" t="s">
        <v>430</v>
      </c>
    </row>
    <row r="26" spans="1:165">
      <c r="A26" s="25" t="str">
        <f>CP26</f>
        <v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v>
      </c>
      <c r="B26" s="18" t="s">
        <v>34</v>
      </c>
      <c r="C26" s="18" t="s">
        <v>35</v>
      </c>
      <c r="D26" s="18" t="s">
        <v>45</v>
      </c>
      <c r="E26" s="18" t="s">
        <v>46</v>
      </c>
      <c r="F26" s="18" t="s">
        <v>104</v>
      </c>
      <c r="G26" s="18" t="s">
        <v>48</v>
      </c>
      <c r="H26" s="18" t="s">
        <v>49</v>
      </c>
      <c r="I26" s="18" t="s">
        <v>201</v>
      </c>
      <c r="J26" s="18" t="s">
        <v>51</v>
      </c>
      <c r="K26" s="36" t="s">
        <v>67</v>
      </c>
      <c r="L26" s="18" t="s">
        <v>69</v>
      </c>
      <c r="M26" s="36" t="s">
        <v>68</v>
      </c>
      <c r="N26" s="18" t="s">
        <v>47</v>
      </c>
      <c r="O26" s="18" t="s">
        <v>78</v>
      </c>
      <c r="P26" s="18" t="s">
        <v>202</v>
      </c>
      <c r="Q26" s="18" t="s">
        <v>203</v>
      </c>
      <c r="R26" s="18" t="s">
        <v>204</v>
      </c>
      <c r="S26" s="18" t="s">
        <v>32</v>
      </c>
      <c r="T26" s="18" t="s">
        <v>33</v>
      </c>
      <c r="U26" s="18" t="s">
        <v>205</v>
      </c>
      <c r="V26" s="18" t="s">
        <v>206</v>
      </c>
      <c r="W26" s="18" t="s">
        <v>207</v>
      </c>
      <c r="X26" s="18" t="s">
        <v>89</v>
      </c>
      <c r="Y26" s="18" t="s">
        <v>36</v>
      </c>
      <c r="Z26" s="18" t="s">
        <v>37</v>
      </c>
      <c r="AA26" s="18" t="s">
        <v>106</v>
      </c>
      <c r="AB26" s="18" t="s">
        <v>208</v>
      </c>
      <c r="AC26" s="18" t="s">
        <v>59</v>
      </c>
      <c r="AD26" s="18" t="s">
        <v>60</v>
      </c>
      <c r="AE26" s="18" t="s">
        <v>61</v>
      </c>
      <c r="AF26" s="18" t="s">
        <v>209</v>
      </c>
      <c r="AG26" s="18" t="s">
        <v>210</v>
      </c>
      <c r="AH26" s="18" t="s">
        <v>211</v>
      </c>
      <c r="AI26" s="18" t="s">
        <v>212</v>
      </c>
      <c r="AJ26" s="18" t="s">
        <v>213</v>
      </c>
      <c r="AK26" s="18" t="s">
        <v>214</v>
      </c>
      <c r="AL26" s="18" t="s">
        <v>57</v>
      </c>
      <c r="AM26" s="18" t="s">
        <v>55</v>
      </c>
      <c r="AN26" s="18" t="s">
        <v>50</v>
      </c>
      <c r="AO26" s="18" t="s">
        <v>215</v>
      </c>
      <c r="AP26" s="18" t="s">
        <v>216</v>
      </c>
      <c r="AQ26" s="18" t="s">
        <v>217</v>
      </c>
      <c r="AR26" s="18" t="s">
        <v>218</v>
      </c>
      <c r="AS26" s="18" t="s">
        <v>219</v>
      </c>
      <c r="AT26" s="18" t="s">
        <v>130</v>
      </c>
      <c r="AU26" s="18" t="s">
        <v>131</v>
      </c>
      <c r="AV26" s="18" t="s">
        <v>71</v>
      </c>
      <c r="AW26" s="18" t="s">
        <v>72</v>
      </c>
      <c r="AX26" s="18" t="s">
        <v>73</v>
      </c>
      <c r="AY26" s="18" t="s">
        <v>44</v>
      </c>
      <c r="AZ26" s="18" t="s">
        <v>77</v>
      </c>
      <c r="BA26" s="18" t="s">
        <v>105</v>
      </c>
      <c r="BB26" s="18" t="s">
        <v>122</v>
      </c>
      <c r="BC26" s="18" t="s">
        <v>123</v>
      </c>
      <c r="BD26" s="18" t="s">
        <v>124</v>
      </c>
      <c r="BE26" s="18" t="s">
        <v>125</v>
      </c>
      <c r="BF26" s="18" t="s">
        <v>138</v>
      </c>
      <c r="BG26" s="18" t="s">
        <v>139</v>
      </c>
      <c r="BH26" s="18" t="s">
        <v>140</v>
      </c>
      <c r="BI26" s="18" t="s">
        <v>141</v>
      </c>
      <c r="BJ26" s="18" t="s">
        <v>142</v>
      </c>
      <c r="BK26" s="18" t="s">
        <v>220</v>
      </c>
      <c r="BL26" s="18" t="s">
        <v>221</v>
      </c>
      <c r="BM26" s="18" t="s">
        <v>62</v>
      </c>
      <c r="BN26" s="18" t="s">
        <v>53</v>
      </c>
      <c r="BO26" s="18" t="s">
        <v>54</v>
      </c>
      <c r="BP26" s="18" t="s">
        <v>146</v>
      </c>
      <c r="BQ26" s="18" t="s">
        <v>147</v>
      </c>
      <c r="BR26" s="18" t="s">
        <v>148</v>
      </c>
      <c r="BS26" s="18" t="s">
        <v>149</v>
      </c>
      <c r="BT26" s="18" t="s">
        <v>150</v>
      </c>
      <c r="BU26" s="18" t="s">
        <v>151</v>
      </c>
      <c r="BV26" s="36" t="s">
        <v>152</v>
      </c>
      <c r="BW26" s="18" t="s">
        <v>153</v>
      </c>
      <c r="BX26" s="18" t="s">
        <v>154</v>
      </c>
      <c r="BY26" s="18" t="s">
        <v>155</v>
      </c>
      <c r="BZ26" s="18" t="s">
        <v>156</v>
      </c>
      <c r="CA26" s="18" t="s">
        <v>157</v>
      </c>
      <c r="CB26" s="18" t="s">
        <v>158</v>
      </c>
      <c r="CC26" s="18" t="s">
        <v>159</v>
      </c>
      <c r="CD26" s="18" t="s">
        <v>160</v>
      </c>
      <c r="CE26" s="18" t="s">
        <v>161</v>
      </c>
      <c r="CF26" s="18" t="s">
        <v>162</v>
      </c>
      <c r="CG26" s="18" t="s">
        <v>163</v>
      </c>
      <c r="CH26" s="18" t="s">
        <v>164</v>
      </c>
      <c r="CI26" s="18" t="s">
        <v>165</v>
      </c>
      <c r="CJ26" s="18" t="s">
        <v>168</v>
      </c>
      <c r="CK26" s="18" t="s">
        <v>222</v>
      </c>
      <c r="CL26" s="18" t="s">
        <v>223</v>
      </c>
      <c r="CM26" s="18" t="s">
        <v>224</v>
      </c>
      <c r="CN26" s="18" t="s">
        <v>225</v>
      </c>
      <c r="CO26" s="18" t="s">
        <v>226</v>
      </c>
      <c r="CP26" t="s">
        <v>431</v>
      </c>
    </row>
    <row r="27" spans="1:165">
      <c r="A27" s="25" t="str">
        <f ca="1">CP27</f>
        <v>('KGJPN','1408000','CD2016080200020',0,1,'CDDR','DOMES',216000,' ','2016-03-31','2016-04-01','2016-03-31',' ',0,' ',' ',0,' ',' ','KGJPN','CD2016080200020',1,'N',' ',' ','Y','JPY','APTTM',1,1,0,' ',' ',0,1,216000,'JPY',0,'IT-01','PSCD1',' ','B',' ','N',' ',' ','AAA','AAA','AAA','2016080200020',0,' ',' ',' ',' ',' ','KGJPN','0005','0018',' ',' ',11309435,' ',0,0,0,1,0,0,0,0,0,'2016-03-31',null,null,null,' ','KJ0245',' ',' ',' ','44','FB','S',' ',' ',0,'N',' ','N','N',' ');</v>
      </c>
      <c r="B27" s="15" t="str">
        <f>$C$1</f>
        <v>KGJPN</v>
      </c>
      <c r="C27" s="15" t="str">
        <f>$C$2</f>
        <v>1408000</v>
      </c>
      <c r="D27" s="24" t="str">
        <f ca="1">$C$3</f>
        <v>CD2016080200020</v>
      </c>
      <c r="E27" s="21">
        <v>0</v>
      </c>
      <c r="F27" s="21">
        <v>1</v>
      </c>
      <c r="G27" s="20" t="s">
        <v>188</v>
      </c>
      <c r="H27" s="20" t="s">
        <v>349</v>
      </c>
      <c r="I27" s="23">
        <f>$C$4</f>
        <v>216000</v>
      </c>
      <c r="J27" s="20" t="s">
        <v>42</v>
      </c>
      <c r="K27" s="22">
        <v>42460</v>
      </c>
      <c r="L27" s="22">
        <v>42461</v>
      </c>
      <c r="M27" s="22">
        <v>42460</v>
      </c>
      <c r="N27" s="20" t="s">
        <v>42</v>
      </c>
      <c r="O27" s="21">
        <v>0</v>
      </c>
      <c r="P27" s="20" t="s">
        <v>42</v>
      </c>
      <c r="Q27" s="20" t="s">
        <v>42</v>
      </c>
      <c r="R27" s="21">
        <v>0</v>
      </c>
      <c r="S27" s="20" t="s">
        <v>42</v>
      </c>
      <c r="T27" s="20" t="s">
        <v>42</v>
      </c>
      <c r="U27" s="20" t="str">
        <f>$C$1</f>
        <v>KGJPN</v>
      </c>
      <c r="V27" s="24" t="str">
        <f ca="1">$C$3</f>
        <v>CD2016080200020</v>
      </c>
      <c r="W27" s="21">
        <v>1</v>
      </c>
      <c r="X27" s="20" t="s">
        <v>64</v>
      </c>
      <c r="Y27" s="20" t="s">
        <v>42</v>
      </c>
      <c r="Z27" s="20" t="s">
        <v>42</v>
      </c>
      <c r="AA27" s="20" t="s">
        <v>0</v>
      </c>
      <c r="AB27" s="20" t="s">
        <v>192</v>
      </c>
      <c r="AC27" s="20" t="s">
        <v>193</v>
      </c>
      <c r="AD27" s="21">
        <v>1</v>
      </c>
      <c r="AE27" s="21">
        <v>1</v>
      </c>
      <c r="AF27" s="21">
        <v>0</v>
      </c>
      <c r="AG27" s="20" t="s">
        <v>42</v>
      </c>
      <c r="AH27" s="20" t="s">
        <v>42</v>
      </c>
      <c r="AI27" s="21">
        <v>0</v>
      </c>
      <c r="AJ27" s="21">
        <v>1</v>
      </c>
      <c r="AK27" s="23">
        <f>$C$4</f>
        <v>216000</v>
      </c>
      <c r="AL27" s="20" t="s">
        <v>192</v>
      </c>
      <c r="AM27" s="21">
        <v>0</v>
      </c>
      <c r="AN27" s="20" t="s">
        <v>194</v>
      </c>
      <c r="AO27" s="20" t="s">
        <v>228</v>
      </c>
      <c r="AP27" s="20" t="s">
        <v>42</v>
      </c>
      <c r="AQ27" s="20" t="s">
        <v>229</v>
      </c>
      <c r="AR27" s="20" t="s">
        <v>42</v>
      </c>
      <c r="AS27" s="20" t="s">
        <v>64</v>
      </c>
      <c r="AT27" s="20" t="s">
        <v>42</v>
      </c>
      <c r="AU27" s="20" t="s">
        <v>42</v>
      </c>
      <c r="AV27" s="20" t="s">
        <v>189</v>
      </c>
      <c r="AW27" s="20" t="s">
        <v>189</v>
      </c>
      <c r="AX27" s="20" t="s">
        <v>189</v>
      </c>
      <c r="AY27" s="39" t="str">
        <f ca="1">RIGHT($C3,13)</f>
        <v>2016080200020</v>
      </c>
      <c r="AZ27" s="21">
        <v>0</v>
      </c>
      <c r="BA27" s="20" t="s">
        <v>42</v>
      </c>
      <c r="BB27" s="20" t="s">
        <v>42</v>
      </c>
      <c r="BC27" s="20" t="s">
        <v>42</v>
      </c>
      <c r="BD27" s="20" t="s">
        <v>42</v>
      </c>
      <c r="BE27" s="20" t="s">
        <v>42</v>
      </c>
      <c r="BF27" s="20" t="str">
        <f>$C$1</f>
        <v>KGJPN</v>
      </c>
      <c r="BG27" s="20" t="s">
        <v>198</v>
      </c>
      <c r="BH27" s="20" t="s">
        <v>199</v>
      </c>
      <c r="BI27" s="20" t="s">
        <v>42</v>
      </c>
      <c r="BJ27" s="20" t="s">
        <v>42</v>
      </c>
      <c r="BK27" s="21">
        <v>11309435</v>
      </c>
      <c r="BL27" s="20" t="s">
        <v>42</v>
      </c>
      <c r="BM27" s="21">
        <v>0</v>
      </c>
      <c r="BN27" s="21">
        <v>0</v>
      </c>
      <c r="BO27" s="21">
        <v>0</v>
      </c>
      <c r="BP27" s="21">
        <v>1</v>
      </c>
      <c r="BQ27" s="21">
        <v>0</v>
      </c>
      <c r="BR27" s="21">
        <v>0</v>
      </c>
      <c r="BS27" s="21">
        <v>0</v>
      </c>
      <c r="BT27" s="21">
        <v>0</v>
      </c>
      <c r="BU27" s="21">
        <v>0</v>
      </c>
      <c r="BV27" s="22">
        <v>42460</v>
      </c>
      <c r="BW27" s="21"/>
      <c r="BX27" s="21"/>
      <c r="BY27" s="21"/>
      <c r="BZ27" s="20" t="s">
        <v>42</v>
      </c>
      <c r="CA27" s="15" t="str">
        <f>$C$7</f>
        <v>KJ0245</v>
      </c>
      <c r="CB27" s="20" t="s">
        <v>42</v>
      </c>
      <c r="CC27" s="20" t="s">
        <v>42</v>
      </c>
      <c r="CD27" s="20" t="s">
        <v>42</v>
      </c>
      <c r="CE27" s="20" t="s">
        <v>353</v>
      </c>
      <c r="CF27" s="20" t="s">
        <v>354</v>
      </c>
      <c r="CG27" s="20" t="s">
        <v>200</v>
      </c>
      <c r="CH27" s="20" t="s">
        <v>42</v>
      </c>
      <c r="CI27" s="20" t="s">
        <v>42</v>
      </c>
      <c r="CJ27" s="21">
        <v>0</v>
      </c>
      <c r="CK27" s="20" t="s">
        <v>64</v>
      </c>
      <c r="CL27" s="20" t="s">
        <v>42</v>
      </c>
      <c r="CM27" s="20" t="s">
        <v>64</v>
      </c>
      <c r="CN27" s="20" t="s">
        <v>64</v>
      </c>
      <c r="CO27" s="20" t="s">
        <v>42</v>
      </c>
      <c r="CP27" t="str">
        <f ca="1">CQ27&amp;CR27&amp;CS27&amp;CT27&amp;CU27&amp;CV27&amp;CW27&amp;CX27&amp;CY27&amp;CZ27&amp;DA27&amp;DB27&amp;DC27&amp;DD27&amp;DE27&amp;DF27</f>
        <v>('KGJPN','1408000','CD2016080200020',0,1,'CDDR','DOMES',216000,' ','2016-03-31','2016-04-01','2016-03-31',' ',0,' ',' ',0,' ',' ','KGJPN','CD2016080200020',1,'N',' ',' ','Y','JPY','APTTM',1,1,0,' ',' ',0,1,216000,'JPY',0,'IT-01','PSCD1',' ','B',' ','N',' ',' ','AAA','AAA','AAA','2016080200020',0,' ',' ',' ',' ',' ','KGJPN','0005','0018',' ',' ',11309435,' ',0,0,0,1,0,0,0,0,0,'2016-03-31',null,null,null,' ','KJ0245',' ',' ',' ','44','FB','S',' ',' ',0,'N',' ','N','N',' ');</v>
      </c>
      <c r="CQ27" t="str">
        <f ca="1">""&amp;"('"&amp;B27&amp;"'"&amp;",'"&amp;C27&amp;"'"&amp;",'"&amp;D27&amp;"'"&amp;","&amp;E27&amp;","&amp;F27&amp;",'"&amp;G27&amp;"'"&amp;",'"&amp;H27&amp;"'"&amp;","&amp;I27&amp;",'"&amp;J27&amp;"'"&amp;","&amp;IF(K27=0,"null",TEXT(K27,"'yyyy-mm-dd'"))&amp;","&amp;IF(L27=0,"null",TEXT(L27,"'yyyy-mm-dd'"))&amp;","&amp;IF(M27=0,"null",TEXT(M27,"'yyyy-mm-dd'"))&amp;",'"&amp;N27&amp;"'"&amp;","&amp;O27&amp;",'"&amp;P27&amp;"'"</f>
        <v>('KGJPN','1408000','CD2016080200020',0,1,'CDDR','DOMES',216000,' ','2016-03-31','2016-04-01','2016-03-31',' ',0,' '</v>
      </c>
      <c r="CR27" t="str">
        <f ca="1">""&amp;",'"&amp;Q27&amp;"'"&amp;","&amp;R27&amp;",'"&amp;S27&amp;"'"&amp;",'"&amp;T27&amp;"'"&amp;",'"&amp;U27&amp;"'"&amp;",'"&amp;V27&amp;"'"&amp;","&amp;W27&amp;",'"&amp;X27&amp;"'"&amp;",'"&amp;Y27&amp;"'"&amp;",'"&amp;Z27&amp;"'"&amp;",'"&amp;AA27&amp;"'"&amp;",'"&amp;AB27&amp;"'"&amp;",'"&amp;AC27&amp;"'"&amp;","&amp;AD27&amp;","&amp;AE27&amp;","&amp;AF27</f>
        <v>,' ',0,' ',' ','KGJPN','CD2016080200020',1,'N',' ',' ','Y','JPY','APTTM',1,1,0</v>
      </c>
      <c r="CS27" t="str">
        <f>""&amp;",'"&amp;AG27&amp;"'"&amp;",'"&amp;AH27&amp;"'"&amp;","&amp;AI27&amp;","&amp;AJ27&amp;","&amp;AK27&amp;",'"&amp;AL27&amp;"'"&amp;","&amp;AM27&amp;",'"&amp;AN27&amp;"'"&amp;",'"&amp;AO27&amp;"'"&amp;",'"&amp;AP27&amp;"'"&amp;",'"&amp;AQ27&amp;"'"&amp;",'"&amp;AR27&amp;"'"&amp;",'"&amp;AS27&amp;"'"&amp;",'"&amp;AT27&amp;"'"&amp;",'"&amp;AU27&amp;"'"&amp;",'"&amp;AV27&amp;"'"</f>
        <v>,' ',' ',0,1,216000,'JPY',0,'IT-01','PSCD1',' ','B',' ','N',' ',' ','AAA'</v>
      </c>
      <c r="CT27" t="str">
        <f ca="1">""&amp;",'"&amp;AW27&amp;"'"&amp;",'"&amp;AX27&amp;"'"&amp;",'"&amp;AY27&amp;"'"&amp;","&amp;AZ27&amp;",'"&amp;BA27&amp;"'"&amp;",'"&amp;BB27&amp;"'"&amp;",'"&amp;BC27&amp;"'"&amp;",'"&amp;BD27&amp;"'"&amp;",'"&amp;BE27&amp;"'"&amp;",'"&amp;BF27&amp;"'"&amp;",'"&amp;BG27&amp;"'"&amp;",'"&amp;BH27&amp;"'"&amp;",'"&amp;BI27&amp;"'"&amp;",'"&amp;BJ27&amp;"'"&amp;","&amp;BK27&amp;",'"&amp;BL27&amp;"'"</f>
        <v>,'AAA','AAA','2016080200020',0,' ',' ',' ',' ',' ','KGJPN','0005','0018',' ',' ',11309435,' '</v>
      </c>
      <c r="CU27" t="str">
        <f>""&amp;","&amp;BM27&amp;","&amp;BN27&amp;","&amp;BO27&amp;","&amp;BP27&amp;","&amp;BQ27&amp;","&amp;BR27&amp;","&amp;BS27&amp;","&amp;BT27&amp;","&amp;BU27&amp;","&amp;IF(BV27=0,"null",TEXT(BV27,"'yyyy-mm-dd'"))&amp;","&amp;IF(BW27=0,"null",TEXT(BW27,"'yyyy-mm-dd'"))&amp;","&amp;IF(BX27=0,"null",TEXT(BX27,"'yyyy-mm-dd'"))&amp;","&amp;IF(BY27=0,"null",TEXT(BY27,"'yyyy-mm-dd'"))&amp;",'"&amp;BZ27&amp;"'"&amp;",'"&amp;CA27&amp;"'"&amp;",'"&amp;CB27&amp;"'"</f>
        <v>,0,0,0,1,0,0,0,0,0,'2016-03-31',null,null,null,' ','KJ0245',' '</v>
      </c>
      <c r="CV27" t="str">
        <f>""&amp;",'"&amp;CC27&amp;"'"&amp;",'"&amp;CD27&amp;"'"&amp;",'"&amp;CE27&amp;"'"&amp;",'"&amp;CF27&amp;"'"&amp;",'"&amp;CG27&amp;"'"&amp;",'"&amp;CH27&amp;"'"&amp;",'"&amp;CI27&amp;"'"&amp;","&amp;CJ27&amp;",'"&amp;CK27&amp;"'"&amp;",'"&amp;CL27&amp;"'"&amp;",'"&amp;CM27&amp;"'"&amp;",'"&amp;CN27&amp;"'"&amp;",'"&amp;CO27&amp;"'"</f>
        <v>,' ',' ','44','FB','S',' ',' ',0,'N',' ','N','N',' '</v>
      </c>
      <c r="CW27" t="str">
        <f>""</f>
        <v/>
      </c>
      <c r="CX27" t="str">
        <f>""</f>
        <v/>
      </c>
      <c r="CY27" t="str">
        <f>""</f>
        <v/>
      </c>
      <c r="CZ27" t="str">
        <f>""</f>
        <v/>
      </c>
      <c r="DA27" t="str">
        <f>""</f>
        <v/>
      </c>
      <c r="DB27" t="str">
        <f>""</f>
        <v/>
      </c>
      <c r="DC27" t="str">
        <f>""</f>
        <v/>
      </c>
      <c r="DD27" t="str">
        <f>""</f>
        <v/>
      </c>
      <c r="DE27" t="str">
        <f>""</f>
        <v/>
      </c>
      <c r="DF27" t="s">
        <v>358</v>
      </c>
    </row>
    <row r="28" spans="1:165" hidden="1">
      <c r="B28" s="3" t="s">
        <v>432</v>
      </c>
      <c r="E28" t="s">
        <v>433</v>
      </c>
    </row>
    <row r="29" spans="1:165">
      <c r="A29" s="25" t="str">
        <f>ES29</f>
        <v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v>
      </c>
      <c r="B29" s="18" t="s">
        <v>34</v>
      </c>
      <c r="C29" s="18" t="s">
        <v>35</v>
      </c>
      <c r="D29" s="18" t="s">
        <v>45</v>
      </c>
      <c r="E29" s="18" t="s">
        <v>46</v>
      </c>
      <c r="F29" s="18" t="s">
        <v>65</v>
      </c>
      <c r="G29" s="18" t="s">
        <v>48</v>
      </c>
      <c r="H29" s="18" t="s">
        <v>49</v>
      </c>
      <c r="I29" s="18" t="s">
        <v>51</v>
      </c>
      <c r="J29" s="18" t="s">
        <v>66</v>
      </c>
      <c r="K29" s="18" t="s">
        <v>434</v>
      </c>
      <c r="L29" s="36" t="s">
        <v>67</v>
      </c>
      <c r="M29" s="36" t="s">
        <v>68</v>
      </c>
      <c r="N29" s="18" t="s">
        <v>69</v>
      </c>
      <c r="O29" s="18" t="s">
        <v>435</v>
      </c>
      <c r="P29" s="18" t="s">
        <v>71</v>
      </c>
      <c r="Q29" s="18" t="s">
        <v>72</v>
      </c>
      <c r="R29" s="18" t="s">
        <v>73</v>
      </c>
      <c r="S29" s="18" t="s">
        <v>74</v>
      </c>
      <c r="T29" s="18" t="s">
        <v>75</v>
      </c>
      <c r="U29" s="18" t="s">
        <v>76</v>
      </c>
      <c r="V29" s="18" t="s">
        <v>44</v>
      </c>
      <c r="W29" s="18" t="s">
        <v>77</v>
      </c>
      <c r="X29" s="18" t="s">
        <v>47</v>
      </c>
      <c r="Y29" s="18" t="s">
        <v>78</v>
      </c>
      <c r="Z29" s="18" t="s">
        <v>79</v>
      </c>
      <c r="AA29" s="18" t="s">
        <v>80</v>
      </c>
      <c r="AB29" s="18" t="s">
        <v>81</v>
      </c>
      <c r="AC29" s="18" t="s">
        <v>82</v>
      </c>
      <c r="AD29" s="18" t="s">
        <v>83</v>
      </c>
      <c r="AE29" s="18" t="s">
        <v>84</v>
      </c>
      <c r="AF29" s="18" t="s">
        <v>85</v>
      </c>
      <c r="AG29" s="18" t="s">
        <v>86</v>
      </c>
      <c r="AH29" s="18" t="s">
        <v>87</v>
      </c>
      <c r="AI29" s="18" t="s">
        <v>88</v>
      </c>
      <c r="AJ29" s="18" t="s">
        <v>52</v>
      </c>
      <c r="AK29" s="18" t="s">
        <v>89</v>
      </c>
      <c r="AL29" s="18" t="s">
        <v>90</v>
      </c>
      <c r="AM29" s="18" t="s">
        <v>91</v>
      </c>
      <c r="AN29" s="18" t="s">
        <v>92</v>
      </c>
      <c r="AO29" s="18" t="s">
        <v>93</v>
      </c>
      <c r="AP29" s="18" t="s">
        <v>94</v>
      </c>
      <c r="AQ29" s="18" t="s">
        <v>95</v>
      </c>
      <c r="AR29" s="18" t="s">
        <v>96</v>
      </c>
      <c r="AS29" s="18" t="s">
        <v>97</v>
      </c>
      <c r="AT29" s="18" t="s">
        <v>98</v>
      </c>
      <c r="AU29" s="18" t="s">
        <v>99</v>
      </c>
      <c r="AV29" s="18" t="s">
        <v>100</v>
      </c>
      <c r="AW29" s="18" t="s">
        <v>101</v>
      </c>
      <c r="AX29" s="18" t="s">
        <v>102</v>
      </c>
      <c r="AY29" s="18" t="s">
        <v>103</v>
      </c>
      <c r="AZ29" s="18" t="s">
        <v>104</v>
      </c>
      <c r="BA29" s="18" t="s">
        <v>105</v>
      </c>
      <c r="BB29" s="18" t="s">
        <v>36</v>
      </c>
      <c r="BC29" s="18" t="s">
        <v>37</v>
      </c>
      <c r="BD29" s="18" t="s">
        <v>106</v>
      </c>
      <c r="BE29" s="18" t="s">
        <v>56</v>
      </c>
      <c r="BF29" s="18" t="s">
        <v>59</v>
      </c>
      <c r="BG29" s="18" t="s">
        <v>60</v>
      </c>
      <c r="BH29" s="18" t="s">
        <v>61</v>
      </c>
      <c r="BI29" s="18" t="s">
        <v>107</v>
      </c>
      <c r="BJ29" s="18" t="s">
        <v>108</v>
      </c>
      <c r="BK29" s="18" t="s">
        <v>57</v>
      </c>
      <c r="BL29" s="18" t="s">
        <v>50</v>
      </c>
      <c r="BM29" s="18" t="s">
        <v>109</v>
      </c>
      <c r="BN29" s="18" t="s">
        <v>110</v>
      </c>
      <c r="BO29" s="18" t="s">
        <v>111</v>
      </c>
      <c r="BP29" s="18" t="s">
        <v>112</v>
      </c>
      <c r="BQ29" s="18" t="s">
        <v>113</v>
      </c>
      <c r="BR29" s="18" t="s">
        <v>114</v>
      </c>
      <c r="BS29" s="18" t="s">
        <v>115</v>
      </c>
      <c r="BT29" s="18" t="s">
        <v>116</v>
      </c>
      <c r="BU29" s="18" t="s">
        <v>117</v>
      </c>
      <c r="BV29" s="18" t="s">
        <v>118</v>
      </c>
      <c r="BW29" s="18" t="s">
        <v>119</v>
      </c>
      <c r="BX29" s="18" t="s">
        <v>120</v>
      </c>
      <c r="BY29" s="18" t="s">
        <v>121</v>
      </c>
      <c r="BZ29" s="18" t="s">
        <v>122</v>
      </c>
      <c r="CA29" s="18" t="s">
        <v>123</v>
      </c>
      <c r="CB29" s="18" t="s">
        <v>124</v>
      </c>
      <c r="CC29" s="18" t="s">
        <v>125</v>
      </c>
      <c r="CD29" s="18" t="s">
        <v>126</v>
      </c>
      <c r="CE29" s="18" t="s">
        <v>127</v>
      </c>
      <c r="CF29" s="18" t="s">
        <v>128</v>
      </c>
      <c r="CG29" s="18" t="s">
        <v>129</v>
      </c>
      <c r="CH29" s="18" t="s">
        <v>130</v>
      </c>
      <c r="CI29" s="18" t="s">
        <v>131</v>
      </c>
      <c r="CJ29" s="18" t="s">
        <v>132</v>
      </c>
      <c r="CK29" s="18" t="s">
        <v>32</v>
      </c>
      <c r="CL29" s="18" t="s">
        <v>33</v>
      </c>
      <c r="CM29" s="18" t="s">
        <v>133</v>
      </c>
      <c r="CN29" s="18" t="s">
        <v>134</v>
      </c>
      <c r="CO29" s="18" t="s">
        <v>135</v>
      </c>
      <c r="CP29" s="18" t="s">
        <v>136</v>
      </c>
      <c r="CQ29" s="18" t="s">
        <v>137</v>
      </c>
      <c r="CR29" s="18" t="s">
        <v>138</v>
      </c>
      <c r="CS29" s="18" t="s">
        <v>139</v>
      </c>
      <c r="CT29" s="18" t="s">
        <v>140</v>
      </c>
      <c r="CU29" s="18" t="s">
        <v>141</v>
      </c>
      <c r="CV29" s="18" t="s">
        <v>142</v>
      </c>
      <c r="CW29" s="18" t="s">
        <v>143</v>
      </c>
      <c r="CX29" s="18" t="s">
        <v>144</v>
      </c>
      <c r="CY29" s="18" t="s">
        <v>145</v>
      </c>
      <c r="CZ29" s="18" t="s">
        <v>38</v>
      </c>
      <c r="DA29" s="18" t="s">
        <v>62</v>
      </c>
      <c r="DB29" s="18" t="s">
        <v>53</v>
      </c>
      <c r="DC29" s="18" t="s">
        <v>54</v>
      </c>
      <c r="DD29" s="18" t="s">
        <v>146</v>
      </c>
      <c r="DE29" s="18" t="s">
        <v>147</v>
      </c>
      <c r="DF29" s="18" t="s">
        <v>148</v>
      </c>
      <c r="DG29" s="18" t="s">
        <v>149</v>
      </c>
      <c r="DH29" s="18" t="s">
        <v>150</v>
      </c>
      <c r="DI29" s="18" t="s">
        <v>151</v>
      </c>
      <c r="DJ29" s="36" t="s">
        <v>152</v>
      </c>
      <c r="DK29" s="18" t="s">
        <v>153</v>
      </c>
      <c r="DL29" s="18" t="s">
        <v>154</v>
      </c>
      <c r="DM29" s="18" t="s">
        <v>155</v>
      </c>
      <c r="DN29" s="18" t="s">
        <v>156</v>
      </c>
      <c r="DO29" s="18" t="s">
        <v>157</v>
      </c>
      <c r="DP29" s="18" t="s">
        <v>158</v>
      </c>
      <c r="DQ29" s="18" t="s">
        <v>159</v>
      </c>
      <c r="DR29" s="18" t="s">
        <v>160</v>
      </c>
      <c r="DS29" s="18" t="s">
        <v>161</v>
      </c>
      <c r="DT29" s="18" t="s">
        <v>162</v>
      </c>
      <c r="DU29" s="18" t="s">
        <v>163</v>
      </c>
      <c r="DV29" s="18" t="s">
        <v>164</v>
      </c>
      <c r="DW29" s="18" t="s">
        <v>165</v>
      </c>
      <c r="DX29" s="18" t="s">
        <v>166</v>
      </c>
      <c r="DY29" s="36" t="s">
        <v>167</v>
      </c>
      <c r="DZ29" s="18" t="s">
        <v>168</v>
      </c>
      <c r="EA29" s="18" t="s">
        <v>169</v>
      </c>
      <c r="EB29" s="18" t="s">
        <v>170</v>
      </c>
      <c r="EC29" s="18" t="s">
        <v>171</v>
      </c>
      <c r="ED29" s="18" t="s">
        <v>172</v>
      </c>
      <c r="EE29" s="18" t="s">
        <v>173</v>
      </c>
      <c r="EF29" s="18" t="s">
        <v>174</v>
      </c>
      <c r="EG29" s="18" t="s">
        <v>175</v>
      </c>
      <c r="EH29" s="18" t="s">
        <v>176</v>
      </c>
      <c r="EI29" s="18" t="s">
        <v>177</v>
      </c>
      <c r="EJ29" s="18" t="s">
        <v>178</v>
      </c>
      <c r="EK29" s="18" t="s">
        <v>179</v>
      </c>
      <c r="EL29" s="18" t="s">
        <v>180</v>
      </c>
      <c r="EM29" s="18" t="s">
        <v>181</v>
      </c>
      <c r="EN29" s="18" t="s">
        <v>182</v>
      </c>
      <c r="EO29" s="18" t="s">
        <v>183</v>
      </c>
      <c r="EP29" s="18" t="s">
        <v>184</v>
      </c>
      <c r="EQ29" s="18" t="s">
        <v>185</v>
      </c>
      <c r="ER29" s="18" t="s">
        <v>186</v>
      </c>
      <c r="ES29" t="s">
        <v>436</v>
      </c>
    </row>
    <row r="30" spans="1:165">
      <c r="A30" s="25" t="str">
        <f ca="1">ES30</f>
        <v>('KGJPN','1408000','CD2016080200020',0,'O','CDDR','DOMES',' ','DOMES',216000,'2016-03-31','2016-03-31','2016-04-02','2016-09-30','AAA','AAA','AAA',' ',null,0,'2016080200020',0,'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B30" s="15" t="str">
        <f>$C$1</f>
        <v>KGJPN</v>
      </c>
      <c r="C30" s="15" t="str">
        <f>$C$2</f>
        <v>1408000</v>
      </c>
      <c r="D30" s="24" t="str">
        <f ca="1">$C$3</f>
        <v>CD2016080200020</v>
      </c>
      <c r="E30" s="21">
        <v>0</v>
      </c>
      <c r="F30" s="20" t="s">
        <v>351</v>
      </c>
      <c r="G30" s="20" t="s">
        <v>188</v>
      </c>
      <c r="H30" s="20" t="s">
        <v>349</v>
      </c>
      <c r="I30" s="20" t="s">
        <v>42</v>
      </c>
      <c r="J30" s="20" t="s">
        <v>349</v>
      </c>
      <c r="K30" s="23">
        <f>$C$4</f>
        <v>216000</v>
      </c>
      <c r="L30" s="22">
        <v>42460</v>
      </c>
      <c r="M30" s="22">
        <v>42460</v>
      </c>
      <c r="N30" s="22">
        <v>42462</v>
      </c>
      <c r="O30" s="22">
        <v>42643</v>
      </c>
      <c r="P30" s="20" t="s">
        <v>189</v>
      </c>
      <c r="Q30" s="20" t="s">
        <v>189</v>
      </c>
      <c r="R30" s="20" t="s">
        <v>189</v>
      </c>
      <c r="S30" s="20" t="s">
        <v>42</v>
      </c>
      <c r="T30" s="21"/>
      <c r="U30" s="21">
        <v>0</v>
      </c>
      <c r="V30" s="39" t="str">
        <f ca="1">RIGHT($C3,13)</f>
        <v>2016080200020</v>
      </c>
      <c r="W30" s="21">
        <v>0</v>
      </c>
      <c r="X30" s="20" t="s">
        <v>42</v>
      </c>
      <c r="Y30" s="21">
        <v>0</v>
      </c>
      <c r="Z30" s="20" t="s">
        <v>42</v>
      </c>
      <c r="AA30" s="21">
        <v>0</v>
      </c>
      <c r="AB30" s="21">
        <v>0</v>
      </c>
      <c r="AC30" s="21"/>
      <c r="AD30" s="21"/>
      <c r="AE30" s="20" t="s">
        <v>190</v>
      </c>
      <c r="AF30" s="21">
        <v>0</v>
      </c>
      <c r="AG30" s="21">
        <v>0</v>
      </c>
      <c r="AH30" s="20" t="s">
        <v>64</v>
      </c>
      <c r="AI30" s="20" t="s">
        <v>42</v>
      </c>
      <c r="AJ30" s="20" t="s">
        <v>191</v>
      </c>
      <c r="AK30" s="20" t="s">
        <v>64</v>
      </c>
      <c r="AL30" s="21"/>
      <c r="AM30" s="21">
        <v>0</v>
      </c>
      <c r="AN30" s="21"/>
      <c r="AO30" s="21"/>
      <c r="AP30" s="21">
        <v>0</v>
      </c>
      <c r="AQ30" s="21"/>
      <c r="AR30" s="21">
        <v>0</v>
      </c>
      <c r="AS30" s="21"/>
      <c r="AT30" s="21">
        <v>0</v>
      </c>
      <c r="AU30" s="20" t="s">
        <v>64</v>
      </c>
      <c r="AV30" s="21">
        <v>0</v>
      </c>
      <c r="AW30" s="20" t="s">
        <v>64</v>
      </c>
      <c r="AX30" s="20" t="s">
        <v>42</v>
      </c>
      <c r="AY30" s="21"/>
      <c r="AZ30" s="21">
        <v>1</v>
      </c>
      <c r="BA30" s="20" t="s">
        <v>42</v>
      </c>
      <c r="BB30" s="20" t="s">
        <v>42</v>
      </c>
      <c r="BC30" s="20" t="s">
        <v>42</v>
      </c>
      <c r="BD30" s="20" t="s">
        <v>0</v>
      </c>
      <c r="BE30" s="20" t="s">
        <v>192</v>
      </c>
      <c r="BF30" s="20" t="s">
        <v>193</v>
      </c>
      <c r="BG30" s="21">
        <v>1</v>
      </c>
      <c r="BH30" s="21">
        <v>1</v>
      </c>
      <c r="BI30" s="23">
        <f>$C$4</f>
        <v>216000</v>
      </c>
      <c r="BJ30" s="23">
        <f>$C$4</f>
        <v>216000</v>
      </c>
      <c r="BK30" s="20" t="s">
        <v>192</v>
      </c>
      <c r="BL30" s="20" t="s">
        <v>194</v>
      </c>
      <c r="BM30" s="20" t="s">
        <v>195</v>
      </c>
      <c r="BN30" s="20" t="s">
        <v>64</v>
      </c>
      <c r="BO30" s="20" t="s">
        <v>196</v>
      </c>
      <c r="BP30" s="20" t="s">
        <v>42</v>
      </c>
      <c r="BQ30" s="20" t="s">
        <v>196</v>
      </c>
      <c r="BR30" s="20" t="s">
        <v>196</v>
      </c>
      <c r="BS30" s="20" t="s">
        <v>42</v>
      </c>
      <c r="BT30" s="20" t="s">
        <v>64</v>
      </c>
      <c r="BU30" s="20" t="str">
        <f>$C$1</f>
        <v>KGJPN</v>
      </c>
      <c r="BV30" s="20" t="s">
        <v>64</v>
      </c>
      <c r="BW30" s="20" t="s">
        <v>42</v>
      </c>
      <c r="BX30" s="20" t="s">
        <v>42</v>
      </c>
      <c r="BY30" s="20" t="s">
        <v>64</v>
      </c>
      <c r="BZ30" s="20" t="s">
        <v>42</v>
      </c>
      <c r="CA30" s="20" t="s">
        <v>42</v>
      </c>
      <c r="CB30" s="20" t="s">
        <v>42</v>
      </c>
      <c r="CC30" s="20" t="s">
        <v>42</v>
      </c>
      <c r="CD30" s="21">
        <v>0</v>
      </c>
      <c r="CE30" s="20" t="s">
        <v>42</v>
      </c>
      <c r="CF30" s="20" t="s">
        <v>42</v>
      </c>
      <c r="CG30" s="20" t="s">
        <v>42</v>
      </c>
      <c r="CH30" s="20" t="s">
        <v>42</v>
      </c>
      <c r="CI30" s="20" t="s">
        <v>42</v>
      </c>
      <c r="CJ30" s="20" t="s">
        <v>197</v>
      </c>
      <c r="CK30" s="20" t="s">
        <v>42</v>
      </c>
      <c r="CL30" s="20" t="s">
        <v>42</v>
      </c>
      <c r="CM30" s="20" t="s">
        <v>42</v>
      </c>
      <c r="CN30" s="20" t="s">
        <v>42</v>
      </c>
      <c r="CO30" s="20" t="s">
        <v>192</v>
      </c>
      <c r="CP30" s="20" t="s">
        <v>42</v>
      </c>
      <c r="CQ30" s="20" t="s">
        <v>42</v>
      </c>
      <c r="CR30" s="20" t="str">
        <f>$C$1</f>
        <v>KGJPN</v>
      </c>
      <c r="CS30" s="20" t="s">
        <v>198</v>
      </c>
      <c r="CT30" s="20" t="s">
        <v>199</v>
      </c>
      <c r="CU30" s="20" t="s">
        <v>42</v>
      </c>
      <c r="CV30" s="20" t="s">
        <v>42</v>
      </c>
      <c r="CW30" s="20" t="s">
        <v>42</v>
      </c>
      <c r="CX30" s="20" t="s">
        <v>42</v>
      </c>
      <c r="CY30" s="20" t="s">
        <v>42</v>
      </c>
      <c r="CZ30" s="20" t="s">
        <v>42</v>
      </c>
      <c r="DA30" s="21">
        <v>0</v>
      </c>
      <c r="DB30" s="23">
        <f>$C$4</f>
        <v>216000</v>
      </c>
      <c r="DC30" s="21">
        <v>0</v>
      </c>
      <c r="DD30" s="21">
        <v>1</v>
      </c>
      <c r="DE30" s="21">
        <v>0</v>
      </c>
      <c r="DF30" s="21">
        <v>0</v>
      </c>
      <c r="DG30" s="21">
        <v>0</v>
      </c>
      <c r="DH30" s="21">
        <v>0</v>
      </c>
      <c r="DI30" s="21">
        <v>0</v>
      </c>
      <c r="DJ30" s="22">
        <v>42460</v>
      </c>
      <c r="DK30" s="21"/>
      <c r="DL30" s="22">
        <v>42643</v>
      </c>
      <c r="DM30" s="21"/>
      <c r="DN30" s="20" t="s">
        <v>42</v>
      </c>
      <c r="DO30" s="15" t="str">
        <f>$C$7</f>
        <v>KJ0245</v>
      </c>
      <c r="DP30" s="20" t="s">
        <v>42</v>
      </c>
      <c r="DQ30" s="20" t="s">
        <v>42</v>
      </c>
      <c r="DR30" s="20" t="s">
        <v>42</v>
      </c>
      <c r="DS30" s="20" t="s">
        <v>353</v>
      </c>
      <c r="DT30" s="20" t="s">
        <v>354</v>
      </c>
      <c r="DU30" s="20" t="s">
        <v>200</v>
      </c>
      <c r="DV30" s="20" t="s">
        <v>42</v>
      </c>
      <c r="DW30" s="20" t="s">
        <v>42</v>
      </c>
      <c r="DX30" s="23">
        <f>$C$4</f>
        <v>216000</v>
      </c>
      <c r="DY30" s="22">
        <v>42460</v>
      </c>
      <c r="DZ30" s="21">
        <v>0</v>
      </c>
      <c r="EA30" s="20" t="s">
        <v>42</v>
      </c>
      <c r="EB30" s="20" t="s">
        <v>42</v>
      </c>
      <c r="EC30" s="20" t="s">
        <v>42</v>
      </c>
      <c r="ED30" s="20" t="s">
        <v>42</v>
      </c>
      <c r="EE30" s="20" t="s">
        <v>42</v>
      </c>
      <c r="EF30" s="20" t="s">
        <v>0</v>
      </c>
      <c r="EG30" s="20" t="s">
        <v>42</v>
      </c>
      <c r="EH30" s="20" t="s">
        <v>42</v>
      </c>
      <c r="EI30" s="20" t="s">
        <v>42</v>
      </c>
      <c r="EJ30" s="20" t="s">
        <v>42</v>
      </c>
      <c r="EK30" s="20" t="s">
        <v>42</v>
      </c>
      <c r="EL30" s="20" t="s">
        <v>42</v>
      </c>
      <c r="EM30" s="20" t="s">
        <v>0</v>
      </c>
      <c r="EN30" s="20" t="s">
        <v>42</v>
      </c>
      <c r="EO30" s="20" t="s">
        <v>42</v>
      </c>
      <c r="EP30" s="20" t="s">
        <v>355</v>
      </c>
      <c r="EQ30" s="20" t="s">
        <v>42</v>
      </c>
      <c r="ER30" s="20" t="s">
        <v>356</v>
      </c>
      <c r="ES30" t="str">
        <f ca="1">ET30&amp;EU30&amp;EV30&amp;EW30&amp;EX30&amp;EY30&amp;EZ30&amp;FA30&amp;FB30&amp;FC30&amp;FD30&amp;FE30&amp;FF30&amp;FG30&amp;FH30&amp;FI30</f>
        <v>('KGJPN','1408000','CD2016080200020',0,'O','CDDR','DOMES',' ','DOMES',216000,'2016-03-31','2016-03-31','2016-04-02','2016-09-30','AAA','AAA','AAA',' ',null,0,'2016080200020',0,'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ET30" t="str">
        <f ca="1">""&amp;"('"&amp;B30&amp;"'"&amp;",'"&amp;C30&amp;"'"&amp;",'"&amp;D30&amp;"'"&amp;","&amp;E30&amp;",'"&amp;F30&amp;"'"&amp;",'"&amp;G30&amp;"'"&amp;",'"&amp;H30&amp;"'"&amp;",'"&amp;I30&amp;"'"&amp;",'"&amp;J30&amp;"'"&amp;","&amp;K30&amp;","&amp;IF(L30=0,"null",TEXT(L30,"'yyyy-mm-dd'"))&amp;","&amp;IF(M30=0,"null",TEXT(M30,"'yyyy-mm-dd'"))&amp;","&amp;IF(N30=0,"null",TEXT(N30,"'yyyy-mm-dd'"))&amp;","&amp;IF(O30=0,"null",TEXT(O30,"'yyyy-mm-dd'"))&amp;",'"&amp;P30&amp;"'"</f>
        <v>('KGJPN','1408000','CD2016080200020',0,'O','CDDR','DOMES',' ','DOMES',216000,'2016-03-31','2016-03-31','2016-04-02','2016-09-30','AAA'</v>
      </c>
      <c r="EU30" t="str">
        <f ca="1">""&amp;",'"&amp;Q30&amp;"'"&amp;",'"&amp;R30&amp;"'"&amp;",'"&amp;S30&amp;"'"&amp;","&amp;IF(T30=0,"null",TEXT(T30,"'yyyy-mm-dd'"))&amp;","&amp;U30&amp;",'"&amp;V30&amp;"'"&amp;","&amp;W30&amp;",'"&amp;X30&amp;"'"&amp;","&amp;Y30&amp;",'"&amp;Z30&amp;"'"&amp;","&amp;AA30&amp;","&amp;AB30&amp;","&amp;IF(AC30=0,"null",TEXT(AC30,"'yyyy-mm-dd'"))&amp;","&amp;IF(AD30=0,"null",TEXT(AD30,"'yyyy-mm-dd'"))&amp;",'"&amp;AE30&amp;"'"&amp;","&amp;AF30</f>
        <v>,'AAA','AAA',' ',null,0,'2016080200020',0,' ',0,' ',0,0,null,null,'0',0</v>
      </c>
      <c r="EV30" t="str">
        <f>""&amp;","&amp;AG30&amp;",'"&amp;AH30&amp;"'"&amp;",'"&amp;AI30&amp;"'"&amp;",'"&amp;AJ30&amp;"'"&amp;",'"&amp;AK30&amp;"'"&amp;","&amp;IF(AL30=0,"null",TEXT(AL30,"'yyyy-mm-dd'"))&amp;","&amp;AM30&amp;","&amp;IF(AN30=0,"null",TEXT(AN30,"'yyyy-mm-dd'"))&amp;","&amp;IF(AO30=0,"null",TEXT(AO30,"'yyyy-mm-dd'"))&amp;","&amp;AP30&amp;","&amp;IF(AQ30=0,"null",TEXT(AQ30,"'yyyy-mm-dd'"))&amp;","&amp;AR30&amp;","&amp;IF(AS30=0,"null",TEXT(AS30,"'yyyy-mm-dd'"))&amp;","&amp;AT30&amp;",'"&amp;AU30&amp;"'"&amp;","&amp;AV30</f>
        <v>,0,'N',' ','ARMDS','N',null,0,null,null,0,null,0,null,0,'N',0</v>
      </c>
      <c r="EW30" t="str">
        <f>""&amp;",'"&amp;AW30&amp;"'"&amp;",'"&amp;AX30&amp;"'"&amp;","&amp;IF(AY30=0,"null",TEXT(AY30,"'yyyy-mm-dd'"))&amp;","&amp;AZ30&amp;",'"&amp;BA30&amp;"'"&amp;",'"&amp;BB30&amp;"'"&amp;",'"&amp;BC30&amp;"'"&amp;",'"&amp;BD30&amp;"'"&amp;",'"&amp;BE30&amp;"'"&amp;",'"&amp;BF30&amp;"'"&amp;","&amp;BG30&amp;","&amp;BH30&amp;","&amp;BI30&amp;","&amp;BJ30&amp;",'"&amp;BK30&amp;"'"&amp;",'"&amp;BL30&amp;"'"</f>
        <v>,'N',' ',null,1,' ',' ',' ','Y','JPY','APTTM',1,1,216000,216000,'JPY','IT-01'</v>
      </c>
      <c r="EX30" t="str">
        <f>""&amp;",'"&amp;BM30&amp;"'"&amp;",'"&amp;BN30&amp;"'"&amp;",'"&amp;BO30&amp;"'"&amp;",'"&amp;BP30&amp;"'"&amp;",'"&amp;BQ30&amp;"'"&amp;",'"&amp;BR30&amp;"'"&amp;",'"&amp;BS30&amp;"'"&amp;",'"&amp;BT30&amp;"'"&amp;",'"&amp;BU30&amp;"'"&amp;",'"&amp;BV30&amp;"'"&amp;",'"&amp;BW30&amp;"'"&amp;",'"&amp;BX30&amp;"'"&amp;",'"&amp;BY30&amp;"'"&amp;",'"&amp;BZ30&amp;"'"&amp;",'"&amp;CA30&amp;"'"&amp;",'"&amp;CB30&amp;"'"</f>
        <v>,'I','N','JPN',' ','JPN','JPN',' ','N','KGJPN','N',' ',' ','N',' ',' ',' '</v>
      </c>
      <c r="EY30" t="str">
        <f>""&amp;",'"&amp;CC30&amp;"'"&amp;","&amp;CD30&amp;",'"&amp;CE30&amp;"'"&amp;",'"&amp;CF30&amp;"'"&amp;",'"&amp;CG30&amp;"'"&amp;",'"&amp;CH30&amp;"'"&amp;",'"&amp;CI30&amp;"'"&amp;",'"&amp;CJ30&amp;"'"&amp;",'"&amp;CK30&amp;"'"&amp;",'"&amp;CL30&amp;"'"&amp;",'"&amp;CM30&amp;"'"&amp;",'"&amp;CN30&amp;"'"&amp;",'"&amp;CO30&amp;"'"&amp;",'"&amp;CP30&amp;"'"&amp;",'"&amp;CQ30&amp;"'"&amp;",'"&amp;CR30&amp;"'"</f>
        <v>,' ',0,' ',' ',' ',' ',' ','CHK',' ',' ',' ',' ','JPY',' ',' ','KGJPN'</v>
      </c>
      <c r="EZ30" t="str">
        <f>""&amp;",'"&amp;CS30&amp;"'"&amp;",'"&amp;CT30&amp;"'"&amp;",'"&amp;CU30&amp;"'"&amp;",'"&amp;CV30&amp;"'"&amp;",'"&amp;CW30&amp;"'"&amp;",'"&amp;CX30&amp;"'"&amp;",'"&amp;CY30&amp;"'"&amp;",'"&amp;CZ30&amp;"'"&amp;","&amp;DA30&amp;","&amp;DB30&amp;","&amp;DC30&amp;","&amp;DD30&amp;","&amp;DE30&amp;","&amp;DF30&amp;","&amp;DG30&amp;","&amp;DH30</f>
        <v>,'0005','0018',' ',' ',' ',' ',' ',' ',0,216000,0,1,0,0,0,0</v>
      </c>
      <c r="FA30" t="str">
        <f>""&amp;","&amp;DI30&amp;","&amp;IF(DJ30=0,"null",TEXT(DJ30,"'yyyy-mm-dd'"))&amp;","&amp;IF(DK30=0,"null",TEXT(DK30,"'yyyy-mm-dd'"))&amp;","&amp;IF(DL30=0,"null",TEXT(DL30,"'yyyy-mm-dd'"))&amp;","&amp;IF(DM30=0,"null",TEXT(DM30,"'yyyy-mm-dd'"))&amp;",'"&amp;DN30&amp;"'"&amp;",'"&amp;DO30&amp;"'"&amp;",'"&amp;DP30&amp;"'"&amp;",'"&amp;DQ30&amp;"'"&amp;",'"&amp;DR30&amp;"'"&amp;",'"&amp;DS30&amp;"'"&amp;",'"&amp;DT30&amp;"'"&amp;",'"&amp;DU30&amp;"'"&amp;",'"&amp;DV30&amp;"'"&amp;",'"&amp;DW30&amp;"'"&amp;","&amp;DX30</f>
        <v>,0,'2016-03-31',null,'2016-09-30',null,' ','KJ0245',' ',' ',' ','44','FB','S',' ',' ',216000</v>
      </c>
      <c r="FB30" t="str">
        <f>""&amp;","&amp;IF(DY30=0,"null",TEXT(DY30,"'yyyy-mm-dd'"))&amp;","&amp;DZ30&amp;",'"&amp;EA30&amp;"'"&amp;",'"&amp;EB30&amp;"'"&amp;",'"&amp;EC30&amp;"'"&amp;",'"&amp;ED30&amp;"'"&amp;",'"&amp;EE30&amp;"'"&amp;",'"&amp;EF30&amp;"'"&amp;",'"&amp;EG30&amp;"'"&amp;",'"&amp;EH30&amp;"'"&amp;",'"&amp;EI30&amp;"'"&amp;",'"&amp;EJ30&amp;"'"&amp;",'"&amp;EK30&amp;"'"&amp;",'"&amp;EL30&amp;"'"&amp;",'"&amp;EM30&amp;"'"&amp;",'"&amp;EN30&amp;"'"</f>
        <v>,'2016-03-31',0,' ',' ',' ',' ',' ','Y',' ',' ',' ',' ',' ',' ','Y',' '</v>
      </c>
      <c r="FC30" t="str">
        <f>""&amp;",'"&amp;EO30&amp;"'"&amp;",'"&amp;EP30&amp;"'"&amp;",'"&amp;EQ30&amp;"'"&amp;",'"&amp;ER30&amp;"'"</f>
        <v>,' ','D1246552',' ','BL1514'</v>
      </c>
      <c r="FD30" t="str">
        <f>""</f>
        <v/>
      </c>
      <c r="FE30" t="str">
        <f>""</f>
        <v/>
      </c>
      <c r="FF30" t="str">
        <f>""</f>
        <v/>
      </c>
      <c r="FG30" t="str">
        <f>""</f>
        <v/>
      </c>
      <c r="FH30" t="str">
        <f>""</f>
        <v/>
      </c>
      <c r="FI30" t="s">
        <v>358</v>
      </c>
    </row>
    <row r="31" spans="1:165" hidden="1">
      <c r="B31" s="3" t="s">
        <v>437</v>
      </c>
      <c r="E31" t="s">
        <v>438</v>
      </c>
    </row>
    <row r="32" spans="1:165">
      <c r="A32" s="25" t="str">
        <f>Z32</f>
        <v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v>
      </c>
      <c r="B32" s="18" t="s">
        <v>34</v>
      </c>
      <c r="C32" s="18" t="s">
        <v>35</v>
      </c>
      <c r="D32" s="18" t="s">
        <v>45</v>
      </c>
      <c r="E32" s="18" t="s">
        <v>46</v>
      </c>
      <c r="F32" s="18" t="s">
        <v>104</v>
      </c>
      <c r="G32" s="18" t="s">
        <v>231</v>
      </c>
      <c r="H32" s="18" t="s">
        <v>232</v>
      </c>
      <c r="I32" s="18" t="s">
        <v>233</v>
      </c>
      <c r="J32" s="18" t="s">
        <v>234</v>
      </c>
      <c r="K32" s="18" t="s">
        <v>235</v>
      </c>
      <c r="L32" s="36" t="s">
        <v>236</v>
      </c>
      <c r="M32" s="18" t="s">
        <v>117</v>
      </c>
      <c r="N32" s="18" t="s">
        <v>237</v>
      </c>
      <c r="O32" s="18" t="s">
        <v>238</v>
      </c>
      <c r="P32" s="18" t="s">
        <v>239</v>
      </c>
      <c r="Q32" s="18" t="s">
        <v>240</v>
      </c>
      <c r="R32" s="18" t="s">
        <v>241</v>
      </c>
      <c r="S32" s="18" t="s">
        <v>242</v>
      </c>
      <c r="T32" s="18" t="s">
        <v>243</v>
      </c>
      <c r="U32" s="18" t="s">
        <v>244</v>
      </c>
      <c r="V32" s="18" t="s">
        <v>245</v>
      </c>
      <c r="W32" s="18" t="s">
        <v>246</v>
      </c>
      <c r="X32" s="18" t="s">
        <v>208</v>
      </c>
      <c r="Y32" s="18" t="s">
        <v>57</v>
      </c>
      <c r="Z32" t="s">
        <v>439</v>
      </c>
    </row>
    <row r="33" spans="1:84">
      <c r="A33" s="25" t="str">
        <f ca="1">Z33</f>
        <v>('KGJPN','1408000','CD2016080200020',0,1,'T','SK','KGT08','VO',8,'2016-03-31','KGJPN',200000,200000,200000,200000,16000,16000,0,0,'N','N','JPY','JPY');</v>
      </c>
      <c r="B33" s="15" t="str">
        <f>$C$1</f>
        <v>KGJPN</v>
      </c>
      <c r="C33" s="15" t="str">
        <f>$C$2</f>
        <v>1408000</v>
      </c>
      <c r="D33" s="24" t="str">
        <f ca="1">$C$3</f>
        <v>CD2016080200020</v>
      </c>
      <c r="E33" s="21">
        <v>0</v>
      </c>
      <c r="F33" s="21">
        <v>1</v>
      </c>
      <c r="G33" s="20" t="s">
        <v>247</v>
      </c>
      <c r="H33" s="20" t="s">
        <v>248</v>
      </c>
      <c r="I33" s="20" t="s">
        <v>249</v>
      </c>
      <c r="J33" s="20" t="s">
        <v>250</v>
      </c>
      <c r="K33" s="21">
        <v>8</v>
      </c>
      <c r="L33" s="22">
        <v>42460</v>
      </c>
      <c r="M33" s="20" t="str">
        <f>$C$1</f>
        <v>KGJPN</v>
      </c>
      <c r="N33" s="23">
        <f>$C$5</f>
        <v>200000</v>
      </c>
      <c r="O33" s="23">
        <f>$C$5</f>
        <v>200000</v>
      </c>
      <c r="P33" s="23">
        <f>$C$5</f>
        <v>200000</v>
      </c>
      <c r="Q33" s="23">
        <f>$C$5</f>
        <v>200000</v>
      </c>
      <c r="R33" s="23">
        <f>$C$6</f>
        <v>16000</v>
      </c>
      <c r="S33" s="23">
        <f>$C$6</f>
        <v>16000</v>
      </c>
      <c r="T33" s="21">
        <v>0</v>
      </c>
      <c r="U33" s="21">
        <v>0</v>
      </c>
      <c r="V33" s="20" t="s">
        <v>64</v>
      </c>
      <c r="W33" s="20" t="s">
        <v>64</v>
      </c>
      <c r="X33" s="20" t="s">
        <v>192</v>
      </c>
      <c r="Y33" s="20" t="s">
        <v>192</v>
      </c>
      <c r="Z33" t="str">
        <f ca="1">AA33&amp;AB33&amp;AC33&amp;AD33&amp;AE33&amp;AF33&amp;AG33&amp;AH33&amp;AI33&amp;AJ33&amp;AK33&amp;AL33&amp;AM33&amp;AN33&amp;AO33&amp;AP33</f>
        <v>('KGJPN','1408000','CD2016080200020',0,1,'T','SK','KGT08','VO',8,'2016-03-31','KGJPN',200000,200000,200000,200000,16000,16000,0,0,'N','N','JPY','JPY');</v>
      </c>
      <c r="AA33" t="str">
        <f ca="1">""&amp;"('"&amp;B33&amp;"'"&amp;",'"&amp;C33&amp;"'"&amp;",'"&amp;D33&amp;"'"&amp;","&amp;E33&amp;","&amp;F33&amp;",'"&amp;G33&amp;"'"&amp;",'"&amp;H33&amp;"'"&amp;",'"&amp;I33&amp;"'"&amp;",'"&amp;J33&amp;"'"&amp;","&amp;K33&amp;","&amp;IF(L33=0,"null",TEXT(L33,"'yyyy-mm-dd'"))&amp;",'"&amp;M33&amp;"'"&amp;","&amp;N33&amp;","&amp;O33&amp;","&amp;P33</f>
        <v>('KGJPN','1408000','CD2016080200020',0,1,'T','SK','KGT08','VO',8,'2016-03-31','KGJPN',200000,200000,200000</v>
      </c>
      <c r="AB33" t="str">
        <f>""&amp;","&amp;Q33&amp;","&amp;R33&amp;","&amp;S33&amp;","&amp;T33&amp;","&amp;U33&amp;",'"&amp;V33&amp;"'"&amp;",'"&amp;W33&amp;"'"&amp;",'"&amp;X33&amp;"'"&amp;",'"&amp;Y33&amp;"'"</f>
        <v>,200000,16000,16000,0,0,'N','N','JPY','JPY'</v>
      </c>
      <c r="AC33" t="str">
        <f>""</f>
        <v/>
      </c>
      <c r="AD33" t="str">
        <f>""</f>
        <v/>
      </c>
      <c r="AE33" t="str">
        <f>""</f>
        <v/>
      </c>
      <c r="AF33" t="str">
        <f>""</f>
        <v/>
      </c>
      <c r="AG33" t="str">
        <f>""</f>
        <v/>
      </c>
      <c r="AH33" t="str">
        <f>""</f>
        <v/>
      </c>
      <c r="AI33" t="str">
        <f>""</f>
        <v/>
      </c>
      <c r="AJ33" t="str">
        <f>""</f>
        <v/>
      </c>
      <c r="AK33" t="str">
        <f>""</f>
        <v/>
      </c>
      <c r="AL33" t="str">
        <f>""</f>
        <v/>
      </c>
      <c r="AM33" t="str">
        <f>""</f>
        <v/>
      </c>
      <c r="AN33" t="str">
        <f>""</f>
        <v/>
      </c>
      <c r="AO33" t="str">
        <f>""</f>
        <v/>
      </c>
      <c r="AP33" t="s">
        <v>358</v>
      </c>
    </row>
    <row r="34" spans="1:84" hidden="1">
      <c r="B34" s="3" t="s">
        <v>295</v>
      </c>
      <c r="E34" t="s">
        <v>440</v>
      </c>
    </row>
    <row r="35" spans="1:84">
      <c r="A35" s="25" t="str">
        <f>BP35</f>
        <v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v>
      </c>
      <c r="B35" s="18" t="s">
        <v>34</v>
      </c>
      <c r="C35" s="18" t="s">
        <v>35</v>
      </c>
      <c r="D35" s="18" t="s">
        <v>45</v>
      </c>
      <c r="E35" s="18" t="s">
        <v>46</v>
      </c>
      <c r="F35" s="18" t="s">
        <v>104</v>
      </c>
      <c r="G35" s="18" t="s">
        <v>251</v>
      </c>
      <c r="H35" s="18" t="s">
        <v>252</v>
      </c>
      <c r="I35" s="18" t="s">
        <v>253</v>
      </c>
      <c r="J35" s="18" t="s">
        <v>254</v>
      </c>
      <c r="K35" s="18" t="s">
        <v>255</v>
      </c>
      <c r="L35" s="18" t="s">
        <v>256</v>
      </c>
      <c r="M35" s="18" t="s">
        <v>257</v>
      </c>
      <c r="N35" s="18" t="s">
        <v>258</v>
      </c>
      <c r="O35" s="18" t="s">
        <v>259</v>
      </c>
      <c r="P35" s="18" t="s">
        <v>260</v>
      </c>
      <c r="Q35" s="18" t="s">
        <v>261</v>
      </c>
      <c r="R35" s="18" t="s">
        <v>262</v>
      </c>
      <c r="S35" s="18" t="s">
        <v>263</v>
      </c>
      <c r="T35" s="18" t="s">
        <v>264</v>
      </c>
      <c r="U35" s="18" t="s">
        <v>265</v>
      </c>
      <c r="V35" s="18" t="s">
        <v>266</v>
      </c>
      <c r="W35" s="18" t="s">
        <v>267</v>
      </c>
      <c r="X35" s="18" t="s">
        <v>268</v>
      </c>
      <c r="Y35" s="18" t="s">
        <v>269</v>
      </c>
      <c r="Z35" s="18" t="s">
        <v>270</v>
      </c>
      <c r="AA35" s="18" t="s">
        <v>176</v>
      </c>
      <c r="AB35" s="18" t="s">
        <v>271</v>
      </c>
      <c r="AC35" s="18" t="s">
        <v>272</v>
      </c>
      <c r="AD35" s="18" t="s">
        <v>273</v>
      </c>
      <c r="AE35" s="18" t="s">
        <v>274</v>
      </c>
      <c r="AF35" s="18" t="s">
        <v>275</v>
      </c>
      <c r="AG35" s="18" t="s">
        <v>276</v>
      </c>
      <c r="AH35" s="36" t="s">
        <v>277</v>
      </c>
      <c r="AI35" s="18" t="s">
        <v>278</v>
      </c>
      <c r="AJ35" s="36" t="s">
        <v>62</v>
      </c>
      <c r="AK35" s="18" t="s">
        <v>279</v>
      </c>
      <c r="AL35" s="36" t="s">
        <v>67</v>
      </c>
      <c r="AM35" s="18" t="s">
        <v>280</v>
      </c>
      <c r="AN35" s="18" t="s">
        <v>281</v>
      </c>
      <c r="AO35" s="18" t="s">
        <v>59</v>
      </c>
      <c r="AP35" s="18" t="s">
        <v>60</v>
      </c>
      <c r="AQ35" s="18" t="s">
        <v>61</v>
      </c>
      <c r="AR35" s="18" t="s">
        <v>57</v>
      </c>
      <c r="AS35" s="18" t="s">
        <v>282</v>
      </c>
      <c r="AT35" s="18" t="s">
        <v>283</v>
      </c>
      <c r="AU35" s="18" t="s">
        <v>284</v>
      </c>
      <c r="AV35" s="18" t="s">
        <v>285</v>
      </c>
      <c r="AW35" s="18" t="s">
        <v>286</v>
      </c>
      <c r="AX35" s="36" t="s">
        <v>287</v>
      </c>
      <c r="AY35" s="18" t="s">
        <v>288</v>
      </c>
      <c r="AZ35" s="18" t="s">
        <v>289</v>
      </c>
      <c r="BA35" s="18" t="s">
        <v>156</v>
      </c>
      <c r="BB35" s="18" t="s">
        <v>157</v>
      </c>
      <c r="BC35" s="18" t="s">
        <v>158</v>
      </c>
      <c r="BD35" s="18" t="s">
        <v>159</v>
      </c>
      <c r="BE35" s="18" t="s">
        <v>160</v>
      </c>
      <c r="BF35" s="18" t="s">
        <v>290</v>
      </c>
      <c r="BG35" s="36" t="s">
        <v>291</v>
      </c>
      <c r="BH35" s="18" t="s">
        <v>231</v>
      </c>
      <c r="BI35" s="18" t="s">
        <v>232</v>
      </c>
      <c r="BJ35" s="18" t="s">
        <v>233</v>
      </c>
      <c r="BK35" s="18" t="s">
        <v>234</v>
      </c>
      <c r="BL35" s="18" t="s">
        <v>51</v>
      </c>
      <c r="BM35" s="18" t="s">
        <v>292</v>
      </c>
      <c r="BN35" s="18" t="s">
        <v>293</v>
      </c>
      <c r="BO35" s="18" t="s">
        <v>294</v>
      </c>
      <c r="BP35" t="s">
        <v>441</v>
      </c>
    </row>
    <row r="36" spans="1:84">
      <c r="A36" s="25" t="str">
        <f ca="1">BP36</f>
        <v>('KGJPN','1408000','CD2016080200020',0,1,'RECORDING','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36" s="15" t="str">
        <f>$C$1</f>
        <v>KGJPN</v>
      </c>
      <c r="C36" s="15" t="str">
        <f>$C$2</f>
        <v>1408000</v>
      </c>
      <c r="D36" s="24" t="str">
        <f ca="1">$C$3</f>
        <v>CD2016080200020</v>
      </c>
      <c r="E36" s="21">
        <v>0</v>
      </c>
      <c r="F36" s="21">
        <v>1</v>
      </c>
      <c r="G36" s="20" t="s">
        <v>297</v>
      </c>
      <c r="H36" s="20" t="s">
        <v>42</v>
      </c>
      <c r="I36" s="21">
        <v>1</v>
      </c>
      <c r="J36" s="20" t="s">
        <v>0</v>
      </c>
      <c r="K36" s="15" t="str">
        <f>$C$1</f>
        <v>KGJPN</v>
      </c>
      <c r="L36" s="20" t="s">
        <v>298</v>
      </c>
      <c r="M36" s="20" t="s">
        <v>42</v>
      </c>
      <c r="N36" s="15" t="str">
        <f>$C$7</f>
        <v>KJ0245</v>
      </c>
      <c r="O36" s="20" t="s">
        <v>42</v>
      </c>
      <c r="P36" s="20" t="s">
        <v>42</v>
      </c>
      <c r="Q36" s="20" t="s">
        <v>42</v>
      </c>
      <c r="R36" s="20" t="s">
        <v>42</v>
      </c>
      <c r="S36" s="20" t="s">
        <v>42</v>
      </c>
      <c r="T36" s="20" t="s">
        <v>42</v>
      </c>
      <c r="U36" s="20" t="s">
        <v>42</v>
      </c>
      <c r="V36" s="20" t="s">
        <v>42</v>
      </c>
      <c r="W36" s="20" t="s">
        <v>42</v>
      </c>
      <c r="X36" s="15" t="str">
        <f>$C$2</f>
        <v>1408000</v>
      </c>
      <c r="Y36" s="20" t="s">
        <v>42</v>
      </c>
      <c r="Z36" s="20" t="s">
        <v>42</v>
      </c>
      <c r="AA36" s="20" t="s">
        <v>42</v>
      </c>
      <c r="AB36" s="20" t="s">
        <v>42</v>
      </c>
      <c r="AC36" s="23">
        <f>$C$4</f>
        <v>216000</v>
      </c>
      <c r="AD36" s="21">
        <v>0</v>
      </c>
      <c r="AE36" s="20" t="s">
        <v>42</v>
      </c>
      <c r="AF36" s="20" t="s">
        <v>42</v>
      </c>
      <c r="AG36" s="20" t="s">
        <v>352</v>
      </c>
      <c r="AH36" s="22">
        <v>42460</v>
      </c>
      <c r="AI36" s="20" t="s">
        <v>230</v>
      </c>
      <c r="AJ36" s="21">
        <v>11309753</v>
      </c>
      <c r="AK36" s="20" t="s">
        <v>299</v>
      </c>
      <c r="AL36" s="22">
        <v>42460</v>
      </c>
      <c r="AM36" s="20" t="s">
        <v>192</v>
      </c>
      <c r="AN36" s="23">
        <f>$C$4</f>
        <v>216000</v>
      </c>
      <c r="AO36" s="20" t="s">
        <v>193</v>
      </c>
      <c r="AP36" s="21">
        <v>1</v>
      </c>
      <c r="AQ36" s="21">
        <v>1</v>
      </c>
      <c r="AR36" s="20" t="s">
        <v>192</v>
      </c>
      <c r="AS36" s="20" t="s">
        <v>300</v>
      </c>
      <c r="AT36" s="21">
        <v>2015</v>
      </c>
      <c r="AU36" s="21">
        <v>12</v>
      </c>
      <c r="AV36" s="20" t="s">
        <v>42</v>
      </c>
      <c r="AW36" s="20" t="s">
        <v>42</v>
      </c>
      <c r="AX36" s="22">
        <v>42460</v>
      </c>
      <c r="AY36" s="20" t="s">
        <v>42</v>
      </c>
      <c r="AZ36" s="20" t="s">
        <v>64</v>
      </c>
      <c r="BA36" s="20" t="s">
        <v>42</v>
      </c>
      <c r="BB36" s="20" t="s">
        <v>42</v>
      </c>
      <c r="BC36" s="20" t="s">
        <v>42</v>
      </c>
      <c r="BD36" s="20" t="s">
        <v>42</v>
      </c>
      <c r="BE36" s="20" t="s">
        <v>42</v>
      </c>
      <c r="BF36" s="21">
        <v>36</v>
      </c>
      <c r="BG36" s="22">
        <v>42460</v>
      </c>
      <c r="BH36" s="20" t="s">
        <v>42</v>
      </c>
      <c r="BI36" s="20" t="s">
        <v>42</v>
      </c>
      <c r="BJ36" s="20" t="s">
        <v>42</v>
      </c>
      <c r="BK36" s="20" t="s">
        <v>42</v>
      </c>
      <c r="BL36" s="20" t="s">
        <v>42</v>
      </c>
      <c r="BM36" s="20" t="s">
        <v>42</v>
      </c>
      <c r="BN36" s="20" t="s">
        <v>42</v>
      </c>
      <c r="BO36" s="20" t="s">
        <v>64</v>
      </c>
      <c r="BP36" t="str">
        <f ca="1">BQ36&amp;BR36&amp;BS36&amp;BT36&amp;BU36&amp;BV36&amp;BW36&amp;BX36&amp;BY36&amp;BZ36&amp;CA36&amp;CB36&amp;CC36&amp;CD36&amp;CE36&amp;CF36</f>
        <v>('KGJPN','1408000','CD2016080200020',0,1,'RECORDING','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Q36" t="str">
        <f ca="1">""&amp;"('"&amp;B36&amp;"'"&amp;",'"&amp;C36&amp;"'"&amp;",'"&amp;D36&amp;"'"&amp;","&amp;E36&amp;","&amp;F36&amp;",'"&amp;G36&amp;"'"&amp;",'"&amp;H36&amp;"'"&amp;","&amp;I36&amp;",'"&amp;J36&amp;"'"&amp;",'"&amp;K36&amp;"'"&amp;",'"&amp;L36&amp;"'"&amp;",'"&amp;M36&amp;"'"&amp;",'"&amp;N36&amp;"'"&amp;",'"&amp;O36&amp;"'"&amp;",'"&amp;P36&amp;"'"</f>
        <v>('KGJPN','1408000','CD2016080200020',0,1,'RECORDING',' ',1,'Y','KGJPN','AC230020',' ','KJ0245',' ',' '</v>
      </c>
      <c r="BR36" t="str">
        <f>""&amp;",'"&amp;Q36&amp;"'"&amp;",'"&amp;R36&amp;"'"&amp;",'"&amp;S36&amp;"'"&amp;",'"&amp;T36&amp;"'"&amp;",'"&amp;U36&amp;"'"&amp;",'"&amp;V36&amp;"'"&amp;",'"&amp;W36&amp;"'"&amp;",'"&amp;X36&amp;"'"&amp;",'"&amp;Y36&amp;"'"&amp;",'"&amp;Z36&amp;"'"&amp;",'"&amp;AA36&amp;"'"&amp;",'"&amp;AB36&amp;"'"&amp;","&amp;AC36&amp;","&amp;AD36&amp;",'"&amp;AE36&amp;"'"&amp;",'"&amp;AF36&amp;"'"</f>
        <v>,' ',' ',' ',' ',' ',' ',' ','1408000',' ',' ',' ',' ',216000,0,' ',' '</v>
      </c>
      <c r="BS36" t="str">
        <f>""&amp;",'"&amp;AG36&amp;"'"&amp;","&amp;IF(AH36=0,"null",TEXT(AH36,"'yyyy-mm-dd'"))&amp;",'"&amp;AI36&amp;"'"&amp;","&amp;AJ36&amp;",'"&amp;AK36&amp;"'"&amp;","&amp;IF(AL36=0,"null",TEXT(AL36,"'yyyy-mm-dd'"))&amp;",'"&amp;AM36&amp;"'"&amp;","&amp;AN36&amp;",'"&amp;AO36&amp;"'"&amp;","&amp;AP36&amp;","&amp;AQ36&amp;",'"&amp;AR36&amp;"'"&amp;",'"&amp;AS36&amp;"'"&amp;","&amp;AT36&amp;","&amp;AU36&amp;",'"&amp;AV36&amp;"'"</f>
        <v>,'AR01115975','2016-03-31','D',11309753,'AR_BILLING','2016-03-31','JPY',216000,'APTTM',1,1,'JPY','A',2015,12,' '</v>
      </c>
      <c r="BT36" t="str">
        <f>""&amp;",'"&amp;AW36&amp;"'"&amp;","&amp;IF(AX36=0,"null",TEXT(AX36,"'yyyy-mm-dd'"))&amp;",'"&amp;AY36&amp;"'"&amp;",'"&amp;AZ36&amp;"'"&amp;",'"&amp;BA36&amp;"'"&amp;",'"&amp;BB36&amp;"'"&amp;",'"&amp;BC36&amp;"'"&amp;",'"&amp;BD36&amp;"'"&amp;",'"&amp;BE36&amp;"'"&amp;","&amp;BF36&amp;","&amp;IF(BG36=0,"null",TEXT(BG36,"'yyyy-mm-dd'"))&amp;",'"&amp;BH36&amp;"'"&amp;",'"&amp;BI36&amp;"'"&amp;",'"&amp;BJ36&amp;"'"&amp;",'"&amp;BK36&amp;"'"&amp;",'"&amp;BL36&amp;"'"</f>
        <v>,' ','2016-03-31',' ','N',' ',' ',' ',' ',' ',36,'2016-03-31',' ',' ',' ',' ',' '</v>
      </c>
      <c r="BU36" t="str">
        <f>""&amp;",'"&amp;BM36&amp;"'"&amp;",'"&amp;BN36&amp;"'"&amp;",'"&amp;BO36&amp;"'"</f>
        <v>,' ',' ','N'</v>
      </c>
      <c r="BV36" t="str">
        <f>""</f>
        <v/>
      </c>
      <c r="BW36" t="str">
        <f>""</f>
        <v/>
      </c>
      <c r="BX36" t="str">
        <f>""</f>
        <v/>
      </c>
      <c r="BY36" t="str">
        <f>""</f>
        <v/>
      </c>
      <c r="BZ36" t="str">
        <f>""</f>
        <v/>
      </c>
      <c r="CA36" t="str">
        <f>""</f>
        <v/>
      </c>
      <c r="CB36" t="str">
        <f>""</f>
        <v/>
      </c>
      <c r="CC36" t="str">
        <f>""</f>
        <v/>
      </c>
      <c r="CD36" t="str">
        <f>""</f>
        <v/>
      </c>
      <c r="CE36" t="str">
        <f>""</f>
        <v/>
      </c>
      <c r="CF36" t="s">
        <v>43</v>
      </c>
    </row>
    <row r="37" spans="1:84">
      <c r="A37" s="25" t="str">
        <f ca="1">BP37</f>
        <v>('KGJPN','1408000','CD2016080200020',0,1,'RECORDING','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37" s="15" t="str">
        <f>$C$1</f>
        <v>KGJPN</v>
      </c>
      <c r="C37" s="15" t="str">
        <f>$C$2</f>
        <v>1408000</v>
      </c>
      <c r="D37" s="24" t="str">
        <f ca="1">$C$3</f>
        <v>CD2016080200020</v>
      </c>
      <c r="E37" s="21">
        <v>0</v>
      </c>
      <c r="F37" s="21">
        <v>1</v>
      </c>
      <c r="G37" s="20" t="s">
        <v>297</v>
      </c>
      <c r="H37" s="20" t="s">
        <v>42</v>
      </c>
      <c r="I37" s="21">
        <v>2</v>
      </c>
      <c r="J37" s="20" t="s">
        <v>0</v>
      </c>
      <c r="K37" s="15" t="str">
        <f>$C$1</f>
        <v>KGJPN</v>
      </c>
      <c r="L37" s="20" t="s">
        <v>350</v>
      </c>
      <c r="M37" s="20" t="s">
        <v>42</v>
      </c>
      <c r="N37" s="15" t="str">
        <f>$C$7</f>
        <v>KJ0245</v>
      </c>
      <c r="O37" s="20" t="s">
        <v>42</v>
      </c>
      <c r="P37" s="20" t="s">
        <v>42</v>
      </c>
      <c r="Q37" s="20" t="s">
        <v>42</v>
      </c>
      <c r="R37" s="20" t="s">
        <v>42</v>
      </c>
      <c r="S37" s="20" t="s">
        <v>42</v>
      </c>
      <c r="T37" s="20" t="s">
        <v>42</v>
      </c>
      <c r="U37" s="20" t="s">
        <v>42</v>
      </c>
      <c r="V37" s="20" t="s">
        <v>42</v>
      </c>
      <c r="W37" s="20" t="s">
        <v>42</v>
      </c>
      <c r="X37" s="15" t="str">
        <f>$C$2</f>
        <v>1408000</v>
      </c>
      <c r="Y37" s="20" t="s">
        <v>42</v>
      </c>
      <c r="Z37" s="20" t="s">
        <v>42</v>
      </c>
      <c r="AA37" s="20" t="s">
        <v>42</v>
      </c>
      <c r="AB37" s="20" t="s">
        <v>42</v>
      </c>
      <c r="AC37" s="23">
        <f>-1*$C$5</f>
        <v>-200000</v>
      </c>
      <c r="AD37" s="21">
        <v>0</v>
      </c>
      <c r="AE37" s="20" t="s">
        <v>42</v>
      </c>
      <c r="AF37" s="20" t="s">
        <v>42</v>
      </c>
      <c r="AG37" s="20" t="s">
        <v>352</v>
      </c>
      <c r="AH37" s="22">
        <v>42460</v>
      </c>
      <c r="AI37" s="20" t="s">
        <v>230</v>
      </c>
      <c r="AJ37" s="21">
        <v>11309753</v>
      </c>
      <c r="AK37" s="20" t="s">
        <v>299</v>
      </c>
      <c r="AL37" s="22">
        <v>42460</v>
      </c>
      <c r="AM37" s="20" t="s">
        <v>192</v>
      </c>
      <c r="AN37" s="23">
        <f>-1*$C$5</f>
        <v>-200000</v>
      </c>
      <c r="AO37" s="20" t="s">
        <v>193</v>
      </c>
      <c r="AP37" s="21">
        <v>1</v>
      </c>
      <c r="AQ37" s="21">
        <v>1</v>
      </c>
      <c r="AR37" s="20" t="s">
        <v>192</v>
      </c>
      <c r="AS37" s="20" t="s">
        <v>301</v>
      </c>
      <c r="AT37" s="21">
        <v>2015</v>
      </c>
      <c r="AU37" s="21">
        <v>12</v>
      </c>
      <c r="AV37" s="20" t="s">
        <v>42</v>
      </c>
      <c r="AW37" s="20" t="s">
        <v>42</v>
      </c>
      <c r="AX37" s="22">
        <v>42460</v>
      </c>
      <c r="AY37" s="20" t="s">
        <v>42</v>
      </c>
      <c r="AZ37" s="20" t="s">
        <v>64</v>
      </c>
      <c r="BA37" s="20" t="s">
        <v>42</v>
      </c>
      <c r="BB37" s="20" t="s">
        <v>42</v>
      </c>
      <c r="BC37" s="20" t="s">
        <v>42</v>
      </c>
      <c r="BD37" s="20" t="s">
        <v>42</v>
      </c>
      <c r="BE37" s="20" t="s">
        <v>42</v>
      </c>
      <c r="BF37" s="21">
        <v>296</v>
      </c>
      <c r="BG37" s="22">
        <v>42460</v>
      </c>
      <c r="BH37" s="20" t="s">
        <v>42</v>
      </c>
      <c r="BI37" s="20" t="s">
        <v>42</v>
      </c>
      <c r="BJ37" s="20" t="s">
        <v>42</v>
      </c>
      <c r="BK37" s="20" t="s">
        <v>42</v>
      </c>
      <c r="BL37" s="20" t="s">
        <v>42</v>
      </c>
      <c r="BM37" s="20" t="s">
        <v>42</v>
      </c>
      <c r="BN37" s="20" t="s">
        <v>42</v>
      </c>
      <c r="BO37" s="20" t="s">
        <v>64</v>
      </c>
      <c r="BP37" t="str">
        <f ca="1">BQ37&amp;BR37&amp;BS37&amp;BT37&amp;BU37&amp;BV37&amp;BW37&amp;BX37&amp;BY37&amp;BZ37&amp;CA37&amp;CB37&amp;CC37&amp;CD37&amp;CE37&amp;CF37</f>
        <v>('KGJPN','1408000','CD2016080200020',0,1,'RECORDING','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Q37" t="str">
        <f ca="1">""&amp;"('"&amp;B37&amp;"'"&amp;",'"&amp;C37&amp;"'"&amp;",'"&amp;D37&amp;"'"&amp;","&amp;E37&amp;","&amp;F37&amp;",'"&amp;G37&amp;"'"&amp;",'"&amp;H37&amp;"'"&amp;","&amp;I37&amp;",'"&amp;J37&amp;"'"&amp;",'"&amp;K37&amp;"'"&amp;",'"&amp;L37&amp;"'"&amp;",'"&amp;M37&amp;"'"&amp;",'"&amp;N37&amp;"'"&amp;",'"&amp;O37&amp;"'"&amp;",'"&amp;P37&amp;"'"</f>
        <v>('KGJPN','1408000','CD2016080200020',0,1,'RECORDING',' ',2,'Y','KGJPN','AC100030',' ','KJ0245',' ',' '</v>
      </c>
      <c r="BR37" t="str">
        <f>""&amp;",'"&amp;Q37&amp;"'"&amp;",'"&amp;R37&amp;"'"&amp;",'"&amp;S37&amp;"'"&amp;",'"&amp;T37&amp;"'"&amp;",'"&amp;U37&amp;"'"&amp;",'"&amp;V37&amp;"'"&amp;",'"&amp;W37&amp;"'"&amp;",'"&amp;X37&amp;"'"&amp;",'"&amp;Y37&amp;"'"&amp;",'"&amp;Z37&amp;"'"&amp;",'"&amp;AA37&amp;"'"&amp;",'"&amp;AB37&amp;"'"&amp;","&amp;AC37&amp;","&amp;AD37&amp;",'"&amp;AE37&amp;"'"&amp;",'"&amp;AF37&amp;"'"</f>
        <v>,' ',' ',' ',' ',' ',' ',' ','1408000',' ',' ',' ',' ',-200000,0,' ',' '</v>
      </c>
      <c r="BS37" t="str">
        <f>""&amp;",'"&amp;AG37&amp;"'"&amp;","&amp;IF(AH37=0,"null",TEXT(AH37,"'yyyy-mm-dd'"))&amp;",'"&amp;AI37&amp;"'"&amp;","&amp;AJ37&amp;",'"&amp;AK37&amp;"'"&amp;","&amp;IF(AL37=0,"null",TEXT(AL37,"'yyyy-mm-dd'"))&amp;",'"&amp;AM37&amp;"'"&amp;","&amp;AN37&amp;",'"&amp;AO37&amp;"'"&amp;","&amp;AP37&amp;","&amp;AQ37&amp;",'"&amp;AR37&amp;"'"&amp;",'"&amp;AS37&amp;"'"&amp;","&amp;AT37&amp;","&amp;AU37&amp;",'"&amp;AV37&amp;"'"</f>
        <v>,'AR01115975','2016-03-31','D',11309753,'AR_BILLING','2016-03-31','JPY',-200000,'APTTM',1,1,'JPY','U',2015,12,' '</v>
      </c>
      <c r="BT37" t="str">
        <f>""&amp;",'"&amp;AW37&amp;"'"&amp;","&amp;IF(AX37=0,"null",TEXT(AX37,"'yyyy-mm-dd'"))&amp;",'"&amp;AY37&amp;"'"&amp;",'"&amp;AZ37&amp;"'"&amp;",'"&amp;BA37&amp;"'"&amp;",'"&amp;BB37&amp;"'"&amp;",'"&amp;BC37&amp;"'"&amp;",'"&amp;BD37&amp;"'"&amp;",'"&amp;BE37&amp;"'"&amp;","&amp;BF37&amp;","&amp;IF(BG37=0,"null",TEXT(BG37,"'yyyy-mm-dd'"))&amp;",'"&amp;BH37&amp;"'"&amp;",'"&amp;BI37&amp;"'"&amp;",'"&amp;BJ37&amp;"'"&amp;",'"&amp;BK37&amp;"'"&amp;",'"&amp;BL37&amp;"'"</f>
        <v>,' ','2016-03-31',' ','N',' ',' ',' ',' ',' ',296,'2016-03-31',' ',' ',' ',' ',' '</v>
      </c>
      <c r="BU37" t="str">
        <f>""&amp;",'"&amp;BM37&amp;"'"&amp;",'"&amp;BN37&amp;"'"&amp;",'"&amp;BO37&amp;"'"</f>
        <v>,' ',' ','N'</v>
      </c>
      <c r="BV37" t="str">
        <f>""</f>
        <v/>
      </c>
      <c r="BW37" t="str">
        <f>""</f>
        <v/>
      </c>
      <c r="BX37" t="str">
        <f>""</f>
        <v/>
      </c>
      <c r="BY37" t="str">
        <f>""</f>
        <v/>
      </c>
      <c r="BZ37" t="str">
        <f>""</f>
        <v/>
      </c>
      <c r="CA37" t="str">
        <f>""</f>
        <v/>
      </c>
      <c r="CB37" t="str">
        <f>""</f>
        <v/>
      </c>
      <c r="CC37" t="str">
        <f>""</f>
        <v/>
      </c>
      <c r="CD37" t="str">
        <f>""</f>
        <v/>
      </c>
      <c r="CE37" t="str">
        <f>""</f>
        <v/>
      </c>
      <c r="CF37" t="s">
        <v>43</v>
      </c>
    </row>
    <row r="38" spans="1:84">
      <c r="A38" s="25" t="str">
        <f ca="1">BP38</f>
        <v>('KGJPN','1408000','CD2016080200020',0,1,'RECORDING','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38" s="15" t="str">
        <f>$C$1</f>
        <v>KGJPN</v>
      </c>
      <c r="C38" s="15" t="str">
        <f>$C$2</f>
        <v>1408000</v>
      </c>
      <c r="D38" s="24" t="str">
        <f ca="1">$C$3</f>
        <v>CD2016080200020</v>
      </c>
      <c r="E38" s="21">
        <v>0</v>
      </c>
      <c r="F38" s="21">
        <v>1</v>
      </c>
      <c r="G38" s="20" t="s">
        <v>297</v>
      </c>
      <c r="H38" s="20" t="s">
        <v>42</v>
      </c>
      <c r="I38" s="21">
        <v>3</v>
      </c>
      <c r="J38" s="20" t="s">
        <v>0</v>
      </c>
      <c r="K38" s="15" t="str">
        <f>$C$1</f>
        <v>KGJPN</v>
      </c>
      <c r="L38" s="20" t="s">
        <v>302</v>
      </c>
      <c r="M38" s="20" t="s">
        <v>42</v>
      </c>
      <c r="N38" s="15" t="str">
        <f>$C$7</f>
        <v>KJ0245</v>
      </c>
      <c r="O38" s="20" t="s">
        <v>42</v>
      </c>
      <c r="P38" s="20" t="s">
        <v>42</v>
      </c>
      <c r="Q38" s="20" t="s">
        <v>42</v>
      </c>
      <c r="R38" s="20" t="s">
        <v>42</v>
      </c>
      <c r="S38" s="20" t="s">
        <v>42</v>
      </c>
      <c r="T38" s="20" t="s">
        <v>42</v>
      </c>
      <c r="U38" s="20" t="s">
        <v>42</v>
      </c>
      <c r="V38" s="20" t="s">
        <v>42</v>
      </c>
      <c r="W38" s="20" t="s">
        <v>42</v>
      </c>
      <c r="X38" s="15" t="str">
        <f>$C$2</f>
        <v>1408000</v>
      </c>
      <c r="Y38" s="20" t="s">
        <v>42</v>
      </c>
      <c r="Z38" s="20" t="s">
        <v>42</v>
      </c>
      <c r="AA38" s="20" t="s">
        <v>42</v>
      </c>
      <c r="AB38" s="20" t="s">
        <v>42</v>
      </c>
      <c r="AC38" s="23">
        <f>-1*$C$6</f>
        <v>-16000</v>
      </c>
      <c r="AD38" s="21">
        <v>0</v>
      </c>
      <c r="AE38" s="20" t="s">
        <v>42</v>
      </c>
      <c r="AF38" s="20" t="s">
        <v>42</v>
      </c>
      <c r="AG38" s="20" t="s">
        <v>352</v>
      </c>
      <c r="AH38" s="22">
        <v>42460</v>
      </c>
      <c r="AI38" s="20" t="s">
        <v>230</v>
      </c>
      <c r="AJ38" s="21">
        <v>11309753</v>
      </c>
      <c r="AK38" s="20" t="s">
        <v>299</v>
      </c>
      <c r="AL38" s="22">
        <v>42460</v>
      </c>
      <c r="AM38" s="20" t="s">
        <v>192</v>
      </c>
      <c r="AN38" s="23">
        <f>-1*$C$6</f>
        <v>-16000</v>
      </c>
      <c r="AO38" s="20" t="s">
        <v>193</v>
      </c>
      <c r="AP38" s="21">
        <v>1</v>
      </c>
      <c r="AQ38" s="21">
        <v>1</v>
      </c>
      <c r="AR38" s="20" t="s">
        <v>192</v>
      </c>
      <c r="AS38" s="20" t="s">
        <v>303</v>
      </c>
      <c r="AT38" s="21">
        <v>2015</v>
      </c>
      <c r="AU38" s="21">
        <v>12</v>
      </c>
      <c r="AV38" s="20" t="s">
        <v>42</v>
      </c>
      <c r="AW38" s="20" t="s">
        <v>42</v>
      </c>
      <c r="AX38" s="22">
        <v>42460</v>
      </c>
      <c r="AY38" s="20" t="s">
        <v>42</v>
      </c>
      <c r="AZ38" s="20" t="s">
        <v>64</v>
      </c>
      <c r="BA38" s="20" t="s">
        <v>42</v>
      </c>
      <c r="BB38" s="20" t="s">
        <v>42</v>
      </c>
      <c r="BC38" s="20" t="s">
        <v>42</v>
      </c>
      <c r="BD38" s="20" t="s">
        <v>42</v>
      </c>
      <c r="BE38" s="20" t="s">
        <v>42</v>
      </c>
      <c r="BF38" s="21">
        <v>297</v>
      </c>
      <c r="BG38" s="22">
        <v>42460</v>
      </c>
      <c r="BH38" s="20" t="s">
        <v>247</v>
      </c>
      <c r="BI38" s="20" t="s">
        <v>248</v>
      </c>
      <c r="BJ38" s="20" t="s">
        <v>249</v>
      </c>
      <c r="BK38" s="20" t="s">
        <v>250</v>
      </c>
      <c r="BL38" s="20" t="s">
        <v>42</v>
      </c>
      <c r="BM38" s="20" t="s">
        <v>42</v>
      </c>
      <c r="BN38" s="20" t="s">
        <v>42</v>
      </c>
      <c r="BO38" s="20" t="s">
        <v>64</v>
      </c>
      <c r="BP38" t="str">
        <f ca="1">BQ38&amp;BR38&amp;BS38&amp;BT38&amp;BU38&amp;BV38&amp;BW38&amp;BX38&amp;BY38&amp;BZ38&amp;CA38&amp;CB38&amp;CC38&amp;CD38&amp;CE38&amp;CF38</f>
        <v>('KGJPN','1408000','CD2016080200020',0,1,'RECORDING','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Q38" t="str">
        <f ca="1">""&amp;"('"&amp;B38&amp;"'"&amp;",'"&amp;C38&amp;"'"&amp;",'"&amp;D38&amp;"'"&amp;","&amp;E38&amp;","&amp;F38&amp;",'"&amp;G38&amp;"'"&amp;",'"&amp;H38&amp;"'"&amp;","&amp;I38&amp;",'"&amp;J38&amp;"'"&amp;",'"&amp;K38&amp;"'"&amp;",'"&amp;L38&amp;"'"&amp;",'"&amp;M38&amp;"'"&amp;",'"&amp;N38&amp;"'"&amp;",'"&amp;O38&amp;"'"&amp;",'"&amp;P38&amp;"'"</f>
        <v>('KGJPN','1408000','CD2016080200020',0,1,'RECORDING',' ',3,'Y','KGJPN','AC700260',' ','KJ0245',' ',' '</v>
      </c>
      <c r="BR38" t="str">
        <f>""&amp;",'"&amp;Q38&amp;"'"&amp;",'"&amp;R38&amp;"'"&amp;",'"&amp;S38&amp;"'"&amp;",'"&amp;T38&amp;"'"&amp;",'"&amp;U38&amp;"'"&amp;",'"&amp;V38&amp;"'"&amp;",'"&amp;W38&amp;"'"&amp;",'"&amp;X38&amp;"'"&amp;",'"&amp;Y38&amp;"'"&amp;",'"&amp;Z38&amp;"'"&amp;",'"&amp;AA38&amp;"'"&amp;",'"&amp;AB38&amp;"'"&amp;","&amp;AC38&amp;","&amp;AD38&amp;",'"&amp;AE38&amp;"'"&amp;",'"&amp;AF38&amp;"'"</f>
        <v>,' ',' ',' ',' ',' ',' ',' ','1408000',' ',' ',' ',' ',-16000,0,' ',' '</v>
      </c>
      <c r="BS38" t="str">
        <f>""&amp;",'"&amp;AG38&amp;"'"&amp;","&amp;IF(AH38=0,"null",TEXT(AH38,"'yyyy-mm-dd'"))&amp;",'"&amp;AI38&amp;"'"&amp;","&amp;AJ38&amp;",'"&amp;AK38&amp;"'"&amp;","&amp;IF(AL38=0,"null",TEXT(AL38,"'yyyy-mm-dd'"))&amp;",'"&amp;AM38&amp;"'"&amp;","&amp;AN38&amp;",'"&amp;AO38&amp;"'"&amp;","&amp;AP38&amp;","&amp;AQ38&amp;",'"&amp;AR38&amp;"'"&amp;",'"&amp;AS38&amp;"'"&amp;","&amp;AT38&amp;","&amp;AU38&amp;",'"&amp;AV38&amp;"'"</f>
        <v>,'AR01115975','2016-03-31','D',11309753,'AR_BILLING','2016-03-31','JPY',-16000,'APTTM',1,1,'JPY','V',2015,12,' '</v>
      </c>
      <c r="BT38" t="str">
        <f>""&amp;",'"&amp;AW38&amp;"'"&amp;","&amp;IF(AX38=0,"null",TEXT(AX38,"'yyyy-mm-dd'"))&amp;",'"&amp;AY38&amp;"'"&amp;",'"&amp;AZ38&amp;"'"&amp;",'"&amp;BA38&amp;"'"&amp;",'"&amp;BB38&amp;"'"&amp;",'"&amp;BC38&amp;"'"&amp;",'"&amp;BD38&amp;"'"&amp;",'"&amp;BE38&amp;"'"&amp;","&amp;BF38&amp;","&amp;IF(BG38=0,"null",TEXT(BG38,"'yyyy-mm-dd'"))&amp;",'"&amp;BH38&amp;"'"&amp;",'"&amp;BI38&amp;"'"&amp;",'"&amp;BJ38&amp;"'"&amp;",'"&amp;BK38&amp;"'"&amp;",'"&amp;BL38&amp;"'"</f>
        <v>,' ','2016-03-31',' ','N',' ',' ',' ',' ',' ',297,'2016-03-31','T','SK','KGT08','VO',' '</v>
      </c>
      <c r="BU38" t="str">
        <f>""&amp;",'"&amp;BM38&amp;"'"&amp;",'"&amp;BN38&amp;"'"&amp;",'"&amp;BO38&amp;"'"</f>
        <v>,' ',' ','N'</v>
      </c>
      <c r="BV38" t="str">
        <f>""</f>
        <v/>
      </c>
      <c r="BW38" t="str">
        <f>""</f>
        <v/>
      </c>
      <c r="BX38" t="str">
        <f>""</f>
        <v/>
      </c>
      <c r="BY38" t="str">
        <f>""</f>
        <v/>
      </c>
      <c r="BZ38" t="str">
        <f>""</f>
        <v/>
      </c>
      <c r="CA38" t="str">
        <f>""</f>
        <v/>
      </c>
      <c r="CB38" t="str">
        <f>""</f>
        <v/>
      </c>
      <c r="CC38" t="str">
        <f>""</f>
        <v/>
      </c>
      <c r="CD38" t="str">
        <f>""</f>
        <v/>
      </c>
      <c r="CE38" t="str">
        <f>""</f>
        <v/>
      </c>
      <c r="CF38" t="s">
        <v>358</v>
      </c>
    </row>
  </sheetData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U49"/>
  <sheetViews>
    <sheetView zoomScale="85" zoomScaleNormal="85" workbookViewId="0">
      <selection activeCell="J20" sqref="J20"/>
    </sheetView>
  </sheetViews>
  <sheetFormatPr defaultRowHeight="13.5"/>
  <cols>
    <col min="1" max="1" width="5.375" style="13" customWidth="1"/>
    <col min="2" max="2" width="12.5" style="13" bestFit="1" customWidth="1"/>
    <col min="3" max="3" width="18.375" style="13" bestFit="1" customWidth="1"/>
    <col min="4" max="4" width="10.75" style="13" customWidth="1"/>
    <col min="5" max="5" width="8.375" style="13" customWidth="1"/>
    <col min="6" max="6" width="4.75" style="13" customWidth="1"/>
    <col min="7" max="7" width="5" style="13" customWidth="1"/>
    <col min="8" max="8" width="6" style="13" bestFit="1" customWidth="1"/>
    <col min="9" max="9" width="24.375" style="13" customWidth="1"/>
    <col min="10" max="10" width="22.125" style="13" customWidth="1"/>
    <col min="11" max="12" width="9" style="13"/>
    <col min="13" max="13" width="11.125" style="13" customWidth="1"/>
    <col min="14" max="16384" width="9" style="13"/>
  </cols>
  <sheetData>
    <row r="2" spans="2:21">
      <c r="B2" s="43" t="s">
        <v>359</v>
      </c>
      <c r="C2" s="43"/>
      <c r="D2" s="43" t="s">
        <v>360</v>
      </c>
      <c r="E2" s="43" t="s">
        <v>361</v>
      </c>
      <c r="G2" s="43" t="s">
        <v>390</v>
      </c>
      <c r="H2" s="43" t="s">
        <v>391</v>
      </c>
      <c r="I2" s="43" t="s">
        <v>362</v>
      </c>
      <c r="J2" s="44"/>
      <c r="K2" s="43" t="s">
        <v>407</v>
      </c>
      <c r="L2" s="43" t="s">
        <v>363</v>
      </c>
      <c r="M2" s="43" t="s">
        <v>364</v>
      </c>
      <c r="N2" s="43" t="s">
        <v>392</v>
      </c>
      <c r="O2" s="43" t="s">
        <v>365</v>
      </c>
      <c r="P2" s="43" t="s">
        <v>408</v>
      </c>
      <c r="Q2" s="43" t="s">
        <v>409</v>
      </c>
      <c r="R2" s="43" t="s">
        <v>410</v>
      </c>
      <c r="S2" s="43" t="s">
        <v>411</v>
      </c>
      <c r="T2" s="43" t="s">
        <v>412</v>
      </c>
      <c r="U2" s="43" t="s">
        <v>361</v>
      </c>
    </row>
    <row r="3" spans="2:21">
      <c r="B3" s="69" t="s">
        <v>393</v>
      </c>
      <c r="C3" s="69">
        <v>1</v>
      </c>
      <c r="D3" s="33" t="s">
        <v>394</v>
      </c>
      <c r="E3" s="34"/>
      <c r="F3" s="105"/>
      <c r="G3" s="72" t="str">
        <f>"DELETE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"&amp;VLOOKUP($T3,$B$3:$E257,2,FALSE)&amp;"='"&amp;VLOOKUP($T3,$B$3:$E257,3,FALSE)&amp;"'")&amp;";"</f>
        <v>DELETE FROM PS_K_PI_APIM_H_TBL WHERE BUSINESS_UNIT='KGJPN' AND K_PI_AP_ID='';</v>
      </c>
      <c r="H3" s="72" t="str">
        <f>"SELECT *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 WITH UR;"</f>
        <v>SELECT * FROM PS_K_PI_APIM_H_TBL WHERE BUSINESS_UNIT='KGJPN' AND K_PI_AP_ID='' WITH UR;</v>
      </c>
      <c r="I3" s="55" t="s">
        <v>497</v>
      </c>
      <c r="J3" s="55" t="s">
        <v>496</v>
      </c>
      <c r="K3" s="47" t="s">
        <v>367</v>
      </c>
      <c r="L3" s="47" t="s">
        <v>503</v>
      </c>
      <c r="M3" s="47"/>
      <c r="N3" s="47"/>
      <c r="O3" s="47"/>
      <c r="P3" s="47"/>
      <c r="Q3" s="47"/>
      <c r="R3" s="47"/>
      <c r="S3" s="47"/>
      <c r="T3" s="47"/>
      <c r="U3" s="47"/>
    </row>
    <row r="4" spans="2:21">
      <c r="B4" s="69" t="s">
        <v>395</v>
      </c>
      <c r="C4" s="69" t="s">
        <v>396</v>
      </c>
      <c r="D4" s="33" t="s">
        <v>495</v>
      </c>
      <c r="E4" s="34"/>
      <c r="F4" s="105"/>
      <c r="G4" s="72" t="str">
        <f>"DELETE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"&amp;VLOOKUP($T4,$B$3:$E258,2,FALSE)&amp;"='"&amp;VLOOKUP($T4,$B$3:$E258,3,FALSE)&amp;"'")&amp;";"</f>
        <v>DELETE FROM PS_K_PI_APIM_P_TBL WHERE BUSINESS_UNIT='KGJPN' AND K_PI_AP_ID='';</v>
      </c>
      <c r="H4" s="72" t="str">
        <f>"SELECT *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 WITH UR;"</f>
        <v>SELECT * FROM PS_K_PI_APIM_P_TBL WHERE BUSINESS_UNIT='KGJPN' AND K_PI_AP_ID='' WITH UR;</v>
      </c>
      <c r="I4" s="55" t="s">
        <v>499</v>
      </c>
      <c r="J4" s="55" t="s">
        <v>498</v>
      </c>
      <c r="K4" s="47" t="s">
        <v>367</v>
      </c>
      <c r="L4" s="47" t="s">
        <v>503</v>
      </c>
      <c r="M4" s="47"/>
      <c r="N4" s="47"/>
      <c r="O4" s="47"/>
      <c r="P4" s="47"/>
      <c r="Q4" s="47"/>
      <c r="R4" s="47"/>
      <c r="S4" s="47"/>
      <c r="T4" s="47"/>
      <c r="U4" s="47"/>
    </row>
    <row r="5" spans="2:21">
      <c r="B5" s="69" t="s">
        <v>503</v>
      </c>
      <c r="C5" s="69" t="s">
        <v>502</v>
      </c>
      <c r="D5" s="40"/>
      <c r="E5" s="74" t="s">
        <v>562</v>
      </c>
      <c r="F5" s="105"/>
      <c r="G5" s="72" t="str">
        <f>"DELETE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"&amp;VLOOKUP($T5,$B$3:$E259,2,FALSE)&amp;"='"&amp;VLOOKUP($T5,$B$3:$E259,3,FALSE)&amp;"'")&amp;";"</f>
        <v>DELETE FROM PS_K_PI_APDM_D_TBL WHERE BUSINESS_UNIT='KGJPN' AND K_PI_AP_ID='';</v>
      </c>
      <c r="H5" s="72" t="str">
        <f>"SELECT *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 WITH UR;"</f>
        <v>SELECT * FROM PS_K_PI_APDM_D_TBL WHERE BUSINESS_UNIT='KGJPN' AND K_PI_AP_ID='' WITH UR;</v>
      </c>
      <c r="I5" s="55" t="s">
        <v>501</v>
      </c>
      <c r="J5" s="55" t="s">
        <v>500</v>
      </c>
      <c r="K5" s="47" t="s">
        <v>367</v>
      </c>
      <c r="L5" s="47" t="s">
        <v>503</v>
      </c>
      <c r="M5" s="47"/>
      <c r="N5" s="47"/>
      <c r="O5" s="47"/>
      <c r="P5" s="47"/>
      <c r="Q5" s="47"/>
      <c r="R5" s="47"/>
      <c r="S5" s="47"/>
      <c r="T5" s="47"/>
      <c r="U5" s="47"/>
    </row>
    <row r="6" spans="2:21" ht="14.25">
      <c r="B6" s="70" t="s">
        <v>505</v>
      </c>
      <c r="C6" s="71" t="s">
        <v>504</v>
      </c>
      <c r="D6" s="34"/>
      <c r="E6" s="34"/>
      <c r="F6" s="105"/>
      <c r="G6" s="75" t="str">
        <f>"DELETE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"&amp;VLOOKUP($T6,$B$3:$E260,2,FALSE)&amp;"='"&amp;VLOOKUP($T6,$B$3:$E260,3,FALSE)&amp;"'")&amp;";"</f>
        <v>DELETE FROM PS_PYMNT_VCHR_XREF WHERE BUSINESS_UNIT='KGJPN' AND VOUCHER_ID='';</v>
      </c>
      <c r="H6" s="75" t="str">
        <f>"SELECT *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 WITH UR;"</f>
        <v>SELECT * FROM PS_PYMNT_VCHR_XREF WHERE BUSINESS_UNIT='KGJPN' AND VOUCHER_ID='' WITH UR;</v>
      </c>
      <c r="I6" s="54" t="s">
        <v>507</v>
      </c>
      <c r="J6" s="108" t="s">
        <v>506</v>
      </c>
      <c r="K6" s="47" t="s">
        <v>367</v>
      </c>
      <c r="L6" s="47" t="s">
        <v>509</v>
      </c>
      <c r="M6" s="47"/>
      <c r="N6" s="47"/>
      <c r="O6" s="47"/>
      <c r="P6" s="47"/>
      <c r="Q6" s="47"/>
      <c r="R6" s="47"/>
      <c r="S6" s="47"/>
      <c r="T6" s="47"/>
      <c r="U6" s="47"/>
    </row>
    <row r="7" spans="2:21">
      <c r="B7" s="69" t="s">
        <v>509</v>
      </c>
      <c r="C7" s="69" t="s">
        <v>508</v>
      </c>
      <c r="D7" s="34"/>
      <c r="E7" s="34"/>
      <c r="F7" s="105"/>
      <c r="G7" s="72" t="str">
        <f>"DELETE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"&amp;VLOOKUP($T7,$B$3:$E261,2,FALSE)&amp;"='"&amp;VLOOKUP($T7,$B$3:$E261,3,FALSE)&amp;"'")&amp;";"</f>
        <v>DELETE FROM PS_K_AP_PMTVCHR_RT WHERE BUSINESS_UNIT='KGJPN' AND VOUCHER_ID='';</v>
      </c>
      <c r="H7" s="72" t="str">
        <f>"SELECT *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 WITH UR;"</f>
        <v>SELECT * FROM PS_K_AP_PMTVCHR_RT WHERE BUSINESS_UNIT='KGJPN' AND VOUCHER_ID='' WITH UR;</v>
      </c>
      <c r="I7" s="54" t="s">
        <v>511</v>
      </c>
      <c r="J7" s="54" t="s">
        <v>510</v>
      </c>
      <c r="K7" s="47" t="s">
        <v>367</v>
      </c>
      <c r="L7" s="47" t="s">
        <v>509</v>
      </c>
      <c r="M7" s="47"/>
      <c r="N7" s="47"/>
      <c r="O7" s="47"/>
      <c r="P7" s="47"/>
      <c r="Q7" s="47"/>
      <c r="R7" s="47"/>
      <c r="S7" s="47"/>
      <c r="T7" s="47"/>
      <c r="U7" s="47"/>
    </row>
    <row r="8" spans="2:21" ht="14.25">
      <c r="B8" s="70" t="s">
        <v>519</v>
      </c>
      <c r="C8" s="70" t="s">
        <v>518</v>
      </c>
      <c r="D8" s="34"/>
      <c r="E8" s="34"/>
      <c r="F8" s="105"/>
      <c r="G8" s="72" t="str">
        <f>"DELETE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"&amp;VLOOKUP($T8,$B$3:$E262,2,FALSE)&amp;"='"&amp;VLOOKUP($T8,$B$3:$E262,3,FALSE)&amp;"'")&amp;";"</f>
        <v>DELETE FROM PS_VOUCHER WHERE BUSINESS_UNIT='KGJPN' AND VOUCHER_ID='';</v>
      </c>
      <c r="H8" s="72" t="str">
        <f>"SELECT *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 WITH UR;"</f>
        <v>SELECT * FROM PS_VOUCHER WHERE BUSINESS_UNIT='KGJPN' AND VOUCHER_ID='' WITH UR;</v>
      </c>
      <c r="I8" s="54" t="s">
        <v>513</v>
      </c>
      <c r="J8" s="108" t="s">
        <v>512</v>
      </c>
      <c r="K8" s="47" t="s">
        <v>367</v>
      </c>
      <c r="L8" s="47" t="s">
        <v>509</v>
      </c>
      <c r="M8" s="47"/>
      <c r="N8" s="47"/>
      <c r="O8" s="47"/>
      <c r="P8" s="47"/>
      <c r="Q8" s="47"/>
      <c r="R8" s="47"/>
      <c r="S8" s="47"/>
      <c r="T8" s="47"/>
      <c r="U8" s="47"/>
    </row>
    <row r="9" spans="2:21">
      <c r="B9" s="69"/>
      <c r="C9" s="69"/>
      <c r="D9" s="34"/>
      <c r="E9" s="34"/>
      <c r="F9" s="105"/>
      <c r="G9" s="72" t="str">
        <f>"DELETE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"&amp;VLOOKUP($T9,$B$3:$E263,2,FALSE)&amp;"='"&amp;VLOOKUP($T9,$B$3:$E263,3,FALSE)&amp;"'")&amp;";"</f>
        <v>DELETE FROM PS_K_AP_VOUCHER WHERE BUSINESS_UNIT='KGJPN' AND VOUCHER_ID='';</v>
      </c>
      <c r="H9" s="72" t="str">
        <f>"SELECT *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 WITH UR;"</f>
        <v>SELECT * FROM PS_K_AP_VOUCHER WHERE BUSINESS_UNIT='KGJPN' AND VOUCHER_ID='' WITH UR;</v>
      </c>
      <c r="I9" s="106" t="s">
        <v>1221</v>
      </c>
      <c r="J9" s="54" t="s">
        <v>514</v>
      </c>
      <c r="K9" s="47" t="s">
        <v>367</v>
      </c>
      <c r="L9" s="47" t="s">
        <v>509</v>
      </c>
      <c r="M9" s="47"/>
      <c r="N9" s="47"/>
      <c r="O9" s="47"/>
      <c r="P9" s="47"/>
      <c r="Q9" s="47"/>
      <c r="R9" s="47"/>
      <c r="S9" s="47"/>
      <c r="T9" s="47"/>
      <c r="U9" s="47"/>
    </row>
    <row r="10" spans="2:21">
      <c r="B10" s="69"/>
      <c r="C10" s="69"/>
      <c r="D10" s="34"/>
      <c r="E10" s="34"/>
      <c r="F10" s="105"/>
      <c r="G10" s="75" t="str">
        <f>"DELETE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"&amp;VLOOKUP($T10,$B$3:$E264,2,FALSE)&amp;"='"&amp;VLOOKUP($T10,$B$3:$E264,3,FALSE)&amp;"'")&amp;";"</f>
        <v>DELETE FROM PS_VOUCHER_LINE WHERE BUSINESS_UNIT='KGJPN' AND VOUCHER_ID='';</v>
      </c>
      <c r="H10" s="75" t="str">
        <f>"SELECT *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 WITH UR;"</f>
        <v>SELECT * FROM PS_VOUCHER_LINE WHERE BUSINESS_UNIT='KGJPN' AND VOUCHER_ID='' WITH UR;</v>
      </c>
      <c r="I10" s="106" t="s">
        <v>1222</v>
      </c>
      <c r="J10" s="54" t="s">
        <v>515</v>
      </c>
      <c r="K10" s="47" t="s">
        <v>367</v>
      </c>
      <c r="L10" s="47" t="s">
        <v>509</v>
      </c>
      <c r="M10" s="47"/>
      <c r="N10" s="47"/>
      <c r="O10" s="47"/>
      <c r="P10" s="47"/>
      <c r="Q10" s="47"/>
      <c r="R10" s="47"/>
      <c r="S10" s="47"/>
      <c r="T10" s="47"/>
      <c r="U10" s="47"/>
    </row>
    <row r="11" spans="2:21">
      <c r="B11" s="69"/>
      <c r="C11" s="69"/>
      <c r="D11" s="34"/>
      <c r="E11" s="34"/>
      <c r="F11" s="105"/>
      <c r="G11" s="75" t="str">
        <f>"DELETE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"&amp;VLOOKUP($T11,$B$3:$E265,2,FALSE)&amp;"='"&amp;VLOOKUP($T11,$B$3:$E265,3,FALSE)&amp;"'")&amp;";"</f>
        <v>DELETE FROM PS_DISTRIB_LINE WHERE BUSINESS_UNIT='KGJPN' AND VOUCHER_ID='';</v>
      </c>
      <c r="H11" s="75" t="str">
        <f>"SELECT *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 WITH UR;"</f>
        <v>SELECT * FROM PS_DISTRIB_LINE WHERE BUSINESS_UNIT='KGJPN' AND VOUCHER_ID='' WITH UR;</v>
      </c>
      <c r="I11" s="54" t="s">
        <v>517</v>
      </c>
      <c r="J11" s="54" t="s">
        <v>516</v>
      </c>
      <c r="K11" s="47" t="s">
        <v>367</v>
      </c>
      <c r="L11" s="47" t="s">
        <v>509</v>
      </c>
      <c r="M11" s="47"/>
      <c r="N11" s="47"/>
      <c r="O11" s="47"/>
      <c r="P11" s="47"/>
      <c r="Q11" s="47"/>
      <c r="R11" s="47"/>
      <c r="S11" s="47"/>
      <c r="T11" s="47"/>
      <c r="U11" s="47"/>
    </row>
    <row r="12" spans="2:21" ht="14.25">
      <c r="B12" s="69"/>
      <c r="C12" s="69"/>
      <c r="D12" s="34"/>
      <c r="E12" s="34"/>
      <c r="F12" s="105"/>
      <c r="G12" s="72" t="str">
        <f>"DELETE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"&amp;VLOOKUP($T12,$B$3:$E266,2,FALSE)&amp;"='"&amp;VLOOKUP($T12,$B$3:$E266,3,FALSE)&amp;"'")&amp;";"</f>
        <v>DELETE FROM PS_PAYMENT_TBL WHERE VOUCHER_ID='';</v>
      </c>
      <c r="H12" s="72" t="str">
        <f>"SELECT *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 WITH UR;"</f>
        <v>SELECT * FROM PS_PAYMENT_TBL WHERE VOUCHER_ID='' WITH UR;</v>
      </c>
      <c r="I12" s="70" t="s">
        <v>1223</v>
      </c>
      <c r="J12" s="109" t="s">
        <v>523</v>
      </c>
      <c r="K12" s="47" t="s">
        <v>509</v>
      </c>
      <c r="L12" s="47"/>
      <c r="M12" s="47"/>
      <c r="N12" s="47"/>
      <c r="O12" s="47"/>
      <c r="P12" s="47"/>
      <c r="Q12" s="47"/>
      <c r="R12" s="47"/>
      <c r="S12" s="47"/>
      <c r="T12" s="47"/>
      <c r="U12" s="47"/>
    </row>
    <row r="13" spans="2:21">
      <c r="B13" s="69"/>
      <c r="C13" s="69"/>
      <c r="D13" s="34"/>
      <c r="E13" s="34"/>
      <c r="F13" s="105"/>
      <c r="G13" s="72" t="str">
        <f>"DELETE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"&amp;VLOOKUP($T13,$B$3:$E267,2,FALSE)&amp;"='"&amp;VLOOKUP($T13,$B$3:$E267,3,FALSE)&amp;"'")&amp;";"</f>
        <v>DELETE FROM PS_BCH_XREF_EXT WHERE BUSINESS_UNIT='KGJPN' AND VOUCHER_ID='';</v>
      </c>
      <c r="H13" s="72" t="str">
        <f>"SELECT *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 WITH UR;"</f>
        <v>SELECT * FROM PS_BCH_XREF_EXT WHERE BUSINESS_UNIT='KGJPN' AND VOUCHER_ID='' WITH UR;</v>
      </c>
      <c r="I13" s="69" t="s">
        <v>521</v>
      </c>
      <c r="J13" s="69" t="s">
        <v>520</v>
      </c>
      <c r="K13" s="47" t="s">
        <v>367</v>
      </c>
      <c r="L13" s="47" t="s">
        <v>509</v>
      </c>
      <c r="M13" s="47"/>
      <c r="N13" s="47"/>
      <c r="O13" s="47"/>
      <c r="P13" s="47"/>
      <c r="Q13" s="47"/>
      <c r="R13" s="47"/>
      <c r="S13" s="47"/>
      <c r="T13" s="47"/>
      <c r="U13" s="47"/>
    </row>
    <row r="14" spans="2:21" ht="14.25">
      <c r="B14" s="69"/>
      <c r="C14" s="69"/>
      <c r="D14" s="34"/>
      <c r="E14" s="34"/>
      <c r="F14" s="105"/>
      <c r="G14" s="72" t="str">
        <f>"DELETE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"&amp;VLOOKUP($T14,$B$3:$E268,2,FALSE)&amp;"='"&amp;VLOOKUP($T14,$B$3:$E268,3,FALSE)&amp;"'")&amp;";"</f>
        <v>DELETE FROM PS_VCHR_ACCTG_LINE WHERE BUSINESS_UNIT='KGJPN' AND VOUCHER_ID='';</v>
      </c>
      <c r="H14" s="72" t="str">
        <f>"SELECT *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 WITH UR;"</f>
        <v>SELECT * FROM PS_VCHR_ACCTG_LINE WHERE BUSINESS_UNIT='KGJPN' AND VOUCHER_ID='' WITH UR;</v>
      </c>
      <c r="I14" s="69" t="s">
        <v>1220</v>
      </c>
      <c r="J14" s="109" t="s">
        <v>522</v>
      </c>
      <c r="K14" s="47" t="s">
        <v>367</v>
      </c>
      <c r="L14" s="47" t="s">
        <v>509</v>
      </c>
      <c r="M14" s="47"/>
      <c r="N14" s="47"/>
      <c r="O14" s="47"/>
      <c r="P14" s="47"/>
      <c r="Q14" s="47"/>
      <c r="R14" s="47"/>
      <c r="S14" s="47"/>
      <c r="T14" s="47"/>
      <c r="U14" s="47"/>
    </row>
    <row r="15" spans="2:21">
      <c r="F15" s="105"/>
      <c r="G15" s="72" t="str">
        <f>"DELETE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"&amp;VLOOKUP($T15,$B$3:$E269,2,FALSE)&amp;"='"&amp;VLOOKUP($T15,$B$3:$E269,3,FALSE)&amp;"'")&amp;";"</f>
        <v>DELETE FROM PS_K_AP_DNSCHG_TBL WHERE BUSINESS_UNIT='KGJPN' AND VOUCHER_ID='';</v>
      </c>
      <c r="H15" s="72" t="str">
        <f>"SELECT *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 WITH UR;"</f>
        <v>SELECT * FROM PS_K_AP_DNSCHG_TBL WHERE BUSINESS_UNIT='KGJPN' AND VOUCHER_ID='' WITH UR;</v>
      </c>
      <c r="I15" s="69" t="s">
        <v>524</v>
      </c>
      <c r="J15" s="69" t="s">
        <v>525</v>
      </c>
      <c r="K15" s="47" t="s">
        <v>367</v>
      </c>
      <c r="L15" s="47" t="s">
        <v>509</v>
      </c>
      <c r="M15" s="47"/>
      <c r="N15" s="47"/>
      <c r="O15" s="47"/>
      <c r="P15" s="47"/>
      <c r="Q15" s="47"/>
      <c r="R15" s="47"/>
      <c r="S15" s="47"/>
      <c r="T15" s="47"/>
      <c r="U15" s="47"/>
    </row>
    <row r="16" spans="2:21">
      <c r="F16" s="105"/>
      <c r="G16" s="72" t="str">
        <f>"DELETE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"&amp;VLOOKUP($T16,$B$3:$E270,2,FALSE)&amp;"='"&amp;VLOOKUP($T16,$B$3:$E270,3,FALSE)&amp;"'")&amp;";"</f>
        <v>DELETE FROM PS_K_AP_VACTLN_TBL WHERE BUSINESS_UNIT='KGJPN' AND VOUCHER_ID='';</v>
      </c>
      <c r="H16" s="72" t="str">
        <f>"SELECT *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 WITH UR;"</f>
        <v>SELECT * FROM PS_K_AP_VACTLN_TBL WHERE BUSINESS_UNIT='KGJPN' AND VOUCHER_ID='' WITH UR;</v>
      </c>
      <c r="I16" s="69" t="s">
        <v>527</v>
      </c>
      <c r="J16" s="69" t="s">
        <v>526</v>
      </c>
      <c r="K16" s="47" t="s">
        <v>367</v>
      </c>
      <c r="L16" s="47" t="s">
        <v>509</v>
      </c>
      <c r="M16" s="47"/>
      <c r="N16" s="47"/>
      <c r="O16" s="47"/>
      <c r="P16" s="47"/>
      <c r="Q16" s="47"/>
      <c r="R16" s="47"/>
      <c r="S16" s="47"/>
      <c r="T16" s="47"/>
      <c r="U16" s="47"/>
    </row>
    <row r="17" spans="2:21">
      <c r="B17" s="51" t="str">
        <f>CONCATENATE(B20,B21,B22,B23,B24,B25)</f>
        <v/>
      </c>
      <c r="C17" s="52" t="s">
        <v>491</v>
      </c>
      <c r="F17" s="105"/>
      <c r="G17" s="75" t="str">
        <f>"DELETE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"&amp;VLOOKUP($T17,$B$3:$E271,2,FALSE)&amp;"='"&amp;VLOOKUP($T17,$B$3:$E271,3,FALSE)&amp;"'")&amp;";"</f>
        <v>DELETE FROM PS_VCHRLN_MISC_CHG WHERE BUSINESS_UNIT='KGJPN' AND VOUCHER_ID='';</v>
      </c>
      <c r="H17" s="75" t="str">
        <f>"SELECT *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 WITH UR;"</f>
        <v>SELECT * FROM PS_VCHRLN_MISC_CHG WHERE BUSINESS_UNIT='KGJPN' AND VOUCHER_ID='' WITH UR;</v>
      </c>
      <c r="I17" s="69" t="s">
        <v>570</v>
      </c>
      <c r="J17" s="69" t="s">
        <v>569</v>
      </c>
      <c r="K17" s="47" t="s">
        <v>367</v>
      </c>
      <c r="L17" s="47" t="s">
        <v>509</v>
      </c>
      <c r="M17" s="47"/>
      <c r="N17" s="47"/>
      <c r="O17" s="47"/>
      <c r="P17" s="47"/>
      <c r="Q17" s="47"/>
      <c r="R17" s="47"/>
      <c r="S17" s="47"/>
      <c r="T17" s="47"/>
      <c r="U17" s="47"/>
    </row>
    <row r="18" spans="2:21">
      <c r="F18" s="105"/>
      <c r="G18" s="75" t="str">
        <f>"DELETE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"&amp;VLOOKUP($T18,$B$3:$E272,2,FALSE)&amp;"='"&amp;VLOOKUP($T18,$B$3:$E272,3,FALSE)&amp;"'")&amp;";"</f>
        <v>DELETE FROM PS_PYMNT_VCHR_MSG WHERE BUSINESS_UNIT='KGJPN' AND VOUCHER_ID='';</v>
      </c>
      <c r="H18" s="75" t="str">
        <f>"SELECT *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 WITH UR;"</f>
        <v>SELECT * FROM PS_PYMNT_VCHR_MSG WHERE BUSINESS_UNIT='KGJPN' AND VOUCHER_ID='' WITH UR;</v>
      </c>
      <c r="I18" s="69" t="s">
        <v>572</v>
      </c>
      <c r="J18" s="69" t="s">
        <v>571</v>
      </c>
      <c r="K18" s="47" t="s">
        <v>367</v>
      </c>
      <c r="L18" s="47" t="s">
        <v>509</v>
      </c>
      <c r="M18" s="47"/>
      <c r="N18" s="47"/>
      <c r="O18" s="47"/>
      <c r="P18" s="47"/>
      <c r="Q18" s="47"/>
      <c r="R18" s="47"/>
      <c r="S18" s="47"/>
      <c r="T18" s="47"/>
      <c r="U18" s="47"/>
    </row>
    <row r="19" spans="2:21">
      <c r="F19" s="105"/>
      <c r="G19" s="107" t="str">
        <f>"DELETE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"&amp;VLOOKUP($T19,$B$3:$E273,2,FALSE)&amp;"='"&amp;VLOOKUP($T19,$B$3:$E273,3,FALSE)&amp;"'")&amp;";"</f>
        <v>DELETE FROM PS_K_AP_VCHR_HIST WHERE BUSINESS_UNIT='KGJPN' AND VOUCHER_ID='';</v>
      </c>
      <c r="H19" s="107" t="str">
        <f>"SELECT *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 WITH UR;"</f>
        <v>SELECT * FROM PS_K_AP_VCHR_HIST WHERE BUSINESS_UNIT='KGJPN' AND VOUCHER_ID='' WITH UR;</v>
      </c>
      <c r="I19" s="69" t="s">
        <v>1217</v>
      </c>
      <c r="J19" s="69" t="s">
        <v>1216</v>
      </c>
      <c r="K19" s="47" t="s">
        <v>367</v>
      </c>
      <c r="L19" s="47" t="s">
        <v>509</v>
      </c>
      <c r="M19" s="47"/>
      <c r="N19" s="47"/>
      <c r="O19" s="47"/>
      <c r="P19" s="47"/>
      <c r="Q19" s="47"/>
      <c r="R19" s="47"/>
      <c r="S19" s="47"/>
      <c r="T19" s="47"/>
      <c r="U19" s="47"/>
    </row>
    <row r="20" spans="2:21">
      <c r="B20" s="53"/>
      <c r="C20" s="13" t="s">
        <v>491</v>
      </c>
      <c r="F20" s="105"/>
      <c r="G20" s="107" t="str">
        <f>"DELETE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"&amp;VLOOKUP($T20,$B$3:$E274,2,FALSE)&amp;"='"&amp;VLOOKUP($T20,$B$3:$E274,3,FALSE)&amp;"'")&amp;";"</f>
        <v>DELETE FROM PS_VCHR_PPAY_XREF WHERE BUSINESS_UNIT='KGJPN' AND VOUCHER_ID='';</v>
      </c>
      <c r="H20" s="107" t="str">
        <f>"SELECT *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 WITH UR;"</f>
        <v>SELECT * FROM PS_VCHR_PPAY_XREF WHERE BUSINESS_UNIT='KGJPN' AND VOUCHER_ID='' WITH UR;</v>
      </c>
      <c r="I20" s="69" t="s">
        <v>1218</v>
      </c>
      <c r="J20" s="69" t="s">
        <v>1219</v>
      </c>
      <c r="K20" s="47" t="s">
        <v>367</v>
      </c>
      <c r="L20" s="47" t="s">
        <v>509</v>
      </c>
      <c r="M20" s="47"/>
      <c r="N20" s="47"/>
      <c r="O20" s="47"/>
      <c r="P20" s="47"/>
      <c r="Q20" s="47"/>
      <c r="R20" s="47"/>
      <c r="S20" s="47"/>
      <c r="T20" s="47"/>
      <c r="U20" s="47"/>
    </row>
    <row r="21" spans="2:21">
      <c r="B21" s="53"/>
      <c r="C21" s="13" t="s">
        <v>491</v>
      </c>
      <c r="F21" s="105"/>
      <c r="G21" s="45"/>
      <c r="H21" s="45"/>
      <c r="I21" s="69"/>
      <c r="J21" s="69"/>
      <c r="K21" s="47" t="s">
        <v>367</v>
      </c>
      <c r="L21" s="47"/>
      <c r="M21" s="47"/>
      <c r="N21" s="47"/>
      <c r="O21" s="47"/>
      <c r="P21" s="47"/>
      <c r="Q21" s="47"/>
      <c r="R21" s="47"/>
      <c r="S21" s="47"/>
      <c r="T21" s="47"/>
      <c r="U21" s="47"/>
    </row>
    <row r="22" spans="2:21">
      <c r="B22" s="67"/>
      <c r="C22" s="13" t="s">
        <v>491</v>
      </c>
      <c r="F22" s="105"/>
      <c r="G22" s="45"/>
      <c r="H22" s="45"/>
      <c r="I22" s="69"/>
      <c r="J22" s="69"/>
      <c r="K22" s="47" t="s">
        <v>367</v>
      </c>
      <c r="L22" s="47"/>
      <c r="M22" s="47"/>
      <c r="N22" s="47"/>
      <c r="O22" s="47"/>
      <c r="P22" s="47"/>
      <c r="Q22" s="47"/>
      <c r="R22" s="47"/>
      <c r="S22" s="47"/>
      <c r="T22" s="47"/>
      <c r="U22" s="47"/>
    </row>
    <row r="23" spans="2:21">
      <c r="B23" s="67"/>
      <c r="C23" s="13" t="s">
        <v>492</v>
      </c>
      <c r="F23" s="105"/>
      <c r="G23" s="45"/>
      <c r="H23" s="45"/>
      <c r="I23" s="69"/>
      <c r="J23" s="69"/>
      <c r="K23" s="47" t="s">
        <v>367</v>
      </c>
      <c r="L23" s="47"/>
      <c r="M23" s="47"/>
      <c r="N23" s="47"/>
      <c r="O23" s="47"/>
      <c r="P23" s="47"/>
      <c r="Q23" s="47"/>
      <c r="R23" s="47"/>
      <c r="S23" s="47"/>
      <c r="T23" s="47"/>
      <c r="U23" s="47"/>
    </row>
    <row r="24" spans="2:21">
      <c r="B24" s="67"/>
      <c r="C24" s="13" t="s">
        <v>492</v>
      </c>
      <c r="F24" s="105"/>
      <c r="G24" s="45"/>
      <c r="H24" s="45"/>
      <c r="I24" s="69"/>
      <c r="J24" s="69"/>
      <c r="K24" s="47" t="s">
        <v>367</v>
      </c>
      <c r="L24" s="47"/>
      <c r="M24" s="47"/>
      <c r="N24" s="47"/>
      <c r="O24" s="47"/>
      <c r="P24" s="47"/>
      <c r="Q24" s="47"/>
      <c r="R24" s="47"/>
      <c r="S24" s="47"/>
      <c r="T24" s="47"/>
      <c r="U24" s="47"/>
    </row>
    <row r="25" spans="2:21">
      <c r="B25" s="53"/>
      <c r="C25" s="13" t="s">
        <v>491</v>
      </c>
      <c r="F25" s="105"/>
      <c r="G25" s="45"/>
      <c r="H25" s="45"/>
      <c r="I25" s="69"/>
      <c r="J25" s="69"/>
      <c r="K25" s="47" t="s">
        <v>367</v>
      </c>
      <c r="L25" s="47"/>
      <c r="M25" s="47"/>
      <c r="N25" s="47"/>
      <c r="O25" s="47"/>
      <c r="P25" s="47"/>
      <c r="Q25" s="47"/>
      <c r="R25" s="47"/>
      <c r="S25" s="47"/>
      <c r="T25" s="47"/>
      <c r="U25" s="47"/>
    </row>
    <row r="26" spans="2:21">
      <c r="F26" s="105"/>
      <c r="G26" s="45"/>
      <c r="H26" s="45"/>
      <c r="I26" s="69"/>
      <c r="J26" s="69"/>
      <c r="K26" s="47" t="s">
        <v>367</v>
      </c>
      <c r="L26" s="47"/>
      <c r="M26" s="47"/>
      <c r="N26" s="47"/>
      <c r="O26" s="47"/>
      <c r="P26" s="47"/>
      <c r="Q26" s="47"/>
      <c r="R26" s="47"/>
      <c r="S26" s="47"/>
      <c r="T26" s="47"/>
      <c r="U26" s="47"/>
    </row>
    <row r="27" spans="2:21">
      <c r="F27" s="105"/>
      <c r="G27" s="45"/>
      <c r="H27" s="45"/>
      <c r="I27" s="69"/>
      <c r="J27" s="69"/>
      <c r="K27" s="47" t="s">
        <v>367</v>
      </c>
      <c r="L27" s="47"/>
      <c r="M27" s="47"/>
      <c r="N27" s="47"/>
      <c r="O27" s="47"/>
      <c r="P27" s="47"/>
      <c r="Q27" s="47"/>
      <c r="R27" s="47"/>
      <c r="S27" s="47"/>
      <c r="T27" s="47"/>
      <c r="U27" s="47"/>
    </row>
    <row r="28" spans="2:21">
      <c r="F28" s="105"/>
      <c r="G28" s="45"/>
      <c r="H28" s="45"/>
      <c r="I28" s="69"/>
      <c r="J28" s="69"/>
      <c r="K28" s="47" t="s">
        <v>367</v>
      </c>
      <c r="L28" s="47"/>
      <c r="M28" s="47"/>
      <c r="N28" s="47"/>
      <c r="O28" s="47"/>
      <c r="P28" s="47"/>
      <c r="Q28" s="47"/>
      <c r="R28" s="47"/>
      <c r="S28" s="47"/>
      <c r="T28" s="47"/>
      <c r="U28" s="47"/>
    </row>
    <row r="29" spans="2:21">
      <c r="F29" s="105"/>
      <c r="G29" s="45"/>
      <c r="H29" s="45"/>
      <c r="I29" s="69"/>
      <c r="J29" s="69"/>
      <c r="K29" s="47" t="s">
        <v>367</v>
      </c>
      <c r="L29" s="47"/>
      <c r="M29" s="47"/>
      <c r="N29" s="47"/>
      <c r="O29" s="47"/>
      <c r="P29" s="47"/>
      <c r="Q29" s="47"/>
      <c r="R29" s="47"/>
      <c r="S29" s="47"/>
      <c r="T29" s="47"/>
      <c r="U29" s="47"/>
    </row>
    <row r="30" spans="2:21">
      <c r="F30" s="105"/>
      <c r="G30" s="45"/>
      <c r="H30" s="45"/>
      <c r="I30" s="69"/>
      <c r="J30" s="69"/>
      <c r="K30" s="47" t="s">
        <v>367</v>
      </c>
      <c r="L30" s="47"/>
      <c r="M30" s="47"/>
      <c r="N30" s="47"/>
      <c r="O30" s="47"/>
      <c r="P30" s="47"/>
      <c r="Q30" s="47"/>
      <c r="R30" s="47"/>
      <c r="S30" s="47"/>
      <c r="T30" s="47"/>
      <c r="U30" s="47"/>
    </row>
    <row r="32" spans="2:21">
      <c r="B32" s="56"/>
      <c r="C32" s="57"/>
      <c r="D32" s="57"/>
      <c r="E32" s="58"/>
      <c r="G32" s="76"/>
      <c r="H32" s="76"/>
      <c r="I32" s="13" t="s">
        <v>573</v>
      </c>
    </row>
    <row r="33" spans="1:9">
      <c r="B33" s="59"/>
      <c r="C33" s="60"/>
      <c r="D33" s="60"/>
      <c r="E33" s="61"/>
      <c r="G33" s="77"/>
      <c r="H33" s="77"/>
      <c r="I33" s="13" t="s">
        <v>575</v>
      </c>
    </row>
    <row r="34" spans="1:9">
      <c r="B34" s="59"/>
      <c r="C34" s="60"/>
      <c r="D34" s="60"/>
      <c r="E34" s="61"/>
      <c r="G34" s="78"/>
      <c r="H34" s="78"/>
      <c r="I34" s="13" t="s">
        <v>574</v>
      </c>
    </row>
    <row r="35" spans="1:9">
      <c r="B35" s="59"/>
      <c r="C35" s="60"/>
      <c r="D35" s="60"/>
      <c r="E35" s="61"/>
    </row>
    <row r="36" spans="1:9">
      <c r="B36" s="59"/>
      <c r="C36" s="60"/>
      <c r="D36" s="60"/>
      <c r="E36" s="61"/>
    </row>
    <row r="37" spans="1:9">
      <c r="B37" s="59"/>
      <c r="C37" s="60"/>
      <c r="D37" s="60"/>
      <c r="E37" s="61"/>
    </row>
    <row r="38" spans="1:9">
      <c r="B38" s="59"/>
      <c r="C38" s="60"/>
      <c r="D38" s="60"/>
      <c r="E38" s="61"/>
    </row>
    <row r="39" spans="1:9">
      <c r="B39" s="59"/>
      <c r="C39" s="60"/>
      <c r="D39" s="60"/>
      <c r="E39" s="61"/>
    </row>
    <row r="40" spans="1:9">
      <c r="B40" s="59"/>
      <c r="C40" s="60"/>
      <c r="D40" s="60"/>
      <c r="E40" s="61"/>
    </row>
    <row r="41" spans="1:9">
      <c r="B41" s="59"/>
      <c r="C41" s="60"/>
      <c r="D41" s="60"/>
      <c r="E41" s="61"/>
    </row>
    <row r="42" spans="1:9">
      <c r="B42" s="59"/>
      <c r="C42" s="60"/>
      <c r="D42" s="60"/>
      <c r="E42" s="61"/>
    </row>
    <row r="43" spans="1:9">
      <c r="B43" s="59"/>
      <c r="C43" s="60"/>
      <c r="D43" s="60"/>
      <c r="E43" s="61"/>
    </row>
    <row r="44" spans="1:9">
      <c r="B44" s="59"/>
      <c r="C44" s="60"/>
      <c r="D44" s="60"/>
      <c r="E44" s="61"/>
    </row>
    <row r="45" spans="1:9">
      <c r="A45" s="68"/>
      <c r="B45" s="65"/>
      <c r="C45" s="60"/>
      <c r="D45" s="60"/>
      <c r="E45" s="61"/>
    </row>
    <row r="46" spans="1:9">
      <c r="A46" s="68"/>
      <c r="B46" s="65"/>
      <c r="C46" s="60"/>
      <c r="D46" s="60"/>
      <c r="E46" s="61"/>
    </row>
    <row r="47" spans="1:9">
      <c r="A47" s="68"/>
      <c r="B47" s="65"/>
      <c r="C47" s="60"/>
      <c r="D47" s="60"/>
      <c r="E47" s="61"/>
    </row>
    <row r="48" spans="1:9">
      <c r="A48" s="68"/>
      <c r="B48" s="65"/>
      <c r="C48" s="60"/>
      <c r="D48" s="60"/>
      <c r="E48" s="61"/>
    </row>
    <row r="49" spans="2:5">
      <c r="B49" s="62"/>
      <c r="C49" s="63"/>
      <c r="D49" s="63"/>
      <c r="E49" s="64"/>
    </row>
  </sheetData>
  <dataConsolidate/>
  <phoneticPr fontId="2"/>
  <dataValidations count="1">
    <dataValidation type="list" allowBlank="1" showInputMessage="1" showErrorMessage="1" sqref="K3:T30">
      <formula1>SQLCondition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3:DN92"/>
  <sheetViews>
    <sheetView zoomScale="85" zoomScaleNormal="85" workbookViewId="0">
      <selection activeCell="AQ56" sqref="AQ56"/>
    </sheetView>
  </sheetViews>
  <sheetFormatPr defaultRowHeight="13.5"/>
  <cols>
    <col min="1" max="2" width="9" style="7"/>
    <col min="3" max="4" width="9" style="13"/>
    <col min="5" max="5" width="15.875" style="13" customWidth="1"/>
    <col min="6" max="13" width="9" style="13"/>
    <col min="14" max="14" width="16.25" style="13" customWidth="1"/>
    <col min="15" max="22" width="9" style="13"/>
    <col min="23" max="23" width="10.375" style="13" customWidth="1"/>
    <col min="24" max="24" width="12.25" style="13" customWidth="1"/>
    <col min="25" max="45" width="9" style="13"/>
    <col min="46" max="46" width="18.75" style="13" customWidth="1"/>
    <col min="47" max="47" width="17.125" style="13" customWidth="1"/>
    <col min="48" max="48" width="22" style="13" customWidth="1"/>
    <col min="49" max="49" width="21.625" style="13" customWidth="1"/>
    <col min="50" max="58" width="9" style="13"/>
    <col min="59" max="59" width="28.875" style="13" customWidth="1"/>
    <col min="60" max="60" width="9" style="13"/>
    <col min="61" max="61" width="15.125" style="13" customWidth="1"/>
    <col min="62" max="16384" width="9" style="13"/>
  </cols>
  <sheetData>
    <row r="3" spans="1:118" s="92" customFormat="1">
      <c r="A3" s="103" t="s">
        <v>1169</v>
      </c>
      <c r="B3" s="103"/>
      <c r="C3" s="92" t="s">
        <v>1227</v>
      </c>
    </row>
    <row r="4" spans="1:118" s="92" customFormat="1">
      <c r="A4" s="103" t="s">
        <v>1168</v>
      </c>
      <c r="B4" s="103"/>
      <c r="C4" s="103" t="s">
        <v>1170</v>
      </c>
    </row>
    <row r="10" spans="1:118" s="97" customFormat="1">
      <c r="A10" s="95"/>
      <c r="B10" s="96"/>
    </row>
    <row r="12" spans="1:118">
      <c r="D12" s="92" t="s">
        <v>636</v>
      </c>
      <c r="E12" s="85" t="s">
        <v>634</v>
      </c>
    </row>
    <row r="13" spans="1:118">
      <c r="D13" s="93" t="s">
        <v>34</v>
      </c>
      <c r="E13" s="93" t="s">
        <v>1209</v>
      </c>
      <c r="F13" s="93" t="s">
        <v>258</v>
      </c>
      <c r="G13" s="93" t="s">
        <v>638</v>
      </c>
      <c r="H13" s="93" t="s">
        <v>639</v>
      </c>
      <c r="I13" s="93" t="s">
        <v>640</v>
      </c>
      <c r="J13" s="93" t="s">
        <v>641</v>
      </c>
      <c r="K13" s="93" t="s">
        <v>642</v>
      </c>
      <c r="L13" s="93" t="s">
        <v>643</v>
      </c>
      <c r="M13" s="93" t="s">
        <v>644</v>
      </c>
      <c r="N13" s="93" t="s">
        <v>645</v>
      </c>
      <c r="O13" s="93" t="s">
        <v>646</v>
      </c>
      <c r="P13" s="93" t="s">
        <v>647</v>
      </c>
      <c r="Q13" s="93" t="s">
        <v>648</v>
      </c>
      <c r="R13" s="93" t="s">
        <v>1167</v>
      </c>
      <c r="S13" s="93" t="s">
        <v>649</v>
      </c>
      <c r="T13" s="93" t="s">
        <v>650</v>
      </c>
      <c r="U13" s="93" t="s">
        <v>651</v>
      </c>
      <c r="V13" s="93" t="s">
        <v>652</v>
      </c>
      <c r="W13" s="93" t="s">
        <v>653</v>
      </c>
      <c r="X13" s="93" t="s">
        <v>654</v>
      </c>
      <c r="Y13" s="93" t="s">
        <v>655</v>
      </c>
      <c r="Z13" s="93" t="s">
        <v>656</v>
      </c>
      <c r="AA13" s="93" t="s">
        <v>657</v>
      </c>
      <c r="AB13" s="93" t="s">
        <v>658</v>
      </c>
      <c r="AC13" s="93" t="s">
        <v>659</v>
      </c>
      <c r="AD13" s="93" t="s">
        <v>660</v>
      </c>
      <c r="AE13" s="93" t="s">
        <v>661</v>
      </c>
      <c r="AF13" s="93" t="s">
        <v>662</v>
      </c>
      <c r="AG13" s="93" t="s">
        <v>663</v>
      </c>
      <c r="AH13" s="93" t="s">
        <v>664</v>
      </c>
      <c r="AI13" s="93" t="s">
        <v>665</v>
      </c>
      <c r="AJ13" s="93" t="s">
        <v>666</v>
      </c>
      <c r="AK13" s="93" t="s">
        <v>667</v>
      </c>
      <c r="AL13" s="93" t="s">
        <v>668</v>
      </c>
      <c r="AM13" s="93" t="s">
        <v>669</v>
      </c>
      <c r="AN13" s="93" t="s">
        <v>670</v>
      </c>
      <c r="AO13" s="93" t="s">
        <v>671</v>
      </c>
      <c r="AP13" s="93" t="s">
        <v>672</v>
      </c>
      <c r="AQ13" s="93" t="s">
        <v>673</v>
      </c>
      <c r="AR13" s="93" t="s">
        <v>674</v>
      </c>
      <c r="AS13" s="93" t="s">
        <v>675</v>
      </c>
      <c r="AT13" s="102" t="s">
        <v>676</v>
      </c>
      <c r="AU13" s="102" t="s">
        <v>677</v>
      </c>
      <c r="AV13" s="102" t="s">
        <v>678</v>
      </c>
      <c r="AW13" s="102" t="s">
        <v>679</v>
      </c>
      <c r="AX13" s="93" t="s">
        <v>680</v>
      </c>
      <c r="AY13" s="93" t="s">
        <v>681</v>
      </c>
      <c r="AZ13" s="93" t="s">
        <v>682</v>
      </c>
      <c r="BA13" s="93" t="s">
        <v>683</v>
      </c>
      <c r="BB13" s="93" t="s">
        <v>684</v>
      </c>
      <c r="BC13" s="93" t="s">
        <v>685</v>
      </c>
      <c r="BD13" s="93" t="s">
        <v>686</v>
      </c>
      <c r="BE13" s="93" t="s">
        <v>687</v>
      </c>
      <c r="BF13" s="93" t="s">
        <v>688</v>
      </c>
      <c r="BG13" s="93" t="s">
        <v>689</v>
      </c>
      <c r="BH13" s="93" t="s">
        <v>690</v>
      </c>
      <c r="BI13" s="93" t="s">
        <v>691</v>
      </c>
      <c r="BJ13" s="93" t="s">
        <v>692</v>
      </c>
      <c r="BK13" s="93" t="s">
        <v>693</v>
      </c>
      <c r="BL13" s="93" t="s">
        <v>694</v>
      </c>
      <c r="BM13" s="93" t="s">
        <v>695</v>
      </c>
      <c r="BN13" s="93" t="s">
        <v>696</v>
      </c>
      <c r="BO13" s="93" t="s">
        <v>697</v>
      </c>
      <c r="BP13" s="93" t="s">
        <v>698</v>
      </c>
      <c r="BQ13" s="93" t="s">
        <v>699</v>
      </c>
      <c r="BR13" s="93" t="s">
        <v>700</v>
      </c>
      <c r="BS13" s="93" t="s">
        <v>701</v>
      </c>
      <c r="BT13" s="93" t="s">
        <v>702</v>
      </c>
      <c r="BU13" s="93" t="s">
        <v>703</v>
      </c>
      <c r="BV13" s="93" t="s">
        <v>704</v>
      </c>
      <c r="BW13" s="93" t="s">
        <v>705</v>
      </c>
      <c r="BX13" s="93" t="s">
        <v>706</v>
      </c>
      <c r="BY13" s="93" t="s">
        <v>707</v>
      </c>
      <c r="BZ13" s="93" t="s">
        <v>708</v>
      </c>
      <c r="CA13" s="93" t="s">
        <v>709</v>
      </c>
      <c r="CB13" s="93" t="s">
        <v>710</v>
      </c>
      <c r="CC13" s="93" t="s">
        <v>711</v>
      </c>
      <c r="CD13" s="93" t="s">
        <v>712</v>
      </c>
      <c r="CE13" s="93" t="s">
        <v>713</v>
      </c>
      <c r="CF13" s="93" t="s">
        <v>714</v>
      </c>
      <c r="CG13" s="93" t="s">
        <v>715</v>
      </c>
      <c r="CH13" s="93" t="s">
        <v>716</v>
      </c>
      <c r="CI13" s="93" t="s">
        <v>717</v>
      </c>
      <c r="CJ13" s="93" t="s">
        <v>718</v>
      </c>
      <c r="CK13" s="93" t="s">
        <v>719</v>
      </c>
      <c r="CL13" s="93" t="s">
        <v>720</v>
      </c>
      <c r="CM13" s="93" t="s">
        <v>721</v>
      </c>
      <c r="CN13" s="93" t="s">
        <v>722</v>
      </c>
      <c r="CO13" s="93" t="s">
        <v>723</v>
      </c>
      <c r="CP13" s="93" t="s">
        <v>724</v>
      </c>
      <c r="CQ13" s="93" t="s">
        <v>725</v>
      </c>
      <c r="CR13" s="93" t="s">
        <v>726</v>
      </c>
      <c r="CS13" s="93" t="s">
        <v>727</v>
      </c>
      <c r="CT13" s="93" t="s">
        <v>728</v>
      </c>
      <c r="CU13" s="93" t="s">
        <v>729</v>
      </c>
      <c r="CV13" s="93" t="s">
        <v>730</v>
      </c>
      <c r="CW13" s="93" t="s">
        <v>731</v>
      </c>
      <c r="CX13" s="93" t="s">
        <v>732</v>
      </c>
      <c r="CY13" s="93" t="s">
        <v>733</v>
      </c>
      <c r="CZ13" s="93" t="s">
        <v>734</v>
      </c>
      <c r="DA13" s="93" t="s">
        <v>735</v>
      </c>
      <c r="DB13" s="93" t="s">
        <v>736</v>
      </c>
      <c r="DD13" s="7" t="str">
        <f>CONCATENATE(""&amp;$D$13&amp;"",","&amp;$E$13&amp;"",","&amp;$F$13&amp;"",","&amp;$G$13&amp;"",","&amp;$H$13&amp;"",","&amp;$I$13&amp;"",","&amp;$J$13&amp;"",","&amp;$K$13&amp;"",","&amp;$L$13&amp;"",","&amp;$M$13&amp;"")</f>
        <v>BUSINESS_UNIT,K_CD_ARVCHK_ID,DEPTID,K_CD_PSTE_FLG,K_CD_SNDRT_SW,VENDOR_ID,K_CD_VNDADR_NO,VNDR_LOC,K_CD_VDAFLCRPDP_ID,K_CD_ARVPLN_ID</v>
      </c>
      <c r="DE13" s="7" t="str">
        <f>CONCATENATE(,","&amp;$N$13&amp;"",","&amp;$O$13&amp;"",","&amp;$P$13&amp;"",","&amp;$Q$13&amp;"",","&amp;$R$13&amp;"",","&amp;$S$13&amp;"",","&amp;$T$13&amp;"",","&amp;$U$13&amp;"",","&amp;$V$13&amp;"",","&amp;$W$13&amp;"")</f>
        <v>,K_CD_ARCKSLP_FLG,K_CD_TKOVPLC_FLG,K_CD_P_TRD_FLG,K_CD_P_CURR_CD,K_CD_P_HSRTTYP_CD,K_CD_P_HS_RT,K_CD_P_HS_MRT,K_CD_P_HS_DRT,K_CD_P_RSK_FLG,K_CD_CMARV_DT</v>
      </c>
      <c r="DF13" s="7" t="str">
        <f>CONCATENATE(,","&amp;$X$13&amp;"",","&amp;$Y$13&amp;"",","&amp;$Z$13&amp;"",","&amp;$AA$13&amp;"",","&amp;$AB$13&amp;"",","&amp;$AC$13&amp;"",","&amp;$AD$13&amp;"",","&amp;$AE$13&amp;"",","&amp;$AF$13&amp;"",","&amp;$AG$13&amp;"")</f>
        <v>,K_CD_BKNG_DT,K_CD_FRBKNG_DT,K_CD_SHP_DT,K_CD_WH_CD,K_CD_VSL_NM,K_CD_VSL2_NM,K_CD_BL_NO,K_CD_BL_DT,K_CD_IM_INV_NO,K_CD_INV_NO</v>
      </c>
      <c r="DG13" s="7" t="str">
        <f>CONCATENATE(,","&amp;$AH$13&amp;"",","&amp;$AI$13&amp;"",","&amp;$AJ$13&amp;"",","&amp;$AK$13&amp;"",","&amp;$AL$13&amp;"",","&amp;$AM$13&amp;"",","&amp;$AN$13&amp;"",","&amp;$AO$13&amp;"",","&amp;$AP$13&amp;"",","&amp;$AQ$13&amp;"")</f>
        <v>,K_CD_DTYINP_FLG,K_CD_GIT_SW,K_CD_SA_SW,K_CD_DI_NO,K_CD_P_TRDTL_AMT,K_CD_P_BSTL_AMT,K_CD_P_TRDSZ_AMT,K_CD_P_BSSZ_AMT,K_CD_P_TDLOZTL_AMT,K_CD_P_BSLOZTL_AMT</v>
      </c>
      <c r="DH13" s="7" t="str">
        <f>CONCATENATE(,","&amp;$AR$13&amp;"",","&amp;$AS$13&amp;"",","&amp;$AT$13&amp;"",","&amp;$AU$13&amp;"",","&amp;$AV$13&amp;"",","&amp;$AW$13&amp;"",","&amp;$AX$13&amp;"",","&amp;$AY$13&amp;"",","&amp;$AZ$13&amp;"",","&amp;$BA$13&amp;"")</f>
        <v>,K_CD_P_TRDPITL_AMT,K_CD_P_BSPITL_AMT,K_CD_TRDDBT_AMT,K_CD_BSDBT_AMT,K_CD_TRDDBT_SZ_AMT,K_CD_BSDBT_SZ_AMT,K_CD_P_PYMTHD_NO,K_CD_P_PYMTHD_CD,K_CD_P_CLS_DT,K_CD_P_STM_DT</v>
      </c>
      <c r="DI13" s="7" t="str">
        <f>CONCATENATE(,","&amp;$BB$13&amp;"",","&amp;$BC$13&amp;"",","&amp;$BD$13&amp;"",","&amp;$BE$13&amp;"",","&amp;$BF$13&amp;"",","&amp;$BG$13&amp;"",","&amp;$BH$13&amp;"",","&amp;$BI$13&amp;"",","&amp;$BJ$13&amp;"",","&amp;$BK$13&amp;"")</f>
        <v>,K_CD_P_DUE_DT,K_CD_HLOANDUE_DT,K_CD_P_PYMCDCB_TXT,K_CD_P_PYMCND_TXT,K_CD_P_CALDUE_DT,K_CD_USR1_TXT,K_CD_NMNBHN_CNT,K_CD_ORGARVCHK_ID,K_CD_ORGARVRTN_ID,K_CD_ARVPLN_FLG</v>
      </c>
      <c r="DJ13" s="7" t="str">
        <f>CONCATENATE(,","&amp;$BL$13&amp;"",","&amp;$BM$13&amp;"",","&amp;$BN$13&amp;"",","&amp;$BO$13&amp;"",","&amp;$BP$13&amp;"",","&amp;$BQ$13&amp;"",","&amp;$BR$13&amp;"",","&amp;$BS$13&amp;"",","&amp;$BT$13&amp;"",","&amp;$BU$13&amp;"")</f>
        <v>,K_CD_ARPNCRT_FLG,K_CD_CNL_SW,K_CD_PINTGT_FLG,K_CD_PISPT_FLG,K_CD_PIARVPLN_ID,K_CD_PILQD_FLG,K_CD_ARCKSPTORG_ID,K_CD_UPSETSTS_FLG,K_CD_ADJARVPLN_ID,K_CD_OTHSYS_FLG</v>
      </c>
      <c r="DK13" s="7" t="str">
        <f>CONCATENATE(,","&amp;$BV$13&amp;"",","&amp;$BW$13&amp;"",","&amp;$BX$13&amp;"",","&amp;$BY$13&amp;"",","&amp;$BZ$13&amp;"",","&amp;$CA$13&amp;"",","&amp;$CB$13&amp;"",","&amp;$CC$13&amp;"",","&amp;$CD$13&amp;"",","&amp;$CE$13&amp;"")</f>
        <v>,K_CD_P_HSK_SW,K_CD_PVIA_BU_CD,K_CD_P_VIABUDP_CD,K_CD_PVIA_VND_CD,K_CD_PVIAVNDADR_NO,K_CD_PVIAVNDCLS_DT,K_CD_PVIAVNDDUE_DT,K_CD_PVIAVNDPYM_NO,K_CD_PVIAVNDPYM_CD,K_CD_VIA_S_PYMT_NO</v>
      </c>
      <c r="DL13" s="7" t="str">
        <f>CONCATENATE(,","&amp;$CF$13&amp;"",","&amp;$CG$13&amp;"",","&amp;$CH$13&amp;"",","&amp;$CI$13&amp;"",","&amp;$CJ$13&amp;"",","&amp;$CK$13&amp;"",","&amp;$CL$13&amp;"",","&amp;$CM$13&amp;"",","&amp;$CN$13&amp;"",","&amp;$CO$13&amp;"")</f>
        <v>,K_CD_VIACUADR_NO,K_CD_VIASK_CD,K_CD_VIASKADR_NO,K_CD_VIASKDPSB_CD,K_CD_PVIABUSHCK_ID,K_CD_PVIABUARCK_ID,K_CD_PVIABUSKBL_ID,K_CD_HSKORGBU_CD,K_CD_HORGBUSHCK_ID,K_CD_HORGBUARCK_ID</v>
      </c>
      <c r="DM13" s="7" t="str">
        <f>CONCATENATE(,","&amp;$CP$13&amp;"",","&amp;$CQ$13&amp;"",","&amp;$CR$13&amp;"",","&amp;$CS$13&amp;"",","&amp;$CT$13&amp;"",","&amp;$CU$13&amp;"",","&amp;$CV$13&amp;"",","&amp;$CW$13&amp;"",","&amp;$CX$13&amp;"",","&amp;$CY$13&amp;"")</f>
        <v>,K_CD_BI_ID,K_CD_BILN_NO,K_CD_INPEMP_CD,K_CD_SLSEMP_CD,K_CD_SLSCHF_CD,K_CD_BMEMP_CD,K_CD_BMCHF_CD,K_NS_CRT_DTTM,K_NS_CRT_OPRID,K_NS_CRT_PGM</v>
      </c>
      <c r="DN13" s="7" t="str">
        <f>CONCATENATE(,","&amp;$CZ$13&amp;"",","&amp;$DA$13&amp;"",","&amp;$DB$13&amp;"")</f>
        <v>,K_NS_LSTUPD_DTTM,K_NS_LSTUPD_OPRID,K_NS_LSTUPD_PGM</v>
      </c>
    </row>
    <row r="14" spans="1:118">
      <c r="D14" s="94" t="s">
        <v>39</v>
      </c>
      <c r="E14" s="94" t="s">
        <v>737</v>
      </c>
      <c r="F14" s="94" t="s">
        <v>296</v>
      </c>
      <c r="G14" s="94" t="s">
        <v>738</v>
      </c>
      <c r="H14" s="94" t="s">
        <v>739</v>
      </c>
      <c r="I14" s="94" t="s">
        <v>740</v>
      </c>
      <c r="J14" s="94" t="s">
        <v>741</v>
      </c>
      <c r="K14" s="94" t="s">
        <v>742</v>
      </c>
      <c r="L14" s="94" t="s">
        <v>743</v>
      </c>
      <c r="M14" s="94" t="s">
        <v>744</v>
      </c>
      <c r="N14" s="94" t="s">
        <v>745</v>
      </c>
      <c r="O14" s="94" t="s">
        <v>746</v>
      </c>
      <c r="P14" s="94" t="s">
        <v>747</v>
      </c>
      <c r="Q14" s="94" t="s">
        <v>748</v>
      </c>
      <c r="R14" s="94" t="s">
        <v>749</v>
      </c>
      <c r="S14" s="94" t="s">
        <v>750</v>
      </c>
      <c r="T14" s="94" t="s">
        <v>751</v>
      </c>
      <c r="U14" s="94" t="s">
        <v>752</v>
      </c>
      <c r="V14" s="94" t="s">
        <v>753</v>
      </c>
      <c r="W14" s="94" t="s">
        <v>754</v>
      </c>
      <c r="X14" s="94" t="s">
        <v>755</v>
      </c>
      <c r="Y14" s="94" t="s">
        <v>756</v>
      </c>
      <c r="Z14" s="94" t="s">
        <v>757</v>
      </c>
      <c r="AA14" s="94" t="s">
        <v>758</v>
      </c>
      <c r="AB14" s="94" t="s">
        <v>759</v>
      </c>
      <c r="AC14" s="94" t="s">
        <v>760</v>
      </c>
      <c r="AD14" s="94" t="s">
        <v>761</v>
      </c>
      <c r="AE14" s="94" t="s">
        <v>762</v>
      </c>
      <c r="AF14" s="94" t="s">
        <v>763</v>
      </c>
      <c r="AG14" s="94" t="s">
        <v>764</v>
      </c>
      <c r="AH14" s="94" t="s">
        <v>765</v>
      </c>
      <c r="AI14" s="94" t="s">
        <v>766</v>
      </c>
      <c r="AJ14" s="94" t="s">
        <v>767</v>
      </c>
      <c r="AK14" s="94" t="s">
        <v>768</v>
      </c>
      <c r="AL14" s="94" t="s">
        <v>769</v>
      </c>
      <c r="AM14" s="94" t="s">
        <v>770</v>
      </c>
      <c r="AN14" s="94" t="s">
        <v>771</v>
      </c>
      <c r="AO14" s="94" t="s">
        <v>772</v>
      </c>
      <c r="AP14" s="94" t="s">
        <v>773</v>
      </c>
      <c r="AQ14" s="94" t="s">
        <v>774</v>
      </c>
      <c r="AR14" s="94" t="s">
        <v>775</v>
      </c>
      <c r="AS14" s="94" t="s">
        <v>776</v>
      </c>
      <c r="AT14" s="94" t="s">
        <v>777</v>
      </c>
      <c r="AU14" s="94" t="s">
        <v>778</v>
      </c>
      <c r="AV14" s="94" t="s">
        <v>779</v>
      </c>
      <c r="AW14" s="94" t="s">
        <v>780</v>
      </c>
      <c r="AX14" s="94" t="s">
        <v>781</v>
      </c>
      <c r="AY14" s="94" t="s">
        <v>782</v>
      </c>
      <c r="AZ14" s="94" t="s">
        <v>783</v>
      </c>
      <c r="BA14" s="94" t="s">
        <v>784</v>
      </c>
      <c r="BB14" s="94" t="s">
        <v>785</v>
      </c>
      <c r="BC14" s="94" t="s">
        <v>786</v>
      </c>
      <c r="BD14" s="94" t="s">
        <v>787</v>
      </c>
      <c r="BE14" s="94" t="s">
        <v>788</v>
      </c>
      <c r="BF14" s="94" t="s">
        <v>789</v>
      </c>
      <c r="BG14" s="94" t="s">
        <v>790</v>
      </c>
      <c r="BH14" s="94" t="s">
        <v>791</v>
      </c>
      <c r="BI14" s="94" t="s">
        <v>792</v>
      </c>
      <c r="BJ14" s="94" t="s">
        <v>793</v>
      </c>
      <c r="BK14" s="94" t="s">
        <v>794</v>
      </c>
      <c r="BL14" s="94" t="s">
        <v>795</v>
      </c>
      <c r="BM14" s="94" t="s">
        <v>796</v>
      </c>
      <c r="BN14" s="94" t="s">
        <v>797</v>
      </c>
      <c r="BO14" s="94" t="s">
        <v>798</v>
      </c>
      <c r="BP14" s="94" t="s">
        <v>799</v>
      </c>
      <c r="BQ14" s="94" t="s">
        <v>800</v>
      </c>
      <c r="BR14" s="94" t="s">
        <v>801</v>
      </c>
      <c r="BS14" s="94" t="s">
        <v>802</v>
      </c>
      <c r="BT14" s="94" t="s">
        <v>803</v>
      </c>
      <c r="BU14" s="94" t="s">
        <v>804</v>
      </c>
      <c r="BV14" s="94" t="s">
        <v>805</v>
      </c>
      <c r="BW14" s="94" t="s">
        <v>806</v>
      </c>
      <c r="BX14" s="94" t="s">
        <v>807</v>
      </c>
      <c r="BY14" s="94" t="s">
        <v>808</v>
      </c>
      <c r="BZ14" s="94" t="s">
        <v>809</v>
      </c>
      <c r="CA14" s="94" t="s">
        <v>810</v>
      </c>
      <c r="CB14" s="94" t="s">
        <v>811</v>
      </c>
      <c r="CC14" s="94" t="s">
        <v>812</v>
      </c>
      <c r="CD14" s="94" t="s">
        <v>813</v>
      </c>
      <c r="CE14" s="94" t="s">
        <v>814</v>
      </c>
      <c r="CF14" s="94" t="s">
        <v>815</v>
      </c>
      <c r="CG14" s="94" t="s">
        <v>816</v>
      </c>
      <c r="CH14" s="94" t="s">
        <v>817</v>
      </c>
      <c r="CI14" s="94" t="s">
        <v>818</v>
      </c>
      <c r="CJ14" s="94" t="s">
        <v>819</v>
      </c>
      <c r="CK14" s="94" t="s">
        <v>820</v>
      </c>
      <c r="CL14" s="94" t="s">
        <v>821</v>
      </c>
      <c r="CM14" s="94" t="s">
        <v>822</v>
      </c>
      <c r="CN14" s="94" t="s">
        <v>823</v>
      </c>
      <c r="CO14" s="94" t="s">
        <v>824</v>
      </c>
      <c r="CP14" s="94" t="s">
        <v>825</v>
      </c>
      <c r="CQ14" s="94" t="s">
        <v>826</v>
      </c>
      <c r="CR14" s="94" t="s">
        <v>827</v>
      </c>
      <c r="CS14" s="94" t="s">
        <v>828</v>
      </c>
      <c r="CT14" s="94" t="s">
        <v>829</v>
      </c>
      <c r="CU14" s="94" t="s">
        <v>830</v>
      </c>
      <c r="CV14" s="94" t="s">
        <v>831</v>
      </c>
      <c r="CW14" s="94" t="s">
        <v>832</v>
      </c>
      <c r="CX14" s="94" t="s">
        <v>833</v>
      </c>
      <c r="CY14" s="94" t="s">
        <v>834</v>
      </c>
      <c r="CZ14" s="94" t="s">
        <v>835</v>
      </c>
      <c r="DA14" s="94" t="s">
        <v>836</v>
      </c>
      <c r="DB14" s="94" t="s">
        <v>837</v>
      </c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>
      <c r="A15" s="7" t="str">
        <f t="shared" ref="A15:A49" si="0">CONCATENATE("INSERT INTO PS_K_CD_ARCK_H_TBL (",""&amp;$DD$13&amp;"",""&amp;$DE$13&amp;"",""&amp;$DF$13&amp;"",""&amp;$DG$13&amp;"",""&amp;$DH$13&amp;"",""&amp;$DI$13&amp;"",""&amp;$DJ$13&amp;"",""&amp;$DK$13&amp;"",""&amp;$DL$13&amp;"",""&amp;$DM$13&amp;"",""&amp;$DN$13&amp;""," ) VALUES ")</f>
        <v xml:space="preserve">INSERT INTO PS_K_CD_ARCK_H_TBL (BUSINESS_UNIT,K_CD_ARVCHK_ID,DEPTID,K_CD_PSTE_FLG,K_CD_SNDRT_SW,VENDOR_ID,K_CD_VNDADR_NO,VNDR_LOC,K_CD_VDAFLCRPDP_ID,K_CD_ARVPLN_ID,K_CD_ARCKSLP_FLG,K_CD_TKOVPLC_FLG,K_CD_P_TRD_FLG,K_CD_P_CURR_CD,K_CD_P_HSRTTYP_CD,K_CD_P_HS_RT,K_CD_P_HS_MRT,K_CD_P_HS_DRT,K_CD_P_RSK_FLG,K_CD_CMARV_DT,K_CD_BKNG_DT,K_CD_FRBKNG_DT,K_CD_SHP_DT,K_CD_WH_CD,K_CD_VSL_NM,K_CD_VSL2_NM,K_CD_BL_NO,K_CD_BL_DT,K_CD_IM_INV_NO,K_CD_INV_NO,K_CD_DTYINP_FLG,K_CD_GIT_SW,K_CD_SA_SW,K_CD_DI_NO,K_CD_P_TRDTL_AMT,K_CD_P_BSTL_AMT,K_CD_P_TRDSZ_AMT,K_CD_P_BSSZ_AMT,K_CD_P_TDLOZTL_AMT,K_CD_P_BSLOZTL_AMT,K_CD_P_TRDPITL_AMT,K_CD_P_BSPITL_AMT,K_CD_TRDDBT_AMT,K_CD_BSDBT_AMT,K_CD_TRDDBT_SZ_AMT,K_CD_BSDBT_SZ_AMT,K_CD_P_PYMTHD_NO,K_CD_P_PYMTHD_CD,K_CD_P_CLS_DT,K_CD_P_STM_DT,K_CD_P_DUE_DT,K_CD_HLOANDUE_DT,K_CD_P_PYMCDCB_TXT,K_CD_P_PYMCND_TXT,K_CD_P_CALDUE_DT,K_CD_USR1_TXT,K_CD_NMNBHN_CNT,K_CD_ORGARVCHK_ID,K_CD_ORGARVRTN_ID,K_CD_ARVPLN_FLG,K_CD_ARPNCRT_FLG,K_CD_CNL_SW,K_CD_PINTGT_FLG,K_CD_PISPT_FLG,K_CD_PIARVPLN_ID,K_CD_PILQD_FLG,K_CD_ARCKSPTORG_ID,K_CD_UPSETSTS_FLG,K_CD_ADJARVPLN_ID,K_CD_OTHSYS_FLG,K_CD_P_HSK_SW,K_CD_PVIA_BU_CD,K_CD_P_VIABUDP_CD,K_CD_PVIA_VND_CD,K_CD_PVIAVNDADR_NO,K_CD_PVIAVNDCLS_DT,K_CD_PVIAVNDDUE_DT,K_CD_PVIAVNDPYM_NO,K_CD_PVIAVNDPYM_CD,K_CD_VIA_S_PYMT_NO,K_CD_VIACUADR_NO,K_CD_VIASK_CD,K_CD_VIASKADR_NO,K_CD_VIASKDPSB_CD,K_CD_PVIABUSHCK_ID,K_CD_PVIABUARCK_ID,K_CD_PVIABUSKBL_ID,K_CD_HSKORGBU_CD,K_CD_HORGBUSHCK_ID,K_CD_HORGBUARCK_ID,K_CD_BI_ID,K_CD_BILN_NO,K_CD_INPEMP_CD,K_CD_SLSEMP_CD,K_CD_SLSCHF_CD,K_CD_BMEMP_CD,K_CD_BMCHF_CD,K_NS_CRT_DTTM,K_NS_CRT_OPRID,K_NS_CRT_PGM,K_NS_LSTUPD_DTTM,K_NS_LSTUPD_OPRID,K_NS_LSTUPD_PGM ) VALUES </v>
      </c>
      <c r="B15" s="7" t="str">
        <f t="shared" ref="B15:B49" si="1">CONCATENATE("(",,""&amp;DD15&amp;"",""&amp;DE15&amp;"",""&amp;DF15&amp;"",""&amp;DG15&amp;"",""&amp;DH15&amp;"",""&amp;DI15&amp;"",""&amp;DJ15&amp;"",""&amp;DK15&amp;"",""&amp;DL15&amp;"",""&amp;DM15&amp;"",""&amp;DN15&amp;"",");")</f>
        <v>('X2901','IF-030000101','SC0024','1','N','0011267','61',' ',' ',' ',' ','3','4','JPY','APTTM','1','1','1',' ','2014-12-01','2014-12-01',null,null,' ',' ',' ',' ',null,' ','20170801',' ','N','N',' ','81550','81550','6524','6524','0','0','81550','81550',0,0,0,0,'0','FB','2014-12-01',null,'2014-12-31',null,' ',' ',null,'（株） ユカ','0',' ',' ',' ',' ','N',' ',' ',' ',' ',' ',' ',' ','Z1','N',' ',' ','0044320','1',null,'2014-12-31','0','FB','0','0',' ','0',' ',' ',' ',' ',' ',' ',' ',' ','0','PSBATCH',' ',' ',' ',' ','2017-08-01 10:00:00','YYW','SQL','2017-08-01 10:00:00','YYW','SQL');</v>
      </c>
      <c r="D15" s="34" t="s">
        <v>838</v>
      </c>
      <c r="E15" s="34" t="s">
        <v>1210</v>
      </c>
      <c r="F15" s="34" t="s">
        <v>884</v>
      </c>
      <c r="G15" s="34" t="s">
        <v>839</v>
      </c>
      <c r="H15" s="34" t="s">
        <v>64</v>
      </c>
      <c r="I15" s="34" t="s">
        <v>873</v>
      </c>
      <c r="J15" s="34" t="s">
        <v>888</v>
      </c>
      <c r="K15" s="34" t="s">
        <v>42</v>
      </c>
      <c r="L15" s="34" t="s">
        <v>42</v>
      </c>
      <c r="M15" s="34" t="s">
        <v>42</v>
      </c>
      <c r="N15" s="34" t="s">
        <v>42</v>
      </c>
      <c r="O15" s="34" t="s">
        <v>841</v>
      </c>
      <c r="P15" s="34" t="s">
        <v>842</v>
      </c>
      <c r="Q15" s="34" t="s">
        <v>192</v>
      </c>
      <c r="R15" s="34" t="s">
        <v>193</v>
      </c>
      <c r="S15" s="34" t="s">
        <v>839</v>
      </c>
      <c r="T15" s="34" t="s">
        <v>839</v>
      </c>
      <c r="U15" s="34" t="s">
        <v>839</v>
      </c>
      <c r="V15" s="34" t="s">
        <v>42</v>
      </c>
      <c r="W15" s="34" t="s">
        <v>843</v>
      </c>
      <c r="X15" s="34" t="s">
        <v>843</v>
      </c>
      <c r="Y15" s="34"/>
      <c r="Z15" s="34"/>
      <c r="AA15" s="34" t="s">
        <v>42</v>
      </c>
      <c r="AB15" s="34" t="s">
        <v>42</v>
      </c>
      <c r="AC15" s="34" t="s">
        <v>42</v>
      </c>
      <c r="AD15" s="34" t="s">
        <v>42</v>
      </c>
      <c r="AE15" s="34"/>
      <c r="AF15" s="34" t="s">
        <v>42</v>
      </c>
      <c r="AG15" s="34" t="s">
        <v>1214</v>
      </c>
      <c r="AH15" s="34" t="s">
        <v>42</v>
      </c>
      <c r="AI15" s="34" t="s">
        <v>64</v>
      </c>
      <c r="AJ15" s="34" t="s">
        <v>64</v>
      </c>
      <c r="AK15" s="34" t="s">
        <v>42</v>
      </c>
      <c r="AL15" s="98" t="s">
        <v>844</v>
      </c>
      <c r="AM15" s="98" t="s">
        <v>844</v>
      </c>
      <c r="AN15" s="99">
        <f>IFERROR(ROUND(AL15*RIGHTB($AU58,2)/100,0),"")</f>
        <v>6524</v>
      </c>
      <c r="AO15" s="99">
        <f>IFERROR(ROUND(AM15*RIGHTB($AU58,2)/100,0),"")</f>
        <v>6524</v>
      </c>
      <c r="AP15" s="34" t="s">
        <v>190</v>
      </c>
      <c r="AQ15" s="34" t="s">
        <v>190</v>
      </c>
      <c r="AR15" s="100" t="str">
        <f>$AL15</f>
        <v>81550</v>
      </c>
      <c r="AS15" s="100" t="str">
        <f>$AM15</f>
        <v>81550</v>
      </c>
      <c r="AT15" s="104"/>
      <c r="AU15" s="104"/>
      <c r="AV15" s="101"/>
      <c r="AW15" s="101"/>
      <c r="AX15" s="34" t="s">
        <v>190</v>
      </c>
      <c r="AY15" s="34" t="s">
        <v>354</v>
      </c>
      <c r="AZ15" s="34" t="s">
        <v>843</v>
      </c>
      <c r="BA15" s="34"/>
      <c r="BB15" s="34" t="s">
        <v>845</v>
      </c>
      <c r="BC15" s="34"/>
      <c r="BD15" s="34" t="s">
        <v>42</v>
      </c>
      <c r="BE15" s="34" t="s">
        <v>42</v>
      </c>
      <c r="BF15" s="34"/>
      <c r="BG15" s="34" t="s">
        <v>846</v>
      </c>
      <c r="BH15" s="34" t="s">
        <v>190</v>
      </c>
      <c r="BI15" s="34" t="s">
        <v>42</v>
      </c>
      <c r="BJ15" s="34" t="s">
        <v>42</v>
      </c>
      <c r="BK15" s="34" t="s">
        <v>42</v>
      </c>
      <c r="BL15" s="34" t="s">
        <v>42</v>
      </c>
      <c r="BM15" s="34" t="s">
        <v>64</v>
      </c>
      <c r="BN15" s="34" t="s">
        <v>42</v>
      </c>
      <c r="BO15" s="34" t="s">
        <v>42</v>
      </c>
      <c r="BP15" s="34" t="s">
        <v>42</v>
      </c>
      <c r="BQ15" s="34" t="s">
        <v>42</v>
      </c>
      <c r="BR15" s="34" t="s">
        <v>42</v>
      </c>
      <c r="BS15" s="34" t="s">
        <v>42</v>
      </c>
      <c r="BT15" s="34" t="s">
        <v>42</v>
      </c>
      <c r="BU15" s="34" t="s">
        <v>847</v>
      </c>
      <c r="BV15" s="34" t="s">
        <v>64</v>
      </c>
      <c r="BW15" s="34" t="s">
        <v>42</v>
      </c>
      <c r="BX15" s="34" t="s">
        <v>42</v>
      </c>
      <c r="BY15" s="34" t="s">
        <v>840</v>
      </c>
      <c r="BZ15" s="34" t="s">
        <v>839</v>
      </c>
      <c r="CA15" s="34"/>
      <c r="CB15" s="34" t="s">
        <v>845</v>
      </c>
      <c r="CC15" s="34" t="s">
        <v>190</v>
      </c>
      <c r="CD15" s="34" t="s">
        <v>354</v>
      </c>
      <c r="CE15" s="34" t="s">
        <v>190</v>
      </c>
      <c r="CF15" s="34" t="s">
        <v>190</v>
      </c>
      <c r="CG15" s="34" t="s">
        <v>42</v>
      </c>
      <c r="CH15" s="34" t="s">
        <v>190</v>
      </c>
      <c r="CI15" s="34" t="s">
        <v>42</v>
      </c>
      <c r="CJ15" s="34" t="s">
        <v>42</v>
      </c>
      <c r="CK15" s="34" t="s">
        <v>42</v>
      </c>
      <c r="CL15" s="34" t="s">
        <v>42</v>
      </c>
      <c r="CM15" s="34" t="s">
        <v>42</v>
      </c>
      <c r="CN15" s="34" t="s">
        <v>42</v>
      </c>
      <c r="CO15" s="34" t="s">
        <v>42</v>
      </c>
      <c r="CP15" s="34" t="s">
        <v>42</v>
      </c>
      <c r="CQ15" s="34" t="s">
        <v>190</v>
      </c>
      <c r="CR15" s="34" t="s">
        <v>330</v>
      </c>
      <c r="CS15" s="34" t="s">
        <v>42</v>
      </c>
      <c r="CT15" s="34" t="s">
        <v>42</v>
      </c>
      <c r="CU15" s="34" t="s">
        <v>42</v>
      </c>
      <c r="CV15" s="34" t="s">
        <v>42</v>
      </c>
      <c r="CW15" s="34" t="s">
        <v>1211</v>
      </c>
      <c r="CX15" s="34" t="s">
        <v>1172</v>
      </c>
      <c r="CY15" s="34" t="s">
        <v>1174</v>
      </c>
      <c r="CZ15" s="34" t="s">
        <v>1211</v>
      </c>
      <c r="DA15" s="34" t="s">
        <v>1171</v>
      </c>
      <c r="DB15" s="34" t="s">
        <v>1173</v>
      </c>
      <c r="DD15" s="7" t="str">
        <f t="shared" ref="DD15:DD49" si="2">CONCATENATE("'"&amp;D15&amp;"'",",'"&amp;E15&amp;"'",",'"&amp;F15&amp;"'",",'"&amp;G15&amp;"'",",'"&amp;H15&amp;"'",",'"&amp;I15&amp;"'",","&amp;IF(J15="","0","'"&amp;J15&amp;"'")&amp;"",",'"&amp;K15&amp;"'",",'"&amp;L15&amp;"'",",'"&amp;M15&amp;"'")</f>
        <v>'X2901','IF-030000101','SC0024','1','N','0011267','61',' ',' ',' '</v>
      </c>
      <c r="DE15" s="7" t="str">
        <f t="shared" ref="DE15:DE49" si="3">CONCATENATE(,",'"&amp;N15&amp;"'",",'"&amp;O15&amp;"'",",'"&amp;P15&amp;"'",",'"&amp;Q15&amp;"'",",'"&amp;R15&amp;"'",","&amp;IF(S15="","0","'"&amp;S15&amp;"'")&amp;"",","&amp;IF(T15="","0","'"&amp;T15&amp;"'")&amp;"",","&amp;IF(U15="","0","'"&amp;U15&amp;"'")&amp;"",",'"&amp;V15&amp;"'",","&amp;IF(W15="","null","'"&amp;W15&amp;"'")&amp;"")</f>
        <v>,' ','3','4','JPY','APTTM','1','1','1',' ','2014-12-01'</v>
      </c>
      <c r="DF15" s="7" t="str">
        <f t="shared" ref="DF15:DF49" si="4">CONCATENATE(,","&amp;IF(X15="","null","'"&amp;X15&amp;"'")&amp;"",","&amp;IF(Y15="","null","'"&amp;Y15&amp;"'")&amp;"",","&amp;IF(Z15="","null","'"&amp;Z15&amp;"'")&amp;"",",'"&amp;AA15&amp;"'",",'"&amp;AB15&amp;"'",",'"&amp;AC15&amp;"'",",'"&amp;AD15&amp;"'",","&amp;IF(AE15="","null","'"&amp;AE15&amp;"'")&amp;"",",'"&amp;AF15&amp;"'",",'"&amp;AG15&amp;"'")</f>
        <v>,'2014-12-01',null,null,' ',' ',' ',' ',null,' ','20170801'</v>
      </c>
      <c r="DG15" s="7" t="str">
        <f t="shared" ref="DG15:DG49" si="5">CONCATENATE(,",'"&amp;AH15&amp;"'",",'"&amp;AI15&amp;"'",",'"&amp;AJ15&amp;"'",",'"&amp;AK15&amp;"'",","&amp;IF(AL15="","0","'"&amp;AL15&amp;"'")&amp;"",","&amp;IF(AM15="","0","'"&amp;AM15&amp;"'")&amp;"",","&amp;IF(AN15="","0","'"&amp;AN15&amp;"'")&amp;"",","&amp;IF(AO15="","0","'"&amp;AO15&amp;"'")&amp;"",","&amp;IF(AP15="","0","'"&amp;AP15&amp;"'")&amp;"",","&amp;IF(AQ15="","0","'"&amp;AQ15&amp;"'")&amp;"")</f>
        <v>,' ','N','N',' ','81550','81550','6524','6524','0','0'</v>
      </c>
      <c r="DH15" s="7" t="str">
        <f t="shared" ref="DH15:DH49" si="6">CONCATENATE(,","&amp;IF(AR15="","0","'"&amp;AR15&amp;"'")&amp;"",","&amp;IF(AS15="","0","'"&amp;AS15&amp;"'")&amp;"",","&amp;IF(AT15="","0","'"&amp;AT15&amp;"'")&amp;"",","&amp;IF(AU15="","0","'"&amp;AU15&amp;"'")&amp;"",","&amp;IF(AV15="","0","'"&amp;AV15&amp;"'")&amp;"",","&amp;IF(AW15="","0","'"&amp;AW15&amp;"'")&amp;"",","&amp;IF(AX15="","0","'"&amp;AX15&amp;"'")&amp;"",",'"&amp;AY15&amp;"'",","&amp;IF(AZ15="","null","'"&amp;AZ15&amp;"'")&amp;"",","&amp;IF(BA15="","null","'"&amp;BA15&amp;"'")&amp;"")</f>
        <v>,'81550','81550',0,0,0,0,'0','FB','2014-12-01',null</v>
      </c>
      <c r="DI15" s="7" t="str">
        <f t="shared" ref="DI15:DI49" si="7">CONCATENATE(,","&amp;IF(BB15="","null","'"&amp;BB15&amp;"'")&amp;"",","&amp;IF(BC15="","null","'"&amp;BC15&amp;"'")&amp;"",",'"&amp;BD15&amp;"'",",'"&amp;BE15&amp;"'",","&amp;IF(BF15="","null","'"&amp;BF15&amp;"'")&amp;"",",'"&amp;BG15&amp;"'",","&amp;IF(BH15="","0","'"&amp;BH15&amp;"'")&amp;"",",'"&amp;BI15&amp;"'",",'"&amp;BJ15&amp;"'",",'"&amp;BK15&amp;"'")</f>
        <v>,'2014-12-31',null,' ',' ',null,'（株） ユカ','0',' ',' ',' '</v>
      </c>
      <c r="DJ15" s="7" t="str">
        <f t="shared" ref="DJ15:DJ49" si="8">CONCATENATE(,",'"&amp;BL15&amp;"'",",'"&amp;BM15&amp;"'",",'"&amp;BN15&amp;"'",",'"&amp;BO15&amp;"'",",'"&amp;BP15&amp;"'",",'"&amp;BQ15&amp;"'",",'"&amp;BR15&amp;"'",",'"&amp;BS15&amp;"'",",'"&amp;BT15&amp;"'",",'"&amp;BU15&amp;"'")</f>
        <v>,' ','N',' ',' ',' ',' ',' ',' ',' ','Z1'</v>
      </c>
      <c r="DK15" s="7" t="str">
        <f t="shared" ref="DK15:DK49" si="9">CONCATENATE(,",'"&amp;BV15&amp;"'",",'"&amp;BW15&amp;"'",",'"&amp;BX15&amp;"'",",'"&amp;BY15&amp;"'",","&amp;IF(BZ15="","0","'"&amp;BZ15&amp;"'")&amp;"",","&amp;IF(CA15="","null","'"&amp;CA15&amp;"'")&amp;"",","&amp;IF(CB15="","null","'"&amp;CB15&amp;"'")&amp;"",","&amp;IF(CC15="","0","'"&amp;CC15&amp;"'")&amp;"",",'"&amp;CD15&amp;"'",","&amp;IF(CE15="","0","'"&amp;CE15&amp;"'")&amp;"")</f>
        <v>,'N',' ',' ','0044320','1',null,'2014-12-31','0','FB','0'</v>
      </c>
      <c r="DL15" s="7" t="str">
        <f t="shared" ref="DL15:DL49" si="10">CONCATENATE(,","&amp;IF(CF15="","0","'"&amp;CF15&amp;"'")&amp;"",",'"&amp;CG15&amp;"'",","&amp;IF(CH15="","0","'"&amp;CH15&amp;"'")&amp;"",",'"&amp;CI15&amp;"'",",'"&amp;CJ15&amp;"'",",'"&amp;CK15&amp;"'",",'"&amp;CL15&amp;"'",",'"&amp;CM15&amp;"'",",'"&amp;CN15&amp;"'",",'"&amp;CO15&amp;"'")</f>
        <v>,'0',' ','0',' ',' ',' ',' ',' ',' ',' '</v>
      </c>
      <c r="DM15" s="7" t="str">
        <f t="shared" ref="DM15:DM49" si="11">CONCATENATE(,",'"&amp;CP15&amp;"'",","&amp;IF(CQ15="","0","'"&amp;CQ15&amp;"'")&amp;"",",'"&amp;CR15&amp;"'",",'"&amp;CS15&amp;"'",",'"&amp;CT15&amp;"'",",'"&amp;CU15&amp;"'",",'"&amp;CV15&amp;"'",","&amp;IF(CW15="","null","'"&amp;CW15&amp;"'")&amp;"",",'"&amp;CX15&amp;"'",",'"&amp;CY15&amp;"'")</f>
        <v>,' ','0','PSBATCH',' ',' ',' ',' ','2017-08-01 10:00:00','YYW','SQL'</v>
      </c>
      <c r="DN15" s="7" t="str">
        <f t="shared" ref="DN15:DN49" si="12">CONCATENATE(,","&amp;IF(CZ15="","null","'"&amp;CZ15&amp;"'")&amp;"",",'"&amp;DA15&amp;"'",",'"&amp;DB15&amp;"'")</f>
        <v>,'2017-08-01 10:00:00','YYW','SQL'</v>
      </c>
    </row>
    <row r="16" spans="1:118">
      <c r="A16" s="7" t="str">
        <f t="shared" si="0"/>
        <v xml:space="preserve">INSERT INTO PS_K_CD_ARCK_H_TBL (BUSINESS_UNIT,K_CD_ARVCHK_ID,DEPTID,K_CD_PSTE_FLG,K_CD_SNDRT_SW,VENDOR_ID,K_CD_VNDADR_NO,VNDR_LOC,K_CD_VDAFLCRPDP_ID,K_CD_ARVPLN_ID,K_CD_ARCKSLP_FLG,K_CD_TKOVPLC_FLG,K_CD_P_TRD_FLG,K_CD_P_CURR_CD,K_CD_P_HSRTTYP_CD,K_CD_P_HS_RT,K_CD_P_HS_MRT,K_CD_P_HS_DRT,K_CD_P_RSK_FLG,K_CD_CMARV_DT,K_CD_BKNG_DT,K_CD_FRBKNG_DT,K_CD_SHP_DT,K_CD_WH_CD,K_CD_VSL_NM,K_CD_VSL2_NM,K_CD_BL_NO,K_CD_BL_DT,K_CD_IM_INV_NO,K_CD_INV_NO,K_CD_DTYINP_FLG,K_CD_GIT_SW,K_CD_SA_SW,K_CD_DI_NO,K_CD_P_TRDTL_AMT,K_CD_P_BSTL_AMT,K_CD_P_TRDSZ_AMT,K_CD_P_BSSZ_AMT,K_CD_P_TDLOZTL_AMT,K_CD_P_BSLOZTL_AMT,K_CD_P_TRDPITL_AMT,K_CD_P_BSPITL_AMT,K_CD_TRDDBT_AMT,K_CD_BSDBT_AMT,K_CD_TRDDBT_SZ_AMT,K_CD_BSDBT_SZ_AMT,K_CD_P_PYMTHD_NO,K_CD_P_PYMTHD_CD,K_CD_P_CLS_DT,K_CD_P_STM_DT,K_CD_P_DUE_DT,K_CD_HLOANDUE_DT,K_CD_P_PYMCDCB_TXT,K_CD_P_PYMCND_TXT,K_CD_P_CALDUE_DT,K_CD_USR1_TXT,K_CD_NMNBHN_CNT,K_CD_ORGARVCHK_ID,K_CD_ORGARVRTN_ID,K_CD_ARVPLN_FLG,K_CD_ARPNCRT_FLG,K_CD_CNL_SW,K_CD_PINTGT_FLG,K_CD_PISPT_FLG,K_CD_PIARVPLN_ID,K_CD_PILQD_FLG,K_CD_ARCKSPTORG_ID,K_CD_UPSETSTS_FLG,K_CD_ADJARVPLN_ID,K_CD_OTHSYS_FLG,K_CD_P_HSK_SW,K_CD_PVIA_BU_CD,K_CD_P_VIABUDP_CD,K_CD_PVIA_VND_CD,K_CD_PVIAVNDADR_NO,K_CD_PVIAVNDCLS_DT,K_CD_PVIAVNDDUE_DT,K_CD_PVIAVNDPYM_NO,K_CD_PVIAVNDPYM_CD,K_CD_VIA_S_PYMT_NO,K_CD_VIACUADR_NO,K_CD_VIASK_CD,K_CD_VIASKADR_NO,K_CD_VIASKDPSB_CD,K_CD_PVIABUSHCK_ID,K_CD_PVIABUARCK_ID,K_CD_PVIABUSKBL_ID,K_CD_HSKORGBU_CD,K_CD_HORGBUSHCK_ID,K_CD_HORGBUARCK_ID,K_CD_BI_ID,K_CD_BILN_NO,K_CD_INPEMP_CD,K_CD_SLSEMP_CD,K_CD_SLSCHF_CD,K_CD_BMEMP_CD,K_CD_BMCHF_CD,K_NS_CRT_DTTM,K_NS_CRT_OPRID,K_NS_CRT_PGM,K_NS_LSTUPD_DTTM,K_NS_LSTUPD_OPRID,K_NS_LSTUPD_PGM ) VALUES </v>
      </c>
      <c r="B16" s="7" t="str">
        <f t="shared" si="1"/>
        <v>('X2901','IF-030000102','SC0024','1','N','0011267','61',' ',' ',' ',' ','3','4','JPY','APTTM','1','1','1',' ','2014-12-01','2014-12-01',null,null,' ',' ',' ',' ',null,' ','20170801',' ','N','N',' ','8365','8365','669','669','0','0','8365','8365',0,0,0,0,'0','FB','2014-12-01',null,'2014-12-31',null,' ',' ',null,'（株） ユカ','0',' ',' ',' ',' ','N',' ',' ',' ',' ',' ',' ',' ','Z1','N',' ',' ','0093862','5',null,'2014-12-31','0','FB','0','0',' ','0',' ',' ',' ',' ',' ',' ',' ',' ','0','PSBATCH',' ',' ',' ',' ','2017-08-01 10:00:00','YYW','SQL','2017-08-01 10:00:00','YYW','SQL');</v>
      </c>
      <c r="D16" s="34" t="s">
        <v>838</v>
      </c>
      <c r="E16" s="34" t="s">
        <v>1175</v>
      </c>
      <c r="F16" s="34" t="s">
        <v>884</v>
      </c>
      <c r="G16" s="34" t="s">
        <v>839</v>
      </c>
      <c r="H16" s="34" t="s">
        <v>64</v>
      </c>
      <c r="I16" s="34" t="s">
        <v>873</v>
      </c>
      <c r="J16" s="34" t="s">
        <v>888</v>
      </c>
      <c r="K16" s="34" t="s">
        <v>42</v>
      </c>
      <c r="L16" s="34" t="s">
        <v>42</v>
      </c>
      <c r="M16" s="34" t="s">
        <v>42</v>
      </c>
      <c r="N16" s="34" t="s">
        <v>42</v>
      </c>
      <c r="O16" s="34" t="s">
        <v>841</v>
      </c>
      <c r="P16" s="34" t="s">
        <v>842</v>
      </c>
      <c r="Q16" s="34" t="s">
        <v>192</v>
      </c>
      <c r="R16" s="34" t="s">
        <v>193</v>
      </c>
      <c r="S16" s="34" t="s">
        <v>839</v>
      </c>
      <c r="T16" s="34" t="s">
        <v>839</v>
      </c>
      <c r="U16" s="34" t="s">
        <v>839</v>
      </c>
      <c r="V16" s="34" t="s">
        <v>42</v>
      </c>
      <c r="W16" s="34" t="s">
        <v>843</v>
      </c>
      <c r="X16" s="34" t="s">
        <v>843</v>
      </c>
      <c r="Y16" s="34"/>
      <c r="Z16" s="34"/>
      <c r="AA16" s="34" t="s">
        <v>42</v>
      </c>
      <c r="AB16" s="34" t="s">
        <v>42</v>
      </c>
      <c r="AC16" s="34" t="s">
        <v>42</v>
      </c>
      <c r="AD16" s="34" t="s">
        <v>42</v>
      </c>
      <c r="AE16" s="34"/>
      <c r="AF16" s="34" t="s">
        <v>42</v>
      </c>
      <c r="AG16" s="34" t="s">
        <v>1213</v>
      </c>
      <c r="AH16" s="34" t="s">
        <v>42</v>
      </c>
      <c r="AI16" s="34" t="s">
        <v>64</v>
      </c>
      <c r="AJ16" s="34" t="s">
        <v>64</v>
      </c>
      <c r="AK16" s="34" t="s">
        <v>42</v>
      </c>
      <c r="AL16" s="98" t="s">
        <v>850</v>
      </c>
      <c r="AM16" s="98" t="s">
        <v>850</v>
      </c>
      <c r="AN16" s="99">
        <f t="shared" ref="AN16:AO49" si="13">IFERROR(ROUND(AL16*RIGHTB($AU59,2)/100,0),"")</f>
        <v>669</v>
      </c>
      <c r="AO16" s="99">
        <f t="shared" si="13"/>
        <v>669</v>
      </c>
      <c r="AP16" s="34" t="s">
        <v>190</v>
      </c>
      <c r="AQ16" s="34" t="s">
        <v>190</v>
      </c>
      <c r="AR16" s="100" t="str">
        <f t="shared" ref="AR16:AR49" si="14">$AL16</f>
        <v>8365</v>
      </c>
      <c r="AS16" s="100" t="str">
        <f t="shared" ref="AS16:AS49" si="15">$AM16</f>
        <v>8365</v>
      </c>
      <c r="AT16" s="104"/>
      <c r="AU16" s="104"/>
      <c r="AV16" s="101"/>
      <c r="AW16" s="101"/>
      <c r="AX16" s="34" t="s">
        <v>190</v>
      </c>
      <c r="AY16" s="34" t="s">
        <v>354</v>
      </c>
      <c r="AZ16" s="34" t="s">
        <v>843</v>
      </c>
      <c r="BA16" s="34"/>
      <c r="BB16" s="34" t="s">
        <v>845</v>
      </c>
      <c r="BC16" s="34"/>
      <c r="BD16" s="34" t="s">
        <v>42</v>
      </c>
      <c r="BE16" s="34" t="s">
        <v>42</v>
      </c>
      <c r="BF16" s="34"/>
      <c r="BG16" s="34" t="s">
        <v>846</v>
      </c>
      <c r="BH16" s="34" t="s">
        <v>190</v>
      </c>
      <c r="BI16" s="34" t="s">
        <v>42</v>
      </c>
      <c r="BJ16" s="34" t="s">
        <v>42</v>
      </c>
      <c r="BK16" s="34" t="s">
        <v>42</v>
      </c>
      <c r="BL16" s="34" t="s">
        <v>42</v>
      </c>
      <c r="BM16" s="34" t="s">
        <v>64</v>
      </c>
      <c r="BN16" s="34" t="s">
        <v>42</v>
      </c>
      <c r="BO16" s="34" t="s">
        <v>42</v>
      </c>
      <c r="BP16" s="34" t="s">
        <v>42</v>
      </c>
      <c r="BQ16" s="34" t="s">
        <v>42</v>
      </c>
      <c r="BR16" s="34" t="s">
        <v>42</v>
      </c>
      <c r="BS16" s="34" t="s">
        <v>42</v>
      </c>
      <c r="BT16" s="34" t="s">
        <v>42</v>
      </c>
      <c r="BU16" s="34" t="s">
        <v>847</v>
      </c>
      <c r="BV16" s="34" t="s">
        <v>64</v>
      </c>
      <c r="BW16" s="34" t="s">
        <v>42</v>
      </c>
      <c r="BX16" s="34" t="s">
        <v>42</v>
      </c>
      <c r="BY16" s="34" t="s">
        <v>848</v>
      </c>
      <c r="BZ16" s="34" t="s">
        <v>849</v>
      </c>
      <c r="CA16" s="34"/>
      <c r="CB16" s="34" t="s">
        <v>845</v>
      </c>
      <c r="CC16" s="34" t="s">
        <v>190</v>
      </c>
      <c r="CD16" s="34" t="s">
        <v>354</v>
      </c>
      <c r="CE16" s="34" t="s">
        <v>190</v>
      </c>
      <c r="CF16" s="34" t="s">
        <v>190</v>
      </c>
      <c r="CG16" s="34" t="s">
        <v>42</v>
      </c>
      <c r="CH16" s="34" t="s">
        <v>190</v>
      </c>
      <c r="CI16" s="34" t="s">
        <v>42</v>
      </c>
      <c r="CJ16" s="34" t="s">
        <v>42</v>
      </c>
      <c r="CK16" s="34" t="s">
        <v>42</v>
      </c>
      <c r="CL16" s="34" t="s">
        <v>42</v>
      </c>
      <c r="CM16" s="34" t="s">
        <v>42</v>
      </c>
      <c r="CN16" s="34" t="s">
        <v>42</v>
      </c>
      <c r="CO16" s="34" t="s">
        <v>42</v>
      </c>
      <c r="CP16" s="34" t="s">
        <v>42</v>
      </c>
      <c r="CQ16" s="34" t="s">
        <v>190</v>
      </c>
      <c r="CR16" s="34" t="s">
        <v>330</v>
      </c>
      <c r="CS16" s="34" t="s">
        <v>42</v>
      </c>
      <c r="CT16" s="34" t="s">
        <v>42</v>
      </c>
      <c r="CU16" s="34" t="s">
        <v>42</v>
      </c>
      <c r="CV16" s="34" t="s">
        <v>42</v>
      </c>
      <c r="CW16" s="34" t="s">
        <v>1211</v>
      </c>
      <c r="CX16" s="34" t="s">
        <v>1171</v>
      </c>
      <c r="CY16" s="34" t="s">
        <v>1173</v>
      </c>
      <c r="CZ16" s="34" t="s">
        <v>1211</v>
      </c>
      <c r="DA16" s="34" t="s">
        <v>1171</v>
      </c>
      <c r="DB16" s="34" t="s">
        <v>1173</v>
      </c>
      <c r="DD16" s="7" t="str">
        <f t="shared" si="2"/>
        <v>'X2901','IF-030000102','SC0024','1','N','0011267','61',' ',' ',' '</v>
      </c>
      <c r="DE16" s="7" t="str">
        <f t="shared" si="3"/>
        <v>,' ','3','4','JPY','APTTM','1','1','1',' ','2014-12-01'</v>
      </c>
      <c r="DF16" s="7" t="str">
        <f t="shared" si="4"/>
        <v>,'2014-12-01',null,null,' ',' ',' ',' ',null,' ','20170801'</v>
      </c>
      <c r="DG16" s="7" t="str">
        <f t="shared" si="5"/>
        <v>,' ','N','N',' ','8365','8365','669','669','0','0'</v>
      </c>
      <c r="DH16" s="7" t="str">
        <f t="shared" si="6"/>
        <v>,'8365','8365',0,0,0,0,'0','FB','2014-12-01',null</v>
      </c>
      <c r="DI16" s="7" t="str">
        <f t="shared" si="7"/>
        <v>,'2014-12-31',null,' ',' ',null,'（株） ユカ','0',' ',' ',' '</v>
      </c>
      <c r="DJ16" s="7" t="str">
        <f t="shared" si="8"/>
        <v>,' ','N',' ',' ',' ',' ',' ',' ',' ','Z1'</v>
      </c>
      <c r="DK16" s="7" t="str">
        <f t="shared" si="9"/>
        <v>,'N',' ',' ','0093862','5',null,'2014-12-31','0','FB','0'</v>
      </c>
      <c r="DL16" s="7" t="str">
        <f t="shared" si="10"/>
        <v>,'0',' ','0',' ',' ',' ',' ',' ',' ',' '</v>
      </c>
      <c r="DM16" s="7" t="str">
        <f t="shared" si="11"/>
        <v>,' ','0','PSBATCH',' ',' ',' ',' ','2017-08-01 10:00:00','YYW','SQL'</v>
      </c>
      <c r="DN16" s="7" t="str">
        <f t="shared" si="12"/>
        <v>,'2017-08-01 10:00:00','YYW','SQL'</v>
      </c>
    </row>
    <row r="17" spans="1:118">
      <c r="A17" s="7" t="str">
        <f t="shared" si="0"/>
        <v xml:space="preserve">INSERT INTO PS_K_CD_ARCK_H_TBL (BUSINESS_UNIT,K_CD_ARVCHK_ID,DEPTID,K_CD_PSTE_FLG,K_CD_SNDRT_SW,VENDOR_ID,K_CD_VNDADR_NO,VNDR_LOC,K_CD_VDAFLCRPDP_ID,K_CD_ARVPLN_ID,K_CD_ARCKSLP_FLG,K_CD_TKOVPLC_FLG,K_CD_P_TRD_FLG,K_CD_P_CURR_CD,K_CD_P_HSRTTYP_CD,K_CD_P_HS_RT,K_CD_P_HS_MRT,K_CD_P_HS_DRT,K_CD_P_RSK_FLG,K_CD_CMARV_DT,K_CD_BKNG_DT,K_CD_FRBKNG_DT,K_CD_SHP_DT,K_CD_WH_CD,K_CD_VSL_NM,K_CD_VSL2_NM,K_CD_BL_NO,K_CD_BL_DT,K_CD_IM_INV_NO,K_CD_INV_NO,K_CD_DTYINP_FLG,K_CD_GIT_SW,K_CD_SA_SW,K_CD_DI_NO,K_CD_P_TRDTL_AMT,K_CD_P_BSTL_AMT,K_CD_P_TRDSZ_AMT,K_CD_P_BSSZ_AMT,K_CD_P_TDLOZTL_AMT,K_CD_P_BSLOZTL_AMT,K_CD_P_TRDPITL_AMT,K_CD_P_BSPITL_AMT,K_CD_TRDDBT_AMT,K_CD_BSDBT_AMT,K_CD_TRDDBT_SZ_AMT,K_CD_BSDBT_SZ_AMT,K_CD_P_PYMTHD_NO,K_CD_P_PYMTHD_CD,K_CD_P_CLS_DT,K_CD_P_STM_DT,K_CD_P_DUE_DT,K_CD_HLOANDUE_DT,K_CD_P_PYMCDCB_TXT,K_CD_P_PYMCND_TXT,K_CD_P_CALDUE_DT,K_CD_USR1_TXT,K_CD_NMNBHN_CNT,K_CD_ORGARVCHK_ID,K_CD_ORGARVRTN_ID,K_CD_ARVPLN_FLG,K_CD_ARPNCRT_FLG,K_CD_CNL_SW,K_CD_PINTGT_FLG,K_CD_PISPT_FLG,K_CD_PIARVPLN_ID,K_CD_PILQD_FLG,K_CD_ARCKSPTORG_ID,K_CD_UPSETSTS_FLG,K_CD_ADJARVPLN_ID,K_CD_OTHSYS_FLG,K_CD_P_HSK_SW,K_CD_PVIA_BU_CD,K_CD_P_VIABUDP_CD,K_CD_PVIA_VND_CD,K_CD_PVIAVNDADR_NO,K_CD_PVIAVNDCLS_DT,K_CD_PVIAVNDDUE_DT,K_CD_PVIAVNDPYM_NO,K_CD_PVIAVNDPYM_CD,K_CD_VIA_S_PYMT_NO,K_CD_VIACUADR_NO,K_CD_VIASK_CD,K_CD_VIASKADR_NO,K_CD_VIASKDPSB_CD,K_CD_PVIABUSHCK_ID,K_CD_PVIABUARCK_ID,K_CD_PVIABUSKBL_ID,K_CD_HSKORGBU_CD,K_CD_HORGBUSHCK_ID,K_CD_HORGBUARCK_ID,K_CD_BI_ID,K_CD_BILN_NO,K_CD_INPEMP_CD,K_CD_SLSEMP_CD,K_CD_SLSCHF_CD,K_CD_BMEMP_CD,K_CD_BMCHF_CD,K_NS_CRT_DTTM,K_NS_CRT_OPRID,K_NS_CRT_PGM,K_NS_LSTUPD_DTTM,K_NS_LSTUPD_OPRID,K_NS_LSTUPD_PGM ) VALUES </v>
      </c>
      <c r="B17" s="7" t="str">
        <f t="shared" si="1"/>
        <v>('X2901','IF-030000103','SC0024','1','N','0011267','61',' ',' ',' ',' ','3','4','JPY','APTTM','1','1','1',' ','2014-12-01','2014-12-01',null,null,' ',' ',' ',' ',null,' ','20170801',' ','N','N',' ','850650','850650','68052','68052','0','0','850650','850650',0,0,0,0,'0','FB','2014-12-01',null,'2014-12-31',null,' ',' ',null,'（株） ユカ （新リース）','0',' ',' ',' ',' ','N',' ',' ',' ',' ',' ',' ',' ','Z1','N',' ',' ','0031680','1',null,'2014-12-31','0','FB','0','0',' ','0',' ',' ',' ',' ',' ',' ',' ',' ','0','PSBATCH',' ',' ',' ',' ','2017-08-01 10:00:00','YYW','SQL','2017-08-01 10:00:00','YYW','SQL');</v>
      </c>
      <c r="D17" s="34" t="s">
        <v>838</v>
      </c>
      <c r="E17" s="34" t="s">
        <v>1176</v>
      </c>
      <c r="F17" s="34" t="s">
        <v>884</v>
      </c>
      <c r="G17" s="34" t="s">
        <v>839</v>
      </c>
      <c r="H17" s="34" t="s">
        <v>64</v>
      </c>
      <c r="I17" s="34" t="s">
        <v>873</v>
      </c>
      <c r="J17" s="34" t="s">
        <v>888</v>
      </c>
      <c r="K17" s="34" t="s">
        <v>42</v>
      </c>
      <c r="L17" s="34" t="s">
        <v>42</v>
      </c>
      <c r="M17" s="34" t="s">
        <v>42</v>
      </c>
      <c r="N17" s="34" t="s">
        <v>42</v>
      </c>
      <c r="O17" s="34" t="s">
        <v>841</v>
      </c>
      <c r="P17" s="34" t="s">
        <v>842</v>
      </c>
      <c r="Q17" s="34" t="s">
        <v>192</v>
      </c>
      <c r="R17" s="34" t="s">
        <v>193</v>
      </c>
      <c r="S17" s="34" t="s">
        <v>839</v>
      </c>
      <c r="T17" s="34" t="s">
        <v>839</v>
      </c>
      <c r="U17" s="34" t="s">
        <v>839</v>
      </c>
      <c r="V17" s="34" t="s">
        <v>42</v>
      </c>
      <c r="W17" s="34" t="s">
        <v>843</v>
      </c>
      <c r="X17" s="34" t="s">
        <v>843</v>
      </c>
      <c r="Y17" s="34"/>
      <c r="Z17" s="34"/>
      <c r="AA17" s="34" t="s">
        <v>42</v>
      </c>
      <c r="AB17" s="34" t="s">
        <v>42</v>
      </c>
      <c r="AC17" s="34" t="s">
        <v>42</v>
      </c>
      <c r="AD17" s="34" t="s">
        <v>42</v>
      </c>
      <c r="AE17" s="34"/>
      <c r="AF17" s="34" t="s">
        <v>42</v>
      </c>
      <c r="AG17" s="34" t="s">
        <v>1213</v>
      </c>
      <c r="AH17" s="34" t="s">
        <v>42</v>
      </c>
      <c r="AI17" s="34" t="s">
        <v>64</v>
      </c>
      <c r="AJ17" s="34" t="s">
        <v>64</v>
      </c>
      <c r="AK17" s="34" t="s">
        <v>42</v>
      </c>
      <c r="AL17" s="98" t="s">
        <v>852</v>
      </c>
      <c r="AM17" s="98" t="s">
        <v>852</v>
      </c>
      <c r="AN17" s="99">
        <f t="shared" si="13"/>
        <v>68052</v>
      </c>
      <c r="AO17" s="99">
        <f t="shared" si="13"/>
        <v>68052</v>
      </c>
      <c r="AP17" s="34" t="s">
        <v>190</v>
      </c>
      <c r="AQ17" s="34" t="s">
        <v>190</v>
      </c>
      <c r="AR17" s="100" t="str">
        <f t="shared" si="14"/>
        <v>850650</v>
      </c>
      <c r="AS17" s="100" t="str">
        <f t="shared" si="15"/>
        <v>850650</v>
      </c>
      <c r="AT17" s="104"/>
      <c r="AU17" s="104"/>
      <c r="AV17" s="101"/>
      <c r="AW17" s="101"/>
      <c r="AX17" s="34" t="s">
        <v>190</v>
      </c>
      <c r="AY17" s="34" t="s">
        <v>354</v>
      </c>
      <c r="AZ17" s="34" t="s">
        <v>843</v>
      </c>
      <c r="BA17" s="34"/>
      <c r="BB17" s="34" t="s">
        <v>845</v>
      </c>
      <c r="BC17" s="34"/>
      <c r="BD17" s="34" t="s">
        <v>42</v>
      </c>
      <c r="BE17" s="34" t="s">
        <v>42</v>
      </c>
      <c r="BF17" s="34"/>
      <c r="BG17" s="34" t="s">
        <v>853</v>
      </c>
      <c r="BH17" s="34" t="s">
        <v>190</v>
      </c>
      <c r="BI17" s="34" t="s">
        <v>42</v>
      </c>
      <c r="BJ17" s="34" t="s">
        <v>42</v>
      </c>
      <c r="BK17" s="34" t="s">
        <v>42</v>
      </c>
      <c r="BL17" s="34" t="s">
        <v>42</v>
      </c>
      <c r="BM17" s="34" t="s">
        <v>64</v>
      </c>
      <c r="BN17" s="34" t="s">
        <v>42</v>
      </c>
      <c r="BO17" s="34" t="s">
        <v>42</v>
      </c>
      <c r="BP17" s="34" t="s">
        <v>42</v>
      </c>
      <c r="BQ17" s="34" t="s">
        <v>42</v>
      </c>
      <c r="BR17" s="34" t="s">
        <v>42</v>
      </c>
      <c r="BS17" s="34" t="s">
        <v>42</v>
      </c>
      <c r="BT17" s="34" t="s">
        <v>42</v>
      </c>
      <c r="BU17" s="34" t="s">
        <v>847</v>
      </c>
      <c r="BV17" s="34" t="s">
        <v>64</v>
      </c>
      <c r="BW17" s="34" t="s">
        <v>42</v>
      </c>
      <c r="BX17" s="34" t="s">
        <v>42</v>
      </c>
      <c r="BY17" s="34" t="s">
        <v>851</v>
      </c>
      <c r="BZ17" s="34" t="s">
        <v>839</v>
      </c>
      <c r="CA17" s="34"/>
      <c r="CB17" s="34" t="s">
        <v>845</v>
      </c>
      <c r="CC17" s="34" t="s">
        <v>190</v>
      </c>
      <c r="CD17" s="34" t="s">
        <v>354</v>
      </c>
      <c r="CE17" s="34" t="s">
        <v>190</v>
      </c>
      <c r="CF17" s="34" t="s">
        <v>190</v>
      </c>
      <c r="CG17" s="34" t="s">
        <v>42</v>
      </c>
      <c r="CH17" s="34" t="s">
        <v>190</v>
      </c>
      <c r="CI17" s="34" t="s">
        <v>42</v>
      </c>
      <c r="CJ17" s="34" t="s">
        <v>42</v>
      </c>
      <c r="CK17" s="34" t="s">
        <v>42</v>
      </c>
      <c r="CL17" s="34" t="s">
        <v>42</v>
      </c>
      <c r="CM17" s="34" t="s">
        <v>42</v>
      </c>
      <c r="CN17" s="34" t="s">
        <v>42</v>
      </c>
      <c r="CO17" s="34" t="s">
        <v>42</v>
      </c>
      <c r="CP17" s="34" t="s">
        <v>42</v>
      </c>
      <c r="CQ17" s="34" t="s">
        <v>190</v>
      </c>
      <c r="CR17" s="34" t="s">
        <v>330</v>
      </c>
      <c r="CS17" s="34" t="s">
        <v>42</v>
      </c>
      <c r="CT17" s="34" t="s">
        <v>42</v>
      </c>
      <c r="CU17" s="34" t="s">
        <v>42</v>
      </c>
      <c r="CV17" s="34" t="s">
        <v>42</v>
      </c>
      <c r="CW17" s="34" t="s">
        <v>1211</v>
      </c>
      <c r="CX17" s="34" t="s">
        <v>1171</v>
      </c>
      <c r="CY17" s="34" t="s">
        <v>1173</v>
      </c>
      <c r="CZ17" s="34" t="s">
        <v>1211</v>
      </c>
      <c r="DA17" s="34" t="s">
        <v>1171</v>
      </c>
      <c r="DB17" s="34" t="s">
        <v>1173</v>
      </c>
      <c r="DD17" s="7" t="str">
        <f t="shared" si="2"/>
        <v>'X2901','IF-030000103','SC0024','1','N','0011267','61',' ',' ',' '</v>
      </c>
      <c r="DE17" s="7" t="str">
        <f t="shared" si="3"/>
        <v>,' ','3','4','JPY','APTTM','1','1','1',' ','2014-12-01'</v>
      </c>
      <c r="DF17" s="7" t="str">
        <f t="shared" si="4"/>
        <v>,'2014-12-01',null,null,' ',' ',' ',' ',null,' ','20170801'</v>
      </c>
      <c r="DG17" s="7" t="str">
        <f t="shared" si="5"/>
        <v>,' ','N','N',' ','850650','850650','68052','68052','0','0'</v>
      </c>
      <c r="DH17" s="7" t="str">
        <f t="shared" si="6"/>
        <v>,'850650','850650',0,0,0,0,'0','FB','2014-12-01',null</v>
      </c>
      <c r="DI17" s="7" t="str">
        <f t="shared" si="7"/>
        <v>,'2014-12-31',null,' ',' ',null,'（株） ユカ （新リース）','0',' ',' ',' '</v>
      </c>
      <c r="DJ17" s="7" t="str">
        <f t="shared" si="8"/>
        <v>,' ','N',' ',' ',' ',' ',' ',' ',' ','Z1'</v>
      </c>
      <c r="DK17" s="7" t="str">
        <f t="shared" si="9"/>
        <v>,'N',' ',' ','0031680','1',null,'2014-12-31','0','FB','0'</v>
      </c>
      <c r="DL17" s="7" t="str">
        <f t="shared" si="10"/>
        <v>,'0',' ','0',' ',' ',' ',' ',' ',' ',' '</v>
      </c>
      <c r="DM17" s="7" t="str">
        <f t="shared" si="11"/>
        <v>,' ','0','PSBATCH',' ',' ',' ',' ','2017-08-01 10:00:00','YYW','SQL'</v>
      </c>
      <c r="DN17" s="7" t="str">
        <f t="shared" si="12"/>
        <v>,'2017-08-01 10:00:00','YYW','SQL'</v>
      </c>
    </row>
    <row r="18" spans="1:118">
      <c r="A18" s="7" t="str">
        <f t="shared" si="0"/>
        <v xml:space="preserve">INSERT INTO PS_K_CD_ARCK_H_TBL (BUSINESS_UNIT,K_CD_ARVCHK_ID,DEPTID,K_CD_PSTE_FLG,K_CD_SNDRT_SW,VENDOR_ID,K_CD_VNDADR_NO,VNDR_LOC,K_CD_VDAFLCRPDP_ID,K_CD_ARVPLN_ID,K_CD_ARCKSLP_FLG,K_CD_TKOVPLC_FLG,K_CD_P_TRD_FLG,K_CD_P_CURR_CD,K_CD_P_HSRTTYP_CD,K_CD_P_HS_RT,K_CD_P_HS_MRT,K_CD_P_HS_DRT,K_CD_P_RSK_FLG,K_CD_CMARV_DT,K_CD_BKNG_DT,K_CD_FRBKNG_DT,K_CD_SHP_DT,K_CD_WH_CD,K_CD_VSL_NM,K_CD_VSL2_NM,K_CD_BL_NO,K_CD_BL_DT,K_CD_IM_INV_NO,K_CD_INV_NO,K_CD_DTYINP_FLG,K_CD_GIT_SW,K_CD_SA_SW,K_CD_DI_NO,K_CD_P_TRDTL_AMT,K_CD_P_BSTL_AMT,K_CD_P_TRDSZ_AMT,K_CD_P_BSSZ_AMT,K_CD_P_TDLOZTL_AMT,K_CD_P_BSLOZTL_AMT,K_CD_P_TRDPITL_AMT,K_CD_P_BSPITL_AMT,K_CD_TRDDBT_AMT,K_CD_BSDBT_AMT,K_CD_TRDDBT_SZ_AMT,K_CD_BSDBT_SZ_AMT,K_CD_P_PYMTHD_NO,K_CD_P_PYMTHD_CD,K_CD_P_CLS_DT,K_CD_P_STM_DT,K_CD_P_DUE_DT,K_CD_HLOANDUE_DT,K_CD_P_PYMCDCB_TXT,K_CD_P_PYMCND_TXT,K_CD_P_CALDUE_DT,K_CD_USR1_TXT,K_CD_NMNBHN_CNT,K_CD_ORGARVCHK_ID,K_CD_ORGARVRTN_ID,K_CD_ARVPLN_FLG,K_CD_ARPNCRT_FLG,K_CD_CNL_SW,K_CD_PINTGT_FLG,K_CD_PISPT_FLG,K_CD_PIARVPLN_ID,K_CD_PILQD_FLG,K_CD_ARCKSPTORG_ID,K_CD_UPSETSTS_FLG,K_CD_ADJARVPLN_ID,K_CD_OTHSYS_FLG,K_CD_P_HSK_SW,K_CD_PVIA_BU_CD,K_CD_P_VIABUDP_CD,K_CD_PVIA_VND_CD,K_CD_PVIAVNDADR_NO,K_CD_PVIAVNDCLS_DT,K_CD_PVIAVNDDUE_DT,K_CD_PVIAVNDPYM_NO,K_CD_PVIAVNDPYM_CD,K_CD_VIA_S_PYMT_NO,K_CD_VIACUADR_NO,K_CD_VIASK_CD,K_CD_VIASKADR_NO,K_CD_VIASKDPSB_CD,K_CD_PVIABUSHCK_ID,K_CD_PVIABUARCK_ID,K_CD_PVIABUSKBL_ID,K_CD_HSKORGBU_CD,K_CD_HORGBUSHCK_ID,K_CD_HORGBUARCK_ID,K_CD_BI_ID,K_CD_BILN_NO,K_CD_INPEMP_CD,K_CD_SLSEMP_CD,K_CD_SLSCHF_CD,K_CD_BMEMP_CD,K_CD_BMCHF_CD,K_NS_CRT_DTTM,K_NS_CRT_OPRID,K_NS_CRT_PGM,K_NS_LSTUPD_DTTM,K_NS_LSTUPD_OPRID,K_NS_LSTUPD_PGM ) VALUES </v>
      </c>
      <c r="B18" s="7" t="str">
        <f t="shared" si="1"/>
        <v>('X2901','IF-030000104','SC0024','1','N','0011267','61',' ',' ',' ',' ','3','4','JPY','APTTM','1','1','1',' ','2014-12-01','2014-12-01',null,null,' ',' ',' ',' ',null,' ','20170801',' ','N','N',' ','58700','58700','4696','4696','0','0','58700','58700',0,0,0,0,'0','FB','2014-12-01',null,'2014-12-31',null,' ',' ',null,'（株） ユカ （新リース）','0',' ',' ',' ',' ','N',' ',' ',' ',' ',' ',' ',' ','Z1','N',' ',' ','0031680','1',null,'2014-12-31','0','FB','0','0',' ','0',' ',' ',' ',' ',' ',' ',' ',' ','0','PSBATCH',' ',' ',' ',' ','2017-08-01 10:00:00','YYW','SQL','2017-08-01 10:00:00','YYW','SQL');</v>
      </c>
      <c r="D18" s="34" t="s">
        <v>838</v>
      </c>
      <c r="E18" s="34" t="s">
        <v>1177</v>
      </c>
      <c r="F18" s="34" t="s">
        <v>884</v>
      </c>
      <c r="G18" s="34" t="s">
        <v>839</v>
      </c>
      <c r="H18" s="34" t="s">
        <v>64</v>
      </c>
      <c r="I18" s="34" t="s">
        <v>873</v>
      </c>
      <c r="J18" s="34" t="s">
        <v>888</v>
      </c>
      <c r="K18" s="34" t="s">
        <v>42</v>
      </c>
      <c r="L18" s="34" t="s">
        <v>42</v>
      </c>
      <c r="M18" s="34" t="s">
        <v>42</v>
      </c>
      <c r="N18" s="34" t="s">
        <v>42</v>
      </c>
      <c r="O18" s="34" t="s">
        <v>841</v>
      </c>
      <c r="P18" s="34" t="s">
        <v>842</v>
      </c>
      <c r="Q18" s="34" t="s">
        <v>192</v>
      </c>
      <c r="R18" s="34" t="s">
        <v>193</v>
      </c>
      <c r="S18" s="34" t="s">
        <v>839</v>
      </c>
      <c r="T18" s="34" t="s">
        <v>839</v>
      </c>
      <c r="U18" s="34" t="s">
        <v>839</v>
      </c>
      <c r="V18" s="34" t="s">
        <v>42</v>
      </c>
      <c r="W18" s="34" t="s">
        <v>843</v>
      </c>
      <c r="X18" s="34" t="s">
        <v>843</v>
      </c>
      <c r="Y18" s="34"/>
      <c r="Z18" s="34"/>
      <c r="AA18" s="34" t="s">
        <v>42</v>
      </c>
      <c r="AB18" s="34" t="s">
        <v>42</v>
      </c>
      <c r="AC18" s="34" t="s">
        <v>42</v>
      </c>
      <c r="AD18" s="34" t="s">
        <v>42</v>
      </c>
      <c r="AE18" s="34"/>
      <c r="AF18" s="34" t="s">
        <v>42</v>
      </c>
      <c r="AG18" s="34" t="s">
        <v>1213</v>
      </c>
      <c r="AH18" s="34" t="s">
        <v>42</v>
      </c>
      <c r="AI18" s="34" t="s">
        <v>64</v>
      </c>
      <c r="AJ18" s="34" t="s">
        <v>64</v>
      </c>
      <c r="AK18" s="34" t="s">
        <v>42</v>
      </c>
      <c r="AL18" s="98" t="s">
        <v>854</v>
      </c>
      <c r="AM18" s="98" t="s">
        <v>854</v>
      </c>
      <c r="AN18" s="99">
        <f t="shared" si="13"/>
        <v>4696</v>
      </c>
      <c r="AO18" s="99">
        <f t="shared" si="13"/>
        <v>4696</v>
      </c>
      <c r="AP18" s="34" t="s">
        <v>190</v>
      </c>
      <c r="AQ18" s="34" t="s">
        <v>190</v>
      </c>
      <c r="AR18" s="100" t="str">
        <f t="shared" si="14"/>
        <v>58700</v>
      </c>
      <c r="AS18" s="100" t="str">
        <f t="shared" si="15"/>
        <v>58700</v>
      </c>
      <c r="AT18" s="104"/>
      <c r="AU18" s="104"/>
      <c r="AV18" s="101"/>
      <c r="AW18" s="101"/>
      <c r="AX18" s="34" t="s">
        <v>190</v>
      </c>
      <c r="AY18" s="34" t="s">
        <v>354</v>
      </c>
      <c r="AZ18" s="34" t="s">
        <v>843</v>
      </c>
      <c r="BA18" s="34"/>
      <c r="BB18" s="34" t="s">
        <v>845</v>
      </c>
      <c r="BC18" s="34"/>
      <c r="BD18" s="34" t="s">
        <v>42</v>
      </c>
      <c r="BE18" s="34" t="s">
        <v>42</v>
      </c>
      <c r="BF18" s="34"/>
      <c r="BG18" s="34" t="s">
        <v>853</v>
      </c>
      <c r="BH18" s="34" t="s">
        <v>190</v>
      </c>
      <c r="BI18" s="34" t="s">
        <v>42</v>
      </c>
      <c r="BJ18" s="34" t="s">
        <v>42</v>
      </c>
      <c r="BK18" s="34" t="s">
        <v>42</v>
      </c>
      <c r="BL18" s="34" t="s">
        <v>42</v>
      </c>
      <c r="BM18" s="34" t="s">
        <v>64</v>
      </c>
      <c r="BN18" s="34" t="s">
        <v>42</v>
      </c>
      <c r="BO18" s="34" t="s">
        <v>42</v>
      </c>
      <c r="BP18" s="34" t="s">
        <v>42</v>
      </c>
      <c r="BQ18" s="34" t="s">
        <v>42</v>
      </c>
      <c r="BR18" s="34" t="s">
        <v>42</v>
      </c>
      <c r="BS18" s="34" t="s">
        <v>42</v>
      </c>
      <c r="BT18" s="34" t="s">
        <v>42</v>
      </c>
      <c r="BU18" s="34" t="s">
        <v>847</v>
      </c>
      <c r="BV18" s="34" t="s">
        <v>64</v>
      </c>
      <c r="BW18" s="34" t="s">
        <v>42</v>
      </c>
      <c r="BX18" s="34" t="s">
        <v>42</v>
      </c>
      <c r="BY18" s="34" t="s">
        <v>851</v>
      </c>
      <c r="BZ18" s="34" t="s">
        <v>839</v>
      </c>
      <c r="CA18" s="34"/>
      <c r="CB18" s="34" t="s">
        <v>845</v>
      </c>
      <c r="CC18" s="34" t="s">
        <v>190</v>
      </c>
      <c r="CD18" s="34" t="s">
        <v>354</v>
      </c>
      <c r="CE18" s="34" t="s">
        <v>190</v>
      </c>
      <c r="CF18" s="34" t="s">
        <v>190</v>
      </c>
      <c r="CG18" s="34" t="s">
        <v>42</v>
      </c>
      <c r="CH18" s="34" t="s">
        <v>190</v>
      </c>
      <c r="CI18" s="34" t="s">
        <v>42</v>
      </c>
      <c r="CJ18" s="34" t="s">
        <v>42</v>
      </c>
      <c r="CK18" s="34" t="s">
        <v>42</v>
      </c>
      <c r="CL18" s="34" t="s">
        <v>42</v>
      </c>
      <c r="CM18" s="34" t="s">
        <v>42</v>
      </c>
      <c r="CN18" s="34" t="s">
        <v>42</v>
      </c>
      <c r="CO18" s="34" t="s">
        <v>42</v>
      </c>
      <c r="CP18" s="34" t="s">
        <v>42</v>
      </c>
      <c r="CQ18" s="34" t="s">
        <v>190</v>
      </c>
      <c r="CR18" s="34" t="s">
        <v>330</v>
      </c>
      <c r="CS18" s="34" t="s">
        <v>42</v>
      </c>
      <c r="CT18" s="34" t="s">
        <v>42</v>
      </c>
      <c r="CU18" s="34" t="s">
        <v>42</v>
      </c>
      <c r="CV18" s="34" t="s">
        <v>42</v>
      </c>
      <c r="CW18" s="34" t="s">
        <v>1211</v>
      </c>
      <c r="CX18" s="34" t="s">
        <v>1171</v>
      </c>
      <c r="CY18" s="34" t="s">
        <v>1173</v>
      </c>
      <c r="CZ18" s="34" t="s">
        <v>1211</v>
      </c>
      <c r="DA18" s="34" t="s">
        <v>1171</v>
      </c>
      <c r="DB18" s="34" t="s">
        <v>1173</v>
      </c>
      <c r="DD18" s="7" t="str">
        <f t="shared" si="2"/>
        <v>'X2901','IF-030000104','SC0024','1','N','0011267','61',' ',' ',' '</v>
      </c>
      <c r="DE18" s="7" t="str">
        <f t="shared" si="3"/>
        <v>,' ','3','4','JPY','APTTM','1','1','1',' ','2014-12-01'</v>
      </c>
      <c r="DF18" s="7" t="str">
        <f t="shared" si="4"/>
        <v>,'2014-12-01',null,null,' ',' ',' ',' ',null,' ','20170801'</v>
      </c>
      <c r="DG18" s="7" t="str">
        <f t="shared" si="5"/>
        <v>,' ','N','N',' ','58700','58700','4696','4696','0','0'</v>
      </c>
      <c r="DH18" s="7" t="str">
        <f t="shared" si="6"/>
        <v>,'58700','58700',0,0,0,0,'0','FB','2014-12-01',null</v>
      </c>
      <c r="DI18" s="7" t="str">
        <f t="shared" si="7"/>
        <v>,'2014-12-31',null,' ',' ',null,'（株） ユカ （新リース）','0',' ',' ',' '</v>
      </c>
      <c r="DJ18" s="7" t="str">
        <f t="shared" si="8"/>
        <v>,' ','N',' ',' ',' ',' ',' ',' ',' ','Z1'</v>
      </c>
      <c r="DK18" s="7" t="str">
        <f t="shared" si="9"/>
        <v>,'N',' ',' ','0031680','1',null,'2014-12-31','0','FB','0'</v>
      </c>
      <c r="DL18" s="7" t="str">
        <f t="shared" si="10"/>
        <v>,'0',' ','0',' ',' ',' ',' ',' ',' ',' '</v>
      </c>
      <c r="DM18" s="7" t="str">
        <f t="shared" si="11"/>
        <v>,' ','0','PSBATCH',' ',' ',' ',' ','2017-08-01 10:00:00','YYW','SQL'</v>
      </c>
      <c r="DN18" s="7" t="str">
        <f t="shared" si="12"/>
        <v>,'2017-08-01 10:00:00','YYW','SQL'</v>
      </c>
    </row>
    <row r="19" spans="1:118">
      <c r="A19" s="7" t="str">
        <f t="shared" si="0"/>
        <v xml:space="preserve">INSERT INTO PS_K_CD_ARCK_H_TBL (BUSINESS_UNIT,K_CD_ARVCHK_ID,DEPTID,K_CD_PSTE_FLG,K_CD_SNDRT_SW,VENDOR_ID,K_CD_VNDADR_NO,VNDR_LOC,K_CD_VDAFLCRPDP_ID,K_CD_ARVPLN_ID,K_CD_ARCKSLP_FLG,K_CD_TKOVPLC_FLG,K_CD_P_TRD_FLG,K_CD_P_CURR_CD,K_CD_P_HSRTTYP_CD,K_CD_P_HS_RT,K_CD_P_HS_MRT,K_CD_P_HS_DRT,K_CD_P_RSK_FLG,K_CD_CMARV_DT,K_CD_BKNG_DT,K_CD_FRBKNG_DT,K_CD_SHP_DT,K_CD_WH_CD,K_CD_VSL_NM,K_CD_VSL2_NM,K_CD_BL_NO,K_CD_BL_DT,K_CD_IM_INV_NO,K_CD_INV_NO,K_CD_DTYINP_FLG,K_CD_GIT_SW,K_CD_SA_SW,K_CD_DI_NO,K_CD_P_TRDTL_AMT,K_CD_P_BSTL_AMT,K_CD_P_TRDSZ_AMT,K_CD_P_BSSZ_AMT,K_CD_P_TDLOZTL_AMT,K_CD_P_BSLOZTL_AMT,K_CD_P_TRDPITL_AMT,K_CD_P_BSPITL_AMT,K_CD_TRDDBT_AMT,K_CD_BSDBT_AMT,K_CD_TRDDBT_SZ_AMT,K_CD_BSDBT_SZ_AMT,K_CD_P_PYMTHD_NO,K_CD_P_PYMTHD_CD,K_CD_P_CLS_DT,K_CD_P_STM_DT,K_CD_P_DUE_DT,K_CD_HLOANDUE_DT,K_CD_P_PYMCDCB_TXT,K_CD_P_PYMCND_TXT,K_CD_P_CALDUE_DT,K_CD_USR1_TXT,K_CD_NMNBHN_CNT,K_CD_ORGARVCHK_ID,K_CD_ORGARVRTN_ID,K_CD_ARVPLN_FLG,K_CD_ARPNCRT_FLG,K_CD_CNL_SW,K_CD_PINTGT_FLG,K_CD_PISPT_FLG,K_CD_PIARVPLN_ID,K_CD_PILQD_FLG,K_CD_ARCKSPTORG_ID,K_CD_UPSETSTS_FLG,K_CD_ADJARVPLN_ID,K_CD_OTHSYS_FLG,K_CD_P_HSK_SW,K_CD_PVIA_BU_CD,K_CD_P_VIABUDP_CD,K_CD_PVIA_VND_CD,K_CD_PVIAVNDADR_NO,K_CD_PVIAVNDCLS_DT,K_CD_PVIAVNDDUE_DT,K_CD_PVIAVNDPYM_NO,K_CD_PVIAVNDPYM_CD,K_CD_VIA_S_PYMT_NO,K_CD_VIACUADR_NO,K_CD_VIASK_CD,K_CD_VIASKADR_NO,K_CD_VIASKDPSB_CD,K_CD_PVIABUSHCK_ID,K_CD_PVIABUARCK_ID,K_CD_PVIABUSKBL_ID,K_CD_HSKORGBU_CD,K_CD_HORGBUSHCK_ID,K_CD_HORGBUARCK_ID,K_CD_BI_ID,K_CD_BILN_NO,K_CD_INPEMP_CD,K_CD_SLSEMP_CD,K_CD_SLSCHF_CD,K_CD_BMEMP_CD,K_CD_BMCHF_CD,K_NS_CRT_DTTM,K_NS_CRT_OPRID,K_NS_CRT_PGM,K_NS_LSTUPD_DTTM,K_NS_LSTUPD_OPRID,K_NS_LSTUPD_PGM ) VALUES </v>
      </c>
      <c r="B19" s="7" t="str">
        <f t="shared" si="1"/>
        <v>('X2901','IF-030000105','SC0024','1','N','0011267','61',' ',' ',' ',' ','3','4','JPY','APTTM','1','1','1',' ','2014-12-01','2014-12-01',null,null,' ',' ',' ',' ',null,' ','20170801',' ','N','N',' ','385799','385799','30864','30864','0','0','385799','385799',0,0,0,0,'0','FB','2014-12-01',null,'2014-12-31',null,' ',' ',null,'（株） ユカ （新リース）','0',' ',' ',' ',' ','N',' ',' ',' ',' ',' ',' ',' ','Z1','N',' ',' ','0031680','1',null,'2014-12-31','0','FB','0','0',' ','0',' ',' ',' ',' ',' ',' ',' ',' ','0','PSBATCH',' ',' ',' ',' ','2017-08-01 10:00:00','YYW','SQL','2017-08-01 10:00:00','YYW','SQL');</v>
      </c>
      <c r="D19" s="34" t="s">
        <v>838</v>
      </c>
      <c r="E19" s="34" t="s">
        <v>1178</v>
      </c>
      <c r="F19" s="34" t="s">
        <v>884</v>
      </c>
      <c r="G19" s="34" t="s">
        <v>839</v>
      </c>
      <c r="H19" s="34" t="s">
        <v>64</v>
      </c>
      <c r="I19" s="34" t="s">
        <v>873</v>
      </c>
      <c r="J19" s="34" t="s">
        <v>888</v>
      </c>
      <c r="K19" s="34" t="s">
        <v>42</v>
      </c>
      <c r="L19" s="34" t="s">
        <v>42</v>
      </c>
      <c r="M19" s="34" t="s">
        <v>42</v>
      </c>
      <c r="N19" s="34" t="s">
        <v>42</v>
      </c>
      <c r="O19" s="34" t="s">
        <v>841</v>
      </c>
      <c r="P19" s="34" t="s">
        <v>842</v>
      </c>
      <c r="Q19" s="34" t="s">
        <v>192</v>
      </c>
      <c r="R19" s="34" t="s">
        <v>193</v>
      </c>
      <c r="S19" s="34" t="s">
        <v>839</v>
      </c>
      <c r="T19" s="34" t="s">
        <v>839</v>
      </c>
      <c r="U19" s="34" t="s">
        <v>839</v>
      </c>
      <c r="V19" s="34" t="s">
        <v>42</v>
      </c>
      <c r="W19" s="34" t="s">
        <v>843</v>
      </c>
      <c r="X19" s="34" t="s">
        <v>843</v>
      </c>
      <c r="Y19" s="34"/>
      <c r="Z19" s="34"/>
      <c r="AA19" s="34" t="s">
        <v>42</v>
      </c>
      <c r="AB19" s="34" t="s">
        <v>42</v>
      </c>
      <c r="AC19" s="34" t="s">
        <v>42</v>
      </c>
      <c r="AD19" s="34" t="s">
        <v>42</v>
      </c>
      <c r="AE19" s="34"/>
      <c r="AF19" s="34" t="s">
        <v>42</v>
      </c>
      <c r="AG19" s="34" t="s">
        <v>1213</v>
      </c>
      <c r="AH19" s="34" t="s">
        <v>42</v>
      </c>
      <c r="AI19" s="34" t="s">
        <v>64</v>
      </c>
      <c r="AJ19" s="34" t="s">
        <v>64</v>
      </c>
      <c r="AK19" s="34" t="s">
        <v>42</v>
      </c>
      <c r="AL19" s="98" t="s">
        <v>855</v>
      </c>
      <c r="AM19" s="98" t="s">
        <v>855</v>
      </c>
      <c r="AN19" s="99">
        <f t="shared" si="13"/>
        <v>30864</v>
      </c>
      <c r="AO19" s="99">
        <f t="shared" si="13"/>
        <v>30864</v>
      </c>
      <c r="AP19" s="34" t="s">
        <v>190</v>
      </c>
      <c r="AQ19" s="34" t="s">
        <v>190</v>
      </c>
      <c r="AR19" s="100" t="str">
        <f t="shared" si="14"/>
        <v>385799</v>
      </c>
      <c r="AS19" s="100" t="str">
        <f t="shared" si="15"/>
        <v>385799</v>
      </c>
      <c r="AT19" s="104"/>
      <c r="AU19" s="104"/>
      <c r="AV19" s="101"/>
      <c r="AW19" s="101"/>
      <c r="AX19" s="34" t="s">
        <v>190</v>
      </c>
      <c r="AY19" s="34" t="s">
        <v>354</v>
      </c>
      <c r="AZ19" s="34" t="s">
        <v>843</v>
      </c>
      <c r="BA19" s="34"/>
      <c r="BB19" s="34" t="s">
        <v>845</v>
      </c>
      <c r="BC19" s="34"/>
      <c r="BD19" s="34" t="s">
        <v>42</v>
      </c>
      <c r="BE19" s="34" t="s">
        <v>42</v>
      </c>
      <c r="BF19" s="34"/>
      <c r="BG19" s="34" t="s">
        <v>853</v>
      </c>
      <c r="BH19" s="34" t="s">
        <v>190</v>
      </c>
      <c r="BI19" s="34" t="s">
        <v>42</v>
      </c>
      <c r="BJ19" s="34" t="s">
        <v>42</v>
      </c>
      <c r="BK19" s="34" t="s">
        <v>42</v>
      </c>
      <c r="BL19" s="34" t="s">
        <v>42</v>
      </c>
      <c r="BM19" s="34" t="s">
        <v>64</v>
      </c>
      <c r="BN19" s="34" t="s">
        <v>42</v>
      </c>
      <c r="BO19" s="34" t="s">
        <v>42</v>
      </c>
      <c r="BP19" s="34" t="s">
        <v>42</v>
      </c>
      <c r="BQ19" s="34" t="s">
        <v>42</v>
      </c>
      <c r="BR19" s="34" t="s">
        <v>42</v>
      </c>
      <c r="BS19" s="34" t="s">
        <v>42</v>
      </c>
      <c r="BT19" s="34" t="s">
        <v>42</v>
      </c>
      <c r="BU19" s="34" t="s">
        <v>847</v>
      </c>
      <c r="BV19" s="34" t="s">
        <v>64</v>
      </c>
      <c r="BW19" s="34" t="s">
        <v>42</v>
      </c>
      <c r="BX19" s="34" t="s">
        <v>42</v>
      </c>
      <c r="BY19" s="34" t="s">
        <v>851</v>
      </c>
      <c r="BZ19" s="34" t="s">
        <v>839</v>
      </c>
      <c r="CA19" s="34"/>
      <c r="CB19" s="34" t="s">
        <v>845</v>
      </c>
      <c r="CC19" s="34" t="s">
        <v>190</v>
      </c>
      <c r="CD19" s="34" t="s">
        <v>354</v>
      </c>
      <c r="CE19" s="34" t="s">
        <v>190</v>
      </c>
      <c r="CF19" s="34" t="s">
        <v>190</v>
      </c>
      <c r="CG19" s="34" t="s">
        <v>42</v>
      </c>
      <c r="CH19" s="34" t="s">
        <v>190</v>
      </c>
      <c r="CI19" s="34" t="s">
        <v>42</v>
      </c>
      <c r="CJ19" s="34" t="s">
        <v>42</v>
      </c>
      <c r="CK19" s="34" t="s">
        <v>42</v>
      </c>
      <c r="CL19" s="34" t="s">
        <v>42</v>
      </c>
      <c r="CM19" s="34" t="s">
        <v>42</v>
      </c>
      <c r="CN19" s="34" t="s">
        <v>42</v>
      </c>
      <c r="CO19" s="34" t="s">
        <v>42</v>
      </c>
      <c r="CP19" s="34" t="s">
        <v>42</v>
      </c>
      <c r="CQ19" s="34" t="s">
        <v>190</v>
      </c>
      <c r="CR19" s="34" t="s">
        <v>330</v>
      </c>
      <c r="CS19" s="34" t="s">
        <v>42</v>
      </c>
      <c r="CT19" s="34" t="s">
        <v>42</v>
      </c>
      <c r="CU19" s="34" t="s">
        <v>42</v>
      </c>
      <c r="CV19" s="34" t="s">
        <v>42</v>
      </c>
      <c r="CW19" s="34" t="s">
        <v>1211</v>
      </c>
      <c r="CX19" s="34" t="s">
        <v>1171</v>
      </c>
      <c r="CY19" s="34" t="s">
        <v>1173</v>
      </c>
      <c r="CZ19" s="34" t="s">
        <v>1211</v>
      </c>
      <c r="DA19" s="34" t="s">
        <v>1171</v>
      </c>
      <c r="DB19" s="34" t="s">
        <v>1173</v>
      </c>
      <c r="DD19" s="7" t="str">
        <f t="shared" si="2"/>
        <v>'X2901','IF-030000105','SC0024','1','N','0011267','61',' ',' ',' '</v>
      </c>
      <c r="DE19" s="7" t="str">
        <f t="shared" si="3"/>
        <v>,' ','3','4','JPY','APTTM','1','1','1',' ','2014-12-01'</v>
      </c>
      <c r="DF19" s="7" t="str">
        <f t="shared" si="4"/>
        <v>,'2014-12-01',null,null,' ',' ',' ',' ',null,' ','20170801'</v>
      </c>
      <c r="DG19" s="7" t="str">
        <f t="shared" si="5"/>
        <v>,' ','N','N',' ','385799','385799','30864','30864','0','0'</v>
      </c>
      <c r="DH19" s="7" t="str">
        <f t="shared" si="6"/>
        <v>,'385799','385799',0,0,0,0,'0','FB','2014-12-01',null</v>
      </c>
      <c r="DI19" s="7" t="str">
        <f t="shared" si="7"/>
        <v>,'2014-12-31',null,' ',' ',null,'（株） ユカ （新リース）','0',' ',' ',' '</v>
      </c>
      <c r="DJ19" s="7" t="str">
        <f t="shared" si="8"/>
        <v>,' ','N',' ',' ',' ',' ',' ',' ',' ','Z1'</v>
      </c>
      <c r="DK19" s="7" t="str">
        <f t="shared" si="9"/>
        <v>,'N',' ',' ','0031680','1',null,'2014-12-31','0','FB','0'</v>
      </c>
      <c r="DL19" s="7" t="str">
        <f t="shared" si="10"/>
        <v>,'0',' ','0',' ',' ',' ',' ',' ',' ',' '</v>
      </c>
      <c r="DM19" s="7" t="str">
        <f t="shared" si="11"/>
        <v>,' ','0','PSBATCH',' ',' ',' ',' ','2017-08-01 10:00:00','YYW','SQL'</v>
      </c>
      <c r="DN19" s="7" t="str">
        <f t="shared" si="12"/>
        <v>,'2017-08-01 10:00:00','YYW','SQL'</v>
      </c>
    </row>
    <row r="20" spans="1:118">
      <c r="A20" s="7" t="str">
        <f t="shared" si="0"/>
        <v xml:space="preserve">INSERT INTO PS_K_CD_ARCK_H_TBL (BUSINESS_UNIT,K_CD_ARVCHK_ID,DEPTID,K_CD_PSTE_FLG,K_CD_SNDRT_SW,VENDOR_ID,K_CD_VNDADR_NO,VNDR_LOC,K_CD_VDAFLCRPDP_ID,K_CD_ARVPLN_ID,K_CD_ARCKSLP_FLG,K_CD_TKOVPLC_FLG,K_CD_P_TRD_FLG,K_CD_P_CURR_CD,K_CD_P_HSRTTYP_CD,K_CD_P_HS_RT,K_CD_P_HS_MRT,K_CD_P_HS_DRT,K_CD_P_RSK_FLG,K_CD_CMARV_DT,K_CD_BKNG_DT,K_CD_FRBKNG_DT,K_CD_SHP_DT,K_CD_WH_CD,K_CD_VSL_NM,K_CD_VSL2_NM,K_CD_BL_NO,K_CD_BL_DT,K_CD_IM_INV_NO,K_CD_INV_NO,K_CD_DTYINP_FLG,K_CD_GIT_SW,K_CD_SA_SW,K_CD_DI_NO,K_CD_P_TRDTL_AMT,K_CD_P_BSTL_AMT,K_CD_P_TRDSZ_AMT,K_CD_P_BSSZ_AMT,K_CD_P_TDLOZTL_AMT,K_CD_P_BSLOZTL_AMT,K_CD_P_TRDPITL_AMT,K_CD_P_BSPITL_AMT,K_CD_TRDDBT_AMT,K_CD_BSDBT_AMT,K_CD_TRDDBT_SZ_AMT,K_CD_BSDBT_SZ_AMT,K_CD_P_PYMTHD_NO,K_CD_P_PYMTHD_CD,K_CD_P_CLS_DT,K_CD_P_STM_DT,K_CD_P_DUE_DT,K_CD_HLOANDUE_DT,K_CD_P_PYMCDCB_TXT,K_CD_P_PYMCND_TXT,K_CD_P_CALDUE_DT,K_CD_USR1_TXT,K_CD_NMNBHN_CNT,K_CD_ORGARVCHK_ID,K_CD_ORGARVRTN_ID,K_CD_ARVPLN_FLG,K_CD_ARPNCRT_FLG,K_CD_CNL_SW,K_CD_PINTGT_FLG,K_CD_PISPT_FLG,K_CD_PIARVPLN_ID,K_CD_PILQD_FLG,K_CD_ARCKSPTORG_ID,K_CD_UPSETSTS_FLG,K_CD_ADJARVPLN_ID,K_CD_OTHSYS_FLG,K_CD_P_HSK_SW,K_CD_PVIA_BU_CD,K_CD_P_VIABUDP_CD,K_CD_PVIA_VND_CD,K_CD_PVIAVNDADR_NO,K_CD_PVIAVNDCLS_DT,K_CD_PVIAVNDDUE_DT,K_CD_PVIAVNDPYM_NO,K_CD_PVIAVNDPYM_CD,K_CD_VIA_S_PYMT_NO,K_CD_VIACUADR_NO,K_CD_VIASK_CD,K_CD_VIASKADR_NO,K_CD_VIASKDPSB_CD,K_CD_PVIABUSHCK_ID,K_CD_PVIABUARCK_ID,K_CD_PVIABUSKBL_ID,K_CD_HSKORGBU_CD,K_CD_HORGBUSHCK_ID,K_CD_HORGBUARCK_ID,K_CD_BI_ID,K_CD_BILN_NO,K_CD_INPEMP_CD,K_CD_SLSEMP_CD,K_CD_SLSCHF_CD,K_CD_BMEMP_CD,K_CD_BMCHF_CD,K_NS_CRT_DTTM,K_NS_CRT_OPRID,K_NS_CRT_PGM,K_NS_LSTUPD_DTTM,K_NS_LSTUPD_OPRID,K_NS_LSTUPD_PGM ) VALUES </v>
      </c>
      <c r="B20" s="7" t="str">
        <f t="shared" si="1"/>
        <v>('X2901','IF-030000106','SC0024','1','N','0011267','61',' ',' ',' ',' ','3','4','JPY','APTTM','1','1','1',' ','2014-12-01','2014-12-01',null,null,' ',' ',' ',' ',null,' ','20170801',' ','N','N',' ','566368','566368','45309','45309','0','0','566368','566368',0,0,0,0,'0','FB','2014-12-01',null,'2014-12-31',null,' ',' ',null,'（株） ユカ （新リース）','0',' ',' ',' ',' ','N',' ',' ',' ',' ',' ',' ',' ','Z1','N',' ',' ','0033056','1',null,'2014-12-31','0','FB','0','0',' ','0',' ',' ',' ',' ',' ',' ',' ',' ','0','PSBATCH',' ',' ',' ',' ','2017-08-01 10:00:00','YYW','SQL','2017-08-01 10:00:00','YYW','SQL');</v>
      </c>
      <c r="D20" s="34" t="s">
        <v>838</v>
      </c>
      <c r="E20" s="34" t="s">
        <v>1179</v>
      </c>
      <c r="F20" s="34" t="s">
        <v>884</v>
      </c>
      <c r="G20" s="34" t="s">
        <v>839</v>
      </c>
      <c r="H20" s="34" t="s">
        <v>64</v>
      </c>
      <c r="I20" s="34" t="s">
        <v>873</v>
      </c>
      <c r="J20" s="34" t="s">
        <v>888</v>
      </c>
      <c r="K20" s="34" t="s">
        <v>42</v>
      </c>
      <c r="L20" s="34" t="s">
        <v>42</v>
      </c>
      <c r="M20" s="34" t="s">
        <v>42</v>
      </c>
      <c r="N20" s="34" t="s">
        <v>42</v>
      </c>
      <c r="O20" s="34" t="s">
        <v>841</v>
      </c>
      <c r="P20" s="34" t="s">
        <v>842</v>
      </c>
      <c r="Q20" s="34" t="s">
        <v>192</v>
      </c>
      <c r="R20" s="34" t="s">
        <v>193</v>
      </c>
      <c r="S20" s="34" t="s">
        <v>839</v>
      </c>
      <c r="T20" s="34" t="s">
        <v>839</v>
      </c>
      <c r="U20" s="34" t="s">
        <v>839</v>
      </c>
      <c r="V20" s="34" t="s">
        <v>42</v>
      </c>
      <c r="W20" s="34" t="s">
        <v>843</v>
      </c>
      <c r="X20" s="34" t="s">
        <v>843</v>
      </c>
      <c r="Y20" s="34"/>
      <c r="Z20" s="34"/>
      <c r="AA20" s="34" t="s">
        <v>42</v>
      </c>
      <c r="AB20" s="34" t="s">
        <v>42</v>
      </c>
      <c r="AC20" s="34" t="s">
        <v>42</v>
      </c>
      <c r="AD20" s="34" t="s">
        <v>42</v>
      </c>
      <c r="AE20" s="34"/>
      <c r="AF20" s="34" t="s">
        <v>42</v>
      </c>
      <c r="AG20" s="34" t="s">
        <v>1213</v>
      </c>
      <c r="AH20" s="34" t="s">
        <v>42</v>
      </c>
      <c r="AI20" s="34" t="s">
        <v>64</v>
      </c>
      <c r="AJ20" s="34" t="s">
        <v>64</v>
      </c>
      <c r="AK20" s="34" t="s">
        <v>42</v>
      </c>
      <c r="AL20" s="98" t="s">
        <v>857</v>
      </c>
      <c r="AM20" s="98" t="s">
        <v>857</v>
      </c>
      <c r="AN20" s="99">
        <f t="shared" si="13"/>
        <v>45309</v>
      </c>
      <c r="AO20" s="99">
        <f t="shared" si="13"/>
        <v>45309</v>
      </c>
      <c r="AP20" s="34" t="s">
        <v>190</v>
      </c>
      <c r="AQ20" s="34" t="s">
        <v>190</v>
      </c>
      <c r="AR20" s="100" t="str">
        <f t="shared" si="14"/>
        <v>566368</v>
      </c>
      <c r="AS20" s="100" t="str">
        <f t="shared" si="15"/>
        <v>566368</v>
      </c>
      <c r="AT20" s="104"/>
      <c r="AU20" s="104"/>
      <c r="AV20" s="101"/>
      <c r="AW20" s="101"/>
      <c r="AX20" s="34" t="s">
        <v>190</v>
      </c>
      <c r="AY20" s="34" t="s">
        <v>354</v>
      </c>
      <c r="AZ20" s="34" t="s">
        <v>843</v>
      </c>
      <c r="BA20" s="34"/>
      <c r="BB20" s="34" t="s">
        <v>845</v>
      </c>
      <c r="BC20" s="34"/>
      <c r="BD20" s="34" t="s">
        <v>42</v>
      </c>
      <c r="BE20" s="34" t="s">
        <v>42</v>
      </c>
      <c r="BF20" s="34"/>
      <c r="BG20" s="34" t="s">
        <v>853</v>
      </c>
      <c r="BH20" s="34" t="s">
        <v>190</v>
      </c>
      <c r="BI20" s="34" t="s">
        <v>42</v>
      </c>
      <c r="BJ20" s="34" t="s">
        <v>42</v>
      </c>
      <c r="BK20" s="34" t="s">
        <v>42</v>
      </c>
      <c r="BL20" s="34" t="s">
        <v>42</v>
      </c>
      <c r="BM20" s="34" t="s">
        <v>64</v>
      </c>
      <c r="BN20" s="34" t="s">
        <v>42</v>
      </c>
      <c r="BO20" s="34" t="s">
        <v>42</v>
      </c>
      <c r="BP20" s="34" t="s">
        <v>42</v>
      </c>
      <c r="BQ20" s="34" t="s">
        <v>42</v>
      </c>
      <c r="BR20" s="34" t="s">
        <v>42</v>
      </c>
      <c r="BS20" s="34" t="s">
        <v>42</v>
      </c>
      <c r="BT20" s="34" t="s">
        <v>42</v>
      </c>
      <c r="BU20" s="34" t="s">
        <v>847</v>
      </c>
      <c r="BV20" s="34" t="s">
        <v>64</v>
      </c>
      <c r="BW20" s="34" t="s">
        <v>42</v>
      </c>
      <c r="BX20" s="34" t="s">
        <v>42</v>
      </c>
      <c r="BY20" s="34" t="s">
        <v>856</v>
      </c>
      <c r="BZ20" s="34" t="s">
        <v>839</v>
      </c>
      <c r="CA20" s="34"/>
      <c r="CB20" s="34" t="s">
        <v>845</v>
      </c>
      <c r="CC20" s="34" t="s">
        <v>190</v>
      </c>
      <c r="CD20" s="34" t="s">
        <v>354</v>
      </c>
      <c r="CE20" s="34" t="s">
        <v>190</v>
      </c>
      <c r="CF20" s="34" t="s">
        <v>190</v>
      </c>
      <c r="CG20" s="34" t="s">
        <v>42</v>
      </c>
      <c r="CH20" s="34" t="s">
        <v>190</v>
      </c>
      <c r="CI20" s="34" t="s">
        <v>42</v>
      </c>
      <c r="CJ20" s="34" t="s">
        <v>42</v>
      </c>
      <c r="CK20" s="34" t="s">
        <v>42</v>
      </c>
      <c r="CL20" s="34" t="s">
        <v>42</v>
      </c>
      <c r="CM20" s="34" t="s">
        <v>42</v>
      </c>
      <c r="CN20" s="34" t="s">
        <v>42</v>
      </c>
      <c r="CO20" s="34" t="s">
        <v>42</v>
      </c>
      <c r="CP20" s="34" t="s">
        <v>42</v>
      </c>
      <c r="CQ20" s="34" t="s">
        <v>190</v>
      </c>
      <c r="CR20" s="34" t="s">
        <v>330</v>
      </c>
      <c r="CS20" s="34" t="s">
        <v>42</v>
      </c>
      <c r="CT20" s="34" t="s">
        <v>42</v>
      </c>
      <c r="CU20" s="34" t="s">
        <v>42</v>
      </c>
      <c r="CV20" s="34" t="s">
        <v>42</v>
      </c>
      <c r="CW20" s="34" t="s">
        <v>1211</v>
      </c>
      <c r="CX20" s="34" t="s">
        <v>1171</v>
      </c>
      <c r="CY20" s="34" t="s">
        <v>1173</v>
      </c>
      <c r="CZ20" s="34" t="s">
        <v>1211</v>
      </c>
      <c r="DA20" s="34" t="s">
        <v>1171</v>
      </c>
      <c r="DB20" s="34" t="s">
        <v>1173</v>
      </c>
      <c r="DD20" s="7" t="str">
        <f t="shared" si="2"/>
        <v>'X2901','IF-030000106','SC0024','1','N','0011267','61',' ',' ',' '</v>
      </c>
      <c r="DE20" s="7" t="str">
        <f t="shared" si="3"/>
        <v>,' ','3','4','JPY','APTTM','1','1','1',' ','2014-12-01'</v>
      </c>
      <c r="DF20" s="7" t="str">
        <f t="shared" si="4"/>
        <v>,'2014-12-01',null,null,' ',' ',' ',' ',null,' ','20170801'</v>
      </c>
      <c r="DG20" s="7" t="str">
        <f t="shared" si="5"/>
        <v>,' ','N','N',' ','566368','566368','45309','45309','0','0'</v>
      </c>
      <c r="DH20" s="7" t="str">
        <f t="shared" si="6"/>
        <v>,'566368','566368',0,0,0,0,'0','FB','2014-12-01',null</v>
      </c>
      <c r="DI20" s="7" t="str">
        <f t="shared" si="7"/>
        <v>,'2014-12-31',null,' ',' ',null,'（株） ユカ （新リース）','0',' ',' ',' '</v>
      </c>
      <c r="DJ20" s="7" t="str">
        <f t="shared" si="8"/>
        <v>,' ','N',' ',' ',' ',' ',' ',' ',' ','Z1'</v>
      </c>
      <c r="DK20" s="7" t="str">
        <f t="shared" si="9"/>
        <v>,'N',' ',' ','0033056','1',null,'2014-12-31','0','FB','0'</v>
      </c>
      <c r="DL20" s="7" t="str">
        <f t="shared" si="10"/>
        <v>,'0',' ','0',' ',' ',' ',' ',' ',' ',' '</v>
      </c>
      <c r="DM20" s="7" t="str">
        <f t="shared" si="11"/>
        <v>,' ','0','PSBATCH',' ',' ',' ',' ','2017-08-01 10:00:00','YYW','SQL'</v>
      </c>
      <c r="DN20" s="7" t="str">
        <f t="shared" si="12"/>
        <v>,'2017-08-01 10:00:00','YYW','SQL'</v>
      </c>
    </row>
    <row r="21" spans="1:118">
      <c r="A21" s="7" t="str">
        <f t="shared" si="0"/>
        <v xml:space="preserve">INSERT INTO PS_K_CD_ARCK_H_TBL (BUSINESS_UNIT,K_CD_ARVCHK_ID,DEPTID,K_CD_PSTE_FLG,K_CD_SNDRT_SW,VENDOR_ID,K_CD_VNDADR_NO,VNDR_LOC,K_CD_VDAFLCRPDP_ID,K_CD_ARVPLN_ID,K_CD_ARCKSLP_FLG,K_CD_TKOVPLC_FLG,K_CD_P_TRD_FLG,K_CD_P_CURR_CD,K_CD_P_HSRTTYP_CD,K_CD_P_HS_RT,K_CD_P_HS_MRT,K_CD_P_HS_DRT,K_CD_P_RSK_FLG,K_CD_CMARV_DT,K_CD_BKNG_DT,K_CD_FRBKNG_DT,K_CD_SHP_DT,K_CD_WH_CD,K_CD_VSL_NM,K_CD_VSL2_NM,K_CD_BL_NO,K_CD_BL_DT,K_CD_IM_INV_NO,K_CD_INV_NO,K_CD_DTYINP_FLG,K_CD_GIT_SW,K_CD_SA_SW,K_CD_DI_NO,K_CD_P_TRDTL_AMT,K_CD_P_BSTL_AMT,K_CD_P_TRDSZ_AMT,K_CD_P_BSSZ_AMT,K_CD_P_TDLOZTL_AMT,K_CD_P_BSLOZTL_AMT,K_CD_P_TRDPITL_AMT,K_CD_P_BSPITL_AMT,K_CD_TRDDBT_AMT,K_CD_BSDBT_AMT,K_CD_TRDDBT_SZ_AMT,K_CD_BSDBT_SZ_AMT,K_CD_P_PYMTHD_NO,K_CD_P_PYMTHD_CD,K_CD_P_CLS_DT,K_CD_P_STM_DT,K_CD_P_DUE_DT,K_CD_HLOANDUE_DT,K_CD_P_PYMCDCB_TXT,K_CD_P_PYMCND_TXT,K_CD_P_CALDUE_DT,K_CD_USR1_TXT,K_CD_NMNBHN_CNT,K_CD_ORGARVCHK_ID,K_CD_ORGARVRTN_ID,K_CD_ARVPLN_FLG,K_CD_ARPNCRT_FLG,K_CD_CNL_SW,K_CD_PINTGT_FLG,K_CD_PISPT_FLG,K_CD_PIARVPLN_ID,K_CD_PILQD_FLG,K_CD_ARCKSPTORG_ID,K_CD_UPSETSTS_FLG,K_CD_ADJARVPLN_ID,K_CD_OTHSYS_FLG,K_CD_P_HSK_SW,K_CD_PVIA_BU_CD,K_CD_P_VIABUDP_CD,K_CD_PVIA_VND_CD,K_CD_PVIAVNDADR_NO,K_CD_PVIAVNDCLS_DT,K_CD_PVIAVNDDUE_DT,K_CD_PVIAVNDPYM_NO,K_CD_PVIAVNDPYM_CD,K_CD_VIA_S_PYMT_NO,K_CD_VIACUADR_NO,K_CD_VIASK_CD,K_CD_VIASKADR_NO,K_CD_VIASKDPSB_CD,K_CD_PVIABUSHCK_ID,K_CD_PVIABUARCK_ID,K_CD_PVIABUSKBL_ID,K_CD_HSKORGBU_CD,K_CD_HORGBUSHCK_ID,K_CD_HORGBUARCK_ID,K_CD_BI_ID,K_CD_BILN_NO,K_CD_INPEMP_CD,K_CD_SLSEMP_CD,K_CD_SLSCHF_CD,K_CD_BMEMP_CD,K_CD_BMCHF_CD,K_NS_CRT_DTTM,K_NS_CRT_OPRID,K_NS_CRT_PGM,K_NS_LSTUPD_DTTM,K_NS_LSTUPD_OPRID,K_NS_LSTUPD_PGM ) VALUES </v>
      </c>
      <c r="B21" s="7" t="str">
        <f t="shared" si="1"/>
        <v>('X2901','IF-030000107','SC0024','1','N','0011267','61',' ',' ',' ',' ','3','4','JPY','APTTM','1','1','1',' ','2014-12-01','2014-12-01',null,null,' ',' ',' ',' ',null,' ','20170801',' ','N','N',' ','36741','36741','2939','2939','0','0','36741','36741',0,0,0,0,'0','FB','2014-12-01',null,'2014-12-31',null,' ',' ',null,'（株） ユカ （新リース）','0',' ',' ',' ',' ','N',' ',' ',' ',' ',' ',' ',' ','Z1','N',' ',' ','0033056','1',null,'2014-12-31','0','FB','0','0',' ','0',' ',' ',' ',' ',' ',' ',' ',' ','0','PSBATCH',' ',' ',' ',' ','2017-08-01 10:00:00','YYW','SQL','2017-08-01 10:00:00','YYW','SQL');</v>
      </c>
      <c r="D21" s="34" t="s">
        <v>838</v>
      </c>
      <c r="E21" s="34" t="s">
        <v>1180</v>
      </c>
      <c r="F21" s="34" t="s">
        <v>884</v>
      </c>
      <c r="G21" s="34" t="s">
        <v>839</v>
      </c>
      <c r="H21" s="34" t="s">
        <v>64</v>
      </c>
      <c r="I21" s="34" t="s">
        <v>873</v>
      </c>
      <c r="J21" s="34" t="s">
        <v>888</v>
      </c>
      <c r="K21" s="34" t="s">
        <v>42</v>
      </c>
      <c r="L21" s="34" t="s">
        <v>42</v>
      </c>
      <c r="M21" s="34" t="s">
        <v>42</v>
      </c>
      <c r="N21" s="34" t="s">
        <v>42</v>
      </c>
      <c r="O21" s="34" t="s">
        <v>841</v>
      </c>
      <c r="P21" s="34" t="s">
        <v>842</v>
      </c>
      <c r="Q21" s="34" t="s">
        <v>192</v>
      </c>
      <c r="R21" s="34" t="s">
        <v>193</v>
      </c>
      <c r="S21" s="34" t="s">
        <v>839</v>
      </c>
      <c r="T21" s="34" t="s">
        <v>839</v>
      </c>
      <c r="U21" s="34" t="s">
        <v>839</v>
      </c>
      <c r="V21" s="34" t="s">
        <v>42</v>
      </c>
      <c r="W21" s="34" t="s">
        <v>843</v>
      </c>
      <c r="X21" s="34" t="s">
        <v>843</v>
      </c>
      <c r="Y21" s="34"/>
      <c r="Z21" s="34"/>
      <c r="AA21" s="34" t="s">
        <v>42</v>
      </c>
      <c r="AB21" s="34" t="s">
        <v>42</v>
      </c>
      <c r="AC21" s="34" t="s">
        <v>42</v>
      </c>
      <c r="AD21" s="34" t="s">
        <v>42</v>
      </c>
      <c r="AE21" s="34"/>
      <c r="AF21" s="34" t="s">
        <v>42</v>
      </c>
      <c r="AG21" s="34" t="s">
        <v>1213</v>
      </c>
      <c r="AH21" s="34" t="s">
        <v>42</v>
      </c>
      <c r="AI21" s="34" t="s">
        <v>64</v>
      </c>
      <c r="AJ21" s="34" t="s">
        <v>64</v>
      </c>
      <c r="AK21" s="34" t="s">
        <v>42</v>
      </c>
      <c r="AL21" s="98" t="s">
        <v>858</v>
      </c>
      <c r="AM21" s="98" t="s">
        <v>858</v>
      </c>
      <c r="AN21" s="99">
        <f t="shared" si="13"/>
        <v>2939</v>
      </c>
      <c r="AO21" s="99">
        <f t="shared" si="13"/>
        <v>2939</v>
      </c>
      <c r="AP21" s="34" t="s">
        <v>190</v>
      </c>
      <c r="AQ21" s="34" t="s">
        <v>190</v>
      </c>
      <c r="AR21" s="100" t="str">
        <f t="shared" si="14"/>
        <v>36741</v>
      </c>
      <c r="AS21" s="100" t="str">
        <f t="shared" si="15"/>
        <v>36741</v>
      </c>
      <c r="AT21" s="104"/>
      <c r="AU21" s="104"/>
      <c r="AV21" s="101"/>
      <c r="AW21" s="101"/>
      <c r="AX21" s="34" t="s">
        <v>190</v>
      </c>
      <c r="AY21" s="34" t="s">
        <v>354</v>
      </c>
      <c r="AZ21" s="34" t="s">
        <v>843</v>
      </c>
      <c r="BA21" s="34"/>
      <c r="BB21" s="34" t="s">
        <v>845</v>
      </c>
      <c r="BC21" s="34"/>
      <c r="BD21" s="34" t="s">
        <v>42</v>
      </c>
      <c r="BE21" s="34" t="s">
        <v>42</v>
      </c>
      <c r="BF21" s="34"/>
      <c r="BG21" s="34" t="s">
        <v>853</v>
      </c>
      <c r="BH21" s="34" t="s">
        <v>190</v>
      </c>
      <c r="BI21" s="34" t="s">
        <v>42</v>
      </c>
      <c r="BJ21" s="34" t="s">
        <v>42</v>
      </c>
      <c r="BK21" s="34" t="s">
        <v>42</v>
      </c>
      <c r="BL21" s="34" t="s">
        <v>42</v>
      </c>
      <c r="BM21" s="34" t="s">
        <v>64</v>
      </c>
      <c r="BN21" s="34" t="s">
        <v>42</v>
      </c>
      <c r="BO21" s="34" t="s">
        <v>42</v>
      </c>
      <c r="BP21" s="34" t="s">
        <v>42</v>
      </c>
      <c r="BQ21" s="34" t="s">
        <v>42</v>
      </c>
      <c r="BR21" s="34" t="s">
        <v>42</v>
      </c>
      <c r="BS21" s="34" t="s">
        <v>42</v>
      </c>
      <c r="BT21" s="34" t="s">
        <v>42</v>
      </c>
      <c r="BU21" s="34" t="s">
        <v>847</v>
      </c>
      <c r="BV21" s="34" t="s">
        <v>64</v>
      </c>
      <c r="BW21" s="34" t="s">
        <v>42</v>
      </c>
      <c r="BX21" s="34" t="s">
        <v>42</v>
      </c>
      <c r="BY21" s="34" t="s">
        <v>856</v>
      </c>
      <c r="BZ21" s="34" t="s">
        <v>839</v>
      </c>
      <c r="CA21" s="34"/>
      <c r="CB21" s="34" t="s">
        <v>845</v>
      </c>
      <c r="CC21" s="34" t="s">
        <v>190</v>
      </c>
      <c r="CD21" s="34" t="s">
        <v>354</v>
      </c>
      <c r="CE21" s="34" t="s">
        <v>190</v>
      </c>
      <c r="CF21" s="34" t="s">
        <v>190</v>
      </c>
      <c r="CG21" s="34" t="s">
        <v>42</v>
      </c>
      <c r="CH21" s="34" t="s">
        <v>190</v>
      </c>
      <c r="CI21" s="34" t="s">
        <v>42</v>
      </c>
      <c r="CJ21" s="34" t="s">
        <v>42</v>
      </c>
      <c r="CK21" s="34" t="s">
        <v>42</v>
      </c>
      <c r="CL21" s="34" t="s">
        <v>42</v>
      </c>
      <c r="CM21" s="34" t="s">
        <v>42</v>
      </c>
      <c r="CN21" s="34" t="s">
        <v>42</v>
      </c>
      <c r="CO21" s="34" t="s">
        <v>42</v>
      </c>
      <c r="CP21" s="34" t="s">
        <v>42</v>
      </c>
      <c r="CQ21" s="34" t="s">
        <v>190</v>
      </c>
      <c r="CR21" s="34" t="s">
        <v>330</v>
      </c>
      <c r="CS21" s="34" t="s">
        <v>42</v>
      </c>
      <c r="CT21" s="34" t="s">
        <v>42</v>
      </c>
      <c r="CU21" s="34" t="s">
        <v>42</v>
      </c>
      <c r="CV21" s="34" t="s">
        <v>42</v>
      </c>
      <c r="CW21" s="34" t="s">
        <v>1211</v>
      </c>
      <c r="CX21" s="34" t="s">
        <v>1171</v>
      </c>
      <c r="CY21" s="34" t="s">
        <v>1173</v>
      </c>
      <c r="CZ21" s="34" t="s">
        <v>1211</v>
      </c>
      <c r="DA21" s="34" t="s">
        <v>1171</v>
      </c>
      <c r="DB21" s="34" t="s">
        <v>1173</v>
      </c>
      <c r="DD21" s="7" t="str">
        <f t="shared" si="2"/>
        <v>'X2901','IF-030000107','SC0024','1','N','0011267','61',' ',' ',' '</v>
      </c>
      <c r="DE21" s="7" t="str">
        <f t="shared" si="3"/>
        <v>,' ','3','4','JPY','APTTM','1','1','1',' ','2014-12-01'</v>
      </c>
      <c r="DF21" s="7" t="str">
        <f t="shared" si="4"/>
        <v>,'2014-12-01',null,null,' ',' ',' ',' ',null,' ','20170801'</v>
      </c>
      <c r="DG21" s="7" t="str">
        <f t="shared" si="5"/>
        <v>,' ','N','N',' ','36741','36741','2939','2939','0','0'</v>
      </c>
      <c r="DH21" s="7" t="str">
        <f t="shared" si="6"/>
        <v>,'36741','36741',0,0,0,0,'0','FB','2014-12-01',null</v>
      </c>
      <c r="DI21" s="7" t="str">
        <f t="shared" si="7"/>
        <v>,'2014-12-31',null,' ',' ',null,'（株） ユカ （新リース）','0',' ',' ',' '</v>
      </c>
      <c r="DJ21" s="7" t="str">
        <f t="shared" si="8"/>
        <v>,' ','N',' ',' ',' ',' ',' ',' ',' ','Z1'</v>
      </c>
      <c r="DK21" s="7" t="str">
        <f t="shared" si="9"/>
        <v>,'N',' ',' ','0033056','1',null,'2014-12-31','0','FB','0'</v>
      </c>
      <c r="DL21" s="7" t="str">
        <f t="shared" si="10"/>
        <v>,'0',' ','0',' ',' ',' ',' ',' ',' ',' '</v>
      </c>
      <c r="DM21" s="7" t="str">
        <f t="shared" si="11"/>
        <v>,' ','0','PSBATCH',' ',' ',' ',' ','2017-08-01 10:00:00','YYW','SQL'</v>
      </c>
      <c r="DN21" s="7" t="str">
        <f t="shared" si="12"/>
        <v>,'2017-08-01 10:00:00','YYW','SQL'</v>
      </c>
    </row>
    <row r="22" spans="1:118">
      <c r="A22" s="7" t="str">
        <f t="shared" si="0"/>
        <v xml:space="preserve">INSERT INTO PS_K_CD_ARCK_H_TBL (BUSINESS_UNIT,K_CD_ARVCHK_ID,DEPTID,K_CD_PSTE_FLG,K_CD_SNDRT_SW,VENDOR_ID,K_CD_VNDADR_NO,VNDR_LOC,K_CD_VDAFLCRPDP_ID,K_CD_ARVPLN_ID,K_CD_ARCKSLP_FLG,K_CD_TKOVPLC_FLG,K_CD_P_TRD_FLG,K_CD_P_CURR_CD,K_CD_P_HSRTTYP_CD,K_CD_P_HS_RT,K_CD_P_HS_MRT,K_CD_P_HS_DRT,K_CD_P_RSK_FLG,K_CD_CMARV_DT,K_CD_BKNG_DT,K_CD_FRBKNG_DT,K_CD_SHP_DT,K_CD_WH_CD,K_CD_VSL_NM,K_CD_VSL2_NM,K_CD_BL_NO,K_CD_BL_DT,K_CD_IM_INV_NO,K_CD_INV_NO,K_CD_DTYINP_FLG,K_CD_GIT_SW,K_CD_SA_SW,K_CD_DI_NO,K_CD_P_TRDTL_AMT,K_CD_P_BSTL_AMT,K_CD_P_TRDSZ_AMT,K_CD_P_BSSZ_AMT,K_CD_P_TDLOZTL_AMT,K_CD_P_BSLOZTL_AMT,K_CD_P_TRDPITL_AMT,K_CD_P_BSPITL_AMT,K_CD_TRDDBT_AMT,K_CD_BSDBT_AMT,K_CD_TRDDBT_SZ_AMT,K_CD_BSDBT_SZ_AMT,K_CD_P_PYMTHD_NO,K_CD_P_PYMTHD_CD,K_CD_P_CLS_DT,K_CD_P_STM_DT,K_CD_P_DUE_DT,K_CD_HLOANDUE_DT,K_CD_P_PYMCDCB_TXT,K_CD_P_PYMCND_TXT,K_CD_P_CALDUE_DT,K_CD_USR1_TXT,K_CD_NMNBHN_CNT,K_CD_ORGARVCHK_ID,K_CD_ORGARVRTN_ID,K_CD_ARVPLN_FLG,K_CD_ARPNCRT_FLG,K_CD_CNL_SW,K_CD_PINTGT_FLG,K_CD_PISPT_FLG,K_CD_PIARVPLN_ID,K_CD_PILQD_FLG,K_CD_ARCKSPTORG_ID,K_CD_UPSETSTS_FLG,K_CD_ADJARVPLN_ID,K_CD_OTHSYS_FLG,K_CD_P_HSK_SW,K_CD_PVIA_BU_CD,K_CD_P_VIABUDP_CD,K_CD_PVIA_VND_CD,K_CD_PVIAVNDADR_NO,K_CD_PVIAVNDCLS_DT,K_CD_PVIAVNDDUE_DT,K_CD_PVIAVNDPYM_NO,K_CD_PVIAVNDPYM_CD,K_CD_VIA_S_PYMT_NO,K_CD_VIACUADR_NO,K_CD_VIASK_CD,K_CD_VIASKADR_NO,K_CD_VIASKDPSB_CD,K_CD_PVIABUSHCK_ID,K_CD_PVIABUARCK_ID,K_CD_PVIABUSKBL_ID,K_CD_HSKORGBU_CD,K_CD_HORGBUSHCK_ID,K_CD_HORGBUARCK_ID,K_CD_BI_ID,K_CD_BILN_NO,K_CD_INPEMP_CD,K_CD_SLSEMP_CD,K_CD_SLSCHF_CD,K_CD_BMEMP_CD,K_CD_BMCHF_CD,K_NS_CRT_DTTM,K_NS_CRT_OPRID,K_NS_CRT_PGM,K_NS_LSTUPD_DTTM,K_NS_LSTUPD_OPRID,K_NS_LSTUPD_PGM ) VALUES </v>
      </c>
      <c r="B22" s="7" t="str">
        <f t="shared" si="1"/>
        <v>('X2901','IF-030000108','SC0024','1','N','0011267','61',' ',' ',' ',' ','3','4','JPY','APTTM','1','1','1',' ','2014-12-01','2014-12-01',null,null,' ',' ',' ',' ',null,' ','20170801',' ','N','N',' ','629484','629484','50359','50359','0','0','629484','629484',0,0,0,0,'0','FB','2014-12-01',null,'2014-12-31',null,' ',' ',null,'（株） ユカ （新リース）','0',' ',' ',' ',' ','N',' ',' ',' ',' ',' ',' ',' ','Z1','N',' ',' ','0033056','1',null,'2014-12-31','0','FB','0','0',' ','0',' ',' ',' ',' ',' ',' ',' ',' ','0','PSBATCH',' ',' ',' ',' ','2017-08-01 10:00:00','YYW','SQL','2017-08-01 10:00:00','YYW','SQL');</v>
      </c>
      <c r="D22" s="34" t="s">
        <v>838</v>
      </c>
      <c r="E22" s="34" t="s">
        <v>1181</v>
      </c>
      <c r="F22" s="34" t="s">
        <v>884</v>
      </c>
      <c r="G22" s="34" t="s">
        <v>839</v>
      </c>
      <c r="H22" s="34" t="s">
        <v>64</v>
      </c>
      <c r="I22" s="34" t="s">
        <v>873</v>
      </c>
      <c r="J22" s="34" t="s">
        <v>888</v>
      </c>
      <c r="K22" s="34" t="s">
        <v>42</v>
      </c>
      <c r="L22" s="34" t="s">
        <v>42</v>
      </c>
      <c r="M22" s="34" t="s">
        <v>42</v>
      </c>
      <c r="N22" s="34" t="s">
        <v>42</v>
      </c>
      <c r="O22" s="34" t="s">
        <v>841</v>
      </c>
      <c r="P22" s="34" t="s">
        <v>842</v>
      </c>
      <c r="Q22" s="34" t="s">
        <v>192</v>
      </c>
      <c r="R22" s="34" t="s">
        <v>193</v>
      </c>
      <c r="S22" s="34" t="s">
        <v>839</v>
      </c>
      <c r="T22" s="34" t="s">
        <v>839</v>
      </c>
      <c r="U22" s="34" t="s">
        <v>839</v>
      </c>
      <c r="V22" s="34" t="s">
        <v>42</v>
      </c>
      <c r="W22" s="34" t="s">
        <v>843</v>
      </c>
      <c r="X22" s="34" t="s">
        <v>843</v>
      </c>
      <c r="Y22" s="34"/>
      <c r="Z22" s="34"/>
      <c r="AA22" s="34" t="s">
        <v>42</v>
      </c>
      <c r="AB22" s="34" t="s">
        <v>42</v>
      </c>
      <c r="AC22" s="34" t="s">
        <v>42</v>
      </c>
      <c r="AD22" s="34" t="s">
        <v>42</v>
      </c>
      <c r="AE22" s="34"/>
      <c r="AF22" s="34" t="s">
        <v>42</v>
      </c>
      <c r="AG22" s="34" t="s">
        <v>1213</v>
      </c>
      <c r="AH22" s="34" t="s">
        <v>42</v>
      </c>
      <c r="AI22" s="34" t="s">
        <v>64</v>
      </c>
      <c r="AJ22" s="34" t="s">
        <v>64</v>
      </c>
      <c r="AK22" s="34" t="s">
        <v>42</v>
      </c>
      <c r="AL22" s="98" t="s">
        <v>859</v>
      </c>
      <c r="AM22" s="98" t="s">
        <v>859</v>
      </c>
      <c r="AN22" s="99">
        <f t="shared" si="13"/>
        <v>50359</v>
      </c>
      <c r="AO22" s="99">
        <f t="shared" si="13"/>
        <v>50359</v>
      </c>
      <c r="AP22" s="34" t="s">
        <v>190</v>
      </c>
      <c r="AQ22" s="34" t="s">
        <v>190</v>
      </c>
      <c r="AR22" s="100" t="str">
        <f t="shared" si="14"/>
        <v>629484</v>
      </c>
      <c r="AS22" s="100" t="str">
        <f t="shared" si="15"/>
        <v>629484</v>
      </c>
      <c r="AT22" s="104"/>
      <c r="AU22" s="104"/>
      <c r="AV22" s="101"/>
      <c r="AW22" s="101"/>
      <c r="AX22" s="34" t="s">
        <v>190</v>
      </c>
      <c r="AY22" s="34" t="s">
        <v>354</v>
      </c>
      <c r="AZ22" s="34" t="s">
        <v>843</v>
      </c>
      <c r="BA22" s="34"/>
      <c r="BB22" s="34" t="s">
        <v>845</v>
      </c>
      <c r="BC22" s="34"/>
      <c r="BD22" s="34" t="s">
        <v>42</v>
      </c>
      <c r="BE22" s="34" t="s">
        <v>42</v>
      </c>
      <c r="BF22" s="34"/>
      <c r="BG22" s="34" t="s">
        <v>853</v>
      </c>
      <c r="BH22" s="34" t="s">
        <v>190</v>
      </c>
      <c r="BI22" s="34" t="s">
        <v>42</v>
      </c>
      <c r="BJ22" s="34" t="s">
        <v>42</v>
      </c>
      <c r="BK22" s="34" t="s">
        <v>42</v>
      </c>
      <c r="BL22" s="34" t="s">
        <v>42</v>
      </c>
      <c r="BM22" s="34" t="s">
        <v>64</v>
      </c>
      <c r="BN22" s="34" t="s">
        <v>42</v>
      </c>
      <c r="BO22" s="34" t="s">
        <v>42</v>
      </c>
      <c r="BP22" s="34" t="s">
        <v>42</v>
      </c>
      <c r="BQ22" s="34" t="s">
        <v>42</v>
      </c>
      <c r="BR22" s="34" t="s">
        <v>42</v>
      </c>
      <c r="BS22" s="34" t="s">
        <v>42</v>
      </c>
      <c r="BT22" s="34" t="s">
        <v>42</v>
      </c>
      <c r="BU22" s="34" t="s">
        <v>847</v>
      </c>
      <c r="BV22" s="34" t="s">
        <v>64</v>
      </c>
      <c r="BW22" s="34" t="s">
        <v>42</v>
      </c>
      <c r="BX22" s="34" t="s">
        <v>42</v>
      </c>
      <c r="BY22" s="34" t="s">
        <v>856</v>
      </c>
      <c r="BZ22" s="34" t="s">
        <v>839</v>
      </c>
      <c r="CA22" s="34"/>
      <c r="CB22" s="34" t="s">
        <v>845</v>
      </c>
      <c r="CC22" s="34" t="s">
        <v>190</v>
      </c>
      <c r="CD22" s="34" t="s">
        <v>354</v>
      </c>
      <c r="CE22" s="34" t="s">
        <v>190</v>
      </c>
      <c r="CF22" s="34" t="s">
        <v>190</v>
      </c>
      <c r="CG22" s="34" t="s">
        <v>42</v>
      </c>
      <c r="CH22" s="34" t="s">
        <v>190</v>
      </c>
      <c r="CI22" s="34" t="s">
        <v>42</v>
      </c>
      <c r="CJ22" s="34" t="s">
        <v>42</v>
      </c>
      <c r="CK22" s="34" t="s">
        <v>42</v>
      </c>
      <c r="CL22" s="34" t="s">
        <v>42</v>
      </c>
      <c r="CM22" s="34" t="s">
        <v>42</v>
      </c>
      <c r="CN22" s="34" t="s">
        <v>42</v>
      </c>
      <c r="CO22" s="34" t="s">
        <v>42</v>
      </c>
      <c r="CP22" s="34" t="s">
        <v>42</v>
      </c>
      <c r="CQ22" s="34" t="s">
        <v>190</v>
      </c>
      <c r="CR22" s="34" t="s">
        <v>330</v>
      </c>
      <c r="CS22" s="34" t="s">
        <v>42</v>
      </c>
      <c r="CT22" s="34" t="s">
        <v>42</v>
      </c>
      <c r="CU22" s="34" t="s">
        <v>42</v>
      </c>
      <c r="CV22" s="34" t="s">
        <v>42</v>
      </c>
      <c r="CW22" s="34" t="s">
        <v>1211</v>
      </c>
      <c r="CX22" s="34" t="s">
        <v>1171</v>
      </c>
      <c r="CY22" s="34" t="s">
        <v>1173</v>
      </c>
      <c r="CZ22" s="34" t="s">
        <v>1211</v>
      </c>
      <c r="DA22" s="34" t="s">
        <v>1171</v>
      </c>
      <c r="DB22" s="34" t="s">
        <v>1173</v>
      </c>
      <c r="DD22" s="7" t="str">
        <f t="shared" si="2"/>
        <v>'X2901','IF-030000108','SC0024','1','N','0011267','61',' ',' ',' '</v>
      </c>
      <c r="DE22" s="7" t="str">
        <f t="shared" si="3"/>
        <v>,' ','3','4','JPY','APTTM','1','1','1',' ','2014-12-01'</v>
      </c>
      <c r="DF22" s="7" t="str">
        <f t="shared" si="4"/>
        <v>,'2014-12-01',null,null,' ',' ',' ',' ',null,' ','20170801'</v>
      </c>
      <c r="DG22" s="7" t="str">
        <f t="shared" si="5"/>
        <v>,' ','N','N',' ','629484','629484','50359','50359','0','0'</v>
      </c>
      <c r="DH22" s="7" t="str">
        <f t="shared" si="6"/>
        <v>,'629484','629484',0,0,0,0,'0','FB','2014-12-01',null</v>
      </c>
      <c r="DI22" s="7" t="str">
        <f t="shared" si="7"/>
        <v>,'2014-12-31',null,' ',' ',null,'（株） ユカ （新リース）','0',' ',' ',' '</v>
      </c>
      <c r="DJ22" s="7" t="str">
        <f t="shared" si="8"/>
        <v>,' ','N',' ',' ',' ',' ',' ',' ',' ','Z1'</v>
      </c>
      <c r="DK22" s="7" t="str">
        <f t="shared" si="9"/>
        <v>,'N',' ',' ','0033056','1',null,'2014-12-31','0','FB','0'</v>
      </c>
      <c r="DL22" s="7" t="str">
        <f t="shared" si="10"/>
        <v>,'0',' ','0',' ',' ',' ',' ',' ',' ',' '</v>
      </c>
      <c r="DM22" s="7" t="str">
        <f t="shared" si="11"/>
        <v>,' ','0','PSBATCH',' ',' ',' ',' ','2017-08-01 10:00:00','YYW','SQL'</v>
      </c>
      <c r="DN22" s="7" t="str">
        <f t="shared" si="12"/>
        <v>,'2017-08-01 10:00:00','YYW','SQL'</v>
      </c>
    </row>
    <row r="23" spans="1:118">
      <c r="A23" s="7" t="str">
        <f t="shared" si="0"/>
        <v xml:space="preserve">INSERT INTO PS_K_CD_ARCK_H_TBL (BUSINESS_UNIT,K_CD_ARVCHK_ID,DEPTID,K_CD_PSTE_FLG,K_CD_SNDRT_SW,VENDOR_ID,K_CD_VNDADR_NO,VNDR_LOC,K_CD_VDAFLCRPDP_ID,K_CD_ARVPLN_ID,K_CD_ARCKSLP_FLG,K_CD_TKOVPLC_FLG,K_CD_P_TRD_FLG,K_CD_P_CURR_CD,K_CD_P_HSRTTYP_CD,K_CD_P_HS_RT,K_CD_P_HS_MRT,K_CD_P_HS_DRT,K_CD_P_RSK_FLG,K_CD_CMARV_DT,K_CD_BKNG_DT,K_CD_FRBKNG_DT,K_CD_SHP_DT,K_CD_WH_CD,K_CD_VSL_NM,K_CD_VSL2_NM,K_CD_BL_NO,K_CD_BL_DT,K_CD_IM_INV_NO,K_CD_INV_NO,K_CD_DTYINP_FLG,K_CD_GIT_SW,K_CD_SA_SW,K_CD_DI_NO,K_CD_P_TRDTL_AMT,K_CD_P_BSTL_AMT,K_CD_P_TRDSZ_AMT,K_CD_P_BSSZ_AMT,K_CD_P_TDLOZTL_AMT,K_CD_P_BSLOZTL_AMT,K_CD_P_TRDPITL_AMT,K_CD_P_BSPITL_AMT,K_CD_TRDDBT_AMT,K_CD_BSDBT_AMT,K_CD_TRDDBT_SZ_AMT,K_CD_BSDBT_SZ_AMT,K_CD_P_PYMTHD_NO,K_CD_P_PYMTHD_CD,K_CD_P_CLS_DT,K_CD_P_STM_DT,K_CD_P_DUE_DT,K_CD_HLOANDUE_DT,K_CD_P_PYMCDCB_TXT,K_CD_P_PYMCND_TXT,K_CD_P_CALDUE_DT,K_CD_USR1_TXT,K_CD_NMNBHN_CNT,K_CD_ORGARVCHK_ID,K_CD_ORGARVRTN_ID,K_CD_ARVPLN_FLG,K_CD_ARPNCRT_FLG,K_CD_CNL_SW,K_CD_PINTGT_FLG,K_CD_PISPT_FLG,K_CD_PIARVPLN_ID,K_CD_PILQD_FLG,K_CD_ARCKSPTORG_ID,K_CD_UPSETSTS_FLG,K_CD_ADJARVPLN_ID,K_CD_OTHSYS_FLG,K_CD_P_HSK_SW,K_CD_PVIA_BU_CD,K_CD_P_VIABUDP_CD,K_CD_PVIA_VND_CD,K_CD_PVIAVNDADR_NO,K_CD_PVIAVNDCLS_DT,K_CD_PVIAVNDDUE_DT,K_CD_PVIAVNDPYM_NO,K_CD_PVIAVNDPYM_CD,K_CD_VIA_S_PYMT_NO,K_CD_VIACUADR_NO,K_CD_VIASK_CD,K_CD_VIASKADR_NO,K_CD_VIASKDPSB_CD,K_CD_PVIABUSHCK_ID,K_CD_PVIABUARCK_ID,K_CD_PVIABUSKBL_ID,K_CD_HSKORGBU_CD,K_CD_HORGBUSHCK_ID,K_CD_HORGBUARCK_ID,K_CD_BI_ID,K_CD_BILN_NO,K_CD_INPEMP_CD,K_CD_SLSEMP_CD,K_CD_SLSCHF_CD,K_CD_BMEMP_CD,K_CD_BMCHF_CD,K_NS_CRT_DTTM,K_NS_CRT_OPRID,K_NS_CRT_PGM,K_NS_LSTUPD_DTTM,K_NS_LSTUPD_OPRID,K_NS_LSTUPD_PGM ) VALUES </v>
      </c>
      <c r="B23" s="7" t="str">
        <f t="shared" si="1"/>
        <v>('X2901','IF-030000109','SC0024','1','N','0011267','61',' ',' ',' ',' ','3','4','JPY','APTTM','1','1','1',' ','2014-11-25','2014-11-25',null,null,' ',' ',' ',' ',null,' ','20170801',' ','N','N',' ','1168640','1168640',0,0,'0','0','1168640','1168640',0,0,0,0,'0','FB','2014-11-30',null,'2014-12-31',null,' ',' ',null,'日本配合飼料 （株） 飼料事業本部 原料部','0',' ',' ',' ',' ','N',' ',' ',' ',' ',' ',' ',' ','Z1','N',' ',' ','1067721','2',null,'2014-12-31','0','FB','0','0',' ','0',' ',' ',' ',' ',' ',' ',' ',' ','0','1771021',' ',' ',' ',' ','2017-08-01 10:00:00','YYW','SQL','2017-08-01 10:00:00','YYW','SQL');</v>
      </c>
      <c r="D23" s="34" t="s">
        <v>838</v>
      </c>
      <c r="E23" s="34" t="s">
        <v>1182</v>
      </c>
      <c r="F23" s="34" t="s">
        <v>884</v>
      </c>
      <c r="G23" s="34" t="s">
        <v>839</v>
      </c>
      <c r="H23" s="34" t="s">
        <v>64</v>
      </c>
      <c r="I23" s="34" t="s">
        <v>873</v>
      </c>
      <c r="J23" s="34" t="s">
        <v>888</v>
      </c>
      <c r="K23" s="34" t="s">
        <v>42</v>
      </c>
      <c r="L23" s="34" t="s">
        <v>42</v>
      </c>
      <c r="M23" s="34" t="s">
        <v>42</v>
      </c>
      <c r="N23" s="34" t="s">
        <v>42</v>
      </c>
      <c r="O23" s="34" t="s">
        <v>841</v>
      </c>
      <c r="P23" s="34" t="s">
        <v>842</v>
      </c>
      <c r="Q23" s="34" t="s">
        <v>192</v>
      </c>
      <c r="R23" s="34" t="s">
        <v>193</v>
      </c>
      <c r="S23" s="34" t="s">
        <v>839</v>
      </c>
      <c r="T23" s="34" t="s">
        <v>839</v>
      </c>
      <c r="U23" s="34" t="s">
        <v>839</v>
      </c>
      <c r="V23" s="34" t="s">
        <v>42</v>
      </c>
      <c r="W23" s="34" t="s">
        <v>862</v>
      </c>
      <c r="X23" s="34" t="s">
        <v>862</v>
      </c>
      <c r="Y23" s="34"/>
      <c r="Z23" s="34"/>
      <c r="AA23" s="34" t="s">
        <v>42</v>
      </c>
      <c r="AB23" s="34" t="s">
        <v>42</v>
      </c>
      <c r="AC23" s="34" t="s">
        <v>42</v>
      </c>
      <c r="AD23" s="34" t="s">
        <v>42</v>
      </c>
      <c r="AE23" s="34"/>
      <c r="AF23" s="34" t="s">
        <v>42</v>
      </c>
      <c r="AG23" s="34" t="s">
        <v>1213</v>
      </c>
      <c r="AH23" s="34" t="s">
        <v>42</v>
      </c>
      <c r="AI23" s="34" t="s">
        <v>64</v>
      </c>
      <c r="AJ23" s="34" t="s">
        <v>64</v>
      </c>
      <c r="AK23" s="34" t="s">
        <v>42</v>
      </c>
      <c r="AL23" s="98" t="s">
        <v>863</v>
      </c>
      <c r="AM23" s="98" t="s">
        <v>863</v>
      </c>
      <c r="AN23" s="99" t="str">
        <f t="shared" si="13"/>
        <v/>
      </c>
      <c r="AO23" s="99" t="str">
        <f t="shared" si="13"/>
        <v/>
      </c>
      <c r="AP23" s="34" t="s">
        <v>190</v>
      </c>
      <c r="AQ23" s="34" t="s">
        <v>190</v>
      </c>
      <c r="AR23" s="100" t="str">
        <f t="shared" si="14"/>
        <v>1168640</v>
      </c>
      <c r="AS23" s="100" t="str">
        <f t="shared" si="15"/>
        <v>1168640</v>
      </c>
      <c r="AT23" s="104"/>
      <c r="AU23" s="104"/>
      <c r="AV23" s="101"/>
      <c r="AW23" s="101"/>
      <c r="AX23" s="34" t="s">
        <v>190</v>
      </c>
      <c r="AY23" s="34" t="s">
        <v>354</v>
      </c>
      <c r="AZ23" s="34" t="s">
        <v>864</v>
      </c>
      <c r="BA23" s="34"/>
      <c r="BB23" s="34" t="s">
        <v>845</v>
      </c>
      <c r="BC23" s="34"/>
      <c r="BD23" s="34" t="s">
        <v>42</v>
      </c>
      <c r="BE23" s="34" t="s">
        <v>42</v>
      </c>
      <c r="BF23" s="34"/>
      <c r="BG23" s="34" t="s">
        <v>865</v>
      </c>
      <c r="BH23" s="34" t="s">
        <v>190</v>
      </c>
      <c r="BI23" s="34" t="s">
        <v>42</v>
      </c>
      <c r="BJ23" s="34" t="s">
        <v>42</v>
      </c>
      <c r="BK23" s="34" t="s">
        <v>42</v>
      </c>
      <c r="BL23" s="34" t="s">
        <v>42</v>
      </c>
      <c r="BM23" s="34" t="s">
        <v>64</v>
      </c>
      <c r="BN23" s="34" t="s">
        <v>42</v>
      </c>
      <c r="BO23" s="34" t="s">
        <v>42</v>
      </c>
      <c r="BP23" s="34" t="s">
        <v>42</v>
      </c>
      <c r="BQ23" s="34" t="s">
        <v>42</v>
      </c>
      <c r="BR23" s="34" t="s">
        <v>42</v>
      </c>
      <c r="BS23" s="34" t="s">
        <v>42</v>
      </c>
      <c r="BT23" s="34" t="s">
        <v>42</v>
      </c>
      <c r="BU23" s="34" t="s">
        <v>847</v>
      </c>
      <c r="BV23" s="34" t="s">
        <v>64</v>
      </c>
      <c r="BW23" s="34" t="s">
        <v>42</v>
      </c>
      <c r="BX23" s="34" t="s">
        <v>42</v>
      </c>
      <c r="BY23" s="34" t="s">
        <v>860</v>
      </c>
      <c r="BZ23" s="34" t="s">
        <v>861</v>
      </c>
      <c r="CA23" s="34"/>
      <c r="CB23" s="34" t="s">
        <v>845</v>
      </c>
      <c r="CC23" s="34" t="s">
        <v>190</v>
      </c>
      <c r="CD23" s="34" t="s">
        <v>354</v>
      </c>
      <c r="CE23" s="34" t="s">
        <v>190</v>
      </c>
      <c r="CF23" s="34" t="s">
        <v>190</v>
      </c>
      <c r="CG23" s="34" t="s">
        <v>42</v>
      </c>
      <c r="CH23" s="34" t="s">
        <v>190</v>
      </c>
      <c r="CI23" s="34" t="s">
        <v>42</v>
      </c>
      <c r="CJ23" s="34" t="s">
        <v>42</v>
      </c>
      <c r="CK23" s="34" t="s">
        <v>42</v>
      </c>
      <c r="CL23" s="34" t="s">
        <v>42</v>
      </c>
      <c r="CM23" s="34" t="s">
        <v>42</v>
      </c>
      <c r="CN23" s="34" t="s">
        <v>42</v>
      </c>
      <c r="CO23" s="34" t="s">
        <v>42</v>
      </c>
      <c r="CP23" s="34" t="s">
        <v>42</v>
      </c>
      <c r="CQ23" s="34" t="s">
        <v>190</v>
      </c>
      <c r="CR23" s="34" t="s">
        <v>866</v>
      </c>
      <c r="CS23" s="34" t="s">
        <v>42</v>
      </c>
      <c r="CT23" s="34" t="s">
        <v>42</v>
      </c>
      <c r="CU23" s="34" t="s">
        <v>42</v>
      </c>
      <c r="CV23" s="34" t="s">
        <v>42</v>
      </c>
      <c r="CW23" s="34" t="s">
        <v>1211</v>
      </c>
      <c r="CX23" s="34" t="s">
        <v>1171</v>
      </c>
      <c r="CY23" s="34" t="s">
        <v>1173</v>
      </c>
      <c r="CZ23" s="34" t="s">
        <v>1211</v>
      </c>
      <c r="DA23" s="34" t="s">
        <v>1171</v>
      </c>
      <c r="DB23" s="34" t="s">
        <v>1173</v>
      </c>
      <c r="DD23" s="7" t="str">
        <f t="shared" si="2"/>
        <v>'X2901','IF-030000109','SC0024','1','N','0011267','61',' ',' ',' '</v>
      </c>
      <c r="DE23" s="7" t="str">
        <f t="shared" si="3"/>
        <v>,' ','3','4','JPY','APTTM','1','1','1',' ','2014-11-25'</v>
      </c>
      <c r="DF23" s="7" t="str">
        <f t="shared" si="4"/>
        <v>,'2014-11-25',null,null,' ',' ',' ',' ',null,' ','20170801'</v>
      </c>
      <c r="DG23" s="7" t="str">
        <f t="shared" si="5"/>
        <v>,' ','N','N',' ','1168640','1168640',0,0,'0','0'</v>
      </c>
      <c r="DH23" s="7" t="str">
        <f t="shared" si="6"/>
        <v>,'1168640','1168640',0,0,0,0,'0','FB','2014-11-30',null</v>
      </c>
      <c r="DI23" s="7" t="str">
        <f t="shared" si="7"/>
        <v>,'2014-12-31',null,' ',' ',null,'日本配合飼料 （株） 飼料事業本部 原料部','0',' ',' ',' '</v>
      </c>
      <c r="DJ23" s="7" t="str">
        <f t="shared" si="8"/>
        <v>,' ','N',' ',' ',' ',' ',' ',' ',' ','Z1'</v>
      </c>
      <c r="DK23" s="7" t="str">
        <f t="shared" si="9"/>
        <v>,'N',' ',' ','1067721','2',null,'2014-12-31','0','FB','0'</v>
      </c>
      <c r="DL23" s="7" t="str">
        <f t="shared" si="10"/>
        <v>,'0',' ','0',' ',' ',' ',' ',' ',' ',' '</v>
      </c>
      <c r="DM23" s="7" t="str">
        <f t="shared" si="11"/>
        <v>,' ','0','1771021',' ',' ',' ',' ','2017-08-01 10:00:00','YYW','SQL'</v>
      </c>
      <c r="DN23" s="7" t="str">
        <f t="shared" si="12"/>
        <v>,'2017-08-01 10:00:00','YYW','SQL'</v>
      </c>
    </row>
    <row r="24" spans="1:118">
      <c r="A24" s="7" t="str">
        <f t="shared" si="0"/>
        <v xml:space="preserve">INSERT INTO PS_K_CD_ARCK_H_TBL (BUSINESS_UNIT,K_CD_ARVCHK_ID,DEPTID,K_CD_PSTE_FLG,K_CD_SNDRT_SW,VENDOR_ID,K_CD_VNDADR_NO,VNDR_LOC,K_CD_VDAFLCRPDP_ID,K_CD_ARVPLN_ID,K_CD_ARCKSLP_FLG,K_CD_TKOVPLC_FLG,K_CD_P_TRD_FLG,K_CD_P_CURR_CD,K_CD_P_HSRTTYP_CD,K_CD_P_HS_RT,K_CD_P_HS_MRT,K_CD_P_HS_DRT,K_CD_P_RSK_FLG,K_CD_CMARV_DT,K_CD_BKNG_DT,K_CD_FRBKNG_DT,K_CD_SHP_DT,K_CD_WH_CD,K_CD_VSL_NM,K_CD_VSL2_NM,K_CD_BL_NO,K_CD_BL_DT,K_CD_IM_INV_NO,K_CD_INV_NO,K_CD_DTYINP_FLG,K_CD_GIT_SW,K_CD_SA_SW,K_CD_DI_NO,K_CD_P_TRDTL_AMT,K_CD_P_BSTL_AMT,K_CD_P_TRDSZ_AMT,K_CD_P_BSSZ_AMT,K_CD_P_TDLOZTL_AMT,K_CD_P_BSLOZTL_AMT,K_CD_P_TRDPITL_AMT,K_CD_P_BSPITL_AMT,K_CD_TRDDBT_AMT,K_CD_BSDBT_AMT,K_CD_TRDDBT_SZ_AMT,K_CD_BSDBT_SZ_AMT,K_CD_P_PYMTHD_NO,K_CD_P_PYMTHD_CD,K_CD_P_CLS_DT,K_CD_P_STM_DT,K_CD_P_DUE_DT,K_CD_HLOANDUE_DT,K_CD_P_PYMCDCB_TXT,K_CD_P_PYMCND_TXT,K_CD_P_CALDUE_DT,K_CD_USR1_TXT,K_CD_NMNBHN_CNT,K_CD_ORGARVCHK_ID,K_CD_ORGARVRTN_ID,K_CD_ARVPLN_FLG,K_CD_ARPNCRT_FLG,K_CD_CNL_SW,K_CD_PINTGT_FLG,K_CD_PISPT_FLG,K_CD_PIARVPLN_ID,K_CD_PILQD_FLG,K_CD_ARCKSPTORG_ID,K_CD_UPSETSTS_FLG,K_CD_ADJARVPLN_ID,K_CD_OTHSYS_FLG,K_CD_P_HSK_SW,K_CD_PVIA_BU_CD,K_CD_P_VIABUDP_CD,K_CD_PVIA_VND_CD,K_CD_PVIAVNDADR_NO,K_CD_PVIAVNDCLS_DT,K_CD_PVIAVNDDUE_DT,K_CD_PVIAVNDPYM_NO,K_CD_PVIAVNDPYM_CD,K_CD_VIA_S_PYMT_NO,K_CD_VIACUADR_NO,K_CD_VIASK_CD,K_CD_VIASKADR_NO,K_CD_VIASKDPSB_CD,K_CD_PVIABUSHCK_ID,K_CD_PVIABUARCK_ID,K_CD_PVIABUSKBL_ID,K_CD_HSKORGBU_CD,K_CD_HORGBUSHCK_ID,K_CD_HORGBUARCK_ID,K_CD_BI_ID,K_CD_BILN_NO,K_CD_INPEMP_CD,K_CD_SLSEMP_CD,K_CD_SLSCHF_CD,K_CD_BMEMP_CD,K_CD_BMCHF_CD,K_NS_CRT_DTTM,K_NS_CRT_OPRID,K_NS_CRT_PGM,K_NS_LSTUPD_DTTM,K_NS_LSTUPD_OPRID,K_NS_LSTUPD_PGM ) VALUES </v>
      </c>
      <c r="B24" s="7" t="str">
        <f t="shared" si="1"/>
        <v>('X2901','IF-030000110','SC0024','1','N','0011267','61',' ',' ',' ',' ','3','4','JPY','APTTM','1','1','1',' ','2014-11-29','2014-11-29',null,null,' ',' ',' ',' ',null,' ','20170801',' ','N','N',' ','783356','783356',0,0,'0','0','783356','783356',0,0,0,0,'0','FB','2014-11-30',null,'2014-12-10',null,' ',' ',null,'全国農業協同組合連合会 札幌畜産生産事業所','0',' ',' ',' ',' ','N',' ',' ',' ',' ',' ',' ',' ','Z1','N',' ',' ','0018351','10',null,'2014-12-10','0','FB','0','0',' ','0',' ',' ',' ',' ',' ',' ',' ',' ','0','1771021',' ',' ',' ',' ','2017-08-01 10:00:00','YYW','SQL','2017-08-01 10:00:00','YYW','SQL');</v>
      </c>
      <c r="D24" s="34" t="s">
        <v>838</v>
      </c>
      <c r="E24" s="34" t="s">
        <v>1183</v>
      </c>
      <c r="F24" s="34" t="s">
        <v>884</v>
      </c>
      <c r="G24" s="34" t="s">
        <v>839</v>
      </c>
      <c r="H24" s="34" t="s">
        <v>64</v>
      </c>
      <c r="I24" s="34" t="s">
        <v>873</v>
      </c>
      <c r="J24" s="34" t="s">
        <v>888</v>
      </c>
      <c r="K24" s="34" t="s">
        <v>42</v>
      </c>
      <c r="L24" s="34" t="s">
        <v>42</v>
      </c>
      <c r="M24" s="34" t="s">
        <v>42</v>
      </c>
      <c r="N24" s="34" t="s">
        <v>42</v>
      </c>
      <c r="O24" s="34" t="s">
        <v>841</v>
      </c>
      <c r="P24" s="34" t="s">
        <v>842</v>
      </c>
      <c r="Q24" s="34" t="s">
        <v>192</v>
      </c>
      <c r="R24" s="34" t="s">
        <v>193</v>
      </c>
      <c r="S24" s="34" t="s">
        <v>839</v>
      </c>
      <c r="T24" s="34" t="s">
        <v>839</v>
      </c>
      <c r="U24" s="34" t="s">
        <v>839</v>
      </c>
      <c r="V24" s="34" t="s">
        <v>42</v>
      </c>
      <c r="W24" s="34" t="s">
        <v>869</v>
      </c>
      <c r="X24" s="34" t="s">
        <v>869</v>
      </c>
      <c r="Y24" s="34"/>
      <c r="Z24" s="34"/>
      <c r="AA24" s="34" t="s">
        <v>42</v>
      </c>
      <c r="AB24" s="34" t="s">
        <v>42</v>
      </c>
      <c r="AC24" s="34" t="s">
        <v>42</v>
      </c>
      <c r="AD24" s="34" t="s">
        <v>42</v>
      </c>
      <c r="AE24" s="34"/>
      <c r="AF24" s="34" t="s">
        <v>42</v>
      </c>
      <c r="AG24" s="34" t="s">
        <v>1213</v>
      </c>
      <c r="AH24" s="34" t="s">
        <v>42</v>
      </c>
      <c r="AI24" s="34" t="s">
        <v>64</v>
      </c>
      <c r="AJ24" s="34" t="s">
        <v>64</v>
      </c>
      <c r="AK24" s="34" t="s">
        <v>42</v>
      </c>
      <c r="AL24" s="98" t="s">
        <v>870</v>
      </c>
      <c r="AM24" s="98" t="s">
        <v>870</v>
      </c>
      <c r="AN24" s="99" t="str">
        <f t="shared" si="13"/>
        <v/>
      </c>
      <c r="AO24" s="99" t="str">
        <f t="shared" si="13"/>
        <v/>
      </c>
      <c r="AP24" s="34" t="s">
        <v>190</v>
      </c>
      <c r="AQ24" s="34" t="s">
        <v>190</v>
      </c>
      <c r="AR24" s="100" t="str">
        <f t="shared" si="14"/>
        <v>783356</v>
      </c>
      <c r="AS24" s="100" t="str">
        <f t="shared" si="15"/>
        <v>783356</v>
      </c>
      <c r="AT24" s="104"/>
      <c r="AU24" s="104"/>
      <c r="AV24" s="101"/>
      <c r="AW24" s="101"/>
      <c r="AX24" s="34" t="s">
        <v>190</v>
      </c>
      <c r="AY24" s="34" t="s">
        <v>354</v>
      </c>
      <c r="AZ24" s="34" t="s">
        <v>864</v>
      </c>
      <c r="BA24" s="34"/>
      <c r="BB24" s="34" t="s">
        <v>871</v>
      </c>
      <c r="BC24" s="34"/>
      <c r="BD24" s="34" t="s">
        <v>42</v>
      </c>
      <c r="BE24" s="34" t="s">
        <v>42</v>
      </c>
      <c r="BF24" s="34"/>
      <c r="BG24" s="34" t="s">
        <v>872</v>
      </c>
      <c r="BH24" s="34" t="s">
        <v>190</v>
      </c>
      <c r="BI24" s="34" t="s">
        <v>42</v>
      </c>
      <c r="BJ24" s="34" t="s">
        <v>42</v>
      </c>
      <c r="BK24" s="34" t="s">
        <v>42</v>
      </c>
      <c r="BL24" s="34" t="s">
        <v>42</v>
      </c>
      <c r="BM24" s="34" t="s">
        <v>64</v>
      </c>
      <c r="BN24" s="34" t="s">
        <v>42</v>
      </c>
      <c r="BO24" s="34" t="s">
        <v>42</v>
      </c>
      <c r="BP24" s="34" t="s">
        <v>42</v>
      </c>
      <c r="BQ24" s="34" t="s">
        <v>42</v>
      </c>
      <c r="BR24" s="34" t="s">
        <v>42</v>
      </c>
      <c r="BS24" s="34" t="s">
        <v>42</v>
      </c>
      <c r="BT24" s="34" t="s">
        <v>42</v>
      </c>
      <c r="BU24" s="34" t="s">
        <v>847</v>
      </c>
      <c r="BV24" s="34" t="s">
        <v>64</v>
      </c>
      <c r="BW24" s="34" t="s">
        <v>42</v>
      </c>
      <c r="BX24" s="34" t="s">
        <v>42</v>
      </c>
      <c r="BY24" s="34" t="s">
        <v>867</v>
      </c>
      <c r="BZ24" s="34" t="s">
        <v>868</v>
      </c>
      <c r="CA24" s="34"/>
      <c r="CB24" s="34" t="s">
        <v>871</v>
      </c>
      <c r="CC24" s="34" t="s">
        <v>190</v>
      </c>
      <c r="CD24" s="34" t="s">
        <v>354</v>
      </c>
      <c r="CE24" s="34" t="s">
        <v>190</v>
      </c>
      <c r="CF24" s="34" t="s">
        <v>190</v>
      </c>
      <c r="CG24" s="34" t="s">
        <v>42</v>
      </c>
      <c r="CH24" s="34" t="s">
        <v>190</v>
      </c>
      <c r="CI24" s="34" t="s">
        <v>42</v>
      </c>
      <c r="CJ24" s="34" t="s">
        <v>42</v>
      </c>
      <c r="CK24" s="34" t="s">
        <v>42</v>
      </c>
      <c r="CL24" s="34" t="s">
        <v>42</v>
      </c>
      <c r="CM24" s="34" t="s">
        <v>42</v>
      </c>
      <c r="CN24" s="34" t="s">
        <v>42</v>
      </c>
      <c r="CO24" s="34" t="s">
        <v>42</v>
      </c>
      <c r="CP24" s="34" t="s">
        <v>42</v>
      </c>
      <c r="CQ24" s="34" t="s">
        <v>190</v>
      </c>
      <c r="CR24" s="34" t="s">
        <v>866</v>
      </c>
      <c r="CS24" s="34" t="s">
        <v>42</v>
      </c>
      <c r="CT24" s="34" t="s">
        <v>42</v>
      </c>
      <c r="CU24" s="34" t="s">
        <v>42</v>
      </c>
      <c r="CV24" s="34" t="s">
        <v>42</v>
      </c>
      <c r="CW24" s="34" t="s">
        <v>1211</v>
      </c>
      <c r="CX24" s="34" t="s">
        <v>1171</v>
      </c>
      <c r="CY24" s="34" t="s">
        <v>1173</v>
      </c>
      <c r="CZ24" s="34" t="s">
        <v>1211</v>
      </c>
      <c r="DA24" s="34" t="s">
        <v>1171</v>
      </c>
      <c r="DB24" s="34" t="s">
        <v>1173</v>
      </c>
      <c r="DD24" s="7" t="str">
        <f t="shared" si="2"/>
        <v>'X2901','IF-030000110','SC0024','1','N','0011267','61',' ',' ',' '</v>
      </c>
      <c r="DE24" s="7" t="str">
        <f t="shared" si="3"/>
        <v>,' ','3','4','JPY','APTTM','1','1','1',' ','2014-11-29'</v>
      </c>
      <c r="DF24" s="7" t="str">
        <f t="shared" si="4"/>
        <v>,'2014-11-29',null,null,' ',' ',' ',' ',null,' ','20170801'</v>
      </c>
      <c r="DG24" s="7" t="str">
        <f t="shared" si="5"/>
        <v>,' ','N','N',' ','783356','783356',0,0,'0','0'</v>
      </c>
      <c r="DH24" s="7" t="str">
        <f t="shared" si="6"/>
        <v>,'783356','783356',0,0,0,0,'0','FB','2014-11-30',null</v>
      </c>
      <c r="DI24" s="7" t="str">
        <f t="shared" si="7"/>
        <v>,'2014-12-10',null,' ',' ',null,'全国農業協同組合連合会 札幌畜産生産事業所','0',' ',' ',' '</v>
      </c>
      <c r="DJ24" s="7" t="str">
        <f t="shared" si="8"/>
        <v>,' ','N',' ',' ',' ',' ',' ',' ',' ','Z1'</v>
      </c>
      <c r="DK24" s="7" t="str">
        <f t="shared" si="9"/>
        <v>,'N',' ',' ','0018351','10',null,'2014-12-10','0','FB','0'</v>
      </c>
      <c r="DL24" s="7" t="str">
        <f t="shared" si="10"/>
        <v>,'0',' ','0',' ',' ',' ',' ',' ',' ',' '</v>
      </c>
      <c r="DM24" s="7" t="str">
        <f t="shared" si="11"/>
        <v>,' ','0','1771021',' ',' ',' ',' ','2017-08-01 10:00:00','YYW','SQL'</v>
      </c>
      <c r="DN24" s="7" t="str">
        <f t="shared" si="12"/>
        <v>,'2017-08-01 10:00:00','YYW','SQL'</v>
      </c>
    </row>
    <row r="25" spans="1:118">
      <c r="A25" s="7" t="str">
        <f t="shared" si="0"/>
        <v xml:space="preserve">INSERT INTO PS_K_CD_ARCK_H_TBL (BUSINESS_UNIT,K_CD_ARVCHK_ID,DEPTID,K_CD_PSTE_FLG,K_CD_SNDRT_SW,VENDOR_ID,K_CD_VNDADR_NO,VNDR_LOC,K_CD_VDAFLCRPDP_ID,K_CD_ARVPLN_ID,K_CD_ARCKSLP_FLG,K_CD_TKOVPLC_FLG,K_CD_P_TRD_FLG,K_CD_P_CURR_CD,K_CD_P_HSRTTYP_CD,K_CD_P_HS_RT,K_CD_P_HS_MRT,K_CD_P_HS_DRT,K_CD_P_RSK_FLG,K_CD_CMARV_DT,K_CD_BKNG_DT,K_CD_FRBKNG_DT,K_CD_SHP_DT,K_CD_WH_CD,K_CD_VSL_NM,K_CD_VSL2_NM,K_CD_BL_NO,K_CD_BL_DT,K_CD_IM_INV_NO,K_CD_INV_NO,K_CD_DTYINP_FLG,K_CD_GIT_SW,K_CD_SA_SW,K_CD_DI_NO,K_CD_P_TRDTL_AMT,K_CD_P_BSTL_AMT,K_CD_P_TRDSZ_AMT,K_CD_P_BSSZ_AMT,K_CD_P_TDLOZTL_AMT,K_CD_P_BSLOZTL_AMT,K_CD_P_TRDPITL_AMT,K_CD_P_BSPITL_AMT,K_CD_TRDDBT_AMT,K_CD_BSDBT_AMT,K_CD_TRDDBT_SZ_AMT,K_CD_BSDBT_SZ_AMT,K_CD_P_PYMTHD_NO,K_CD_P_PYMTHD_CD,K_CD_P_CLS_DT,K_CD_P_STM_DT,K_CD_P_DUE_DT,K_CD_HLOANDUE_DT,K_CD_P_PYMCDCB_TXT,K_CD_P_PYMCND_TXT,K_CD_P_CALDUE_DT,K_CD_USR1_TXT,K_CD_NMNBHN_CNT,K_CD_ORGARVCHK_ID,K_CD_ORGARVRTN_ID,K_CD_ARVPLN_FLG,K_CD_ARPNCRT_FLG,K_CD_CNL_SW,K_CD_PINTGT_FLG,K_CD_PISPT_FLG,K_CD_PIARVPLN_ID,K_CD_PILQD_FLG,K_CD_ARCKSPTORG_ID,K_CD_UPSETSTS_FLG,K_CD_ADJARVPLN_ID,K_CD_OTHSYS_FLG,K_CD_P_HSK_SW,K_CD_PVIA_BU_CD,K_CD_P_VIABUDP_CD,K_CD_PVIA_VND_CD,K_CD_PVIAVNDADR_NO,K_CD_PVIAVNDCLS_DT,K_CD_PVIAVNDDUE_DT,K_CD_PVIAVNDPYM_NO,K_CD_PVIAVNDPYM_CD,K_CD_VIA_S_PYMT_NO,K_CD_VIACUADR_NO,K_CD_VIASK_CD,K_CD_VIASKADR_NO,K_CD_VIASKDPSB_CD,K_CD_PVIABUSHCK_ID,K_CD_PVIABUARCK_ID,K_CD_PVIABUSKBL_ID,K_CD_HSKORGBU_CD,K_CD_HORGBUSHCK_ID,K_CD_HORGBUARCK_ID,K_CD_BI_ID,K_CD_BILN_NO,K_CD_INPEMP_CD,K_CD_SLSEMP_CD,K_CD_SLSCHF_CD,K_CD_BMEMP_CD,K_CD_BMCHF_CD,K_NS_CRT_DTTM,K_NS_CRT_OPRID,K_NS_CRT_PGM,K_NS_LSTUPD_DTTM,K_NS_LSTUPD_OPRID,K_NS_LSTUPD_PGM ) VALUES </v>
      </c>
      <c r="B25" s="7" t="str">
        <f t="shared" si="1"/>
        <v>('X2901','IF-030000111','SC0024','1','N','0011267','61',' ',' ',' ',' ','3','4','JPY','APTTM','1','1','1',' ','2014-12-01','2014-12-01',null,null,' ',' ',' ',' ',null,' ','20170801',' ','N','N',' ','78252','78252',0,0,'0','0','78252','78252',0,0,0,0,'0','FB','2014-11-30',null,'2015-01-14',null,' ',' ',null,'アシード （株） 本社','0',' ',' ',' ',' ','N',' ',' ',' ',' ',' ',' ',' ','Z1','N',' ',' ','0011267','55',null,'2015-01-14','0','FB','0','0',' ','0',' ',' ',' ',' ',' ',' ',' ',' ','0','1681032',' ',' ',' ',' ','2017-08-01 10:00:00','YYW','SQL','2017-08-01 10:00:00','YYW','SQL');</v>
      </c>
      <c r="D25" s="34" t="s">
        <v>838</v>
      </c>
      <c r="E25" s="34" t="s">
        <v>1184</v>
      </c>
      <c r="F25" s="34" t="s">
        <v>884</v>
      </c>
      <c r="G25" s="34" t="s">
        <v>839</v>
      </c>
      <c r="H25" s="34" t="s">
        <v>64</v>
      </c>
      <c r="I25" s="34" t="s">
        <v>873</v>
      </c>
      <c r="J25" s="34" t="s">
        <v>888</v>
      </c>
      <c r="K25" s="34" t="s">
        <v>42</v>
      </c>
      <c r="L25" s="34" t="s">
        <v>42</v>
      </c>
      <c r="M25" s="34" t="s">
        <v>42</v>
      </c>
      <c r="N25" s="34" t="s">
        <v>42</v>
      </c>
      <c r="O25" s="34" t="s">
        <v>841</v>
      </c>
      <c r="P25" s="34" t="s">
        <v>842</v>
      </c>
      <c r="Q25" s="34" t="s">
        <v>192</v>
      </c>
      <c r="R25" s="34" t="s">
        <v>193</v>
      </c>
      <c r="S25" s="34" t="s">
        <v>839</v>
      </c>
      <c r="T25" s="34" t="s">
        <v>839</v>
      </c>
      <c r="U25" s="34" t="s">
        <v>839</v>
      </c>
      <c r="V25" s="34" t="s">
        <v>42</v>
      </c>
      <c r="W25" s="34" t="s">
        <v>843</v>
      </c>
      <c r="X25" s="34" t="s">
        <v>843</v>
      </c>
      <c r="Y25" s="34"/>
      <c r="Z25" s="34"/>
      <c r="AA25" s="34" t="s">
        <v>42</v>
      </c>
      <c r="AB25" s="34" t="s">
        <v>42</v>
      </c>
      <c r="AC25" s="34" t="s">
        <v>42</v>
      </c>
      <c r="AD25" s="34" t="s">
        <v>42</v>
      </c>
      <c r="AE25" s="34"/>
      <c r="AF25" s="34" t="s">
        <v>42</v>
      </c>
      <c r="AG25" s="34" t="s">
        <v>1213</v>
      </c>
      <c r="AH25" s="34" t="s">
        <v>42</v>
      </c>
      <c r="AI25" s="34" t="s">
        <v>64</v>
      </c>
      <c r="AJ25" s="34" t="s">
        <v>64</v>
      </c>
      <c r="AK25" s="34" t="s">
        <v>42</v>
      </c>
      <c r="AL25" s="98" t="s">
        <v>875</v>
      </c>
      <c r="AM25" s="98" t="s">
        <v>875</v>
      </c>
      <c r="AN25" s="99" t="str">
        <f t="shared" si="13"/>
        <v/>
      </c>
      <c r="AO25" s="99" t="str">
        <f t="shared" si="13"/>
        <v/>
      </c>
      <c r="AP25" s="34" t="s">
        <v>190</v>
      </c>
      <c r="AQ25" s="34" t="s">
        <v>190</v>
      </c>
      <c r="AR25" s="100" t="str">
        <f t="shared" si="14"/>
        <v>78252</v>
      </c>
      <c r="AS25" s="100" t="str">
        <f t="shared" si="15"/>
        <v>78252</v>
      </c>
      <c r="AT25" s="104"/>
      <c r="AU25" s="104"/>
      <c r="AV25" s="101"/>
      <c r="AW25" s="101"/>
      <c r="AX25" s="34" t="s">
        <v>190</v>
      </c>
      <c r="AY25" s="34" t="s">
        <v>354</v>
      </c>
      <c r="AZ25" s="34" t="s">
        <v>864</v>
      </c>
      <c r="BA25" s="34"/>
      <c r="BB25" s="34" t="s">
        <v>876</v>
      </c>
      <c r="BC25" s="34"/>
      <c r="BD25" s="34" t="s">
        <v>42</v>
      </c>
      <c r="BE25" s="34" t="s">
        <v>42</v>
      </c>
      <c r="BF25" s="34"/>
      <c r="BG25" s="34" t="s">
        <v>877</v>
      </c>
      <c r="BH25" s="34" t="s">
        <v>190</v>
      </c>
      <c r="BI25" s="34" t="s">
        <v>42</v>
      </c>
      <c r="BJ25" s="34" t="s">
        <v>42</v>
      </c>
      <c r="BK25" s="34" t="s">
        <v>42</v>
      </c>
      <c r="BL25" s="34" t="s">
        <v>42</v>
      </c>
      <c r="BM25" s="34" t="s">
        <v>64</v>
      </c>
      <c r="BN25" s="34" t="s">
        <v>42</v>
      </c>
      <c r="BO25" s="34" t="s">
        <v>42</v>
      </c>
      <c r="BP25" s="34" t="s">
        <v>42</v>
      </c>
      <c r="BQ25" s="34" t="s">
        <v>42</v>
      </c>
      <c r="BR25" s="34" t="s">
        <v>42</v>
      </c>
      <c r="BS25" s="34" t="s">
        <v>42</v>
      </c>
      <c r="BT25" s="34" t="s">
        <v>42</v>
      </c>
      <c r="BU25" s="34" t="s">
        <v>847</v>
      </c>
      <c r="BV25" s="34" t="s">
        <v>64</v>
      </c>
      <c r="BW25" s="34" t="s">
        <v>42</v>
      </c>
      <c r="BX25" s="34" t="s">
        <v>42</v>
      </c>
      <c r="BY25" s="34" t="s">
        <v>873</v>
      </c>
      <c r="BZ25" s="34" t="s">
        <v>874</v>
      </c>
      <c r="CA25" s="34"/>
      <c r="CB25" s="34" t="s">
        <v>876</v>
      </c>
      <c r="CC25" s="34" t="s">
        <v>190</v>
      </c>
      <c r="CD25" s="34" t="s">
        <v>354</v>
      </c>
      <c r="CE25" s="34" t="s">
        <v>190</v>
      </c>
      <c r="CF25" s="34" t="s">
        <v>190</v>
      </c>
      <c r="CG25" s="34" t="s">
        <v>42</v>
      </c>
      <c r="CH25" s="34" t="s">
        <v>190</v>
      </c>
      <c r="CI25" s="34" t="s">
        <v>42</v>
      </c>
      <c r="CJ25" s="34" t="s">
        <v>42</v>
      </c>
      <c r="CK25" s="34" t="s">
        <v>42</v>
      </c>
      <c r="CL25" s="34" t="s">
        <v>42</v>
      </c>
      <c r="CM25" s="34" t="s">
        <v>42</v>
      </c>
      <c r="CN25" s="34" t="s">
        <v>42</v>
      </c>
      <c r="CO25" s="34" t="s">
        <v>42</v>
      </c>
      <c r="CP25" s="34" t="s">
        <v>42</v>
      </c>
      <c r="CQ25" s="34" t="s">
        <v>190</v>
      </c>
      <c r="CR25" s="34" t="s">
        <v>878</v>
      </c>
      <c r="CS25" s="34" t="s">
        <v>42</v>
      </c>
      <c r="CT25" s="34" t="s">
        <v>42</v>
      </c>
      <c r="CU25" s="34" t="s">
        <v>42</v>
      </c>
      <c r="CV25" s="34" t="s">
        <v>42</v>
      </c>
      <c r="CW25" s="34" t="s">
        <v>1211</v>
      </c>
      <c r="CX25" s="34" t="s">
        <v>1171</v>
      </c>
      <c r="CY25" s="34" t="s">
        <v>1173</v>
      </c>
      <c r="CZ25" s="34" t="s">
        <v>1211</v>
      </c>
      <c r="DA25" s="34" t="s">
        <v>1171</v>
      </c>
      <c r="DB25" s="34" t="s">
        <v>1173</v>
      </c>
      <c r="DD25" s="7" t="str">
        <f t="shared" si="2"/>
        <v>'X2901','IF-030000111','SC0024','1','N','0011267','61',' ',' ',' '</v>
      </c>
      <c r="DE25" s="7" t="str">
        <f t="shared" si="3"/>
        <v>,' ','3','4','JPY','APTTM','1','1','1',' ','2014-12-01'</v>
      </c>
      <c r="DF25" s="7" t="str">
        <f t="shared" si="4"/>
        <v>,'2014-12-01',null,null,' ',' ',' ',' ',null,' ','20170801'</v>
      </c>
      <c r="DG25" s="7" t="str">
        <f t="shared" si="5"/>
        <v>,' ','N','N',' ','78252','78252',0,0,'0','0'</v>
      </c>
      <c r="DH25" s="7" t="str">
        <f t="shared" si="6"/>
        <v>,'78252','78252',0,0,0,0,'0','FB','2014-11-30',null</v>
      </c>
      <c r="DI25" s="7" t="str">
        <f t="shared" si="7"/>
        <v>,'2015-01-14',null,' ',' ',null,'アシード （株） 本社','0',' ',' ',' '</v>
      </c>
      <c r="DJ25" s="7" t="str">
        <f t="shared" si="8"/>
        <v>,' ','N',' ',' ',' ',' ',' ',' ',' ','Z1'</v>
      </c>
      <c r="DK25" s="7" t="str">
        <f t="shared" si="9"/>
        <v>,'N',' ',' ','0011267','55',null,'2015-01-14','0','FB','0'</v>
      </c>
      <c r="DL25" s="7" t="str">
        <f t="shared" si="10"/>
        <v>,'0',' ','0',' ',' ',' ',' ',' ',' ',' '</v>
      </c>
      <c r="DM25" s="7" t="str">
        <f t="shared" si="11"/>
        <v>,' ','0','1681032',' ',' ',' ',' ','2017-08-01 10:00:00','YYW','SQL'</v>
      </c>
      <c r="DN25" s="7" t="str">
        <f t="shared" si="12"/>
        <v>,'2017-08-01 10:00:00','YYW','SQL'</v>
      </c>
    </row>
    <row r="26" spans="1:118">
      <c r="A26" s="7" t="str">
        <f t="shared" si="0"/>
        <v xml:space="preserve">INSERT INTO PS_K_CD_ARCK_H_TBL (BUSINESS_UNIT,K_CD_ARVCHK_ID,DEPTID,K_CD_PSTE_FLG,K_CD_SNDRT_SW,VENDOR_ID,K_CD_VNDADR_NO,VNDR_LOC,K_CD_VDAFLCRPDP_ID,K_CD_ARVPLN_ID,K_CD_ARCKSLP_FLG,K_CD_TKOVPLC_FLG,K_CD_P_TRD_FLG,K_CD_P_CURR_CD,K_CD_P_HSRTTYP_CD,K_CD_P_HS_RT,K_CD_P_HS_MRT,K_CD_P_HS_DRT,K_CD_P_RSK_FLG,K_CD_CMARV_DT,K_CD_BKNG_DT,K_CD_FRBKNG_DT,K_CD_SHP_DT,K_CD_WH_CD,K_CD_VSL_NM,K_CD_VSL2_NM,K_CD_BL_NO,K_CD_BL_DT,K_CD_IM_INV_NO,K_CD_INV_NO,K_CD_DTYINP_FLG,K_CD_GIT_SW,K_CD_SA_SW,K_CD_DI_NO,K_CD_P_TRDTL_AMT,K_CD_P_BSTL_AMT,K_CD_P_TRDSZ_AMT,K_CD_P_BSSZ_AMT,K_CD_P_TDLOZTL_AMT,K_CD_P_BSLOZTL_AMT,K_CD_P_TRDPITL_AMT,K_CD_P_BSPITL_AMT,K_CD_TRDDBT_AMT,K_CD_BSDBT_AMT,K_CD_TRDDBT_SZ_AMT,K_CD_BSDBT_SZ_AMT,K_CD_P_PYMTHD_NO,K_CD_P_PYMTHD_CD,K_CD_P_CLS_DT,K_CD_P_STM_DT,K_CD_P_DUE_DT,K_CD_HLOANDUE_DT,K_CD_P_PYMCDCB_TXT,K_CD_P_PYMCND_TXT,K_CD_P_CALDUE_DT,K_CD_USR1_TXT,K_CD_NMNBHN_CNT,K_CD_ORGARVCHK_ID,K_CD_ORGARVRTN_ID,K_CD_ARVPLN_FLG,K_CD_ARPNCRT_FLG,K_CD_CNL_SW,K_CD_PINTGT_FLG,K_CD_PISPT_FLG,K_CD_PIARVPLN_ID,K_CD_PILQD_FLG,K_CD_ARCKSPTORG_ID,K_CD_UPSETSTS_FLG,K_CD_ADJARVPLN_ID,K_CD_OTHSYS_FLG,K_CD_P_HSK_SW,K_CD_PVIA_BU_CD,K_CD_P_VIABUDP_CD,K_CD_PVIA_VND_CD,K_CD_PVIAVNDADR_NO,K_CD_PVIAVNDCLS_DT,K_CD_PVIAVNDDUE_DT,K_CD_PVIAVNDPYM_NO,K_CD_PVIAVNDPYM_CD,K_CD_VIA_S_PYMT_NO,K_CD_VIACUADR_NO,K_CD_VIASK_CD,K_CD_VIASKADR_NO,K_CD_VIASKDPSB_CD,K_CD_PVIABUSHCK_ID,K_CD_PVIABUARCK_ID,K_CD_PVIABUSKBL_ID,K_CD_HSKORGBU_CD,K_CD_HORGBUSHCK_ID,K_CD_HORGBUARCK_ID,K_CD_BI_ID,K_CD_BILN_NO,K_CD_INPEMP_CD,K_CD_SLSEMP_CD,K_CD_SLSCHF_CD,K_CD_BMEMP_CD,K_CD_BMCHF_CD,K_NS_CRT_DTTM,K_NS_CRT_OPRID,K_NS_CRT_PGM,K_NS_LSTUPD_DTTM,K_NS_LSTUPD_OPRID,K_NS_LSTUPD_PGM ) VALUES </v>
      </c>
      <c r="B26" s="7" t="str">
        <f t="shared" si="1"/>
        <v>('X2901','IF-030000112','SC0024','1','N','0011267','61',' ',' ',' ',' ','3','4','JPY','APTTM','1','1','1',' ','2014-11-30','2014-11-30',null,null,' ',' ',' ',' ',null,' ','20170801',' ','N','N',' ','-42416','-42416',0,0,'0','0','-42416','-42416',0,0,0,0,'0','FB','2014-11-30',null,'2015-01-14',null,' ',' ',null,'アシード （株） 本社','0',' ',' ',' ',' ','N',' ',' ',' ',' ',' ',' ',' ','Z1','N',' ',' ','0011267','15',null,'2015-01-14','0','FB','0','0',' ','0',' ',' ',' ',' ',' ',' ',' ',' ','0','1681032',' ',' ',' ',' ','2017-08-01 10:00:00','YYW','SQL','2017-08-01 10:00:00','YYW','SQL');</v>
      </c>
      <c r="D26" s="34" t="s">
        <v>838</v>
      </c>
      <c r="E26" s="34" t="s">
        <v>1185</v>
      </c>
      <c r="F26" s="34" t="s">
        <v>884</v>
      </c>
      <c r="G26" s="34" t="s">
        <v>839</v>
      </c>
      <c r="H26" s="34" t="s">
        <v>64</v>
      </c>
      <c r="I26" s="34" t="s">
        <v>873</v>
      </c>
      <c r="J26" s="34" t="s">
        <v>888</v>
      </c>
      <c r="K26" s="34" t="s">
        <v>42</v>
      </c>
      <c r="L26" s="34" t="s">
        <v>42</v>
      </c>
      <c r="M26" s="34" t="s">
        <v>42</v>
      </c>
      <c r="N26" s="34" t="s">
        <v>42</v>
      </c>
      <c r="O26" s="34" t="s">
        <v>841</v>
      </c>
      <c r="P26" s="34" t="s">
        <v>842</v>
      </c>
      <c r="Q26" s="34" t="s">
        <v>192</v>
      </c>
      <c r="R26" s="34" t="s">
        <v>193</v>
      </c>
      <c r="S26" s="34" t="s">
        <v>839</v>
      </c>
      <c r="T26" s="34" t="s">
        <v>839</v>
      </c>
      <c r="U26" s="34" t="s">
        <v>839</v>
      </c>
      <c r="V26" s="34" t="s">
        <v>42</v>
      </c>
      <c r="W26" s="34" t="s">
        <v>864</v>
      </c>
      <c r="X26" s="34" t="s">
        <v>864</v>
      </c>
      <c r="Y26" s="34"/>
      <c r="Z26" s="34"/>
      <c r="AA26" s="34" t="s">
        <v>42</v>
      </c>
      <c r="AB26" s="34" t="s">
        <v>42</v>
      </c>
      <c r="AC26" s="34" t="s">
        <v>42</v>
      </c>
      <c r="AD26" s="34" t="s">
        <v>42</v>
      </c>
      <c r="AE26" s="34"/>
      <c r="AF26" s="34" t="s">
        <v>42</v>
      </c>
      <c r="AG26" s="34" t="s">
        <v>1213</v>
      </c>
      <c r="AH26" s="34" t="s">
        <v>42</v>
      </c>
      <c r="AI26" s="34" t="s">
        <v>64</v>
      </c>
      <c r="AJ26" s="34" t="s">
        <v>64</v>
      </c>
      <c r="AK26" s="34" t="s">
        <v>42</v>
      </c>
      <c r="AL26" s="98" t="s">
        <v>880</v>
      </c>
      <c r="AM26" s="98" t="s">
        <v>880</v>
      </c>
      <c r="AN26" s="99" t="str">
        <f t="shared" si="13"/>
        <v/>
      </c>
      <c r="AO26" s="99" t="str">
        <f t="shared" si="13"/>
        <v/>
      </c>
      <c r="AP26" s="34" t="s">
        <v>190</v>
      </c>
      <c r="AQ26" s="34" t="s">
        <v>190</v>
      </c>
      <c r="AR26" s="100" t="str">
        <f t="shared" si="14"/>
        <v>-42416</v>
      </c>
      <c r="AS26" s="100" t="str">
        <f t="shared" si="15"/>
        <v>-42416</v>
      </c>
      <c r="AT26" s="104"/>
      <c r="AU26" s="104"/>
      <c r="AV26" s="101"/>
      <c r="AW26" s="101"/>
      <c r="AX26" s="34" t="s">
        <v>190</v>
      </c>
      <c r="AY26" s="34" t="s">
        <v>354</v>
      </c>
      <c r="AZ26" s="34" t="s">
        <v>864</v>
      </c>
      <c r="BA26" s="34"/>
      <c r="BB26" s="34" t="s">
        <v>876</v>
      </c>
      <c r="BC26" s="34"/>
      <c r="BD26" s="34" t="s">
        <v>42</v>
      </c>
      <c r="BE26" s="34" t="s">
        <v>42</v>
      </c>
      <c r="BF26" s="34"/>
      <c r="BG26" s="34" t="s">
        <v>877</v>
      </c>
      <c r="BH26" s="34" t="s">
        <v>190</v>
      </c>
      <c r="BI26" s="34" t="s">
        <v>42</v>
      </c>
      <c r="BJ26" s="34" t="s">
        <v>42</v>
      </c>
      <c r="BK26" s="34" t="s">
        <v>42</v>
      </c>
      <c r="BL26" s="34" t="s">
        <v>42</v>
      </c>
      <c r="BM26" s="34" t="s">
        <v>64</v>
      </c>
      <c r="BN26" s="34" t="s">
        <v>42</v>
      </c>
      <c r="BO26" s="34" t="s">
        <v>42</v>
      </c>
      <c r="BP26" s="34" t="s">
        <v>42</v>
      </c>
      <c r="BQ26" s="34" t="s">
        <v>42</v>
      </c>
      <c r="BR26" s="34" t="s">
        <v>42</v>
      </c>
      <c r="BS26" s="34" t="s">
        <v>42</v>
      </c>
      <c r="BT26" s="34" t="s">
        <v>42</v>
      </c>
      <c r="BU26" s="34" t="s">
        <v>847</v>
      </c>
      <c r="BV26" s="34" t="s">
        <v>64</v>
      </c>
      <c r="BW26" s="34" t="s">
        <v>42</v>
      </c>
      <c r="BX26" s="34" t="s">
        <v>42</v>
      </c>
      <c r="BY26" s="34" t="s">
        <v>873</v>
      </c>
      <c r="BZ26" s="34" t="s">
        <v>879</v>
      </c>
      <c r="CA26" s="34"/>
      <c r="CB26" s="34" t="s">
        <v>876</v>
      </c>
      <c r="CC26" s="34" t="s">
        <v>190</v>
      </c>
      <c r="CD26" s="34" t="s">
        <v>354</v>
      </c>
      <c r="CE26" s="34" t="s">
        <v>190</v>
      </c>
      <c r="CF26" s="34" t="s">
        <v>190</v>
      </c>
      <c r="CG26" s="34" t="s">
        <v>42</v>
      </c>
      <c r="CH26" s="34" t="s">
        <v>190</v>
      </c>
      <c r="CI26" s="34" t="s">
        <v>42</v>
      </c>
      <c r="CJ26" s="34" t="s">
        <v>42</v>
      </c>
      <c r="CK26" s="34" t="s">
        <v>42</v>
      </c>
      <c r="CL26" s="34" t="s">
        <v>42</v>
      </c>
      <c r="CM26" s="34" t="s">
        <v>42</v>
      </c>
      <c r="CN26" s="34" t="s">
        <v>42</v>
      </c>
      <c r="CO26" s="34" t="s">
        <v>42</v>
      </c>
      <c r="CP26" s="34" t="s">
        <v>42</v>
      </c>
      <c r="CQ26" s="34" t="s">
        <v>190</v>
      </c>
      <c r="CR26" s="34" t="s">
        <v>878</v>
      </c>
      <c r="CS26" s="34" t="s">
        <v>42</v>
      </c>
      <c r="CT26" s="34" t="s">
        <v>42</v>
      </c>
      <c r="CU26" s="34" t="s">
        <v>42</v>
      </c>
      <c r="CV26" s="34" t="s">
        <v>42</v>
      </c>
      <c r="CW26" s="34" t="s">
        <v>1211</v>
      </c>
      <c r="CX26" s="34" t="s">
        <v>1171</v>
      </c>
      <c r="CY26" s="34" t="s">
        <v>1173</v>
      </c>
      <c r="CZ26" s="34" t="s">
        <v>1211</v>
      </c>
      <c r="DA26" s="34" t="s">
        <v>1171</v>
      </c>
      <c r="DB26" s="34" t="s">
        <v>1173</v>
      </c>
      <c r="DD26" s="7" t="str">
        <f t="shared" si="2"/>
        <v>'X2901','IF-030000112','SC0024','1','N','0011267','61',' ',' ',' '</v>
      </c>
      <c r="DE26" s="7" t="str">
        <f t="shared" si="3"/>
        <v>,' ','3','4','JPY','APTTM','1','1','1',' ','2014-11-30'</v>
      </c>
      <c r="DF26" s="7" t="str">
        <f t="shared" si="4"/>
        <v>,'2014-11-30',null,null,' ',' ',' ',' ',null,' ','20170801'</v>
      </c>
      <c r="DG26" s="7" t="str">
        <f t="shared" si="5"/>
        <v>,' ','N','N',' ','-42416','-42416',0,0,'0','0'</v>
      </c>
      <c r="DH26" s="7" t="str">
        <f t="shared" si="6"/>
        <v>,'-42416','-42416',0,0,0,0,'0','FB','2014-11-30',null</v>
      </c>
      <c r="DI26" s="7" t="str">
        <f t="shared" si="7"/>
        <v>,'2015-01-14',null,' ',' ',null,'アシード （株） 本社','0',' ',' ',' '</v>
      </c>
      <c r="DJ26" s="7" t="str">
        <f t="shared" si="8"/>
        <v>,' ','N',' ',' ',' ',' ',' ',' ',' ','Z1'</v>
      </c>
      <c r="DK26" s="7" t="str">
        <f t="shared" si="9"/>
        <v>,'N',' ',' ','0011267','15',null,'2015-01-14','0','FB','0'</v>
      </c>
      <c r="DL26" s="7" t="str">
        <f t="shared" si="10"/>
        <v>,'0',' ','0',' ',' ',' ',' ',' ',' ',' '</v>
      </c>
      <c r="DM26" s="7" t="str">
        <f t="shared" si="11"/>
        <v>,' ','0','1681032',' ',' ',' ',' ','2017-08-01 10:00:00','YYW','SQL'</v>
      </c>
      <c r="DN26" s="7" t="str">
        <f t="shared" si="12"/>
        <v>,'2017-08-01 10:00:00','YYW','SQL'</v>
      </c>
    </row>
    <row r="27" spans="1:118">
      <c r="A27" s="7" t="str">
        <f t="shared" si="0"/>
        <v xml:space="preserve">INSERT INTO PS_K_CD_ARCK_H_TBL (BUSINESS_UNIT,K_CD_ARVCHK_ID,DEPTID,K_CD_PSTE_FLG,K_CD_SNDRT_SW,VENDOR_ID,K_CD_VNDADR_NO,VNDR_LOC,K_CD_VDAFLCRPDP_ID,K_CD_ARVPLN_ID,K_CD_ARCKSLP_FLG,K_CD_TKOVPLC_FLG,K_CD_P_TRD_FLG,K_CD_P_CURR_CD,K_CD_P_HSRTTYP_CD,K_CD_P_HS_RT,K_CD_P_HS_MRT,K_CD_P_HS_DRT,K_CD_P_RSK_FLG,K_CD_CMARV_DT,K_CD_BKNG_DT,K_CD_FRBKNG_DT,K_CD_SHP_DT,K_CD_WH_CD,K_CD_VSL_NM,K_CD_VSL2_NM,K_CD_BL_NO,K_CD_BL_DT,K_CD_IM_INV_NO,K_CD_INV_NO,K_CD_DTYINP_FLG,K_CD_GIT_SW,K_CD_SA_SW,K_CD_DI_NO,K_CD_P_TRDTL_AMT,K_CD_P_BSTL_AMT,K_CD_P_TRDSZ_AMT,K_CD_P_BSSZ_AMT,K_CD_P_TDLOZTL_AMT,K_CD_P_BSLOZTL_AMT,K_CD_P_TRDPITL_AMT,K_CD_P_BSPITL_AMT,K_CD_TRDDBT_AMT,K_CD_BSDBT_AMT,K_CD_TRDDBT_SZ_AMT,K_CD_BSDBT_SZ_AMT,K_CD_P_PYMTHD_NO,K_CD_P_PYMTHD_CD,K_CD_P_CLS_DT,K_CD_P_STM_DT,K_CD_P_DUE_DT,K_CD_HLOANDUE_DT,K_CD_P_PYMCDCB_TXT,K_CD_P_PYMCND_TXT,K_CD_P_CALDUE_DT,K_CD_USR1_TXT,K_CD_NMNBHN_CNT,K_CD_ORGARVCHK_ID,K_CD_ORGARVRTN_ID,K_CD_ARVPLN_FLG,K_CD_ARPNCRT_FLG,K_CD_CNL_SW,K_CD_PINTGT_FLG,K_CD_PISPT_FLG,K_CD_PIARVPLN_ID,K_CD_PILQD_FLG,K_CD_ARCKSPTORG_ID,K_CD_UPSETSTS_FLG,K_CD_ADJARVPLN_ID,K_CD_OTHSYS_FLG,K_CD_P_HSK_SW,K_CD_PVIA_BU_CD,K_CD_P_VIABUDP_CD,K_CD_PVIA_VND_CD,K_CD_PVIAVNDADR_NO,K_CD_PVIAVNDCLS_DT,K_CD_PVIAVNDDUE_DT,K_CD_PVIAVNDPYM_NO,K_CD_PVIAVNDPYM_CD,K_CD_VIA_S_PYMT_NO,K_CD_VIACUADR_NO,K_CD_VIASK_CD,K_CD_VIASKADR_NO,K_CD_VIASKDPSB_CD,K_CD_PVIABUSHCK_ID,K_CD_PVIABUARCK_ID,K_CD_PVIABUSKBL_ID,K_CD_HSKORGBU_CD,K_CD_HORGBUSHCK_ID,K_CD_HORGBUARCK_ID,K_CD_BI_ID,K_CD_BILN_NO,K_CD_INPEMP_CD,K_CD_SLSEMP_CD,K_CD_SLSCHF_CD,K_CD_BMEMP_CD,K_CD_BMCHF_CD,K_NS_CRT_DTTM,K_NS_CRT_OPRID,K_NS_CRT_PGM,K_NS_LSTUPD_DTTM,K_NS_LSTUPD_OPRID,K_NS_LSTUPD_PGM ) VALUES </v>
      </c>
      <c r="B27" s="7" t="str">
        <f t="shared" si="1"/>
        <v>('X2901','IF-030000113','SC0024','1','N','0011267','61',' ',' ',' ',' ','3','4','JPY','APTTM','1','1','1',' ','2014-11-30','2014-11-30',null,null,' ',' ',' ',' ',null,' ','20170801',' ','N','N',' ','-10576','-10576',0,0,'0','0','-10576','-10576',0,0,0,0,'0','FB','2014-11-30',null,'2015-01-14',null,' ',' ',null,'アシード （株） 本社','0',' ',' ',' ',' ','N',' ',' ',' ',' ',' ',' ',' ','Z1','N',' ',' ','0011267','55',null,'2015-01-14','0','FB','0','0',' ','0',' ',' ',' ',' ',' ',' ',' ',' ','0','1681032',' ',' ',' ',' ','2017-08-01 10:00:00','YYW','SQL','2017-08-01 10:00:00','YYW','SQL');</v>
      </c>
      <c r="D27" s="34" t="s">
        <v>838</v>
      </c>
      <c r="E27" s="34" t="s">
        <v>1186</v>
      </c>
      <c r="F27" s="34" t="s">
        <v>884</v>
      </c>
      <c r="G27" s="34" t="s">
        <v>839</v>
      </c>
      <c r="H27" s="34" t="s">
        <v>64</v>
      </c>
      <c r="I27" s="34" t="s">
        <v>873</v>
      </c>
      <c r="J27" s="34" t="s">
        <v>888</v>
      </c>
      <c r="K27" s="34" t="s">
        <v>42</v>
      </c>
      <c r="L27" s="34" t="s">
        <v>42</v>
      </c>
      <c r="M27" s="34" t="s">
        <v>42</v>
      </c>
      <c r="N27" s="34" t="s">
        <v>42</v>
      </c>
      <c r="O27" s="34" t="s">
        <v>841</v>
      </c>
      <c r="P27" s="34" t="s">
        <v>842</v>
      </c>
      <c r="Q27" s="34" t="s">
        <v>192</v>
      </c>
      <c r="R27" s="34" t="s">
        <v>193</v>
      </c>
      <c r="S27" s="34" t="s">
        <v>839</v>
      </c>
      <c r="T27" s="34" t="s">
        <v>839</v>
      </c>
      <c r="U27" s="34" t="s">
        <v>839</v>
      </c>
      <c r="V27" s="34" t="s">
        <v>42</v>
      </c>
      <c r="W27" s="34" t="s">
        <v>864</v>
      </c>
      <c r="X27" s="34" t="s">
        <v>864</v>
      </c>
      <c r="Y27" s="34"/>
      <c r="Z27" s="34"/>
      <c r="AA27" s="34" t="s">
        <v>42</v>
      </c>
      <c r="AB27" s="34" t="s">
        <v>42</v>
      </c>
      <c r="AC27" s="34" t="s">
        <v>42</v>
      </c>
      <c r="AD27" s="34" t="s">
        <v>42</v>
      </c>
      <c r="AE27" s="34"/>
      <c r="AF27" s="34" t="s">
        <v>42</v>
      </c>
      <c r="AG27" s="34" t="s">
        <v>1213</v>
      </c>
      <c r="AH27" s="34" t="s">
        <v>42</v>
      </c>
      <c r="AI27" s="34" t="s">
        <v>64</v>
      </c>
      <c r="AJ27" s="34" t="s">
        <v>64</v>
      </c>
      <c r="AK27" s="34" t="s">
        <v>42</v>
      </c>
      <c r="AL27" s="98" t="s">
        <v>882</v>
      </c>
      <c r="AM27" s="98" t="s">
        <v>882</v>
      </c>
      <c r="AN27" s="99" t="str">
        <f t="shared" si="13"/>
        <v/>
      </c>
      <c r="AO27" s="99" t="str">
        <f t="shared" si="13"/>
        <v/>
      </c>
      <c r="AP27" s="34" t="s">
        <v>190</v>
      </c>
      <c r="AQ27" s="34" t="s">
        <v>190</v>
      </c>
      <c r="AR27" s="100" t="str">
        <f t="shared" si="14"/>
        <v>-10576</v>
      </c>
      <c r="AS27" s="100" t="str">
        <f t="shared" si="15"/>
        <v>-10576</v>
      </c>
      <c r="AT27" s="104"/>
      <c r="AU27" s="104"/>
      <c r="AV27" s="101"/>
      <c r="AW27" s="101"/>
      <c r="AX27" s="34" t="s">
        <v>190</v>
      </c>
      <c r="AY27" s="34" t="s">
        <v>354</v>
      </c>
      <c r="AZ27" s="34" t="s">
        <v>864</v>
      </c>
      <c r="BA27" s="34"/>
      <c r="BB27" s="34" t="s">
        <v>876</v>
      </c>
      <c r="BC27" s="34"/>
      <c r="BD27" s="34" t="s">
        <v>42</v>
      </c>
      <c r="BE27" s="34" t="s">
        <v>42</v>
      </c>
      <c r="BF27" s="34"/>
      <c r="BG27" s="34" t="s">
        <v>877</v>
      </c>
      <c r="BH27" s="34" t="s">
        <v>190</v>
      </c>
      <c r="BI27" s="34" t="s">
        <v>42</v>
      </c>
      <c r="BJ27" s="34" t="s">
        <v>42</v>
      </c>
      <c r="BK27" s="34" t="s">
        <v>42</v>
      </c>
      <c r="BL27" s="34" t="s">
        <v>42</v>
      </c>
      <c r="BM27" s="34" t="s">
        <v>64</v>
      </c>
      <c r="BN27" s="34" t="s">
        <v>42</v>
      </c>
      <c r="BO27" s="34" t="s">
        <v>42</v>
      </c>
      <c r="BP27" s="34" t="s">
        <v>42</v>
      </c>
      <c r="BQ27" s="34" t="s">
        <v>42</v>
      </c>
      <c r="BR27" s="34" t="s">
        <v>42</v>
      </c>
      <c r="BS27" s="34" t="s">
        <v>42</v>
      </c>
      <c r="BT27" s="34" t="s">
        <v>42</v>
      </c>
      <c r="BU27" s="34" t="s">
        <v>847</v>
      </c>
      <c r="BV27" s="34" t="s">
        <v>64</v>
      </c>
      <c r="BW27" s="34" t="s">
        <v>42</v>
      </c>
      <c r="BX27" s="34" t="s">
        <v>42</v>
      </c>
      <c r="BY27" s="34" t="s">
        <v>873</v>
      </c>
      <c r="BZ27" s="34" t="s">
        <v>874</v>
      </c>
      <c r="CA27" s="34"/>
      <c r="CB27" s="34" t="s">
        <v>876</v>
      </c>
      <c r="CC27" s="34" t="s">
        <v>190</v>
      </c>
      <c r="CD27" s="34" t="s">
        <v>354</v>
      </c>
      <c r="CE27" s="34" t="s">
        <v>190</v>
      </c>
      <c r="CF27" s="34" t="s">
        <v>190</v>
      </c>
      <c r="CG27" s="34" t="s">
        <v>42</v>
      </c>
      <c r="CH27" s="34" t="s">
        <v>190</v>
      </c>
      <c r="CI27" s="34" t="s">
        <v>42</v>
      </c>
      <c r="CJ27" s="34" t="s">
        <v>42</v>
      </c>
      <c r="CK27" s="34" t="s">
        <v>42</v>
      </c>
      <c r="CL27" s="34" t="s">
        <v>42</v>
      </c>
      <c r="CM27" s="34" t="s">
        <v>42</v>
      </c>
      <c r="CN27" s="34" t="s">
        <v>42</v>
      </c>
      <c r="CO27" s="34" t="s">
        <v>42</v>
      </c>
      <c r="CP27" s="34" t="s">
        <v>42</v>
      </c>
      <c r="CQ27" s="34" t="s">
        <v>190</v>
      </c>
      <c r="CR27" s="34" t="s">
        <v>878</v>
      </c>
      <c r="CS27" s="34" t="s">
        <v>42</v>
      </c>
      <c r="CT27" s="34" t="s">
        <v>42</v>
      </c>
      <c r="CU27" s="34" t="s">
        <v>42</v>
      </c>
      <c r="CV27" s="34" t="s">
        <v>42</v>
      </c>
      <c r="CW27" s="34" t="s">
        <v>1211</v>
      </c>
      <c r="CX27" s="34" t="s">
        <v>1171</v>
      </c>
      <c r="CY27" s="34" t="s">
        <v>1173</v>
      </c>
      <c r="CZ27" s="34" t="s">
        <v>1211</v>
      </c>
      <c r="DA27" s="34" t="s">
        <v>1171</v>
      </c>
      <c r="DB27" s="34" t="s">
        <v>1173</v>
      </c>
      <c r="DD27" s="7" t="str">
        <f t="shared" si="2"/>
        <v>'X2901','IF-030000113','SC0024','1','N','0011267','61',' ',' ',' '</v>
      </c>
      <c r="DE27" s="7" t="str">
        <f t="shared" si="3"/>
        <v>,' ','3','4','JPY','APTTM','1','1','1',' ','2014-11-30'</v>
      </c>
      <c r="DF27" s="7" t="str">
        <f t="shared" si="4"/>
        <v>,'2014-11-30',null,null,' ',' ',' ',' ',null,' ','20170801'</v>
      </c>
      <c r="DG27" s="7" t="str">
        <f t="shared" si="5"/>
        <v>,' ','N','N',' ','-10576','-10576',0,0,'0','0'</v>
      </c>
      <c r="DH27" s="7" t="str">
        <f t="shared" si="6"/>
        <v>,'-10576','-10576',0,0,0,0,'0','FB','2014-11-30',null</v>
      </c>
      <c r="DI27" s="7" t="str">
        <f t="shared" si="7"/>
        <v>,'2015-01-14',null,' ',' ',null,'アシード （株） 本社','0',' ',' ',' '</v>
      </c>
      <c r="DJ27" s="7" t="str">
        <f t="shared" si="8"/>
        <v>,' ','N',' ',' ',' ',' ',' ',' ',' ','Z1'</v>
      </c>
      <c r="DK27" s="7" t="str">
        <f t="shared" si="9"/>
        <v>,'N',' ',' ','0011267','55',null,'2015-01-14','0','FB','0'</v>
      </c>
      <c r="DL27" s="7" t="str">
        <f t="shared" si="10"/>
        <v>,'0',' ','0',' ',' ',' ',' ',' ',' ',' '</v>
      </c>
      <c r="DM27" s="7" t="str">
        <f t="shared" si="11"/>
        <v>,' ','0','1681032',' ',' ',' ',' ','2017-08-01 10:00:00','YYW','SQL'</v>
      </c>
      <c r="DN27" s="7" t="str">
        <f t="shared" si="12"/>
        <v>,'2017-08-01 10:00:00','YYW','SQL'</v>
      </c>
    </row>
    <row r="28" spans="1:118">
      <c r="A28" s="7" t="str">
        <f t="shared" si="0"/>
        <v xml:space="preserve">INSERT INTO PS_K_CD_ARCK_H_TBL (BUSINESS_UNIT,K_CD_ARVCHK_ID,DEPTID,K_CD_PSTE_FLG,K_CD_SNDRT_SW,VENDOR_ID,K_CD_VNDADR_NO,VNDR_LOC,K_CD_VDAFLCRPDP_ID,K_CD_ARVPLN_ID,K_CD_ARCKSLP_FLG,K_CD_TKOVPLC_FLG,K_CD_P_TRD_FLG,K_CD_P_CURR_CD,K_CD_P_HSRTTYP_CD,K_CD_P_HS_RT,K_CD_P_HS_MRT,K_CD_P_HS_DRT,K_CD_P_RSK_FLG,K_CD_CMARV_DT,K_CD_BKNG_DT,K_CD_FRBKNG_DT,K_CD_SHP_DT,K_CD_WH_CD,K_CD_VSL_NM,K_CD_VSL2_NM,K_CD_BL_NO,K_CD_BL_DT,K_CD_IM_INV_NO,K_CD_INV_NO,K_CD_DTYINP_FLG,K_CD_GIT_SW,K_CD_SA_SW,K_CD_DI_NO,K_CD_P_TRDTL_AMT,K_CD_P_BSTL_AMT,K_CD_P_TRDSZ_AMT,K_CD_P_BSSZ_AMT,K_CD_P_TDLOZTL_AMT,K_CD_P_BSLOZTL_AMT,K_CD_P_TRDPITL_AMT,K_CD_P_BSPITL_AMT,K_CD_TRDDBT_AMT,K_CD_BSDBT_AMT,K_CD_TRDDBT_SZ_AMT,K_CD_BSDBT_SZ_AMT,K_CD_P_PYMTHD_NO,K_CD_P_PYMTHD_CD,K_CD_P_CLS_DT,K_CD_P_STM_DT,K_CD_P_DUE_DT,K_CD_HLOANDUE_DT,K_CD_P_PYMCDCB_TXT,K_CD_P_PYMCND_TXT,K_CD_P_CALDUE_DT,K_CD_USR1_TXT,K_CD_NMNBHN_CNT,K_CD_ORGARVCHK_ID,K_CD_ORGARVRTN_ID,K_CD_ARVPLN_FLG,K_CD_ARPNCRT_FLG,K_CD_CNL_SW,K_CD_PINTGT_FLG,K_CD_PISPT_FLG,K_CD_PIARVPLN_ID,K_CD_PILQD_FLG,K_CD_ARCKSPTORG_ID,K_CD_UPSETSTS_FLG,K_CD_ADJARVPLN_ID,K_CD_OTHSYS_FLG,K_CD_P_HSK_SW,K_CD_PVIA_BU_CD,K_CD_P_VIABUDP_CD,K_CD_PVIA_VND_CD,K_CD_PVIAVNDADR_NO,K_CD_PVIAVNDCLS_DT,K_CD_PVIAVNDDUE_DT,K_CD_PVIAVNDPYM_NO,K_CD_PVIAVNDPYM_CD,K_CD_VIA_S_PYMT_NO,K_CD_VIACUADR_NO,K_CD_VIASK_CD,K_CD_VIASKADR_NO,K_CD_VIASKDPSB_CD,K_CD_PVIABUSHCK_ID,K_CD_PVIABUARCK_ID,K_CD_PVIABUSKBL_ID,K_CD_HSKORGBU_CD,K_CD_HORGBUSHCK_ID,K_CD_HORGBUARCK_ID,K_CD_BI_ID,K_CD_BILN_NO,K_CD_INPEMP_CD,K_CD_SLSEMP_CD,K_CD_SLSCHF_CD,K_CD_BMEMP_CD,K_CD_BMCHF_CD,K_NS_CRT_DTTM,K_NS_CRT_OPRID,K_NS_CRT_PGM,K_NS_LSTUPD_DTTM,K_NS_LSTUPD_OPRID,K_NS_LSTUPD_PGM ) VALUES </v>
      </c>
      <c r="B28" s="7" t="str">
        <f t="shared" si="1"/>
        <v>('X2901','IF-030000114','SC0024','1','N','0011267','61',' ',' ',' ',' ','3','4','JPY','APTTM','1','1','1',' ','2014-11-30','2014-11-30',null,null,' ',' ',' ',' ',null,' ','20170801',' ','N','N',' ','-2396','-2396',0,0,'0','0','-2396','-2396',0,0,0,0,'0','FB','2014-11-30',null,'2015-01-14',null,' ',' ',null,'アシード （株） 本社','0',' ',' ',' ',' ','N',' ',' ',' ',' ',' ',' ',' ','Z1','N',' ',' ','0011267','55',null,'2015-01-14','0','FB','0','0',' ','0',' ',' ',' ',' ',' ',' ',' ',' ','0','1681032',' ',' ',' ',' ','2017-08-01 10:00:00','YYW','SQL','2017-08-01 10:00:00','YYW','SQL');</v>
      </c>
      <c r="D28" s="34" t="s">
        <v>838</v>
      </c>
      <c r="E28" s="34" t="s">
        <v>1187</v>
      </c>
      <c r="F28" s="34" t="s">
        <v>884</v>
      </c>
      <c r="G28" s="34" t="s">
        <v>839</v>
      </c>
      <c r="H28" s="34" t="s">
        <v>64</v>
      </c>
      <c r="I28" s="34" t="s">
        <v>873</v>
      </c>
      <c r="J28" s="34" t="s">
        <v>888</v>
      </c>
      <c r="K28" s="34" t="s">
        <v>42</v>
      </c>
      <c r="L28" s="34" t="s">
        <v>42</v>
      </c>
      <c r="M28" s="34" t="s">
        <v>42</v>
      </c>
      <c r="N28" s="34" t="s">
        <v>42</v>
      </c>
      <c r="O28" s="34" t="s">
        <v>841</v>
      </c>
      <c r="P28" s="34" t="s">
        <v>842</v>
      </c>
      <c r="Q28" s="34" t="s">
        <v>192</v>
      </c>
      <c r="R28" s="34" t="s">
        <v>193</v>
      </c>
      <c r="S28" s="34" t="s">
        <v>839</v>
      </c>
      <c r="T28" s="34" t="s">
        <v>839</v>
      </c>
      <c r="U28" s="34" t="s">
        <v>839</v>
      </c>
      <c r="V28" s="34" t="s">
        <v>42</v>
      </c>
      <c r="W28" s="34" t="s">
        <v>864</v>
      </c>
      <c r="X28" s="34" t="s">
        <v>864</v>
      </c>
      <c r="Y28" s="34"/>
      <c r="Z28" s="34"/>
      <c r="AA28" s="34" t="s">
        <v>42</v>
      </c>
      <c r="AB28" s="34" t="s">
        <v>42</v>
      </c>
      <c r="AC28" s="34" t="s">
        <v>42</v>
      </c>
      <c r="AD28" s="34" t="s">
        <v>42</v>
      </c>
      <c r="AE28" s="34"/>
      <c r="AF28" s="34" t="s">
        <v>42</v>
      </c>
      <c r="AG28" s="34" t="s">
        <v>1213</v>
      </c>
      <c r="AH28" s="34" t="s">
        <v>42</v>
      </c>
      <c r="AI28" s="34" t="s">
        <v>64</v>
      </c>
      <c r="AJ28" s="34" t="s">
        <v>64</v>
      </c>
      <c r="AK28" s="34" t="s">
        <v>42</v>
      </c>
      <c r="AL28" s="98" t="s">
        <v>883</v>
      </c>
      <c r="AM28" s="98" t="s">
        <v>883</v>
      </c>
      <c r="AN28" s="99" t="str">
        <f t="shared" si="13"/>
        <v/>
      </c>
      <c r="AO28" s="99" t="str">
        <f t="shared" si="13"/>
        <v/>
      </c>
      <c r="AP28" s="34" t="s">
        <v>190</v>
      </c>
      <c r="AQ28" s="34" t="s">
        <v>190</v>
      </c>
      <c r="AR28" s="100" t="str">
        <f t="shared" si="14"/>
        <v>-2396</v>
      </c>
      <c r="AS28" s="100" t="str">
        <f t="shared" si="15"/>
        <v>-2396</v>
      </c>
      <c r="AT28" s="104"/>
      <c r="AU28" s="104"/>
      <c r="AV28" s="101"/>
      <c r="AW28" s="101"/>
      <c r="AX28" s="34" t="s">
        <v>190</v>
      </c>
      <c r="AY28" s="34" t="s">
        <v>354</v>
      </c>
      <c r="AZ28" s="34" t="s">
        <v>864</v>
      </c>
      <c r="BA28" s="34"/>
      <c r="BB28" s="34" t="s">
        <v>876</v>
      </c>
      <c r="BC28" s="34"/>
      <c r="BD28" s="34" t="s">
        <v>42</v>
      </c>
      <c r="BE28" s="34" t="s">
        <v>42</v>
      </c>
      <c r="BF28" s="34"/>
      <c r="BG28" s="34" t="s">
        <v>877</v>
      </c>
      <c r="BH28" s="34" t="s">
        <v>190</v>
      </c>
      <c r="BI28" s="34" t="s">
        <v>42</v>
      </c>
      <c r="BJ28" s="34" t="s">
        <v>42</v>
      </c>
      <c r="BK28" s="34" t="s">
        <v>42</v>
      </c>
      <c r="BL28" s="34" t="s">
        <v>42</v>
      </c>
      <c r="BM28" s="34" t="s">
        <v>64</v>
      </c>
      <c r="BN28" s="34" t="s">
        <v>42</v>
      </c>
      <c r="BO28" s="34" t="s">
        <v>42</v>
      </c>
      <c r="BP28" s="34" t="s">
        <v>42</v>
      </c>
      <c r="BQ28" s="34" t="s">
        <v>42</v>
      </c>
      <c r="BR28" s="34" t="s">
        <v>42</v>
      </c>
      <c r="BS28" s="34" t="s">
        <v>42</v>
      </c>
      <c r="BT28" s="34" t="s">
        <v>42</v>
      </c>
      <c r="BU28" s="34" t="s">
        <v>847</v>
      </c>
      <c r="BV28" s="34" t="s">
        <v>64</v>
      </c>
      <c r="BW28" s="34" t="s">
        <v>42</v>
      </c>
      <c r="BX28" s="34" t="s">
        <v>42</v>
      </c>
      <c r="BY28" s="34" t="s">
        <v>873</v>
      </c>
      <c r="BZ28" s="34" t="s">
        <v>874</v>
      </c>
      <c r="CA28" s="34"/>
      <c r="CB28" s="34" t="s">
        <v>876</v>
      </c>
      <c r="CC28" s="34" t="s">
        <v>190</v>
      </c>
      <c r="CD28" s="34" t="s">
        <v>354</v>
      </c>
      <c r="CE28" s="34" t="s">
        <v>190</v>
      </c>
      <c r="CF28" s="34" t="s">
        <v>190</v>
      </c>
      <c r="CG28" s="34" t="s">
        <v>42</v>
      </c>
      <c r="CH28" s="34" t="s">
        <v>190</v>
      </c>
      <c r="CI28" s="34" t="s">
        <v>42</v>
      </c>
      <c r="CJ28" s="34" t="s">
        <v>42</v>
      </c>
      <c r="CK28" s="34" t="s">
        <v>42</v>
      </c>
      <c r="CL28" s="34" t="s">
        <v>42</v>
      </c>
      <c r="CM28" s="34" t="s">
        <v>42</v>
      </c>
      <c r="CN28" s="34" t="s">
        <v>42</v>
      </c>
      <c r="CO28" s="34" t="s">
        <v>42</v>
      </c>
      <c r="CP28" s="34" t="s">
        <v>42</v>
      </c>
      <c r="CQ28" s="34" t="s">
        <v>190</v>
      </c>
      <c r="CR28" s="34" t="s">
        <v>878</v>
      </c>
      <c r="CS28" s="34" t="s">
        <v>42</v>
      </c>
      <c r="CT28" s="34" t="s">
        <v>42</v>
      </c>
      <c r="CU28" s="34" t="s">
        <v>42</v>
      </c>
      <c r="CV28" s="34" t="s">
        <v>42</v>
      </c>
      <c r="CW28" s="34" t="s">
        <v>1211</v>
      </c>
      <c r="CX28" s="34" t="s">
        <v>1171</v>
      </c>
      <c r="CY28" s="34" t="s">
        <v>1173</v>
      </c>
      <c r="CZ28" s="34" t="s">
        <v>1211</v>
      </c>
      <c r="DA28" s="34" t="s">
        <v>1171</v>
      </c>
      <c r="DB28" s="34" t="s">
        <v>1173</v>
      </c>
      <c r="DD28" s="7" t="str">
        <f t="shared" si="2"/>
        <v>'X2901','IF-030000114','SC0024','1','N','0011267','61',' ',' ',' '</v>
      </c>
      <c r="DE28" s="7" t="str">
        <f t="shared" si="3"/>
        <v>,' ','3','4','JPY','APTTM','1','1','1',' ','2014-11-30'</v>
      </c>
      <c r="DF28" s="7" t="str">
        <f t="shared" si="4"/>
        <v>,'2014-11-30',null,null,' ',' ',' ',' ',null,' ','20170801'</v>
      </c>
      <c r="DG28" s="7" t="str">
        <f t="shared" si="5"/>
        <v>,' ','N','N',' ','-2396','-2396',0,0,'0','0'</v>
      </c>
      <c r="DH28" s="7" t="str">
        <f t="shared" si="6"/>
        <v>,'-2396','-2396',0,0,0,0,'0','FB','2014-11-30',null</v>
      </c>
      <c r="DI28" s="7" t="str">
        <f t="shared" si="7"/>
        <v>,'2015-01-14',null,' ',' ',null,'アシード （株） 本社','0',' ',' ',' '</v>
      </c>
      <c r="DJ28" s="7" t="str">
        <f t="shared" si="8"/>
        <v>,' ','N',' ',' ',' ',' ',' ',' ',' ','Z1'</v>
      </c>
      <c r="DK28" s="7" t="str">
        <f t="shared" si="9"/>
        <v>,'N',' ',' ','0011267','55',null,'2015-01-14','0','FB','0'</v>
      </c>
      <c r="DL28" s="7" t="str">
        <f t="shared" si="10"/>
        <v>,'0',' ','0',' ',' ',' ',' ',' ',' ',' '</v>
      </c>
      <c r="DM28" s="7" t="str">
        <f t="shared" si="11"/>
        <v>,' ','0','1681032',' ',' ',' ',' ','2017-08-01 10:00:00','YYW','SQL'</v>
      </c>
      <c r="DN28" s="7" t="str">
        <f t="shared" si="12"/>
        <v>,'2017-08-01 10:00:00','YYW','SQL'</v>
      </c>
    </row>
    <row r="29" spans="1:118">
      <c r="A29" s="7" t="str">
        <f t="shared" si="0"/>
        <v xml:space="preserve">INSERT INTO PS_K_CD_ARCK_H_TBL (BUSINESS_UNIT,K_CD_ARVCHK_ID,DEPTID,K_CD_PSTE_FLG,K_CD_SNDRT_SW,VENDOR_ID,K_CD_VNDADR_NO,VNDR_LOC,K_CD_VDAFLCRPDP_ID,K_CD_ARVPLN_ID,K_CD_ARCKSLP_FLG,K_CD_TKOVPLC_FLG,K_CD_P_TRD_FLG,K_CD_P_CURR_CD,K_CD_P_HSRTTYP_CD,K_CD_P_HS_RT,K_CD_P_HS_MRT,K_CD_P_HS_DRT,K_CD_P_RSK_FLG,K_CD_CMARV_DT,K_CD_BKNG_DT,K_CD_FRBKNG_DT,K_CD_SHP_DT,K_CD_WH_CD,K_CD_VSL_NM,K_CD_VSL2_NM,K_CD_BL_NO,K_CD_BL_DT,K_CD_IM_INV_NO,K_CD_INV_NO,K_CD_DTYINP_FLG,K_CD_GIT_SW,K_CD_SA_SW,K_CD_DI_NO,K_CD_P_TRDTL_AMT,K_CD_P_BSTL_AMT,K_CD_P_TRDSZ_AMT,K_CD_P_BSSZ_AMT,K_CD_P_TDLOZTL_AMT,K_CD_P_BSLOZTL_AMT,K_CD_P_TRDPITL_AMT,K_CD_P_BSPITL_AMT,K_CD_TRDDBT_AMT,K_CD_BSDBT_AMT,K_CD_TRDDBT_SZ_AMT,K_CD_BSDBT_SZ_AMT,K_CD_P_PYMTHD_NO,K_CD_P_PYMTHD_CD,K_CD_P_CLS_DT,K_CD_P_STM_DT,K_CD_P_DUE_DT,K_CD_HLOANDUE_DT,K_CD_P_PYMCDCB_TXT,K_CD_P_PYMCND_TXT,K_CD_P_CALDUE_DT,K_CD_USR1_TXT,K_CD_NMNBHN_CNT,K_CD_ORGARVCHK_ID,K_CD_ORGARVRTN_ID,K_CD_ARVPLN_FLG,K_CD_ARPNCRT_FLG,K_CD_CNL_SW,K_CD_PINTGT_FLG,K_CD_PISPT_FLG,K_CD_PIARVPLN_ID,K_CD_PILQD_FLG,K_CD_ARCKSPTORG_ID,K_CD_UPSETSTS_FLG,K_CD_ADJARVPLN_ID,K_CD_OTHSYS_FLG,K_CD_P_HSK_SW,K_CD_PVIA_BU_CD,K_CD_P_VIABUDP_CD,K_CD_PVIA_VND_CD,K_CD_PVIAVNDADR_NO,K_CD_PVIAVNDCLS_DT,K_CD_PVIAVNDDUE_DT,K_CD_PVIAVNDPYM_NO,K_CD_PVIAVNDPYM_CD,K_CD_VIA_S_PYMT_NO,K_CD_VIACUADR_NO,K_CD_VIASK_CD,K_CD_VIASKADR_NO,K_CD_VIASKDPSB_CD,K_CD_PVIABUSHCK_ID,K_CD_PVIABUARCK_ID,K_CD_PVIABUSKBL_ID,K_CD_HSKORGBU_CD,K_CD_HORGBUSHCK_ID,K_CD_HORGBUARCK_ID,K_CD_BI_ID,K_CD_BILN_NO,K_CD_INPEMP_CD,K_CD_SLSEMP_CD,K_CD_SLSCHF_CD,K_CD_BMEMP_CD,K_CD_BMCHF_CD,K_NS_CRT_DTTM,K_NS_CRT_OPRID,K_NS_CRT_PGM,K_NS_LSTUPD_DTTM,K_NS_LSTUPD_OPRID,K_NS_LSTUPD_PGM ) VALUES </v>
      </c>
      <c r="B29" s="7" t="str">
        <f t="shared" si="1"/>
        <v>('X2901','IF-030000115','SC0024','1','N','0011267','61',' ',' ',' ',' ','3','4','JPY','APTTM','1','1','1',' ','2014-11-30','2014-11-30',null,null,' ',' ',' ',' ',null,' ','20170801',' ','N','N',' ','-5069','-5069',0,0,'0','0','-5069','-5069',0,0,0,0,'0','FB','2014-11-30',null,'2015-01-20',null,' ',' ',null,'アシード （株） 本社','0',' ',' ',' ',' ','N',' ',' ',' ',' ',' ',' ',' ','Z1','N',' ',' ','0011267','59',null,'2015-01-20','0','FB','0','0',' ','0',' ',' ',' ',' ',' ',' ',' ',' ','0','1681032',' ',' ',' ',' ','2017-08-01 10:00:00','YYW','SQL','2017-08-01 10:00:00','YYW','SQL');</v>
      </c>
      <c r="D29" s="34" t="s">
        <v>838</v>
      </c>
      <c r="E29" s="34" t="s">
        <v>1188</v>
      </c>
      <c r="F29" s="34" t="s">
        <v>884</v>
      </c>
      <c r="G29" s="34" t="s">
        <v>839</v>
      </c>
      <c r="H29" s="34" t="s">
        <v>64</v>
      </c>
      <c r="I29" s="34" t="s">
        <v>873</v>
      </c>
      <c r="J29" s="34" t="s">
        <v>888</v>
      </c>
      <c r="K29" s="34" t="s">
        <v>42</v>
      </c>
      <c r="L29" s="34" t="s">
        <v>42</v>
      </c>
      <c r="M29" s="34" t="s">
        <v>42</v>
      </c>
      <c r="N29" s="34" t="s">
        <v>42</v>
      </c>
      <c r="O29" s="34" t="s">
        <v>841</v>
      </c>
      <c r="P29" s="34" t="s">
        <v>842</v>
      </c>
      <c r="Q29" s="34" t="s">
        <v>192</v>
      </c>
      <c r="R29" s="34" t="s">
        <v>193</v>
      </c>
      <c r="S29" s="34" t="s">
        <v>839</v>
      </c>
      <c r="T29" s="34" t="s">
        <v>839</v>
      </c>
      <c r="U29" s="34" t="s">
        <v>839</v>
      </c>
      <c r="V29" s="34" t="s">
        <v>42</v>
      </c>
      <c r="W29" s="34" t="s">
        <v>864</v>
      </c>
      <c r="X29" s="34" t="s">
        <v>864</v>
      </c>
      <c r="Y29" s="34"/>
      <c r="Z29" s="34"/>
      <c r="AA29" s="34" t="s">
        <v>42</v>
      </c>
      <c r="AB29" s="34" t="s">
        <v>42</v>
      </c>
      <c r="AC29" s="34" t="s">
        <v>42</v>
      </c>
      <c r="AD29" s="34" t="s">
        <v>42</v>
      </c>
      <c r="AE29" s="34"/>
      <c r="AF29" s="34" t="s">
        <v>42</v>
      </c>
      <c r="AG29" s="34" t="s">
        <v>1213</v>
      </c>
      <c r="AH29" s="34" t="s">
        <v>42</v>
      </c>
      <c r="AI29" s="34" t="s">
        <v>64</v>
      </c>
      <c r="AJ29" s="34" t="s">
        <v>64</v>
      </c>
      <c r="AK29" s="34" t="s">
        <v>42</v>
      </c>
      <c r="AL29" s="98" t="s">
        <v>886</v>
      </c>
      <c r="AM29" s="98" t="s">
        <v>886</v>
      </c>
      <c r="AN29" s="99" t="str">
        <f t="shared" si="13"/>
        <v/>
      </c>
      <c r="AO29" s="99" t="str">
        <f t="shared" si="13"/>
        <v/>
      </c>
      <c r="AP29" s="34" t="s">
        <v>190</v>
      </c>
      <c r="AQ29" s="34" t="s">
        <v>190</v>
      </c>
      <c r="AR29" s="100" t="str">
        <f t="shared" si="14"/>
        <v>-5069</v>
      </c>
      <c r="AS29" s="100" t="str">
        <f t="shared" si="15"/>
        <v>-5069</v>
      </c>
      <c r="AT29" s="104"/>
      <c r="AU29" s="104"/>
      <c r="AV29" s="101"/>
      <c r="AW29" s="101"/>
      <c r="AX29" s="34" t="s">
        <v>190</v>
      </c>
      <c r="AY29" s="34" t="s">
        <v>354</v>
      </c>
      <c r="AZ29" s="34" t="s">
        <v>864</v>
      </c>
      <c r="BA29" s="34"/>
      <c r="BB29" s="34" t="s">
        <v>887</v>
      </c>
      <c r="BC29" s="34"/>
      <c r="BD29" s="34" t="s">
        <v>42</v>
      </c>
      <c r="BE29" s="34" t="s">
        <v>42</v>
      </c>
      <c r="BF29" s="34"/>
      <c r="BG29" s="34" t="s">
        <v>877</v>
      </c>
      <c r="BH29" s="34" t="s">
        <v>190</v>
      </c>
      <c r="BI29" s="34" t="s">
        <v>42</v>
      </c>
      <c r="BJ29" s="34" t="s">
        <v>42</v>
      </c>
      <c r="BK29" s="34" t="s">
        <v>42</v>
      </c>
      <c r="BL29" s="34" t="s">
        <v>42</v>
      </c>
      <c r="BM29" s="34" t="s">
        <v>64</v>
      </c>
      <c r="BN29" s="34" t="s">
        <v>42</v>
      </c>
      <c r="BO29" s="34" t="s">
        <v>42</v>
      </c>
      <c r="BP29" s="34" t="s">
        <v>42</v>
      </c>
      <c r="BQ29" s="34" t="s">
        <v>42</v>
      </c>
      <c r="BR29" s="34" t="s">
        <v>42</v>
      </c>
      <c r="BS29" s="34" t="s">
        <v>42</v>
      </c>
      <c r="BT29" s="34" t="s">
        <v>42</v>
      </c>
      <c r="BU29" s="34" t="s">
        <v>847</v>
      </c>
      <c r="BV29" s="34" t="s">
        <v>64</v>
      </c>
      <c r="BW29" s="34" t="s">
        <v>42</v>
      </c>
      <c r="BX29" s="34" t="s">
        <v>42</v>
      </c>
      <c r="BY29" s="34" t="s">
        <v>873</v>
      </c>
      <c r="BZ29" s="34" t="s">
        <v>885</v>
      </c>
      <c r="CA29" s="34"/>
      <c r="CB29" s="34" t="s">
        <v>887</v>
      </c>
      <c r="CC29" s="34" t="s">
        <v>190</v>
      </c>
      <c r="CD29" s="34" t="s">
        <v>354</v>
      </c>
      <c r="CE29" s="34" t="s">
        <v>190</v>
      </c>
      <c r="CF29" s="34" t="s">
        <v>190</v>
      </c>
      <c r="CG29" s="34" t="s">
        <v>42</v>
      </c>
      <c r="CH29" s="34" t="s">
        <v>190</v>
      </c>
      <c r="CI29" s="34" t="s">
        <v>42</v>
      </c>
      <c r="CJ29" s="34" t="s">
        <v>42</v>
      </c>
      <c r="CK29" s="34" t="s">
        <v>42</v>
      </c>
      <c r="CL29" s="34" t="s">
        <v>42</v>
      </c>
      <c r="CM29" s="34" t="s">
        <v>42</v>
      </c>
      <c r="CN29" s="34" t="s">
        <v>42</v>
      </c>
      <c r="CO29" s="34" t="s">
        <v>42</v>
      </c>
      <c r="CP29" s="34" t="s">
        <v>42</v>
      </c>
      <c r="CQ29" s="34" t="s">
        <v>190</v>
      </c>
      <c r="CR29" s="34" t="s">
        <v>878</v>
      </c>
      <c r="CS29" s="34" t="s">
        <v>42</v>
      </c>
      <c r="CT29" s="34" t="s">
        <v>42</v>
      </c>
      <c r="CU29" s="34" t="s">
        <v>42</v>
      </c>
      <c r="CV29" s="34" t="s">
        <v>42</v>
      </c>
      <c r="CW29" s="34" t="s">
        <v>1211</v>
      </c>
      <c r="CX29" s="34" t="s">
        <v>1171</v>
      </c>
      <c r="CY29" s="34" t="s">
        <v>1173</v>
      </c>
      <c r="CZ29" s="34" t="s">
        <v>1211</v>
      </c>
      <c r="DA29" s="34" t="s">
        <v>1171</v>
      </c>
      <c r="DB29" s="34" t="s">
        <v>1173</v>
      </c>
      <c r="DD29" s="7" t="str">
        <f t="shared" si="2"/>
        <v>'X2901','IF-030000115','SC0024','1','N','0011267','61',' ',' ',' '</v>
      </c>
      <c r="DE29" s="7" t="str">
        <f t="shared" si="3"/>
        <v>,' ','3','4','JPY','APTTM','1','1','1',' ','2014-11-30'</v>
      </c>
      <c r="DF29" s="7" t="str">
        <f t="shared" si="4"/>
        <v>,'2014-11-30',null,null,' ',' ',' ',' ',null,' ','20170801'</v>
      </c>
      <c r="DG29" s="7" t="str">
        <f t="shared" si="5"/>
        <v>,' ','N','N',' ','-5069','-5069',0,0,'0','0'</v>
      </c>
      <c r="DH29" s="7" t="str">
        <f t="shared" si="6"/>
        <v>,'-5069','-5069',0,0,0,0,'0','FB','2014-11-30',null</v>
      </c>
      <c r="DI29" s="7" t="str">
        <f t="shared" si="7"/>
        <v>,'2015-01-20',null,' ',' ',null,'アシード （株） 本社','0',' ',' ',' '</v>
      </c>
      <c r="DJ29" s="7" t="str">
        <f t="shared" si="8"/>
        <v>,' ','N',' ',' ',' ',' ',' ',' ',' ','Z1'</v>
      </c>
      <c r="DK29" s="7" t="str">
        <f t="shared" si="9"/>
        <v>,'N',' ',' ','0011267','59',null,'2015-01-20','0','FB','0'</v>
      </c>
      <c r="DL29" s="7" t="str">
        <f t="shared" si="10"/>
        <v>,'0',' ','0',' ',' ',' ',' ',' ',' ',' '</v>
      </c>
      <c r="DM29" s="7" t="str">
        <f t="shared" si="11"/>
        <v>,' ','0','1681032',' ',' ',' ',' ','2017-08-01 10:00:00','YYW','SQL'</v>
      </c>
      <c r="DN29" s="7" t="str">
        <f t="shared" si="12"/>
        <v>,'2017-08-01 10:00:00','YYW','SQL'</v>
      </c>
    </row>
    <row r="30" spans="1:118">
      <c r="A30" s="7" t="str">
        <f t="shared" si="0"/>
        <v xml:space="preserve">INSERT INTO PS_K_CD_ARCK_H_TBL (BUSINESS_UNIT,K_CD_ARVCHK_ID,DEPTID,K_CD_PSTE_FLG,K_CD_SNDRT_SW,VENDOR_ID,K_CD_VNDADR_NO,VNDR_LOC,K_CD_VDAFLCRPDP_ID,K_CD_ARVPLN_ID,K_CD_ARCKSLP_FLG,K_CD_TKOVPLC_FLG,K_CD_P_TRD_FLG,K_CD_P_CURR_CD,K_CD_P_HSRTTYP_CD,K_CD_P_HS_RT,K_CD_P_HS_MRT,K_CD_P_HS_DRT,K_CD_P_RSK_FLG,K_CD_CMARV_DT,K_CD_BKNG_DT,K_CD_FRBKNG_DT,K_CD_SHP_DT,K_CD_WH_CD,K_CD_VSL_NM,K_CD_VSL2_NM,K_CD_BL_NO,K_CD_BL_DT,K_CD_IM_INV_NO,K_CD_INV_NO,K_CD_DTYINP_FLG,K_CD_GIT_SW,K_CD_SA_SW,K_CD_DI_NO,K_CD_P_TRDTL_AMT,K_CD_P_BSTL_AMT,K_CD_P_TRDSZ_AMT,K_CD_P_BSSZ_AMT,K_CD_P_TDLOZTL_AMT,K_CD_P_BSLOZTL_AMT,K_CD_P_TRDPITL_AMT,K_CD_P_BSPITL_AMT,K_CD_TRDDBT_AMT,K_CD_BSDBT_AMT,K_CD_TRDDBT_SZ_AMT,K_CD_BSDBT_SZ_AMT,K_CD_P_PYMTHD_NO,K_CD_P_PYMTHD_CD,K_CD_P_CLS_DT,K_CD_P_STM_DT,K_CD_P_DUE_DT,K_CD_HLOANDUE_DT,K_CD_P_PYMCDCB_TXT,K_CD_P_PYMCND_TXT,K_CD_P_CALDUE_DT,K_CD_USR1_TXT,K_CD_NMNBHN_CNT,K_CD_ORGARVCHK_ID,K_CD_ORGARVRTN_ID,K_CD_ARVPLN_FLG,K_CD_ARPNCRT_FLG,K_CD_CNL_SW,K_CD_PINTGT_FLG,K_CD_PISPT_FLG,K_CD_PIARVPLN_ID,K_CD_PILQD_FLG,K_CD_ARCKSPTORG_ID,K_CD_UPSETSTS_FLG,K_CD_ADJARVPLN_ID,K_CD_OTHSYS_FLG,K_CD_P_HSK_SW,K_CD_PVIA_BU_CD,K_CD_P_VIABUDP_CD,K_CD_PVIA_VND_CD,K_CD_PVIAVNDADR_NO,K_CD_PVIAVNDCLS_DT,K_CD_PVIAVNDDUE_DT,K_CD_PVIAVNDPYM_NO,K_CD_PVIAVNDPYM_CD,K_CD_VIA_S_PYMT_NO,K_CD_VIACUADR_NO,K_CD_VIASK_CD,K_CD_VIASKADR_NO,K_CD_VIASKDPSB_CD,K_CD_PVIABUSHCK_ID,K_CD_PVIABUARCK_ID,K_CD_PVIABUSKBL_ID,K_CD_HSKORGBU_CD,K_CD_HORGBUSHCK_ID,K_CD_HORGBUARCK_ID,K_CD_BI_ID,K_CD_BILN_NO,K_CD_INPEMP_CD,K_CD_SLSEMP_CD,K_CD_SLSCHF_CD,K_CD_BMEMP_CD,K_CD_BMCHF_CD,K_NS_CRT_DTTM,K_NS_CRT_OPRID,K_NS_CRT_PGM,K_NS_LSTUPD_DTTM,K_NS_LSTUPD_OPRID,K_NS_LSTUPD_PGM ) VALUES </v>
      </c>
      <c r="B30" s="7" t="str">
        <f t="shared" si="1"/>
        <v>('X2901','IF-030000116','SC0024','1','N','0011267','61',' ',' ',' ',' ','3','4','JPY','APTTM','1','1','1',' ','2014-11-30','2014-11-30',null,null,' ',' ',' ',' ',null,' ','20170801',' ','N','N',' ','-43931','-43931',0,0,'0','0','-43931','-43931',0,0,0,0,'0','FB','2014-11-30',null,'2015-01-20',null,' ',' ',null,'アシード （株） 本社','0',' ',' ',' ',' ','N',' ',' ',' ',' ',' ',' ',' ','Z1','N',' ',' ','0011267','61',null,'2015-01-20','0','FB','0','0',' ','0',' ',' ',' ',' ',' ',' ',' ',' ','0','1681032',' ',' ',' ',' ','2017-08-01 10:00:00','YYW','SQL','2017-08-01 10:00:00','YYW','SQL');</v>
      </c>
      <c r="D30" s="34" t="s">
        <v>838</v>
      </c>
      <c r="E30" s="34" t="s">
        <v>1189</v>
      </c>
      <c r="F30" s="34" t="s">
        <v>884</v>
      </c>
      <c r="G30" s="34" t="s">
        <v>839</v>
      </c>
      <c r="H30" s="34" t="s">
        <v>64</v>
      </c>
      <c r="I30" s="34" t="s">
        <v>873</v>
      </c>
      <c r="J30" s="34" t="s">
        <v>888</v>
      </c>
      <c r="K30" s="34" t="s">
        <v>42</v>
      </c>
      <c r="L30" s="34" t="s">
        <v>42</v>
      </c>
      <c r="M30" s="34" t="s">
        <v>42</v>
      </c>
      <c r="N30" s="34" t="s">
        <v>42</v>
      </c>
      <c r="O30" s="34" t="s">
        <v>841</v>
      </c>
      <c r="P30" s="34" t="s">
        <v>842</v>
      </c>
      <c r="Q30" s="34" t="s">
        <v>192</v>
      </c>
      <c r="R30" s="34" t="s">
        <v>193</v>
      </c>
      <c r="S30" s="34" t="s">
        <v>839</v>
      </c>
      <c r="T30" s="34" t="s">
        <v>839</v>
      </c>
      <c r="U30" s="34" t="s">
        <v>839</v>
      </c>
      <c r="V30" s="34" t="s">
        <v>42</v>
      </c>
      <c r="W30" s="34" t="s">
        <v>864</v>
      </c>
      <c r="X30" s="34" t="s">
        <v>864</v>
      </c>
      <c r="Y30" s="34"/>
      <c r="Z30" s="34"/>
      <c r="AA30" s="34" t="s">
        <v>42</v>
      </c>
      <c r="AB30" s="34" t="s">
        <v>42</v>
      </c>
      <c r="AC30" s="34" t="s">
        <v>42</v>
      </c>
      <c r="AD30" s="34" t="s">
        <v>42</v>
      </c>
      <c r="AE30" s="34"/>
      <c r="AF30" s="34" t="s">
        <v>42</v>
      </c>
      <c r="AG30" s="34" t="s">
        <v>1213</v>
      </c>
      <c r="AH30" s="34" t="s">
        <v>42</v>
      </c>
      <c r="AI30" s="34" t="s">
        <v>64</v>
      </c>
      <c r="AJ30" s="34" t="s">
        <v>64</v>
      </c>
      <c r="AK30" s="34" t="s">
        <v>42</v>
      </c>
      <c r="AL30" s="98" t="s">
        <v>889</v>
      </c>
      <c r="AM30" s="98" t="s">
        <v>889</v>
      </c>
      <c r="AN30" s="99" t="str">
        <f t="shared" si="13"/>
        <v/>
      </c>
      <c r="AO30" s="99" t="str">
        <f t="shared" si="13"/>
        <v/>
      </c>
      <c r="AP30" s="34" t="s">
        <v>190</v>
      </c>
      <c r="AQ30" s="34" t="s">
        <v>190</v>
      </c>
      <c r="AR30" s="100" t="str">
        <f t="shared" si="14"/>
        <v>-43931</v>
      </c>
      <c r="AS30" s="100" t="str">
        <f t="shared" si="15"/>
        <v>-43931</v>
      </c>
      <c r="AT30" s="104"/>
      <c r="AU30" s="104"/>
      <c r="AV30" s="101"/>
      <c r="AW30" s="101"/>
      <c r="AX30" s="34" t="s">
        <v>190</v>
      </c>
      <c r="AY30" s="34" t="s">
        <v>354</v>
      </c>
      <c r="AZ30" s="34" t="s">
        <v>864</v>
      </c>
      <c r="BA30" s="34"/>
      <c r="BB30" s="34" t="s">
        <v>887</v>
      </c>
      <c r="BC30" s="34"/>
      <c r="BD30" s="34" t="s">
        <v>42</v>
      </c>
      <c r="BE30" s="34" t="s">
        <v>42</v>
      </c>
      <c r="BF30" s="34"/>
      <c r="BG30" s="34" t="s">
        <v>877</v>
      </c>
      <c r="BH30" s="34" t="s">
        <v>190</v>
      </c>
      <c r="BI30" s="34" t="s">
        <v>42</v>
      </c>
      <c r="BJ30" s="34" t="s">
        <v>42</v>
      </c>
      <c r="BK30" s="34" t="s">
        <v>42</v>
      </c>
      <c r="BL30" s="34" t="s">
        <v>42</v>
      </c>
      <c r="BM30" s="34" t="s">
        <v>64</v>
      </c>
      <c r="BN30" s="34" t="s">
        <v>42</v>
      </c>
      <c r="BO30" s="34" t="s">
        <v>42</v>
      </c>
      <c r="BP30" s="34" t="s">
        <v>42</v>
      </c>
      <c r="BQ30" s="34" t="s">
        <v>42</v>
      </c>
      <c r="BR30" s="34" t="s">
        <v>42</v>
      </c>
      <c r="BS30" s="34" t="s">
        <v>42</v>
      </c>
      <c r="BT30" s="34" t="s">
        <v>42</v>
      </c>
      <c r="BU30" s="34" t="s">
        <v>847</v>
      </c>
      <c r="BV30" s="34" t="s">
        <v>64</v>
      </c>
      <c r="BW30" s="34" t="s">
        <v>42</v>
      </c>
      <c r="BX30" s="34" t="s">
        <v>42</v>
      </c>
      <c r="BY30" s="34" t="s">
        <v>873</v>
      </c>
      <c r="BZ30" s="34" t="s">
        <v>888</v>
      </c>
      <c r="CA30" s="34"/>
      <c r="CB30" s="34" t="s">
        <v>887</v>
      </c>
      <c r="CC30" s="34" t="s">
        <v>190</v>
      </c>
      <c r="CD30" s="34" t="s">
        <v>354</v>
      </c>
      <c r="CE30" s="34" t="s">
        <v>190</v>
      </c>
      <c r="CF30" s="34" t="s">
        <v>190</v>
      </c>
      <c r="CG30" s="34" t="s">
        <v>42</v>
      </c>
      <c r="CH30" s="34" t="s">
        <v>190</v>
      </c>
      <c r="CI30" s="34" t="s">
        <v>42</v>
      </c>
      <c r="CJ30" s="34" t="s">
        <v>42</v>
      </c>
      <c r="CK30" s="34" t="s">
        <v>42</v>
      </c>
      <c r="CL30" s="34" t="s">
        <v>42</v>
      </c>
      <c r="CM30" s="34" t="s">
        <v>42</v>
      </c>
      <c r="CN30" s="34" t="s">
        <v>42</v>
      </c>
      <c r="CO30" s="34" t="s">
        <v>42</v>
      </c>
      <c r="CP30" s="34" t="s">
        <v>42</v>
      </c>
      <c r="CQ30" s="34" t="s">
        <v>190</v>
      </c>
      <c r="CR30" s="34" t="s">
        <v>878</v>
      </c>
      <c r="CS30" s="34" t="s">
        <v>42</v>
      </c>
      <c r="CT30" s="34" t="s">
        <v>42</v>
      </c>
      <c r="CU30" s="34" t="s">
        <v>42</v>
      </c>
      <c r="CV30" s="34" t="s">
        <v>42</v>
      </c>
      <c r="CW30" s="34" t="s">
        <v>1211</v>
      </c>
      <c r="CX30" s="34" t="s">
        <v>1171</v>
      </c>
      <c r="CY30" s="34" t="s">
        <v>1173</v>
      </c>
      <c r="CZ30" s="34" t="s">
        <v>1211</v>
      </c>
      <c r="DA30" s="34" t="s">
        <v>1171</v>
      </c>
      <c r="DB30" s="34" t="s">
        <v>1173</v>
      </c>
      <c r="DD30" s="7" t="str">
        <f t="shared" si="2"/>
        <v>'X2901','IF-030000116','SC0024','1','N','0011267','61',' ',' ',' '</v>
      </c>
      <c r="DE30" s="7" t="str">
        <f t="shared" si="3"/>
        <v>,' ','3','4','JPY','APTTM','1','1','1',' ','2014-11-30'</v>
      </c>
      <c r="DF30" s="7" t="str">
        <f t="shared" si="4"/>
        <v>,'2014-11-30',null,null,' ',' ',' ',' ',null,' ','20170801'</v>
      </c>
      <c r="DG30" s="7" t="str">
        <f t="shared" si="5"/>
        <v>,' ','N','N',' ','-43931','-43931',0,0,'0','0'</v>
      </c>
      <c r="DH30" s="7" t="str">
        <f t="shared" si="6"/>
        <v>,'-43931','-43931',0,0,0,0,'0','FB','2014-11-30',null</v>
      </c>
      <c r="DI30" s="7" t="str">
        <f t="shared" si="7"/>
        <v>,'2015-01-20',null,' ',' ',null,'アシード （株） 本社','0',' ',' ',' '</v>
      </c>
      <c r="DJ30" s="7" t="str">
        <f t="shared" si="8"/>
        <v>,' ','N',' ',' ',' ',' ',' ',' ',' ','Z1'</v>
      </c>
      <c r="DK30" s="7" t="str">
        <f t="shared" si="9"/>
        <v>,'N',' ',' ','0011267','61',null,'2015-01-20','0','FB','0'</v>
      </c>
      <c r="DL30" s="7" t="str">
        <f t="shared" si="10"/>
        <v>,'0',' ','0',' ',' ',' ',' ',' ',' ',' '</v>
      </c>
      <c r="DM30" s="7" t="str">
        <f t="shared" si="11"/>
        <v>,' ','0','1681032',' ',' ',' ',' ','2017-08-01 10:00:00','YYW','SQL'</v>
      </c>
      <c r="DN30" s="7" t="str">
        <f t="shared" si="12"/>
        <v>,'2017-08-01 10:00:00','YYW','SQL'</v>
      </c>
    </row>
    <row r="31" spans="1:118">
      <c r="A31" s="7" t="str">
        <f t="shared" si="0"/>
        <v xml:space="preserve">INSERT INTO PS_K_CD_ARCK_H_TBL (BUSINESS_UNIT,K_CD_ARVCHK_ID,DEPTID,K_CD_PSTE_FLG,K_CD_SNDRT_SW,VENDOR_ID,K_CD_VNDADR_NO,VNDR_LOC,K_CD_VDAFLCRPDP_ID,K_CD_ARVPLN_ID,K_CD_ARCKSLP_FLG,K_CD_TKOVPLC_FLG,K_CD_P_TRD_FLG,K_CD_P_CURR_CD,K_CD_P_HSRTTYP_CD,K_CD_P_HS_RT,K_CD_P_HS_MRT,K_CD_P_HS_DRT,K_CD_P_RSK_FLG,K_CD_CMARV_DT,K_CD_BKNG_DT,K_CD_FRBKNG_DT,K_CD_SHP_DT,K_CD_WH_CD,K_CD_VSL_NM,K_CD_VSL2_NM,K_CD_BL_NO,K_CD_BL_DT,K_CD_IM_INV_NO,K_CD_INV_NO,K_CD_DTYINP_FLG,K_CD_GIT_SW,K_CD_SA_SW,K_CD_DI_NO,K_CD_P_TRDTL_AMT,K_CD_P_BSTL_AMT,K_CD_P_TRDSZ_AMT,K_CD_P_BSSZ_AMT,K_CD_P_TDLOZTL_AMT,K_CD_P_BSLOZTL_AMT,K_CD_P_TRDPITL_AMT,K_CD_P_BSPITL_AMT,K_CD_TRDDBT_AMT,K_CD_BSDBT_AMT,K_CD_TRDDBT_SZ_AMT,K_CD_BSDBT_SZ_AMT,K_CD_P_PYMTHD_NO,K_CD_P_PYMTHD_CD,K_CD_P_CLS_DT,K_CD_P_STM_DT,K_CD_P_DUE_DT,K_CD_HLOANDUE_DT,K_CD_P_PYMCDCB_TXT,K_CD_P_PYMCND_TXT,K_CD_P_CALDUE_DT,K_CD_USR1_TXT,K_CD_NMNBHN_CNT,K_CD_ORGARVCHK_ID,K_CD_ORGARVRTN_ID,K_CD_ARVPLN_FLG,K_CD_ARPNCRT_FLG,K_CD_CNL_SW,K_CD_PINTGT_FLG,K_CD_PISPT_FLG,K_CD_PIARVPLN_ID,K_CD_PILQD_FLG,K_CD_ARCKSPTORG_ID,K_CD_UPSETSTS_FLG,K_CD_ADJARVPLN_ID,K_CD_OTHSYS_FLG,K_CD_P_HSK_SW,K_CD_PVIA_BU_CD,K_CD_P_VIABUDP_CD,K_CD_PVIA_VND_CD,K_CD_PVIAVNDADR_NO,K_CD_PVIAVNDCLS_DT,K_CD_PVIAVNDDUE_DT,K_CD_PVIAVNDPYM_NO,K_CD_PVIAVNDPYM_CD,K_CD_VIA_S_PYMT_NO,K_CD_VIACUADR_NO,K_CD_VIASK_CD,K_CD_VIASKADR_NO,K_CD_VIASKDPSB_CD,K_CD_PVIABUSHCK_ID,K_CD_PVIABUARCK_ID,K_CD_PVIABUSKBL_ID,K_CD_HSKORGBU_CD,K_CD_HORGBUSHCK_ID,K_CD_HORGBUARCK_ID,K_CD_BI_ID,K_CD_BILN_NO,K_CD_INPEMP_CD,K_CD_SLSEMP_CD,K_CD_SLSCHF_CD,K_CD_BMEMP_CD,K_CD_BMCHF_CD,K_NS_CRT_DTTM,K_NS_CRT_OPRID,K_NS_CRT_PGM,K_NS_LSTUPD_DTTM,K_NS_LSTUPD_OPRID,K_NS_LSTUPD_PGM ) VALUES </v>
      </c>
      <c r="B31" s="7" t="str">
        <f t="shared" si="1"/>
        <v>('X2901','IF-030000117','SC0024','1','N','0011267','61',' ',' ',' ',' ','3','4','JPY','APTTM','1','1','1',' ','2014-11-30','2014-11-30',null,null,' ',' ',' ',' ',null,' ','20170801',' ','N','N',' ','-3740','-3740',0,0,'0','0','-3740','-3740',0,0,0,0,'0','FB','2014-11-30',null,'2015-01-20',null,' ',' ',null,'アシード （株） 本社','0',' ',' ',' ',' ','N',' ',' ',' ',' ',' ',' ',' ','Z1','N',' ',' ','0011267','61',null,'2015-01-20','0','FB','0','0',' ','0',' ',' ',' ',' ',' ',' ',' ',' ','0','1681032',' ',' ',' ',' ','2017-08-01 10:00:00','YYW','SQL','2017-08-01 10:00:00','YYW','SQL');</v>
      </c>
      <c r="D31" s="34" t="s">
        <v>838</v>
      </c>
      <c r="E31" s="34" t="s">
        <v>1190</v>
      </c>
      <c r="F31" s="34" t="s">
        <v>884</v>
      </c>
      <c r="G31" s="34" t="s">
        <v>839</v>
      </c>
      <c r="H31" s="34" t="s">
        <v>64</v>
      </c>
      <c r="I31" s="34" t="s">
        <v>873</v>
      </c>
      <c r="J31" s="34" t="s">
        <v>888</v>
      </c>
      <c r="K31" s="34" t="s">
        <v>42</v>
      </c>
      <c r="L31" s="34" t="s">
        <v>42</v>
      </c>
      <c r="M31" s="34" t="s">
        <v>42</v>
      </c>
      <c r="N31" s="34" t="s">
        <v>42</v>
      </c>
      <c r="O31" s="34" t="s">
        <v>841</v>
      </c>
      <c r="P31" s="34" t="s">
        <v>842</v>
      </c>
      <c r="Q31" s="34" t="s">
        <v>192</v>
      </c>
      <c r="R31" s="34" t="s">
        <v>193</v>
      </c>
      <c r="S31" s="34" t="s">
        <v>839</v>
      </c>
      <c r="T31" s="34" t="s">
        <v>839</v>
      </c>
      <c r="U31" s="34" t="s">
        <v>839</v>
      </c>
      <c r="V31" s="34" t="s">
        <v>42</v>
      </c>
      <c r="W31" s="34" t="s">
        <v>864</v>
      </c>
      <c r="X31" s="34" t="s">
        <v>864</v>
      </c>
      <c r="Y31" s="34"/>
      <c r="Z31" s="34"/>
      <c r="AA31" s="34" t="s">
        <v>42</v>
      </c>
      <c r="AB31" s="34" t="s">
        <v>42</v>
      </c>
      <c r="AC31" s="34" t="s">
        <v>42</v>
      </c>
      <c r="AD31" s="34" t="s">
        <v>42</v>
      </c>
      <c r="AE31" s="34"/>
      <c r="AF31" s="34" t="s">
        <v>42</v>
      </c>
      <c r="AG31" s="34" t="s">
        <v>1213</v>
      </c>
      <c r="AH31" s="34" t="s">
        <v>42</v>
      </c>
      <c r="AI31" s="34" t="s">
        <v>64</v>
      </c>
      <c r="AJ31" s="34" t="s">
        <v>64</v>
      </c>
      <c r="AK31" s="34" t="s">
        <v>42</v>
      </c>
      <c r="AL31" s="98" t="s">
        <v>890</v>
      </c>
      <c r="AM31" s="98" t="s">
        <v>890</v>
      </c>
      <c r="AN31" s="99" t="str">
        <f t="shared" si="13"/>
        <v/>
      </c>
      <c r="AO31" s="99" t="str">
        <f t="shared" si="13"/>
        <v/>
      </c>
      <c r="AP31" s="34" t="s">
        <v>190</v>
      </c>
      <c r="AQ31" s="34" t="s">
        <v>190</v>
      </c>
      <c r="AR31" s="100" t="str">
        <f t="shared" si="14"/>
        <v>-3740</v>
      </c>
      <c r="AS31" s="100" t="str">
        <f t="shared" si="15"/>
        <v>-3740</v>
      </c>
      <c r="AT31" s="104"/>
      <c r="AU31" s="104"/>
      <c r="AV31" s="101"/>
      <c r="AW31" s="101"/>
      <c r="AX31" s="34" t="s">
        <v>190</v>
      </c>
      <c r="AY31" s="34" t="s">
        <v>354</v>
      </c>
      <c r="AZ31" s="34" t="s">
        <v>864</v>
      </c>
      <c r="BA31" s="34"/>
      <c r="BB31" s="34" t="s">
        <v>887</v>
      </c>
      <c r="BC31" s="34"/>
      <c r="BD31" s="34" t="s">
        <v>42</v>
      </c>
      <c r="BE31" s="34" t="s">
        <v>42</v>
      </c>
      <c r="BF31" s="34"/>
      <c r="BG31" s="34" t="s">
        <v>877</v>
      </c>
      <c r="BH31" s="34" t="s">
        <v>190</v>
      </c>
      <c r="BI31" s="34" t="s">
        <v>42</v>
      </c>
      <c r="BJ31" s="34" t="s">
        <v>42</v>
      </c>
      <c r="BK31" s="34" t="s">
        <v>42</v>
      </c>
      <c r="BL31" s="34" t="s">
        <v>42</v>
      </c>
      <c r="BM31" s="34" t="s">
        <v>64</v>
      </c>
      <c r="BN31" s="34" t="s">
        <v>42</v>
      </c>
      <c r="BO31" s="34" t="s">
        <v>42</v>
      </c>
      <c r="BP31" s="34" t="s">
        <v>42</v>
      </c>
      <c r="BQ31" s="34" t="s">
        <v>42</v>
      </c>
      <c r="BR31" s="34" t="s">
        <v>42</v>
      </c>
      <c r="BS31" s="34" t="s">
        <v>42</v>
      </c>
      <c r="BT31" s="34" t="s">
        <v>42</v>
      </c>
      <c r="BU31" s="34" t="s">
        <v>847</v>
      </c>
      <c r="BV31" s="34" t="s">
        <v>64</v>
      </c>
      <c r="BW31" s="34" t="s">
        <v>42</v>
      </c>
      <c r="BX31" s="34" t="s">
        <v>42</v>
      </c>
      <c r="BY31" s="34" t="s">
        <v>873</v>
      </c>
      <c r="BZ31" s="34" t="s">
        <v>888</v>
      </c>
      <c r="CA31" s="34"/>
      <c r="CB31" s="34" t="s">
        <v>887</v>
      </c>
      <c r="CC31" s="34" t="s">
        <v>190</v>
      </c>
      <c r="CD31" s="34" t="s">
        <v>354</v>
      </c>
      <c r="CE31" s="34" t="s">
        <v>190</v>
      </c>
      <c r="CF31" s="34" t="s">
        <v>190</v>
      </c>
      <c r="CG31" s="34" t="s">
        <v>42</v>
      </c>
      <c r="CH31" s="34" t="s">
        <v>190</v>
      </c>
      <c r="CI31" s="34" t="s">
        <v>42</v>
      </c>
      <c r="CJ31" s="34" t="s">
        <v>42</v>
      </c>
      <c r="CK31" s="34" t="s">
        <v>42</v>
      </c>
      <c r="CL31" s="34" t="s">
        <v>42</v>
      </c>
      <c r="CM31" s="34" t="s">
        <v>42</v>
      </c>
      <c r="CN31" s="34" t="s">
        <v>42</v>
      </c>
      <c r="CO31" s="34" t="s">
        <v>42</v>
      </c>
      <c r="CP31" s="34" t="s">
        <v>42</v>
      </c>
      <c r="CQ31" s="34" t="s">
        <v>190</v>
      </c>
      <c r="CR31" s="34" t="s">
        <v>878</v>
      </c>
      <c r="CS31" s="34" t="s">
        <v>42</v>
      </c>
      <c r="CT31" s="34" t="s">
        <v>42</v>
      </c>
      <c r="CU31" s="34" t="s">
        <v>42</v>
      </c>
      <c r="CV31" s="34" t="s">
        <v>42</v>
      </c>
      <c r="CW31" s="34" t="s">
        <v>1211</v>
      </c>
      <c r="CX31" s="34" t="s">
        <v>1171</v>
      </c>
      <c r="CY31" s="34" t="s">
        <v>1173</v>
      </c>
      <c r="CZ31" s="34" t="s">
        <v>1211</v>
      </c>
      <c r="DA31" s="34" t="s">
        <v>1171</v>
      </c>
      <c r="DB31" s="34" t="s">
        <v>1173</v>
      </c>
      <c r="DD31" s="7" t="str">
        <f t="shared" si="2"/>
        <v>'X2901','IF-030000117','SC0024','1','N','0011267','61',' ',' ',' '</v>
      </c>
      <c r="DE31" s="7" t="str">
        <f t="shared" si="3"/>
        <v>,' ','3','4','JPY','APTTM','1','1','1',' ','2014-11-30'</v>
      </c>
      <c r="DF31" s="7" t="str">
        <f t="shared" si="4"/>
        <v>,'2014-11-30',null,null,' ',' ',' ',' ',null,' ','20170801'</v>
      </c>
      <c r="DG31" s="7" t="str">
        <f t="shared" si="5"/>
        <v>,' ','N','N',' ','-3740','-3740',0,0,'0','0'</v>
      </c>
      <c r="DH31" s="7" t="str">
        <f t="shared" si="6"/>
        <v>,'-3740','-3740',0,0,0,0,'0','FB','2014-11-30',null</v>
      </c>
      <c r="DI31" s="7" t="str">
        <f t="shared" si="7"/>
        <v>,'2015-01-20',null,' ',' ',null,'アシード （株） 本社','0',' ',' ',' '</v>
      </c>
      <c r="DJ31" s="7" t="str">
        <f t="shared" si="8"/>
        <v>,' ','N',' ',' ',' ',' ',' ',' ',' ','Z1'</v>
      </c>
      <c r="DK31" s="7" t="str">
        <f t="shared" si="9"/>
        <v>,'N',' ',' ','0011267','61',null,'2015-01-20','0','FB','0'</v>
      </c>
      <c r="DL31" s="7" t="str">
        <f t="shared" si="10"/>
        <v>,'0',' ','0',' ',' ',' ',' ',' ',' ',' '</v>
      </c>
      <c r="DM31" s="7" t="str">
        <f t="shared" si="11"/>
        <v>,' ','0','1681032',' ',' ',' ',' ','2017-08-01 10:00:00','YYW','SQL'</v>
      </c>
      <c r="DN31" s="7" t="str">
        <f t="shared" si="12"/>
        <v>,'2017-08-01 10:00:00','YYW','SQL'</v>
      </c>
    </row>
    <row r="32" spans="1:118">
      <c r="A32" s="7" t="str">
        <f t="shared" si="0"/>
        <v xml:space="preserve">INSERT INTO PS_K_CD_ARCK_H_TBL (BUSINESS_UNIT,K_CD_ARVCHK_ID,DEPTID,K_CD_PSTE_FLG,K_CD_SNDRT_SW,VENDOR_ID,K_CD_VNDADR_NO,VNDR_LOC,K_CD_VDAFLCRPDP_ID,K_CD_ARVPLN_ID,K_CD_ARCKSLP_FLG,K_CD_TKOVPLC_FLG,K_CD_P_TRD_FLG,K_CD_P_CURR_CD,K_CD_P_HSRTTYP_CD,K_CD_P_HS_RT,K_CD_P_HS_MRT,K_CD_P_HS_DRT,K_CD_P_RSK_FLG,K_CD_CMARV_DT,K_CD_BKNG_DT,K_CD_FRBKNG_DT,K_CD_SHP_DT,K_CD_WH_CD,K_CD_VSL_NM,K_CD_VSL2_NM,K_CD_BL_NO,K_CD_BL_DT,K_CD_IM_INV_NO,K_CD_INV_NO,K_CD_DTYINP_FLG,K_CD_GIT_SW,K_CD_SA_SW,K_CD_DI_NO,K_CD_P_TRDTL_AMT,K_CD_P_BSTL_AMT,K_CD_P_TRDSZ_AMT,K_CD_P_BSSZ_AMT,K_CD_P_TDLOZTL_AMT,K_CD_P_BSLOZTL_AMT,K_CD_P_TRDPITL_AMT,K_CD_P_BSPITL_AMT,K_CD_TRDDBT_AMT,K_CD_BSDBT_AMT,K_CD_TRDDBT_SZ_AMT,K_CD_BSDBT_SZ_AMT,K_CD_P_PYMTHD_NO,K_CD_P_PYMTHD_CD,K_CD_P_CLS_DT,K_CD_P_STM_DT,K_CD_P_DUE_DT,K_CD_HLOANDUE_DT,K_CD_P_PYMCDCB_TXT,K_CD_P_PYMCND_TXT,K_CD_P_CALDUE_DT,K_CD_USR1_TXT,K_CD_NMNBHN_CNT,K_CD_ORGARVCHK_ID,K_CD_ORGARVRTN_ID,K_CD_ARVPLN_FLG,K_CD_ARPNCRT_FLG,K_CD_CNL_SW,K_CD_PINTGT_FLG,K_CD_PISPT_FLG,K_CD_PIARVPLN_ID,K_CD_PILQD_FLG,K_CD_ARCKSPTORG_ID,K_CD_UPSETSTS_FLG,K_CD_ADJARVPLN_ID,K_CD_OTHSYS_FLG,K_CD_P_HSK_SW,K_CD_PVIA_BU_CD,K_CD_P_VIABUDP_CD,K_CD_PVIA_VND_CD,K_CD_PVIAVNDADR_NO,K_CD_PVIAVNDCLS_DT,K_CD_PVIAVNDDUE_DT,K_CD_PVIAVNDPYM_NO,K_CD_PVIAVNDPYM_CD,K_CD_VIA_S_PYMT_NO,K_CD_VIACUADR_NO,K_CD_VIASK_CD,K_CD_VIASKADR_NO,K_CD_VIASKDPSB_CD,K_CD_PVIABUSHCK_ID,K_CD_PVIABUARCK_ID,K_CD_PVIABUSKBL_ID,K_CD_HSKORGBU_CD,K_CD_HORGBUSHCK_ID,K_CD_HORGBUARCK_ID,K_CD_BI_ID,K_CD_BILN_NO,K_CD_INPEMP_CD,K_CD_SLSEMP_CD,K_CD_SLSCHF_CD,K_CD_BMEMP_CD,K_CD_BMCHF_CD,K_NS_CRT_DTTM,K_NS_CRT_OPRID,K_NS_CRT_PGM,K_NS_LSTUPD_DTTM,K_NS_LSTUPD_OPRID,K_NS_LSTUPD_PGM ) VALUES </v>
      </c>
      <c r="B32" s="7" t="str">
        <f t="shared" si="1"/>
        <v>('X2901','IF-030000118','SC0024','1','N','0011267','61',' ',' ',' ',' ','3','4','JPY','APTTM','1','1','1',' ','2014-11-30','2014-11-30',null,null,' ',' ',' ',' ',null,' ','20170801',' ','N','N',' ','-4033','-4033',0,0,'0','0','-4033','-4033',0,0,0,0,'0','FB','2014-11-30',null,'2015-01-20',null,' ',' ',null,'（株） 光ベンディング','0',' ',' ',' ',' ','N',' ',' ',' ',' ',' ',' ',' ','Z1','N',' ',' ','0011267','61',null,'2015-01-20','0','FB','0','0',' ','0',' ',' ',' ',' ',' ',' ',' ',' ','0','1681032',' ',' ',' ',' ','2017-08-01 10:00:00','YYW','SQL','2017-08-01 10:00:00','YYW','SQL');</v>
      </c>
      <c r="D32" s="34" t="s">
        <v>838</v>
      </c>
      <c r="E32" s="34" t="s">
        <v>1191</v>
      </c>
      <c r="F32" s="34" t="s">
        <v>884</v>
      </c>
      <c r="G32" s="34" t="s">
        <v>839</v>
      </c>
      <c r="H32" s="34" t="s">
        <v>64</v>
      </c>
      <c r="I32" s="34" t="s">
        <v>873</v>
      </c>
      <c r="J32" s="34" t="s">
        <v>888</v>
      </c>
      <c r="K32" s="34" t="s">
        <v>42</v>
      </c>
      <c r="L32" s="34" t="s">
        <v>42</v>
      </c>
      <c r="M32" s="34" t="s">
        <v>42</v>
      </c>
      <c r="N32" s="34" t="s">
        <v>42</v>
      </c>
      <c r="O32" s="34" t="s">
        <v>841</v>
      </c>
      <c r="P32" s="34" t="s">
        <v>842</v>
      </c>
      <c r="Q32" s="34" t="s">
        <v>192</v>
      </c>
      <c r="R32" s="34" t="s">
        <v>193</v>
      </c>
      <c r="S32" s="34" t="s">
        <v>839</v>
      </c>
      <c r="T32" s="34" t="s">
        <v>839</v>
      </c>
      <c r="U32" s="34" t="s">
        <v>839</v>
      </c>
      <c r="V32" s="34" t="s">
        <v>42</v>
      </c>
      <c r="W32" s="34" t="s">
        <v>864</v>
      </c>
      <c r="X32" s="34" t="s">
        <v>864</v>
      </c>
      <c r="Y32" s="34"/>
      <c r="Z32" s="34"/>
      <c r="AA32" s="34" t="s">
        <v>42</v>
      </c>
      <c r="AB32" s="34" t="s">
        <v>42</v>
      </c>
      <c r="AC32" s="34" t="s">
        <v>42</v>
      </c>
      <c r="AD32" s="34" t="s">
        <v>42</v>
      </c>
      <c r="AE32" s="34"/>
      <c r="AF32" s="34" t="s">
        <v>42</v>
      </c>
      <c r="AG32" s="34" t="s">
        <v>1213</v>
      </c>
      <c r="AH32" s="34" t="s">
        <v>42</v>
      </c>
      <c r="AI32" s="34" t="s">
        <v>64</v>
      </c>
      <c r="AJ32" s="34" t="s">
        <v>64</v>
      </c>
      <c r="AK32" s="34" t="s">
        <v>42</v>
      </c>
      <c r="AL32" s="98" t="s">
        <v>891</v>
      </c>
      <c r="AM32" s="98" t="s">
        <v>891</v>
      </c>
      <c r="AN32" s="99" t="str">
        <f t="shared" si="13"/>
        <v/>
      </c>
      <c r="AO32" s="99" t="str">
        <f t="shared" si="13"/>
        <v/>
      </c>
      <c r="AP32" s="34" t="s">
        <v>190</v>
      </c>
      <c r="AQ32" s="34" t="s">
        <v>190</v>
      </c>
      <c r="AR32" s="100" t="str">
        <f t="shared" si="14"/>
        <v>-4033</v>
      </c>
      <c r="AS32" s="100" t="str">
        <f t="shared" si="15"/>
        <v>-4033</v>
      </c>
      <c r="AT32" s="104"/>
      <c r="AU32" s="104"/>
      <c r="AV32" s="101"/>
      <c r="AW32" s="101"/>
      <c r="AX32" s="34" t="s">
        <v>190</v>
      </c>
      <c r="AY32" s="34" t="s">
        <v>354</v>
      </c>
      <c r="AZ32" s="34" t="s">
        <v>864</v>
      </c>
      <c r="BA32" s="34"/>
      <c r="BB32" s="34" t="s">
        <v>887</v>
      </c>
      <c r="BC32" s="34"/>
      <c r="BD32" s="34" t="s">
        <v>42</v>
      </c>
      <c r="BE32" s="34" t="s">
        <v>42</v>
      </c>
      <c r="BF32" s="34"/>
      <c r="BG32" s="34" t="s">
        <v>892</v>
      </c>
      <c r="BH32" s="34" t="s">
        <v>190</v>
      </c>
      <c r="BI32" s="34" t="s">
        <v>42</v>
      </c>
      <c r="BJ32" s="34" t="s">
        <v>42</v>
      </c>
      <c r="BK32" s="34" t="s">
        <v>42</v>
      </c>
      <c r="BL32" s="34" t="s">
        <v>42</v>
      </c>
      <c r="BM32" s="34" t="s">
        <v>64</v>
      </c>
      <c r="BN32" s="34" t="s">
        <v>42</v>
      </c>
      <c r="BO32" s="34" t="s">
        <v>42</v>
      </c>
      <c r="BP32" s="34" t="s">
        <v>42</v>
      </c>
      <c r="BQ32" s="34" t="s">
        <v>42</v>
      </c>
      <c r="BR32" s="34" t="s">
        <v>42</v>
      </c>
      <c r="BS32" s="34" t="s">
        <v>42</v>
      </c>
      <c r="BT32" s="34" t="s">
        <v>42</v>
      </c>
      <c r="BU32" s="34" t="s">
        <v>847</v>
      </c>
      <c r="BV32" s="34" t="s">
        <v>64</v>
      </c>
      <c r="BW32" s="34" t="s">
        <v>42</v>
      </c>
      <c r="BX32" s="34" t="s">
        <v>42</v>
      </c>
      <c r="BY32" s="34" t="s">
        <v>873</v>
      </c>
      <c r="BZ32" s="34" t="s">
        <v>888</v>
      </c>
      <c r="CA32" s="34"/>
      <c r="CB32" s="34" t="s">
        <v>887</v>
      </c>
      <c r="CC32" s="34" t="s">
        <v>190</v>
      </c>
      <c r="CD32" s="34" t="s">
        <v>354</v>
      </c>
      <c r="CE32" s="34" t="s">
        <v>190</v>
      </c>
      <c r="CF32" s="34" t="s">
        <v>190</v>
      </c>
      <c r="CG32" s="34" t="s">
        <v>42</v>
      </c>
      <c r="CH32" s="34" t="s">
        <v>190</v>
      </c>
      <c r="CI32" s="34" t="s">
        <v>42</v>
      </c>
      <c r="CJ32" s="34" t="s">
        <v>42</v>
      </c>
      <c r="CK32" s="34" t="s">
        <v>42</v>
      </c>
      <c r="CL32" s="34" t="s">
        <v>42</v>
      </c>
      <c r="CM32" s="34" t="s">
        <v>42</v>
      </c>
      <c r="CN32" s="34" t="s">
        <v>42</v>
      </c>
      <c r="CO32" s="34" t="s">
        <v>42</v>
      </c>
      <c r="CP32" s="34" t="s">
        <v>42</v>
      </c>
      <c r="CQ32" s="34" t="s">
        <v>190</v>
      </c>
      <c r="CR32" s="34" t="s">
        <v>878</v>
      </c>
      <c r="CS32" s="34" t="s">
        <v>42</v>
      </c>
      <c r="CT32" s="34" t="s">
        <v>42</v>
      </c>
      <c r="CU32" s="34" t="s">
        <v>42</v>
      </c>
      <c r="CV32" s="34" t="s">
        <v>42</v>
      </c>
      <c r="CW32" s="34" t="s">
        <v>1211</v>
      </c>
      <c r="CX32" s="34" t="s">
        <v>1171</v>
      </c>
      <c r="CY32" s="34" t="s">
        <v>1173</v>
      </c>
      <c r="CZ32" s="34" t="s">
        <v>1211</v>
      </c>
      <c r="DA32" s="34" t="s">
        <v>1171</v>
      </c>
      <c r="DB32" s="34" t="s">
        <v>1173</v>
      </c>
      <c r="DD32" s="7" t="str">
        <f t="shared" si="2"/>
        <v>'X2901','IF-030000118','SC0024','1','N','0011267','61',' ',' ',' '</v>
      </c>
      <c r="DE32" s="7" t="str">
        <f t="shared" si="3"/>
        <v>,' ','3','4','JPY','APTTM','1','1','1',' ','2014-11-30'</v>
      </c>
      <c r="DF32" s="7" t="str">
        <f t="shared" si="4"/>
        <v>,'2014-11-30',null,null,' ',' ',' ',' ',null,' ','20170801'</v>
      </c>
      <c r="DG32" s="7" t="str">
        <f t="shared" si="5"/>
        <v>,' ','N','N',' ','-4033','-4033',0,0,'0','0'</v>
      </c>
      <c r="DH32" s="7" t="str">
        <f t="shared" si="6"/>
        <v>,'-4033','-4033',0,0,0,0,'0','FB','2014-11-30',null</v>
      </c>
      <c r="DI32" s="7" t="str">
        <f t="shared" si="7"/>
        <v>,'2015-01-20',null,' ',' ',null,'（株） 光ベンディング','0',' ',' ',' '</v>
      </c>
      <c r="DJ32" s="7" t="str">
        <f t="shared" si="8"/>
        <v>,' ','N',' ',' ',' ',' ',' ',' ',' ','Z1'</v>
      </c>
      <c r="DK32" s="7" t="str">
        <f t="shared" si="9"/>
        <v>,'N',' ',' ','0011267','61',null,'2015-01-20','0','FB','0'</v>
      </c>
      <c r="DL32" s="7" t="str">
        <f t="shared" si="10"/>
        <v>,'0',' ','0',' ',' ',' ',' ',' ',' ',' '</v>
      </c>
      <c r="DM32" s="7" t="str">
        <f t="shared" si="11"/>
        <v>,' ','0','1681032',' ',' ',' ',' ','2017-08-01 10:00:00','YYW','SQL'</v>
      </c>
      <c r="DN32" s="7" t="str">
        <f t="shared" si="12"/>
        <v>,'2017-08-01 10:00:00','YYW','SQL'</v>
      </c>
    </row>
    <row r="33" spans="1:118">
      <c r="A33" s="7" t="str">
        <f t="shared" si="0"/>
        <v xml:space="preserve">INSERT INTO PS_K_CD_ARCK_H_TBL (BUSINESS_UNIT,K_CD_ARVCHK_ID,DEPTID,K_CD_PSTE_FLG,K_CD_SNDRT_SW,VENDOR_ID,K_CD_VNDADR_NO,VNDR_LOC,K_CD_VDAFLCRPDP_ID,K_CD_ARVPLN_ID,K_CD_ARCKSLP_FLG,K_CD_TKOVPLC_FLG,K_CD_P_TRD_FLG,K_CD_P_CURR_CD,K_CD_P_HSRTTYP_CD,K_CD_P_HS_RT,K_CD_P_HS_MRT,K_CD_P_HS_DRT,K_CD_P_RSK_FLG,K_CD_CMARV_DT,K_CD_BKNG_DT,K_CD_FRBKNG_DT,K_CD_SHP_DT,K_CD_WH_CD,K_CD_VSL_NM,K_CD_VSL2_NM,K_CD_BL_NO,K_CD_BL_DT,K_CD_IM_INV_NO,K_CD_INV_NO,K_CD_DTYINP_FLG,K_CD_GIT_SW,K_CD_SA_SW,K_CD_DI_NO,K_CD_P_TRDTL_AMT,K_CD_P_BSTL_AMT,K_CD_P_TRDSZ_AMT,K_CD_P_BSSZ_AMT,K_CD_P_TDLOZTL_AMT,K_CD_P_BSLOZTL_AMT,K_CD_P_TRDPITL_AMT,K_CD_P_BSPITL_AMT,K_CD_TRDDBT_AMT,K_CD_BSDBT_AMT,K_CD_TRDDBT_SZ_AMT,K_CD_BSDBT_SZ_AMT,K_CD_P_PYMTHD_NO,K_CD_P_PYMTHD_CD,K_CD_P_CLS_DT,K_CD_P_STM_DT,K_CD_P_DUE_DT,K_CD_HLOANDUE_DT,K_CD_P_PYMCDCB_TXT,K_CD_P_PYMCND_TXT,K_CD_P_CALDUE_DT,K_CD_USR1_TXT,K_CD_NMNBHN_CNT,K_CD_ORGARVCHK_ID,K_CD_ORGARVRTN_ID,K_CD_ARVPLN_FLG,K_CD_ARPNCRT_FLG,K_CD_CNL_SW,K_CD_PINTGT_FLG,K_CD_PISPT_FLG,K_CD_PIARVPLN_ID,K_CD_PILQD_FLG,K_CD_ARCKSPTORG_ID,K_CD_UPSETSTS_FLG,K_CD_ADJARVPLN_ID,K_CD_OTHSYS_FLG,K_CD_P_HSK_SW,K_CD_PVIA_BU_CD,K_CD_P_VIABUDP_CD,K_CD_PVIA_VND_CD,K_CD_PVIAVNDADR_NO,K_CD_PVIAVNDCLS_DT,K_CD_PVIAVNDDUE_DT,K_CD_PVIAVNDPYM_NO,K_CD_PVIAVNDPYM_CD,K_CD_VIA_S_PYMT_NO,K_CD_VIACUADR_NO,K_CD_VIASK_CD,K_CD_VIASKADR_NO,K_CD_VIASKDPSB_CD,K_CD_PVIABUSHCK_ID,K_CD_PVIABUARCK_ID,K_CD_PVIABUSKBL_ID,K_CD_HSKORGBU_CD,K_CD_HORGBUSHCK_ID,K_CD_HORGBUARCK_ID,K_CD_BI_ID,K_CD_BILN_NO,K_CD_INPEMP_CD,K_CD_SLSEMP_CD,K_CD_SLSCHF_CD,K_CD_BMEMP_CD,K_CD_BMCHF_CD,K_NS_CRT_DTTM,K_NS_CRT_OPRID,K_NS_CRT_PGM,K_NS_LSTUPD_DTTM,K_NS_LSTUPD_OPRID,K_NS_LSTUPD_PGM ) VALUES </v>
      </c>
      <c r="B33" s="7" t="str">
        <f t="shared" si="1"/>
        <v>('X2901','IF-030000119','SC0024','1','N','0011267','61',' ',' ',' ',' ','3','4','JPY','APTTM','1','1','1',' ','2014-11-30','2014-11-30',null,null,' ',' ',' ',' ',null,' ','20170801',' ','N','N',' ','-3151','-3151',0,0,'0','0','-3151','-3151',0,0,0,0,'0','FB','2014-11-30',null,'2015-01-20',null,' ',' ',null,'（有） リアル・ベンディング','0',' ',' ',' ',' ','N',' ',' ',' ',' ',' ',' ',' ','Z1','N',' ',' ','0011267','61',null,'2015-01-20','0','FB','0','0',' ','0',' ',' ',' ',' ',' ',' ',' ',' ','0','1681032',' ',' ',' ',' ','2017-08-01 10:00:00','YYW','SQL','2017-08-01 10:00:00','YYW','SQL');</v>
      </c>
      <c r="D33" s="34" t="s">
        <v>838</v>
      </c>
      <c r="E33" s="34" t="s">
        <v>1192</v>
      </c>
      <c r="F33" s="34" t="s">
        <v>884</v>
      </c>
      <c r="G33" s="34" t="s">
        <v>839</v>
      </c>
      <c r="H33" s="34" t="s">
        <v>64</v>
      </c>
      <c r="I33" s="34" t="s">
        <v>873</v>
      </c>
      <c r="J33" s="34" t="s">
        <v>888</v>
      </c>
      <c r="K33" s="34" t="s">
        <v>42</v>
      </c>
      <c r="L33" s="34" t="s">
        <v>42</v>
      </c>
      <c r="M33" s="34" t="s">
        <v>42</v>
      </c>
      <c r="N33" s="34" t="s">
        <v>42</v>
      </c>
      <c r="O33" s="34" t="s">
        <v>841</v>
      </c>
      <c r="P33" s="34" t="s">
        <v>842</v>
      </c>
      <c r="Q33" s="34" t="s">
        <v>192</v>
      </c>
      <c r="R33" s="34" t="s">
        <v>193</v>
      </c>
      <c r="S33" s="34" t="s">
        <v>839</v>
      </c>
      <c r="T33" s="34" t="s">
        <v>839</v>
      </c>
      <c r="U33" s="34" t="s">
        <v>839</v>
      </c>
      <c r="V33" s="34" t="s">
        <v>42</v>
      </c>
      <c r="W33" s="34" t="s">
        <v>864</v>
      </c>
      <c r="X33" s="34" t="s">
        <v>864</v>
      </c>
      <c r="Y33" s="34"/>
      <c r="Z33" s="34"/>
      <c r="AA33" s="34" t="s">
        <v>42</v>
      </c>
      <c r="AB33" s="34" t="s">
        <v>42</v>
      </c>
      <c r="AC33" s="34" t="s">
        <v>42</v>
      </c>
      <c r="AD33" s="34" t="s">
        <v>42</v>
      </c>
      <c r="AE33" s="34"/>
      <c r="AF33" s="34" t="s">
        <v>42</v>
      </c>
      <c r="AG33" s="34" t="s">
        <v>1213</v>
      </c>
      <c r="AH33" s="34" t="s">
        <v>42</v>
      </c>
      <c r="AI33" s="34" t="s">
        <v>64</v>
      </c>
      <c r="AJ33" s="34" t="s">
        <v>64</v>
      </c>
      <c r="AK33" s="34" t="s">
        <v>42</v>
      </c>
      <c r="AL33" s="98" t="s">
        <v>893</v>
      </c>
      <c r="AM33" s="98" t="s">
        <v>893</v>
      </c>
      <c r="AN33" s="99" t="str">
        <f t="shared" si="13"/>
        <v/>
      </c>
      <c r="AO33" s="99" t="str">
        <f t="shared" si="13"/>
        <v/>
      </c>
      <c r="AP33" s="34" t="s">
        <v>190</v>
      </c>
      <c r="AQ33" s="34" t="s">
        <v>190</v>
      </c>
      <c r="AR33" s="100" t="str">
        <f t="shared" si="14"/>
        <v>-3151</v>
      </c>
      <c r="AS33" s="100" t="str">
        <f t="shared" si="15"/>
        <v>-3151</v>
      </c>
      <c r="AT33" s="104"/>
      <c r="AU33" s="104"/>
      <c r="AV33" s="101"/>
      <c r="AW33" s="101"/>
      <c r="AX33" s="34" t="s">
        <v>190</v>
      </c>
      <c r="AY33" s="34" t="s">
        <v>354</v>
      </c>
      <c r="AZ33" s="34" t="s">
        <v>864</v>
      </c>
      <c r="BA33" s="34"/>
      <c r="BB33" s="34" t="s">
        <v>887</v>
      </c>
      <c r="BC33" s="34"/>
      <c r="BD33" s="34" t="s">
        <v>42</v>
      </c>
      <c r="BE33" s="34" t="s">
        <v>42</v>
      </c>
      <c r="BF33" s="34"/>
      <c r="BG33" s="34" t="s">
        <v>894</v>
      </c>
      <c r="BH33" s="34" t="s">
        <v>190</v>
      </c>
      <c r="BI33" s="34" t="s">
        <v>42</v>
      </c>
      <c r="BJ33" s="34" t="s">
        <v>42</v>
      </c>
      <c r="BK33" s="34" t="s">
        <v>42</v>
      </c>
      <c r="BL33" s="34" t="s">
        <v>42</v>
      </c>
      <c r="BM33" s="34" t="s">
        <v>64</v>
      </c>
      <c r="BN33" s="34" t="s">
        <v>42</v>
      </c>
      <c r="BO33" s="34" t="s">
        <v>42</v>
      </c>
      <c r="BP33" s="34" t="s">
        <v>42</v>
      </c>
      <c r="BQ33" s="34" t="s">
        <v>42</v>
      </c>
      <c r="BR33" s="34" t="s">
        <v>42</v>
      </c>
      <c r="BS33" s="34" t="s">
        <v>42</v>
      </c>
      <c r="BT33" s="34" t="s">
        <v>42</v>
      </c>
      <c r="BU33" s="34" t="s">
        <v>847</v>
      </c>
      <c r="BV33" s="34" t="s">
        <v>64</v>
      </c>
      <c r="BW33" s="34" t="s">
        <v>42</v>
      </c>
      <c r="BX33" s="34" t="s">
        <v>42</v>
      </c>
      <c r="BY33" s="34" t="s">
        <v>873</v>
      </c>
      <c r="BZ33" s="34" t="s">
        <v>888</v>
      </c>
      <c r="CA33" s="34"/>
      <c r="CB33" s="34" t="s">
        <v>887</v>
      </c>
      <c r="CC33" s="34" t="s">
        <v>190</v>
      </c>
      <c r="CD33" s="34" t="s">
        <v>354</v>
      </c>
      <c r="CE33" s="34" t="s">
        <v>190</v>
      </c>
      <c r="CF33" s="34" t="s">
        <v>190</v>
      </c>
      <c r="CG33" s="34" t="s">
        <v>42</v>
      </c>
      <c r="CH33" s="34" t="s">
        <v>190</v>
      </c>
      <c r="CI33" s="34" t="s">
        <v>42</v>
      </c>
      <c r="CJ33" s="34" t="s">
        <v>42</v>
      </c>
      <c r="CK33" s="34" t="s">
        <v>42</v>
      </c>
      <c r="CL33" s="34" t="s">
        <v>42</v>
      </c>
      <c r="CM33" s="34" t="s">
        <v>42</v>
      </c>
      <c r="CN33" s="34" t="s">
        <v>42</v>
      </c>
      <c r="CO33" s="34" t="s">
        <v>42</v>
      </c>
      <c r="CP33" s="34" t="s">
        <v>42</v>
      </c>
      <c r="CQ33" s="34" t="s">
        <v>190</v>
      </c>
      <c r="CR33" s="34" t="s">
        <v>878</v>
      </c>
      <c r="CS33" s="34" t="s">
        <v>42</v>
      </c>
      <c r="CT33" s="34" t="s">
        <v>42</v>
      </c>
      <c r="CU33" s="34" t="s">
        <v>42</v>
      </c>
      <c r="CV33" s="34" t="s">
        <v>42</v>
      </c>
      <c r="CW33" s="34" t="s">
        <v>1211</v>
      </c>
      <c r="CX33" s="34" t="s">
        <v>1171</v>
      </c>
      <c r="CY33" s="34" t="s">
        <v>1173</v>
      </c>
      <c r="CZ33" s="34" t="s">
        <v>1211</v>
      </c>
      <c r="DA33" s="34" t="s">
        <v>1171</v>
      </c>
      <c r="DB33" s="34" t="s">
        <v>1173</v>
      </c>
      <c r="DD33" s="7" t="str">
        <f t="shared" si="2"/>
        <v>'X2901','IF-030000119','SC0024','1','N','0011267','61',' ',' ',' '</v>
      </c>
      <c r="DE33" s="7" t="str">
        <f t="shared" si="3"/>
        <v>,' ','3','4','JPY','APTTM','1','1','1',' ','2014-11-30'</v>
      </c>
      <c r="DF33" s="7" t="str">
        <f t="shared" si="4"/>
        <v>,'2014-11-30',null,null,' ',' ',' ',' ',null,' ','20170801'</v>
      </c>
      <c r="DG33" s="7" t="str">
        <f t="shared" si="5"/>
        <v>,' ','N','N',' ','-3151','-3151',0,0,'0','0'</v>
      </c>
      <c r="DH33" s="7" t="str">
        <f t="shared" si="6"/>
        <v>,'-3151','-3151',0,0,0,0,'0','FB','2014-11-30',null</v>
      </c>
      <c r="DI33" s="7" t="str">
        <f t="shared" si="7"/>
        <v>,'2015-01-20',null,' ',' ',null,'（有） リアル・ベンディング','0',' ',' ',' '</v>
      </c>
      <c r="DJ33" s="7" t="str">
        <f t="shared" si="8"/>
        <v>,' ','N',' ',' ',' ',' ',' ',' ',' ','Z1'</v>
      </c>
      <c r="DK33" s="7" t="str">
        <f t="shared" si="9"/>
        <v>,'N',' ',' ','0011267','61',null,'2015-01-20','0','FB','0'</v>
      </c>
      <c r="DL33" s="7" t="str">
        <f t="shared" si="10"/>
        <v>,'0',' ','0',' ',' ',' ',' ',' ',' ',' '</v>
      </c>
      <c r="DM33" s="7" t="str">
        <f t="shared" si="11"/>
        <v>,' ','0','1681032',' ',' ',' ',' ','2017-08-01 10:00:00','YYW','SQL'</v>
      </c>
      <c r="DN33" s="7" t="str">
        <f t="shared" si="12"/>
        <v>,'2017-08-01 10:00:00','YYW','SQL'</v>
      </c>
    </row>
    <row r="34" spans="1:118">
      <c r="A34" s="7" t="str">
        <f t="shared" si="0"/>
        <v xml:space="preserve">INSERT INTO PS_K_CD_ARCK_H_TBL (BUSINESS_UNIT,K_CD_ARVCHK_ID,DEPTID,K_CD_PSTE_FLG,K_CD_SNDRT_SW,VENDOR_ID,K_CD_VNDADR_NO,VNDR_LOC,K_CD_VDAFLCRPDP_ID,K_CD_ARVPLN_ID,K_CD_ARCKSLP_FLG,K_CD_TKOVPLC_FLG,K_CD_P_TRD_FLG,K_CD_P_CURR_CD,K_CD_P_HSRTTYP_CD,K_CD_P_HS_RT,K_CD_P_HS_MRT,K_CD_P_HS_DRT,K_CD_P_RSK_FLG,K_CD_CMARV_DT,K_CD_BKNG_DT,K_CD_FRBKNG_DT,K_CD_SHP_DT,K_CD_WH_CD,K_CD_VSL_NM,K_CD_VSL2_NM,K_CD_BL_NO,K_CD_BL_DT,K_CD_IM_INV_NO,K_CD_INV_NO,K_CD_DTYINP_FLG,K_CD_GIT_SW,K_CD_SA_SW,K_CD_DI_NO,K_CD_P_TRDTL_AMT,K_CD_P_BSTL_AMT,K_CD_P_TRDSZ_AMT,K_CD_P_BSSZ_AMT,K_CD_P_TDLOZTL_AMT,K_CD_P_BSLOZTL_AMT,K_CD_P_TRDPITL_AMT,K_CD_P_BSPITL_AMT,K_CD_TRDDBT_AMT,K_CD_BSDBT_AMT,K_CD_TRDDBT_SZ_AMT,K_CD_BSDBT_SZ_AMT,K_CD_P_PYMTHD_NO,K_CD_P_PYMTHD_CD,K_CD_P_CLS_DT,K_CD_P_STM_DT,K_CD_P_DUE_DT,K_CD_HLOANDUE_DT,K_CD_P_PYMCDCB_TXT,K_CD_P_PYMCND_TXT,K_CD_P_CALDUE_DT,K_CD_USR1_TXT,K_CD_NMNBHN_CNT,K_CD_ORGARVCHK_ID,K_CD_ORGARVRTN_ID,K_CD_ARVPLN_FLG,K_CD_ARPNCRT_FLG,K_CD_CNL_SW,K_CD_PINTGT_FLG,K_CD_PISPT_FLG,K_CD_PIARVPLN_ID,K_CD_PILQD_FLG,K_CD_ARCKSPTORG_ID,K_CD_UPSETSTS_FLG,K_CD_ADJARVPLN_ID,K_CD_OTHSYS_FLG,K_CD_P_HSK_SW,K_CD_PVIA_BU_CD,K_CD_P_VIABUDP_CD,K_CD_PVIA_VND_CD,K_CD_PVIAVNDADR_NO,K_CD_PVIAVNDCLS_DT,K_CD_PVIAVNDDUE_DT,K_CD_PVIAVNDPYM_NO,K_CD_PVIAVNDPYM_CD,K_CD_VIA_S_PYMT_NO,K_CD_VIACUADR_NO,K_CD_VIASK_CD,K_CD_VIASKADR_NO,K_CD_VIASKDPSB_CD,K_CD_PVIABUSHCK_ID,K_CD_PVIABUARCK_ID,K_CD_PVIABUSKBL_ID,K_CD_HSKORGBU_CD,K_CD_HORGBUSHCK_ID,K_CD_HORGBUARCK_ID,K_CD_BI_ID,K_CD_BILN_NO,K_CD_INPEMP_CD,K_CD_SLSEMP_CD,K_CD_SLSCHF_CD,K_CD_BMEMP_CD,K_CD_BMCHF_CD,K_NS_CRT_DTTM,K_NS_CRT_OPRID,K_NS_CRT_PGM,K_NS_LSTUPD_DTTM,K_NS_LSTUPD_OPRID,K_NS_LSTUPD_PGM ) VALUES </v>
      </c>
      <c r="B34" s="7" t="str">
        <f t="shared" si="1"/>
        <v>('X2901','IF-030000120','SC0024','1','N','0011267','61',' ',' ',' ',' ','3','4','JPY','APTTM','1','1','1',' ','2014-11-30','2014-11-30',null,null,' ',' ',' ',' ',null,' ','20170801',' ','N','N',' ','-5547','-5547',0,0,'0','0','-5547','-5547',0,0,0,0,'0','FB','2014-11-30',null,'2015-01-20',null,' ',' ',null,'香川ペプシコーラ販売 （株）','0',' ',' ',' ',' ','N',' ',' ',' ',' ',' ',' ',' ','Z1','N',' ',' ','0011267','59',null,'2015-01-20','0','FB','0','0',' ','0',' ',' ',' ',' ',' ',' ',' ',' ','0','1681032',' ',' ',' ',' ','2017-08-01 10:00:00','YYW','SQL','2017-08-01 10:00:00','YYW','SQL');</v>
      </c>
      <c r="D34" s="34" t="s">
        <v>838</v>
      </c>
      <c r="E34" s="34" t="s">
        <v>1193</v>
      </c>
      <c r="F34" s="34" t="s">
        <v>884</v>
      </c>
      <c r="G34" s="34" t="s">
        <v>839</v>
      </c>
      <c r="H34" s="34" t="s">
        <v>64</v>
      </c>
      <c r="I34" s="34" t="s">
        <v>873</v>
      </c>
      <c r="J34" s="34" t="s">
        <v>888</v>
      </c>
      <c r="K34" s="34" t="s">
        <v>42</v>
      </c>
      <c r="L34" s="34" t="s">
        <v>42</v>
      </c>
      <c r="M34" s="34" t="s">
        <v>42</v>
      </c>
      <c r="N34" s="34" t="s">
        <v>42</v>
      </c>
      <c r="O34" s="34" t="s">
        <v>841</v>
      </c>
      <c r="P34" s="34" t="s">
        <v>842</v>
      </c>
      <c r="Q34" s="34" t="s">
        <v>192</v>
      </c>
      <c r="R34" s="34" t="s">
        <v>193</v>
      </c>
      <c r="S34" s="34" t="s">
        <v>839</v>
      </c>
      <c r="T34" s="34" t="s">
        <v>839</v>
      </c>
      <c r="U34" s="34" t="s">
        <v>839</v>
      </c>
      <c r="V34" s="34" t="s">
        <v>42</v>
      </c>
      <c r="W34" s="34" t="s">
        <v>864</v>
      </c>
      <c r="X34" s="34" t="s">
        <v>864</v>
      </c>
      <c r="Y34" s="34"/>
      <c r="Z34" s="34"/>
      <c r="AA34" s="34" t="s">
        <v>42</v>
      </c>
      <c r="AB34" s="34" t="s">
        <v>42</v>
      </c>
      <c r="AC34" s="34" t="s">
        <v>42</v>
      </c>
      <c r="AD34" s="34" t="s">
        <v>42</v>
      </c>
      <c r="AE34" s="34"/>
      <c r="AF34" s="34" t="s">
        <v>42</v>
      </c>
      <c r="AG34" s="34" t="s">
        <v>1213</v>
      </c>
      <c r="AH34" s="34" t="s">
        <v>42</v>
      </c>
      <c r="AI34" s="34" t="s">
        <v>64</v>
      </c>
      <c r="AJ34" s="34" t="s">
        <v>64</v>
      </c>
      <c r="AK34" s="34" t="s">
        <v>42</v>
      </c>
      <c r="AL34" s="98" t="s">
        <v>895</v>
      </c>
      <c r="AM34" s="98" t="s">
        <v>895</v>
      </c>
      <c r="AN34" s="99" t="str">
        <f t="shared" si="13"/>
        <v/>
      </c>
      <c r="AO34" s="99" t="str">
        <f t="shared" si="13"/>
        <v/>
      </c>
      <c r="AP34" s="34" t="s">
        <v>190</v>
      </c>
      <c r="AQ34" s="34" t="s">
        <v>190</v>
      </c>
      <c r="AR34" s="100" t="str">
        <f t="shared" si="14"/>
        <v>-5547</v>
      </c>
      <c r="AS34" s="100" t="str">
        <f t="shared" si="15"/>
        <v>-5547</v>
      </c>
      <c r="AT34" s="104"/>
      <c r="AU34" s="104"/>
      <c r="AV34" s="101"/>
      <c r="AW34" s="101"/>
      <c r="AX34" s="34" t="s">
        <v>190</v>
      </c>
      <c r="AY34" s="34" t="s">
        <v>354</v>
      </c>
      <c r="AZ34" s="34" t="s">
        <v>864</v>
      </c>
      <c r="BA34" s="34"/>
      <c r="BB34" s="34" t="s">
        <v>887</v>
      </c>
      <c r="BC34" s="34"/>
      <c r="BD34" s="34" t="s">
        <v>42</v>
      </c>
      <c r="BE34" s="34" t="s">
        <v>42</v>
      </c>
      <c r="BF34" s="34"/>
      <c r="BG34" s="34" t="s">
        <v>896</v>
      </c>
      <c r="BH34" s="34" t="s">
        <v>190</v>
      </c>
      <c r="BI34" s="34" t="s">
        <v>42</v>
      </c>
      <c r="BJ34" s="34" t="s">
        <v>42</v>
      </c>
      <c r="BK34" s="34" t="s">
        <v>42</v>
      </c>
      <c r="BL34" s="34" t="s">
        <v>42</v>
      </c>
      <c r="BM34" s="34" t="s">
        <v>64</v>
      </c>
      <c r="BN34" s="34" t="s">
        <v>42</v>
      </c>
      <c r="BO34" s="34" t="s">
        <v>42</v>
      </c>
      <c r="BP34" s="34" t="s">
        <v>42</v>
      </c>
      <c r="BQ34" s="34" t="s">
        <v>42</v>
      </c>
      <c r="BR34" s="34" t="s">
        <v>42</v>
      </c>
      <c r="BS34" s="34" t="s">
        <v>42</v>
      </c>
      <c r="BT34" s="34" t="s">
        <v>42</v>
      </c>
      <c r="BU34" s="34" t="s">
        <v>847</v>
      </c>
      <c r="BV34" s="34" t="s">
        <v>64</v>
      </c>
      <c r="BW34" s="34" t="s">
        <v>42</v>
      </c>
      <c r="BX34" s="34" t="s">
        <v>42</v>
      </c>
      <c r="BY34" s="34" t="s">
        <v>873</v>
      </c>
      <c r="BZ34" s="34" t="s">
        <v>885</v>
      </c>
      <c r="CA34" s="34"/>
      <c r="CB34" s="34" t="s">
        <v>887</v>
      </c>
      <c r="CC34" s="34" t="s">
        <v>190</v>
      </c>
      <c r="CD34" s="34" t="s">
        <v>354</v>
      </c>
      <c r="CE34" s="34" t="s">
        <v>190</v>
      </c>
      <c r="CF34" s="34" t="s">
        <v>190</v>
      </c>
      <c r="CG34" s="34" t="s">
        <v>42</v>
      </c>
      <c r="CH34" s="34" t="s">
        <v>190</v>
      </c>
      <c r="CI34" s="34" t="s">
        <v>42</v>
      </c>
      <c r="CJ34" s="34" t="s">
        <v>42</v>
      </c>
      <c r="CK34" s="34" t="s">
        <v>42</v>
      </c>
      <c r="CL34" s="34" t="s">
        <v>42</v>
      </c>
      <c r="CM34" s="34" t="s">
        <v>42</v>
      </c>
      <c r="CN34" s="34" t="s">
        <v>42</v>
      </c>
      <c r="CO34" s="34" t="s">
        <v>42</v>
      </c>
      <c r="CP34" s="34" t="s">
        <v>42</v>
      </c>
      <c r="CQ34" s="34" t="s">
        <v>190</v>
      </c>
      <c r="CR34" s="34" t="s">
        <v>878</v>
      </c>
      <c r="CS34" s="34" t="s">
        <v>42</v>
      </c>
      <c r="CT34" s="34" t="s">
        <v>42</v>
      </c>
      <c r="CU34" s="34" t="s">
        <v>42</v>
      </c>
      <c r="CV34" s="34" t="s">
        <v>42</v>
      </c>
      <c r="CW34" s="34" t="s">
        <v>1211</v>
      </c>
      <c r="CX34" s="34" t="s">
        <v>1171</v>
      </c>
      <c r="CY34" s="34" t="s">
        <v>1173</v>
      </c>
      <c r="CZ34" s="34" t="s">
        <v>1211</v>
      </c>
      <c r="DA34" s="34" t="s">
        <v>1171</v>
      </c>
      <c r="DB34" s="34" t="s">
        <v>1173</v>
      </c>
      <c r="DD34" s="7" t="str">
        <f t="shared" si="2"/>
        <v>'X2901','IF-030000120','SC0024','1','N','0011267','61',' ',' ',' '</v>
      </c>
      <c r="DE34" s="7" t="str">
        <f t="shared" si="3"/>
        <v>,' ','3','4','JPY','APTTM','1','1','1',' ','2014-11-30'</v>
      </c>
      <c r="DF34" s="7" t="str">
        <f t="shared" si="4"/>
        <v>,'2014-11-30',null,null,' ',' ',' ',' ',null,' ','20170801'</v>
      </c>
      <c r="DG34" s="7" t="str">
        <f t="shared" si="5"/>
        <v>,' ','N','N',' ','-5547','-5547',0,0,'0','0'</v>
      </c>
      <c r="DH34" s="7" t="str">
        <f t="shared" si="6"/>
        <v>,'-5547','-5547',0,0,0,0,'0','FB','2014-11-30',null</v>
      </c>
      <c r="DI34" s="7" t="str">
        <f t="shared" si="7"/>
        <v>,'2015-01-20',null,' ',' ',null,'香川ペプシコーラ販売 （株）','0',' ',' ',' '</v>
      </c>
      <c r="DJ34" s="7" t="str">
        <f t="shared" si="8"/>
        <v>,' ','N',' ',' ',' ',' ',' ',' ',' ','Z1'</v>
      </c>
      <c r="DK34" s="7" t="str">
        <f t="shared" si="9"/>
        <v>,'N',' ',' ','0011267','59',null,'2015-01-20','0','FB','0'</v>
      </c>
      <c r="DL34" s="7" t="str">
        <f t="shared" si="10"/>
        <v>,'0',' ','0',' ',' ',' ',' ',' ',' ',' '</v>
      </c>
      <c r="DM34" s="7" t="str">
        <f t="shared" si="11"/>
        <v>,' ','0','1681032',' ',' ',' ',' ','2017-08-01 10:00:00','YYW','SQL'</v>
      </c>
      <c r="DN34" s="7" t="str">
        <f t="shared" si="12"/>
        <v>,'2017-08-01 10:00:00','YYW','SQL'</v>
      </c>
    </row>
    <row r="35" spans="1:118">
      <c r="A35" s="7" t="str">
        <f t="shared" si="0"/>
        <v xml:space="preserve">INSERT INTO PS_K_CD_ARCK_H_TBL (BUSINESS_UNIT,K_CD_ARVCHK_ID,DEPTID,K_CD_PSTE_FLG,K_CD_SNDRT_SW,VENDOR_ID,K_CD_VNDADR_NO,VNDR_LOC,K_CD_VDAFLCRPDP_ID,K_CD_ARVPLN_ID,K_CD_ARCKSLP_FLG,K_CD_TKOVPLC_FLG,K_CD_P_TRD_FLG,K_CD_P_CURR_CD,K_CD_P_HSRTTYP_CD,K_CD_P_HS_RT,K_CD_P_HS_MRT,K_CD_P_HS_DRT,K_CD_P_RSK_FLG,K_CD_CMARV_DT,K_CD_BKNG_DT,K_CD_FRBKNG_DT,K_CD_SHP_DT,K_CD_WH_CD,K_CD_VSL_NM,K_CD_VSL2_NM,K_CD_BL_NO,K_CD_BL_DT,K_CD_IM_INV_NO,K_CD_INV_NO,K_CD_DTYINP_FLG,K_CD_GIT_SW,K_CD_SA_SW,K_CD_DI_NO,K_CD_P_TRDTL_AMT,K_CD_P_BSTL_AMT,K_CD_P_TRDSZ_AMT,K_CD_P_BSSZ_AMT,K_CD_P_TDLOZTL_AMT,K_CD_P_BSLOZTL_AMT,K_CD_P_TRDPITL_AMT,K_CD_P_BSPITL_AMT,K_CD_TRDDBT_AMT,K_CD_BSDBT_AMT,K_CD_TRDDBT_SZ_AMT,K_CD_BSDBT_SZ_AMT,K_CD_P_PYMTHD_NO,K_CD_P_PYMTHD_CD,K_CD_P_CLS_DT,K_CD_P_STM_DT,K_CD_P_DUE_DT,K_CD_HLOANDUE_DT,K_CD_P_PYMCDCB_TXT,K_CD_P_PYMCND_TXT,K_CD_P_CALDUE_DT,K_CD_USR1_TXT,K_CD_NMNBHN_CNT,K_CD_ORGARVCHK_ID,K_CD_ORGARVRTN_ID,K_CD_ARVPLN_FLG,K_CD_ARPNCRT_FLG,K_CD_CNL_SW,K_CD_PINTGT_FLG,K_CD_PISPT_FLG,K_CD_PIARVPLN_ID,K_CD_PILQD_FLG,K_CD_ARCKSPTORG_ID,K_CD_UPSETSTS_FLG,K_CD_ADJARVPLN_ID,K_CD_OTHSYS_FLG,K_CD_P_HSK_SW,K_CD_PVIA_BU_CD,K_CD_P_VIABUDP_CD,K_CD_PVIA_VND_CD,K_CD_PVIAVNDADR_NO,K_CD_PVIAVNDCLS_DT,K_CD_PVIAVNDDUE_DT,K_CD_PVIAVNDPYM_NO,K_CD_PVIAVNDPYM_CD,K_CD_VIA_S_PYMT_NO,K_CD_VIACUADR_NO,K_CD_VIASK_CD,K_CD_VIASKADR_NO,K_CD_VIASKDPSB_CD,K_CD_PVIABUSHCK_ID,K_CD_PVIABUARCK_ID,K_CD_PVIABUSKBL_ID,K_CD_HSKORGBU_CD,K_CD_HORGBUSHCK_ID,K_CD_HORGBUARCK_ID,K_CD_BI_ID,K_CD_BILN_NO,K_CD_INPEMP_CD,K_CD_SLSEMP_CD,K_CD_SLSCHF_CD,K_CD_BMEMP_CD,K_CD_BMCHF_CD,K_NS_CRT_DTTM,K_NS_CRT_OPRID,K_NS_CRT_PGM,K_NS_LSTUPD_DTTM,K_NS_LSTUPD_OPRID,K_NS_LSTUPD_PGM ) VALUES </v>
      </c>
      <c r="B35" s="7" t="str">
        <f t="shared" si="1"/>
        <v>('X2901','IF-030000121','SC0024','1','N','0011267','61',' ',' ',' ',' ','3','4','JPY','APTTM','1','1','1',' ','2014-11-30','2014-11-30',null,null,' ',' ',' ',' ',null,' ','20170801',' ','N','N',' ','-5469','-5469',0,0,'0','0','-5469','-5469',0,0,0,0,'0','FB','2014-11-30',null,'2015-01-20',null,' ',' ',null,'（株） サンマック','0',' ',' ',' ',' ','N',' ',' ',' ',' ',' ',' ',' ','Z1','N',' ',' ','0011267','59',null,'2015-01-20','0','FB','0','0',' ','0',' ',' ',' ',' ',' ',' ',' ',' ','0','1681032',' ',' ',' ',' ','2017-08-01 10:00:00','YYW','SQL','2017-08-01 10:00:00','YYW','SQL');</v>
      </c>
      <c r="D35" s="34" t="s">
        <v>838</v>
      </c>
      <c r="E35" s="34" t="s">
        <v>1194</v>
      </c>
      <c r="F35" s="34" t="s">
        <v>884</v>
      </c>
      <c r="G35" s="34" t="s">
        <v>839</v>
      </c>
      <c r="H35" s="34" t="s">
        <v>64</v>
      </c>
      <c r="I35" s="34" t="s">
        <v>873</v>
      </c>
      <c r="J35" s="34" t="s">
        <v>888</v>
      </c>
      <c r="K35" s="34" t="s">
        <v>42</v>
      </c>
      <c r="L35" s="34" t="s">
        <v>42</v>
      </c>
      <c r="M35" s="34" t="s">
        <v>42</v>
      </c>
      <c r="N35" s="34" t="s">
        <v>42</v>
      </c>
      <c r="O35" s="34" t="s">
        <v>841</v>
      </c>
      <c r="P35" s="34" t="s">
        <v>842</v>
      </c>
      <c r="Q35" s="34" t="s">
        <v>192</v>
      </c>
      <c r="R35" s="34" t="s">
        <v>193</v>
      </c>
      <c r="S35" s="34" t="s">
        <v>839</v>
      </c>
      <c r="T35" s="34" t="s">
        <v>839</v>
      </c>
      <c r="U35" s="34" t="s">
        <v>839</v>
      </c>
      <c r="V35" s="34" t="s">
        <v>42</v>
      </c>
      <c r="W35" s="34" t="s">
        <v>864</v>
      </c>
      <c r="X35" s="34" t="s">
        <v>864</v>
      </c>
      <c r="Y35" s="34"/>
      <c r="Z35" s="34"/>
      <c r="AA35" s="34" t="s">
        <v>42</v>
      </c>
      <c r="AB35" s="34" t="s">
        <v>42</v>
      </c>
      <c r="AC35" s="34" t="s">
        <v>42</v>
      </c>
      <c r="AD35" s="34" t="s">
        <v>42</v>
      </c>
      <c r="AE35" s="34"/>
      <c r="AF35" s="34" t="s">
        <v>42</v>
      </c>
      <c r="AG35" s="34" t="s">
        <v>1213</v>
      </c>
      <c r="AH35" s="34" t="s">
        <v>42</v>
      </c>
      <c r="AI35" s="34" t="s">
        <v>64</v>
      </c>
      <c r="AJ35" s="34" t="s">
        <v>64</v>
      </c>
      <c r="AK35" s="34" t="s">
        <v>42</v>
      </c>
      <c r="AL35" s="98" t="s">
        <v>897</v>
      </c>
      <c r="AM35" s="98" t="s">
        <v>897</v>
      </c>
      <c r="AN35" s="99" t="str">
        <f t="shared" si="13"/>
        <v/>
      </c>
      <c r="AO35" s="99" t="str">
        <f t="shared" si="13"/>
        <v/>
      </c>
      <c r="AP35" s="34" t="s">
        <v>190</v>
      </c>
      <c r="AQ35" s="34" t="s">
        <v>190</v>
      </c>
      <c r="AR35" s="100" t="str">
        <f t="shared" si="14"/>
        <v>-5469</v>
      </c>
      <c r="AS35" s="100" t="str">
        <f t="shared" si="15"/>
        <v>-5469</v>
      </c>
      <c r="AT35" s="104"/>
      <c r="AU35" s="104"/>
      <c r="AV35" s="101"/>
      <c r="AW35" s="101"/>
      <c r="AX35" s="34" t="s">
        <v>190</v>
      </c>
      <c r="AY35" s="34" t="s">
        <v>354</v>
      </c>
      <c r="AZ35" s="34" t="s">
        <v>864</v>
      </c>
      <c r="BA35" s="34"/>
      <c r="BB35" s="34" t="s">
        <v>887</v>
      </c>
      <c r="BC35" s="34"/>
      <c r="BD35" s="34" t="s">
        <v>42</v>
      </c>
      <c r="BE35" s="34" t="s">
        <v>42</v>
      </c>
      <c r="BF35" s="34"/>
      <c r="BG35" s="34" t="s">
        <v>898</v>
      </c>
      <c r="BH35" s="34" t="s">
        <v>190</v>
      </c>
      <c r="BI35" s="34" t="s">
        <v>42</v>
      </c>
      <c r="BJ35" s="34" t="s">
        <v>42</v>
      </c>
      <c r="BK35" s="34" t="s">
        <v>42</v>
      </c>
      <c r="BL35" s="34" t="s">
        <v>42</v>
      </c>
      <c r="BM35" s="34" t="s">
        <v>64</v>
      </c>
      <c r="BN35" s="34" t="s">
        <v>42</v>
      </c>
      <c r="BO35" s="34" t="s">
        <v>42</v>
      </c>
      <c r="BP35" s="34" t="s">
        <v>42</v>
      </c>
      <c r="BQ35" s="34" t="s">
        <v>42</v>
      </c>
      <c r="BR35" s="34" t="s">
        <v>42</v>
      </c>
      <c r="BS35" s="34" t="s">
        <v>42</v>
      </c>
      <c r="BT35" s="34" t="s">
        <v>42</v>
      </c>
      <c r="BU35" s="34" t="s">
        <v>847</v>
      </c>
      <c r="BV35" s="34" t="s">
        <v>64</v>
      </c>
      <c r="BW35" s="34" t="s">
        <v>42</v>
      </c>
      <c r="BX35" s="34" t="s">
        <v>42</v>
      </c>
      <c r="BY35" s="34" t="s">
        <v>873</v>
      </c>
      <c r="BZ35" s="34" t="s">
        <v>885</v>
      </c>
      <c r="CA35" s="34"/>
      <c r="CB35" s="34" t="s">
        <v>887</v>
      </c>
      <c r="CC35" s="34" t="s">
        <v>190</v>
      </c>
      <c r="CD35" s="34" t="s">
        <v>354</v>
      </c>
      <c r="CE35" s="34" t="s">
        <v>190</v>
      </c>
      <c r="CF35" s="34" t="s">
        <v>190</v>
      </c>
      <c r="CG35" s="34" t="s">
        <v>42</v>
      </c>
      <c r="CH35" s="34" t="s">
        <v>190</v>
      </c>
      <c r="CI35" s="34" t="s">
        <v>42</v>
      </c>
      <c r="CJ35" s="34" t="s">
        <v>42</v>
      </c>
      <c r="CK35" s="34" t="s">
        <v>42</v>
      </c>
      <c r="CL35" s="34" t="s">
        <v>42</v>
      </c>
      <c r="CM35" s="34" t="s">
        <v>42</v>
      </c>
      <c r="CN35" s="34" t="s">
        <v>42</v>
      </c>
      <c r="CO35" s="34" t="s">
        <v>42</v>
      </c>
      <c r="CP35" s="34" t="s">
        <v>42</v>
      </c>
      <c r="CQ35" s="34" t="s">
        <v>190</v>
      </c>
      <c r="CR35" s="34" t="s">
        <v>878</v>
      </c>
      <c r="CS35" s="34" t="s">
        <v>42</v>
      </c>
      <c r="CT35" s="34" t="s">
        <v>42</v>
      </c>
      <c r="CU35" s="34" t="s">
        <v>42</v>
      </c>
      <c r="CV35" s="34" t="s">
        <v>42</v>
      </c>
      <c r="CW35" s="34" t="s">
        <v>1211</v>
      </c>
      <c r="CX35" s="34" t="s">
        <v>1171</v>
      </c>
      <c r="CY35" s="34" t="s">
        <v>1173</v>
      </c>
      <c r="CZ35" s="34" t="s">
        <v>1211</v>
      </c>
      <c r="DA35" s="34" t="s">
        <v>1171</v>
      </c>
      <c r="DB35" s="34" t="s">
        <v>1173</v>
      </c>
      <c r="DD35" s="7" t="str">
        <f t="shared" si="2"/>
        <v>'X2901','IF-030000121','SC0024','1','N','0011267','61',' ',' ',' '</v>
      </c>
      <c r="DE35" s="7" t="str">
        <f t="shared" si="3"/>
        <v>,' ','3','4','JPY','APTTM','1','1','1',' ','2014-11-30'</v>
      </c>
      <c r="DF35" s="7" t="str">
        <f t="shared" si="4"/>
        <v>,'2014-11-30',null,null,' ',' ',' ',' ',null,' ','20170801'</v>
      </c>
      <c r="DG35" s="7" t="str">
        <f t="shared" si="5"/>
        <v>,' ','N','N',' ','-5469','-5469',0,0,'0','0'</v>
      </c>
      <c r="DH35" s="7" t="str">
        <f t="shared" si="6"/>
        <v>,'-5469','-5469',0,0,0,0,'0','FB','2014-11-30',null</v>
      </c>
      <c r="DI35" s="7" t="str">
        <f t="shared" si="7"/>
        <v>,'2015-01-20',null,' ',' ',null,'（株） サンマック','0',' ',' ',' '</v>
      </c>
      <c r="DJ35" s="7" t="str">
        <f t="shared" si="8"/>
        <v>,' ','N',' ',' ',' ',' ',' ',' ',' ','Z1'</v>
      </c>
      <c r="DK35" s="7" t="str">
        <f t="shared" si="9"/>
        <v>,'N',' ',' ','0011267','59',null,'2015-01-20','0','FB','0'</v>
      </c>
      <c r="DL35" s="7" t="str">
        <f t="shared" si="10"/>
        <v>,'0',' ','0',' ',' ',' ',' ',' ',' ',' '</v>
      </c>
      <c r="DM35" s="7" t="str">
        <f t="shared" si="11"/>
        <v>,' ','0','1681032',' ',' ',' ',' ','2017-08-01 10:00:00','YYW','SQL'</v>
      </c>
      <c r="DN35" s="7" t="str">
        <f t="shared" si="12"/>
        <v>,'2017-08-01 10:00:00','YYW','SQL'</v>
      </c>
    </row>
    <row r="36" spans="1:118">
      <c r="A36" s="7" t="str">
        <f t="shared" si="0"/>
        <v xml:space="preserve">INSERT INTO PS_K_CD_ARCK_H_TBL (BUSINESS_UNIT,K_CD_ARVCHK_ID,DEPTID,K_CD_PSTE_FLG,K_CD_SNDRT_SW,VENDOR_ID,K_CD_VNDADR_NO,VNDR_LOC,K_CD_VDAFLCRPDP_ID,K_CD_ARVPLN_ID,K_CD_ARCKSLP_FLG,K_CD_TKOVPLC_FLG,K_CD_P_TRD_FLG,K_CD_P_CURR_CD,K_CD_P_HSRTTYP_CD,K_CD_P_HS_RT,K_CD_P_HS_MRT,K_CD_P_HS_DRT,K_CD_P_RSK_FLG,K_CD_CMARV_DT,K_CD_BKNG_DT,K_CD_FRBKNG_DT,K_CD_SHP_DT,K_CD_WH_CD,K_CD_VSL_NM,K_CD_VSL2_NM,K_CD_BL_NO,K_CD_BL_DT,K_CD_IM_INV_NO,K_CD_INV_NO,K_CD_DTYINP_FLG,K_CD_GIT_SW,K_CD_SA_SW,K_CD_DI_NO,K_CD_P_TRDTL_AMT,K_CD_P_BSTL_AMT,K_CD_P_TRDSZ_AMT,K_CD_P_BSSZ_AMT,K_CD_P_TDLOZTL_AMT,K_CD_P_BSLOZTL_AMT,K_CD_P_TRDPITL_AMT,K_CD_P_BSPITL_AMT,K_CD_TRDDBT_AMT,K_CD_BSDBT_AMT,K_CD_TRDDBT_SZ_AMT,K_CD_BSDBT_SZ_AMT,K_CD_P_PYMTHD_NO,K_CD_P_PYMTHD_CD,K_CD_P_CLS_DT,K_CD_P_STM_DT,K_CD_P_DUE_DT,K_CD_HLOANDUE_DT,K_CD_P_PYMCDCB_TXT,K_CD_P_PYMCND_TXT,K_CD_P_CALDUE_DT,K_CD_USR1_TXT,K_CD_NMNBHN_CNT,K_CD_ORGARVCHK_ID,K_CD_ORGARVRTN_ID,K_CD_ARVPLN_FLG,K_CD_ARPNCRT_FLG,K_CD_CNL_SW,K_CD_PINTGT_FLG,K_CD_PISPT_FLG,K_CD_PIARVPLN_ID,K_CD_PILQD_FLG,K_CD_ARCKSPTORG_ID,K_CD_UPSETSTS_FLG,K_CD_ADJARVPLN_ID,K_CD_OTHSYS_FLG,K_CD_P_HSK_SW,K_CD_PVIA_BU_CD,K_CD_P_VIABUDP_CD,K_CD_PVIA_VND_CD,K_CD_PVIAVNDADR_NO,K_CD_PVIAVNDCLS_DT,K_CD_PVIAVNDDUE_DT,K_CD_PVIAVNDPYM_NO,K_CD_PVIAVNDPYM_CD,K_CD_VIA_S_PYMT_NO,K_CD_VIACUADR_NO,K_CD_VIASK_CD,K_CD_VIASKADR_NO,K_CD_VIASKDPSB_CD,K_CD_PVIABUSHCK_ID,K_CD_PVIABUARCK_ID,K_CD_PVIABUSKBL_ID,K_CD_HSKORGBU_CD,K_CD_HORGBUSHCK_ID,K_CD_HORGBUARCK_ID,K_CD_BI_ID,K_CD_BILN_NO,K_CD_INPEMP_CD,K_CD_SLSEMP_CD,K_CD_SLSCHF_CD,K_CD_BMEMP_CD,K_CD_BMCHF_CD,K_NS_CRT_DTTM,K_NS_CRT_OPRID,K_NS_CRT_PGM,K_NS_LSTUPD_DTTM,K_NS_LSTUPD_OPRID,K_NS_LSTUPD_PGM ) VALUES </v>
      </c>
      <c r="B36" s="7" t="str">
        <f t="shared" si="1"/>
        <v>('X2901','IF-030000122','SC0024','1','N','0011267','61',' ',' ',' ',' ','3','4','JPY','APTTM','1','1','1',' ','2014-11-30','2014-11-30',null,null,' ',' ',' ',' ',null,' ','20170801',' ','N','N',' ','-2976','-2976',0,0,'0','0','-2976','-2976',0,0,0,0,'0','FB','2014-11-30',null,'2015-01-20',null,' ',' ',null,'徳島ペプシコーラ販売 （株）','0',' ',' ',' ',' ','N',' ',' ',' ',' ',' ',' ',' ','Z1','N',' ',' ','0011267','59',null,'2015-01-20','0','FB','0','0',' ','0',' ',' ',' ',' ',' ',' ',' ',' ','0','1681032',' ',' ',' ',' ','2017-08-01 10:00:00','YYW','SQL','2017-08-01 10:00:00','YYW','SQL');</v>
      </c>
      <c r="D36" s="34" t="s">
        <v>838</v>
      </c>
      <c r="E36" s="34" t="s">
        <v>1195</v>
      </c>
      <c r="F36" s="34" t="s">
        <v>884</v>
      </c>
      <c r="G36" s="34" t="s">
        <v>839</v>
      </c>
      <c r="H36" s="34" t="s">
        <v>64</v>
      </c>
      <c r="I36" s="34" t="s">
        <v>873</v>
      </c>
      <c r="J36" s="34" t="s">
        <v>888</v>
      </c>
      <c r="K36" s="34" t="s">
        <v>42</v>
      </c>
      <c r="L36" s="34" t="s">
        <v>42</v>
      </c>
      <c r="M36" s="34" t="s">
        <v>42</v>
      </c>
      <c r="N36" s="34" t="s">
        <v>42</v>
      </c>
      <c r="O36" s="34" t="s">
        <v>841</v>
      </c>
      <c r="P36" s="34" t="s">
        <v>842</v>
      </c>
      <c r="Q36" s="34" t="s">
        <v>192</v>
      </c>
      <c r="R36" s="34" t="s">
        <v>193</v>
      </c>
      <c r="S36" s="34" t="s">
        <v>839</v>
      </c>
      <c r="T36" s="34" t="s">
        <v>839</v>
      </c>
      <c r="U36" s="34" t="s">
        <v>839</v>
      </c>
      <c r="V36" s="34" t="s">
        <v>42</v>
      </c>
      <c r="W36" s="34" t="s">
        <v>864</v>
      </c>
      <c r="X36" s="34" t="s">
        <v>864</v>
      </c>
      <c r="Y36" s="34"/>
      <c r="Z36" s="34"/>
      <c r="AA36" s="34" t="s">
        <v>42</v>
      </c>
      <c r="AB36" s="34" t="s">
        <v>42</v>
      </c>
      <c r="AC36" s="34" t="s">
        <v>42</v>
      </c>
      <c r="AD36" s="34" t="s">
        <v>42</v>
      </c>
      <c r="AE36" s="34"/>
      <c r="AF36" s="34" t="s">
        <v>42</v>
      </c>
      <c r="AG36" s="34" t="s">
        <v>1213</v>
      </c>
      <c r="AH36" s="34" t="s">
        <v>42</v>
      </c>
      <c r="AI36" s="34" t="s">
        <v>64</v>
      </c>
      <c r="AJ36" s="34" t="s">
        <v>64</v>
      </c>
      <c r="AK36" s="34" t="s">
        <v>42</v>
      </c>
      <c r="AL36" s="98" t="s">
        <v>899</v>
      </c>
      <c r="AM36" s="98" t="s">
        <v>899</v>
      </c>
      <c r="AN36" s="99" t="str">
        <f t="shared" si="13"/>
        <v/>
      </c>
      <c r="AO36" s="99" t="str">
        <f t="shared" si="13"/>
        <v/>
      </c>
      <c r="AP36" s="34" t="s">
        <v>190</v>
      </c>
      <c r="AQ36" s="34" t="s">
        <v>190</v>
      </c>
      <c r="AR36" s="100" t="str">
        <f t="shared" si="14"/>
        <v>-2976</v>
      </c>
      <c r="AS36" s="100" t="str">
        <f t="shared" si="15"/>
        <v>-2976</v>
      </c>
      <c r="AT36" s="104"/>
      <c r="AU36" s="104"/>
      <c r="AV36" s="101"/>
      <c r="AW36" s="101"/>
      <c r="AX36" s="34" t="s">
        <v>190</v>
      </c>
      <c r="AY36" s="34" t="s">
        <v>354</v>
      </c>
      <c r="AZ36" s="34" t="s">
        <v>864</v>
      </c>
      <c r="BA36" s="34"/>
      <c r="BB36" s="34" t="s">
        <v>887</v>
      </c>
      <c r="BC36" s="34"/>
      <c r="BD36" s="34" t="s">
        <v>42</v>
      </c>
      <c r="BE36" s="34" t="s">
        <v>42</v>
      </c>
      <c r="BF36" s="34"/>
      <c r="BG36" s="34" t="s">
        <v>900</v>
      </c>
      <c r="BH36" s="34" t="s">
        <v>190</v>
      </c>
      <c r="BI36" s="34" t="s">
        <v>42</v>
      </c>
      <c r="BJ36" s="34" t="s">
        <v>42</v>
      </c>
      <c r="BK36" s="34" t="s">
        <v>42</v>
      </c>
      <c r="BL36" s="34" t="s">
        <v>42</v>
      </c>
      <c r="BM36" s="34" t="s">
        <v>64</v>
      </c>
      <c r="BN36" s="34" t="s">
        <v>42</v>
      </c>
      <c r="BO36" s="34" t="s">
        <v>42</v>
      </c>
      <c r="BP36" s="34" t="s">
        <v>42</v>
      </c>
      <c r="BQ36" s="34" t="s">
        <v>42</v>
      </c>
      <c r="BR36" s="34" t="s">
        <v>42</v>
      </c>
      <c r="BS36" s="34" t="s">
        <v>42</v>
      </c>
      <c r="BT36" s="34" t="s">
        <v>42</v>
      </c>
      <c r="BU36" s="34" t="s">
        <v>847</v>
      </c>
      <c r="BV36" s="34" t="s">
        <v>64</v>
      </c>
      <c r="BW36" s="34" t="s">
        <v>42</v>
      </c>
      <c r="BX36" s="34" t="s">
        <v>42</v>
      </c>
      <c r="BY36" s="34" t="s">
        <v>873</v>
      </c>
      <c r="BZ36" s="34" t="s">
        <v>885</v>
      </c>
      <c r="CA36" s="34"/>
      <c r="CB36" s="34" t="s">
        <v>887</v>
      </c>
      <c r="CC36" s="34" t="s">
        <v>190</v>
      </c>
      <c r="CD36" s="34" t="s">
        <v>354</v>
      </c>
      <c r="CE36" s="34" t="s">
        <v>190</v>
      </c>
      <c r="CF36" s="34" t="s">
        <v>190</v>
      </c>
      <c r="CG36" s="34" t="s">
        <v>42</v>
      </c>
      <c r="CH36" s="34" t="s">
        <v>190</v>
      </c>
      <c r="CI36" s="34" t="s">
        <v>42</v>
      </c>
      <c r="CJ36" s="34" t="s">
        <v>42</v>
      </c>
      <c r="CK36" s="34" t="s">
        <v>42</v>
      </c>
      <c r="CL36" s="34" t="s">
        <v>42</v>
      </c>
      <c r="CM36" s="34" t="s">
        <v>42</v>
      </c>
      <c r="CN36" s="34" t="s">
        <v>42</v>
      </c>
      <c r="CO36" s="34" t="s">
        <v>42</v>
      </c>
      <c r="CP36" s="34" t="s">
        <v>42</v>
      </c>
      <c r="CQ36" s="34" t="s">
        <v>190</v>
      </c>
      <c r="CR36" s="34" t="s">
        <v>878</v>
      </c>
      <c r="CS36" s="34" t="s">
        <v>42</v>
      </c>
      <c r="CT36" s="34" t="s">
        <v>42</v>
      </c>
      <c r="CU36" s="34" t="s">
        <v>42</v>
      </c>
      <c r="CV36" s="34" t="s">
        <v>42</v>
      </c>
      <c r="CW36" s="34" t="s">
        <v>1211</v>
      </c>
      <c r="CX36" s="34" t="s">
        <v>1171</v>
      </c>
      <c r="CY36" s="34" t="s">
        <v>1173</v>
      </c>
      <c r="CZ36" s="34" t="s">
        <v>1211</v>
      </c>
      <c r="DA36" s="34" t="s">
        <v>1171</v>
      </c>
      <c r="DB36" s="34" t="s">
        <v>1173</v>
      </c>
      <c r="DD36" s="7" t="str">
        <f t="shared" si="2"/>
        <v>'X2901','IF-030000122','SC0024','1','N','0011267','61',' ',' ',' '</v>
      </c>
      <c r="DE36" s="7" t="str">
        <f t="shared" si="3"/>
        <v>,' ','3','4','JPY','APTTM','1','1','1',' ','2014-11-30'</v>
      </c>
      <c r="DF36" s="7" t="str">
        <f t="shared" si="4"/>
        <v>,'2014-11-30',null,null,' ',' ',' ',' ',null,' ','20170801'</v>
      </c>
      <c r="DG36" s="7" t="str">
        <f t="shared" si="5"/>
        <v>,' ','N','N',' ','-2976','-2976',0,0,'0','0'</v>
      </c>
      <c r="DH36" s="7" t="str">
        <f t="shared" si="6"/>
        <v>,'-2976','-2976',0,0,0,0,'0','FB','2014-11-30',null</v>
      </c>
      <c r="DI36" s="7" t="str">
        <f t="shared" si="7"/>
        <v>,'2015-01-20',null,' ',' ',null,'徳島ペプシコーラ販売 （株）','0',' ',' ',' '</v>
      </c>
      <c r="DJ36" s="7" t="str">
        <f t="shared" si="8"/>
        <v>,' ','N',' ',' ',' ',' ',' ',' ',' ','Z1'</v>
      </c>
      <c r="DK36" s="7" t="str">
        <f t="shared" si="9"/>
        <v>,'N',' ',' ','0011267','59',null,'2015-01-20','0','FB','0'</v>
      </c>
      <c r="DL36" s="7" t="str">
        <f t="shared" si="10"/>
        <v>,'0',' ','0',' ',' ',' ',' ',' ',' ',' '</v>
      </c>
      <c r="DM36" s="7" t="str">
        <f t="shared" si="11"/>
        <v>,' ','0','1681032',' ',' ',' ',' ','2017-08-01 10:00:00','YYW','SQL'</v>
      </c>
      <c r="DN36" s="7" t="str">
        <f t="shared" si="12"/>
        <v>,'2017-08-01 10:00:00','YYW','SQL'</v>
      </c>
    </row>
    <row r="37" spans="1:118">
      <c r="A37" s="7" t="str">
        <f t="shared" si="0"/>
        <v xml:space="preserve">INSERT INTO PS_K_CD_ARCK_H_TBL (BUSINESS_UNIT,K_CD_ARVCHK_ID,DEPTID,K_CD_PSTE_FLG,K_CD_SNDRT_SW,VENDOR_ID,K_CD_VNDADR_NO,VNDR_LOC,K_CD_VDAFLCRPDP_ID,K_CD_ARVPLN_ID,K_CD_ARCKSLP_FLG,K_CD_TKOVPLC_FLG,K_CD_P_TRD_FLG,K_CD_P_CURR_CD,K_CD_P_HSRTTYP_CD,K_CD_P_HS_RT,K_CD_P_HS_MRT,K_CD_P_HS_DRT,K_CD_P_RSK_FLG,K_CD_CMARV_DT,K_CD_BKNG_DT,K_CD_FRBKNG_DT,K_CD_SHP_DT,K_CD_WH_CD,K_CD_VSL_NM,K_CD_VSL2_NM,K_CD_BL_NO,K_CD_BL_DT,K_CD_IM_INV_NO,K_CD_INV_NO,K_CD_DTYINP_FLG,K_CD_GIT_SW,K_CD_SA_SW,K_CD_DI_NO,K_CD_P_TRDTL_AMT,K_CD_P_BSTL_AMT,K_CD_P_TRDSZ_AMT,K_CD_P_BSSZ_AMT,K_CD_P_TDLOZTL_AMT,K_CD_P_BSLOZTL_AMT,K_CD_P_TRDPITL_AMT,K_CD_P_BSPITL_AMT,K_CD_TRDDBT_AMT,K_CD_BSDBT_AMT,K_CD_TRDDBT_SZ_AMT,K_CD_BSDBT_SZ_AMT,K_CD_P_PYMTHD_NO,K_CD_P_PYMTHD_CD,K_CD_P_CLS_DT,K_CD_P_STM_DT,K_CD_P_DUE_DT,K_CD_HLOANDUE_DT,K_CD_P_PYMCDCB_TXT,K_CD_P_PYMCND_TXT,K_CD_P_CALDUE_DT,K_CD_USR1_TXT,K_CD_NMNBHN_CNT,K_CD_ORGARVCHK_ID,K_CD_ORGARVRTN_ID,K_CD_ARVPLN_FLG,K_CD_ARPNCRT_FLG,K_CD_CNL_SW,K_CD_PINTGT_FLG,K_CD_PISPT_FLG,K_CD_PIARVPLN_ID,K_CD_PILQD_FLG,K_CD_ARCKSPTORG_ID,K_CD_UPSETSTS_FLG,K_CD_ADJARVPLN_ID,K_CD_OTHSYS_FLG,K_CD_P_HSK_SW,K_CD_PVIA_BU_CD,K_CD_P_VIABUDP_CD,K_CD_PVIA_VND_CD,K_CD_PVIAVNDADR_NO,K_CD_PVIAVNDCLS_DT,K_CD_PVIAVNDDUE_DT,K_CD_PVIAVNDPYM_NO,K_CD_PVIAVNDPYM_CD,K_CD_VIA_S_PYMT_NO,K_CD_VIACUADR_NO,K_CD_VIASK_CD,K_CD_VIASKADR_NO,K_CD_VIASKDPSB_CD,K_CD_PVIABUSHCK_ID,K_CD_PVIABUARCK_ID,K_CD_PVIABUSKBL_ID,K_CD_HSKORGBU_CD,K_CD_HORGBUSHCK_ID,K_CD_HORGBUARCK_ID,K_CD_BI_ID,K_CD_BILN_NO,K_CD_INPEMP_CD,K_CD_SLSEMP_CD,K_CD_SLSCHF_CD,K_CD_BMEMP_CD,K_CD_BMCHF_CD,K_NS_CRT_DTTM,K_NS_CRT_OPRID,K_NS_CRT_PGM,K_NS_LSTUPD_DTTM,K_NS_LSTUPD_OPRID,K_NS_LSTUPD_PGM ) VALUES </v>
      </c>
      <c r="B37" s="7" t="str">
        <f t="shared" si="1"/>
        <v>('X2901','IF-030000123','SC0024','1','N','0011267','61',' ',' ',' ',' ','3','4','JPY','APTTM','1','1','1',' ','2014-11-28','2014-11-28',null,null,' ',' ',' ',' ',null,' ','20170801',' ','N','N',' ','147360','147360',0,0,'0','0','147360','147360',0,0,0,0,'0','BP','2014-12-20',null,'2015-04-30',null,' ',' ',null,'東和産業 （株） 福岡営業所','0',' ',' ',' ',' ','N',' ',' ',' ',' ',' ',' ',' ','Z1','N',' ',' ','0047175','1',null,'2015-04-30','0','BP','0','0',' ','0',' ',' ',' ',' ',' ',' ',' ',' ','0','1690037',' ',' ',' ',' ','2017-08-01 10:00:00','YYW','SQL','2017-08-01 10:00:00','YYW','SQL');</v>
      </c>
      <c r="D37" s="34" t="s">
        <v>838</v>
      </c>
      <c r="E37" s="34" t="s">
        <v>1196</v>
      </c>
      <c r="F37" s="34" t="s">
        <v>884</v>
      </c>
      <c r="G37" s="34" t="s">
        <v>839</v>
      </c>
      <c r="H37" s="34" t="s">
        <v>64</v>
      </c>
      <c r="I37" s="34" t="s">
        <v>873</v>
      </c>
      <c r="J37" s="34" t="s">
        <v>888</v>
      </c>
      <c r="K37" s="34" t="s">
        <v>42</v>
      </c>
      <c r="L37" s="34" t="s">
        <v>42</v>
      </c>
      <c r="M37" s="34" t="s">
        <v>42</v>
      </c>
      <c r="N37" s="34" t="s">
        <v>42</v>
      </c>
      <c r="O37" s="34" t="s">
        <v>841</v>
      </c>
      <c r="P37" s="34" t="s">
        <v>842</v>
      </c>
      <c r="Q37" s="34" t="s">
        <v>192</v>
      </c>
      <c r="R37" s="34" t="s">
        <v>193</v>
      </c>
      <c r="S37" s="34" t="s">
        <v>839</v>
      </c>
      <c r="T37" s="34" t="s">
        <v>839</v>
      </c>
      <c r="U37" s="34" t="s">
        <v>839</v>
      </c>
      <c r="V37" s="34" t="s">
        <v>42</v>
      </c>
      <c r="W37" s="34" t="s">
        <v>902</v>
      </c>
      <c r="X37" s="34" t="s">
        <v>902</v>
      </c>
      <c r="Y37" s="34"/>
      <c r="Z37" s="34"/>
      <c r="AA37" s="34" t="s">
        <v>42</v>
      </c>
      <c r="AB37" s="34" t="s">
        <v>42</v>
      </c>
      <c r="AC37" s="34" t="s">
        <v>42</v>
      </c>
      <c r="AD37" s="34" t="s">
        <v>42</v>
      </c>
      <c r="AE37" s="34"/>
      <c r="AF37" s="34" t="s">
        <v>42</v>
      </c>
      <c r="AG37" s="34" t="s">
        <v>1213</v>
      </c>
      <c r="AH37" s="34" t="s">
        <v>42</v>
      </c>
      <c r="AI37" s="34" t="s">
        <v>64</v>
      </c>
      <c r="AJ37" s="34" t="s">
        <v>64</v>
      </c>
      <c r="AK37" s="34" t="s">
        <v>42</v>
      </c>
      <c r="AL37" s="98" t="s">
        <v>903</v>
      </c>
      <c r="AM37" s="98" t="s">
        <v>903</v>
      </c>
      <c r="AN37" s="99" t="str">
        <f t="shared" si="13"/>
        <v/>
      </c>
      <c r="AO37" s="99" t="str">
        <f t="shared" si="13"/>
        <v/>
      </c>
      <c r="AP37" s="34" t="s">
        <v>190</v>
      </c>
      <c r="AQ37" s="34" t="s">
        <v>190</v>
      </c>
      <c r="AR37" s="100" t="str">
        <f t="shared" si="14"/>
        <v>147360</v>
      </c>
      <c r="AS37" s="100" t="str">
        <f t="shared" si="15"/>
        <v>147360</v>
      </c>
      <c r="AT37" s="104"/>
      <c r="AU37" s="104"/>
      <c r="AV37" s="101"/>
      <c r="AW37" s="101"/>
      <c r="AX37" s="34" t="s">
        <v>190</v>
      </c>
      <c r="AY37" s="34" t="s">
        <v>904</v>
      </c>
      <c r="AZ37" s="34" t="s">
        <v>905</v>
      </c>
      <c r="BA37" s="34"/>
      <c r="BB37" s="34" t="s">
        <v>906</v>
      </c>
      <c r="BC37" s="34"/>
      <c r="BD37" s="34" t="s">
        <v>42</v>
      </c>
      <c r="BE37" s="34" t="s">
        <v>42</v>
      </c>
      <c r="BF37" s="34"/>
      <c r="BG37" s="34" t="s">
        <v>907</v>
      </c>
      <c r="BH37" s="34" t="s">
        <v>190</v>
      </c>
      <c r="BI37" s="34" t="s">
        <v>42</v>
      </c>
      <c r="BJ37" s="34" t="s">
        <v>42</v>
      </c>
      <c r="BK37" s="34" t="s">
        <v>42</v>
      </c>
      <c r="BL37" s="34" t="s">
        <v>42</v>
      </c>
      <c r="BM37" s="34" t="s">
        <v>64</v>
      </c>
      <c r="BN37" s="34" t="s">
        <v>42</v>
      </c>
      <c r="BO37" s="34" t="s">
        <v>42</v>
      </c>
      <c r="BP37" s="34" t="s">
        <v>42</v>
      </c>
      <c r="BQ37" s="34" t="s">
        <v>42</v>
      </c>
      <c r="BR37" s="34" t="s">
        <v>42</v>
      </c>
      <c r="BS37" s="34" t="s">
        <v>42</v>
      </c>
      <c r="BT37" s="34" t="s">
        <v>42</v>
      </c>
      <c r="BU37" s="34" t="s">
        <v>847</v>
      </c>
      <c r="BV37" s="34" t="s">
        <v>64</v>
      </c>
      <c r="BW37" s="34" t="s">
        <v>42</v>
      </c>
      <c r="BX37" s="34" t="s">
        <v>42</v>
      </c>
      <c r="BY37" s="34" t="s">
        <v>901</v>
      </c>
      <c r="BZ37" s="34" t="s">
        <v>839</v>
      </c>
      <c r="CA37" s="34"/>
      <c r="CB37" s="34" t="s">
        <v>906</v>
      </c>
      <c r="CC37" s="34" t="s">
        <v>190</v>
      </c>
      <c r="CD37" s="34" t="s">
        <v>904</v>
      </c>
      <c r="CE37" s="34" t="s">
        <v>190</v>
      </c>
      <c r="CF37" s="34" t="s">
        <v>190</v>
      </c>
      <c r="CG37" s="34" t="s">
        <v>42</v>
      </c>
      <c r="CH37" s="34" t="s">
        <v>190</v>
      </c>
      <c r="CI37" s="34" t="s">
        <v>42</v>
      </c>
      <c r="CJ37" s="34" t="s">
        <v>42</v>
      </c>
      <c r="CK37" s="34" t="s">
        <v>42</v>
      </c>
      <c r="CL37" s="34" t="s">
        <v>42</v>
      </c>
      <c r="CM37" s="34" t="s">
        <v>42</v>
      </c>
      <c r="CN37" s="34" t="s">
        <v>42</v>
      </c>
      <c r="CO37" s="34" t="s">
        <v>42</v>
      </c>
      <c r="CP37" s="34" t="s">
        <v>42</v>
      </c>
      <c r="CQ37" s="34" t="s">
        <v>190</v>
      </c>
      <c r="CR37" s="34" t="s">
        <v>908</v>
      </c>
      <c r="CS37" s="34" t="s">
        <v>42</v>
      </c>
      <c r="CT37" s="34" t="s">
        <v>42</v>
      </c>
      <c r="CU37" s="34" t="s">
        <v>42</v>
      </c>
      <c r="CV37" s="34" t="s">
        <v>42</v>
      </c>
      <c r="CW37" s="34" t="s">
        <v>1211</v>
      </c>
      <c r="CX37" s="34" t="s">
        <v>1171</v>
      </c>
      <c r="CY37" s="34" t="s">
        <v>1173</v>
      </c>
      <c r="CZ37" s="34" t="s">
        <v>1211</v>
      </c>
      <c r="DA37" s="34" t="s">
        <v>1171</v>
      </c>
      <c r="DB37" s="34" t="s">
        <v>1173</v>
      </c>
      <c r="DD37" s="7" t="str">
        <f t="shared" si="2"/>
        <v>'X2901','IF-030000123','SC0024','1','N','0011267','61',' ',' ',' '</v>
      </c>
      <c r="DE37" s="7" t="str">
        <f t="shared" si="3"/>
        <v>,' ','3','4','JPY','APTTM','1','1','1',' ','2014-11-28'</v>
      </c>
      <c r="DF37" s="7" t="str">
        <f t="shared" si="4"/>
        <v>,'2014-11-28',null,null,' ',' ',' ',' ',null,' ','20170801'</v>
      </c>
      <c r="DG37" s="7" t="str">
        <f t="shared" si="5"/>
        <v>,' ','N','N',' ','147360','147360',0,0,'0','0'</v>
      </c>
      <c r="DH37" s="7" t="str">
        <f t="shared" si="6"/>
        <v>,'147360','147360',0,0,0,0,'0','BP','2014-12-20',null</v>
      </c>
      <c r="DI37" s="7" t="str">
        <f t="shared" si="7"/>
        <v>,'2015-04-30',null,' ',' ',null,'東和産業 （株） 福岡営業所','0',' ',' ',' '</v>
      </c>
      <c r="DJ37" s="7" t="str">
        <f t="shared" si="8"/>
        <v>,' ','N',' ',' ',' ',' ',' ',' ',' ','Z1'</v>
      </c>
      <c r="DK37" s="7" t="str">
        <f t="shared" si="9"/>
        <v>,'N',' ',' ','0047175','1',null,'2015-04-30','0','BP','0'</v>
      </c>
      <c r="DL37" s="7" t="str">
        <f t="shared" si="10"/>
        <v>,'0',' ','0',' ',' ',' ',' ',' ',' ',' '</v>
      </c>
      <c r="DM37" s="7" t="str">
        <f t="shared" si="11"/>
        <v>,' ','0','1690037',' ',' ',' ',' ','2017-08-01 10:00:00','YYW','SQL'</v>
      </c>
      <c r="DN37" s="7" t="str">
        <f t="shared" si="12"/>
        <v>,'2017-08-01 10:00:00','YYW','SQL'</v>
      </c>
    </row>
    <row r="38" spans="1:118">
      <c r="A38" s="7" t="str">
        <f t="shared" si="0"/>
        <v xml:space="preserve">INSERT INTO PS_K_CD_ARCK_H_TBL (BUSINESS_UNIT,K_CD_ARVCHK_ID,DEPTID,K_CD_PSTE_FLG,K_CD_SNDRT_SW,VENDOR_ID,K_CD_VNDADR_NO,VNDR_LOC,K_CD_VDAFLCRPDP_ID,K_CD_ARVPLN_ID,K_CD_ARCKSLP_FLG,K_CD_TKOVPLC_FLG,K_CD_P_TRD_FLG,K_CD_P_CURR_CD,K_CD_P_HSRTTYP_CD,K_CD_P_HS_RT,K_CD_P_HS_MRT,K_CD_P_HS_DRT,K_CD_P_RSK_FLG,K_CD_CMARV_DT,K_CD_BKNG_DT,K_CD_FRBKNG_DT,K_CD_SHP_DT,K_CD_WH_CD,K_CD_VSL_NM,K_CD_VSL2_NM,K_CD_BL_NO,K_CD_BL_DT,K_CD_IM_INV_NO,K_CD_INV_NO,K_CD_DTYINP_FLG,K_CD_GIT_SW,K_CD_SA_SW,K_CD_DI_NO,K_CD_P_TRDTL_AMT,K_CD_P_BSTL_AMT,K_CD_P_TRDSZ_AMT,K_CD_P_BSSZ_AMT,K_CD_P_TDLOZTL_AMT,K_CD_P_BSLOZTL_AMT,K_CD_P_TRDPITL_AMT,K_CD_P_BSPITL_AMT,K_CD_TRDDBT_AMT,K_CD_BSDBT_AMT,K_CD_TRDDBT_SZ_AMT,K_CD_BSDBT_SZ_AMT,K_CD_P_PYMTHD_NO,K_CD_P_PYMTHD_CD,K_CD_P_CLS_DT,K_CD_P_STM_DT,K_CD_P_DUE_DT,K_CD_HLOANDUE_DT,K_CD_P_PYMCDCB_TXT,K_CD_P_PYMCND_TXT,K_CD_P_CALDUE_DT,K_CD_USR1_TXT,K_CD_NMNBHN_CNT,K_CD_ORGARVCHK_ID,K_CD_ORGARVRTN_ID,K_CD_ARVPLN_FLG,K_CD_ARPNCRT_FLG,K_CD_CNL_SW,K_CD_PINTGT_FLG,K_CD_PISPT_FLG,K_CD_PIARVPLN_ID,K_CD_PILQD_FLG,K_CD_ARCKSPTORG_ID,K_CD_UPSETSTS_FLG,K_CD_ADJARVPLN_ID,K_CD_OTHSYS_FLG,K_CD_P_HSK_SW,K_CD_PVIA_BU_CD,K_CD_P_VIABUDP_CD,K_CD_PVIA_VND_CD,K_CD_PVIAVNDADR_NO,K_CD_PVIAVNDCLS_DT,K_CD_PVIAVNDDUE_DT,K_CD_PVIAVNDPYM_NO,K_CD_PVIAVNDPYM_CD,K_CD_VIA_S_PYMT_NO,K_CD_VIACUADR_NO,K_CD_VIASK_CD,K_CD_VIASKADR_NO,K_CD_VIASKDPSB_CD,K_CD_PVIABUSHCK_ID,K_CD_PVIABUARCK_ID,K_CD_PVIABUSKBL_ID,K_CD_HSKORGBU_CD,K_CD_HORGBUSHCK_ID,K_CD_HORGBUARCK_ID,K_CD_BI_ID,K_CD_BILN_NO,K_CD_INPEMP_CD,K_CD_SLSEMP_CD,K_CD_SLSCHF_CD,K_CD_BMEMP_CD,K_CD_BMCHF_CD,K_NS_CRT_DTTM,K_NS_CRT_OPRID,K_NS_CRT_PGM,K_NS_LSTUPD_DTTM,K_NS_LSTUPD_OPRID,K_NS_LSTUPD_PGM ) VALUES </v>
      </c>
      <c r="B38" s="7" t="str">
        <f t="shared" si="1"/>
        <v>('X2901','IF-030000124','SC0024','1','N','0011267','61',' ',' ',' ',' ','3','4','JPY','APTTM','1','1','1',' ','2014-12-01','2014-12-01',null,null,' ',' ',' ',' ',null,' ','20170801',' ','N','N',' ','24660','24660',0,0,'0','0','24660','24660',0,0,0,0,'0','BP','2014-12-25',null,'2015-05-20',null,' ',' ',null,'ユカマテリアル （株）','0',' ',' ',' ',' ','N',' ',' ',' ',' ',' ',' ',' ','Z1','N',' ',' ','0047175','4',null,'2015-05-20','0','BP','0','0',' ','0',' ',' ',' ',' ',' ',' ',' ',' ','0','1571028',' ',' ',' ',' ','2017-08-01 10:00:00','YYW','SQL','2017-08-01 10:00:00','YYW','SQL');</v>
      </c>
      <c r="D38" s="34" t="s">
        <v>838</v>
      </c>
      <c r="E38" s="34" t="s">
        <v>1197</v>
      </c>
      <c r="F38" s="34" t="s">
        <v>884</v>
      </c>
      <c r="G38" s="34" t="s">
        <v>839</v>
      </c>
      <c r="H38" s="34" t="s">
        <v>64</v>
      </c>
      <c r="I38" s="34" t="s">
        <v>873</v>
      </c>
      <c r="J38" s="34" t="s">
        <v>888</v>
      </c>
      <c r="K38" s="34" t="s">
        <v>42</v>
      </c>
      <c r="L38" s="34" t="s">
        <v>42</v>
      </c>
      <c r="M38" s="34" t="s">
        <v>42</v>
      </c>
      <c r="N38" s="34" t="s">
        <v>42</v>
      </c>
      <c r="O38" s="34" t="s">
        <v>841</v>
      </c>
      <c r="P38" s="34" t="s">
        <v>842</v>
      </c>
      <c r="Q38" s="34" t="s">
        <v>192</v>
      </c>
      <c r="R38" s="34" t="s">
        <v>193</v>
      </c>
      <c r="S38" s="34" t="s">
        <v>839</v>
      </c>
      <c r="T38" s="34" t="s">
        <v>839</v>
      </c>
      <c r="U38" s="34" t="s">
        <v>839</v>
      </c>
      <c r="V38" s="34" t="s">
        <v>42</v>
      </c>
      <c r="W38" s="34" t="s">
        <v>843</v>
      </c>
      <c r="X38" s="34" t="s">
        <v>843</v>
      </c>
      <c r="Y38" s="34"/>
      <c r="Z38" s="34"/>
      <c r="AA38" s="34" t="s">
        <v>42</v>
      </c>
      <c r="AB38" s="34" t="s">
        <v>42</v>
      </c>
      <c r="AC38" s="34" t="s">
        <v>42</v>
      </c>
      <c r="AD38" s="34" t="s">
        <v>42</v>
      </c>
      <c r="AE38" s="34"/>
      <c r="AF38" s="34" t="s">
        <v>42</v>
      </c>
      <c r="AG38" s="34" t="s">
        <v>1213</v>
      </c>
      <c r="AH38" s="34" t="s">
        <v>42</v>
      </c>
      <c r="AI38" s="34" t="s">
        <v>64</v>
      </c>
      <c r="AJ38" s="34" t="s">
        <v>64</v>
      </c>
      <c r="AK38" s="34" t="s">
        <v>42</v>
      </c>
      <c r="AL38" s="98" t="s">
        <v>909</v>
      </c>
      <c r="AM38" s="98" t="s">
        <v>909</v>
      </c>
      <c r="AN38" s="99" t="str">
        <f t="shared" si="13"/>
        <v/>
      </c>
      <c r="AO38" s="99" t="str">
        <f t="shared" si="13"/>
        <v/>
      </c>
      <c r="AP38" s="34" t="s">
        <v>190</v>
      </c>
      <c r="AQ38" s="34" t="s">
        <v>190</v>
      </c>
      <c r="AR38" s="100" t="str">
        <f t="shared" si="14"/>
        <v>24660</v>
      </c>
      <c r="AS38" s="100" t="str">
        <f t="shared" si="15"/>
        <v>24660</v>
      </c>
      <c r="AT38" s="104"/>
      <c r="AU38" s="104"/>
      <c r="AV38" s="101"/>
      <c r="AW38" s="101"/>
      <c r="AX38" s="34" t="s">
        <v>190</v>
      </c>
      <c r="AY38" s="34" t="s">
        <v>904</v>
      </c>
      <c r="AZ38" s="34" t="s">
        <v>910</v>
      </c>
      <c r="BA38" s="34"/>
      <c r="BB38" s="34" t="s">
        <v>911</v>
      </c>
      <c r="BC38" s="34"/>
      <c r="BD38" s="34" t="s">
        <v>42</v>
      </c>
      <c r="BE38" s="34" t="s">
        <v>42</v>
      </c>
      <c r="BF38" s="34"/>
      <c r="BG38" s="34" t="s">
        <v>912</v>
      </c>
      <c r="BH38" s="34" t="s">
        <v>190</v>
      </c>
      <c r="BI38" s="34" t="s">
        <v>42</v>
      </c>
      <c r="BJ38" s="34" t="s">
        <v>42</v>
      </c>
      <c r="BK38" s="34" t="s">
        <v>42</v>
      </c>
      <c r="BL38" s="34" t="s">
        <v>42</v>
      </c>
      <c r="BM38" s="34" t="s">
        <v>64</v>
      </c>
      <c r="BN38" s="34" t="s">
        <v>42</v>
      </c>
      <c r="BO38" s="34" t="s">
        <v>42</v>
      </c>
      <c r="BP38" s="34" t="s">
        <v>42</v>
      </c>
      <c r="BQ38" s="34" t="s">
        <v>42</v>
      </c>
      <c r="BR38" s="34" t="s">
        <v>42</v>
      </c>
      <c r="BS38" s="34" t="s">
        <v>42</v>
      </c>
      <c r="BT38" s="34" t="s">
        <v>42</v>
      </c>
      <c r="BU38" s="34" t="s">
        <v>847</v>
      </c>
      <c r="BV38" s="34" t="s">
        <v>64</v>
      </c>
      <c r="BW38" s="34" t="s">
        <v>42</v>
      </c>
      <c r="BX38" s="34" t="s">
        <v>42</v>
      </c>
      <c r="BY38" s="34" t="s">
        <v>901</v>
      </c>
      <c r="BZ38" s="34" t="s">
        <v>842</v>
      </c>
      <c r="CA38" s="34"/>
      <c r="CB38" s="34" t="s">
        <v>911</v>
      </c>
      <c r="CC38" s="34" t="s">
        <v>190</v>
      </c>
      <c r="CD38" s="34" t="s">
        <v>904</v>
      </c>
      <c r="CE38" s="34" t="s">
        <v>190</v>
      </c>
      <c r="CF38" s="34" t="s">
        <v>190</v>
      </c>
      <c r="CG38" s="34" t="s">
        <v>42</v>
      </c>
      <c r="CH38" s="34" t="s">
        <v>190</v>
      </c>
      <c r="CI38" s="34" t="s">
        <v>42</v>
      </c>
      <c r="CJ38" s="34" t="s">
        <v>42</v>
      </c>
      <c r="CK38" s="34" t="s">
        <v>42</v>
      </c>
      <c r="CL38" s="34" t="s">
        <v>42</v>
      </c>
      <c r="CM38" s="34" t="s">
        <v>42</v>
      </c>
      <c r="CN38" s="34" t="s">
        <v>42</v>
      </c>
      <c r="CO38" s="34" t="s">
        <v>42</v>
      </c>
      <c r="CP38" s="34" t="s">
        <v>42</v>
      </c>
      <c r="CQ38" s="34" t="s">
        <v>190</v>
      </c>
      <c r="CR38" s="34" t="s">
        <v>913</v>
      </c>
      <c r="CS38" s="34" t="s">
        <v>42</v>
      </c>
      <c r="CT38" s="34" t="s">
        <v>42</v>
      </c>
      <c r="CU38" s="34" t="s">
        <v>42</v>
      </c>
      <c r="CV38" s="34" t="s">
        <v>42</v>
      </c>
      <c r="CW38" s="34" t="s">
        <v>1211</v>
      </c>
      <c r="CX38" s="34" t="s">
        <v>1171</v>
      </c>
      <c r="CY38" s="34" t="s">
        <v>1173</v>
      </c>
      <c r="CZ38" s="34" t="s">
        <v>1211</v>
      </c>
      <c r="DA38" s="34" t="s">
        <v>1171</v>
      </c>
      <c r="DB38" s="34" t="s">
        <v>1173</v>
      </c>
      <c r="DD38" s="7" t="str">
        <f t="shared" si="2"/>
        <v>'X2901','IF-030000124','SC0024','1','N','0011267','61',' ',' ',' '</v>
      </c>
      <c r="DE38" s="7" t="str">
        <f t="shared" si="3"/>
        <v>,' ','3','4','JPY','APTTM','1','1','1',' ','2014-12-01'</v>
      </c>
      <c r="DF38" s="7" t="str">
        <f t="shared" si="4"/>
        <v>,'2014-12-01',null,null,' ',' ',' ',' ',null,' ','20170801'</v>
      </c>
      <c r="DG38" s="7" t="str">
        <f t="shared" si="5"/>
        <v>,' ','N','N',' ','24660','24660',0,0,'0','0'</v>
      </c>
      <c r="DH38" s="7" t="str">
        <f t="shared" si="6"/>
        <v>,'24660','24660',0,0,0,0,'0','BP','2014-12-25',null</v>
      </c>
      <c r="DI38" s="7" t="str">
        <f t="shared" si="7"/>
        <v>,'2015-05-20',null,' ',' ',null,'ユカマテリアル （株）','0',' ',' ',' '</v>
      </c>
      <c r="DJ38" s="7" t="str">
        <f t="shared" si="8"/>
        <v>,' ','N',' ',' ',' ',' ',' ',' ',' ','Z1'</v>
      </c>
      <c r="DK38" s="7" t="str">
        <f t="shared" si="9"/>
        <v>,'N',' ',' ','0047175','4',null,'2015-05-20','0','BP','0'</v>
      </c>
      <c r="DL38" s="7" t="str">
        <f t="shared" si="10"/>
        <v>,'0',' ','0',' ',' ',' ',' ',' ',' ',' '</v>
      </c>
      <c r="DM38" s="7" t="str">
        <f t="shared" si="11"/>
        <v>,' ','0','1571028',' ',' ',' ',' ','2017-08-01 10:00:00','YYW','SQL'</v>
      </c>
      <c r="DN38" s="7" t="str">
        <f t="shared" si="12"/>
        <v>,'2017-08-01 10:00:00','YYW','SQL'</v>
      </c>
    </row>
    <row r="39" spans="1:118">
      <c r="A39" s="7" t="str">
        <f t="shared" si="0"/>
        <v xml:space="preserve">INSERT INTO PS_K_CD_ARCK_H_TBL (BUSINESS_UNIT,K_CD_ARVCHK_ID,DEPTID,K_CD_PSTE_FLG,K_CD_SNDRT_SW,VENDOR_ID,K_CD_VNDADR_NO,VNDR_LOC,K_CD_VDAFLCRPDP_ID,K_CD_ARVPLN_ID,K_CD_ARCKSLP_FLG,K_CD_TKOVPLC_FLG,K_CD_P_TRD_FLG,K_CD_P_CURR_CD,K_CD_P_HSRTTYP_CD,K_CD_P_HS_RT,K_CD_P_HS_MRT,K_CD_P_HS_DRT,K_CD_P_RSK_FLG,K_CD_CMARV_DT,K_CD_BKNG_DT,K_CD_FRBKNG_DT,K_CD_SHP_DT,K_CD_WH_CD,K_CD_VSL_NM,K_CD_VSL2_NM,K_CD_BL_NO,K_CD_BL_DT,K_CD_IM_INV_NO,K_CD_INV_NO,K_CD_DTYINP_FLG,K_CD_GIT_SW,K_CD_SA_SW,K_CD_DI_NO,K_CD_P_TRDTL_AMT,K_CD_P_BSTL_AMT,K_CD_P_TRDSZ_AMT,K_CD_P_BSSZ_AMT,K_CD_P_TDLOZTL_AMT,K_CD_P_BSLOZTL_AMT,K_CD_P_TRDPITL_AMT,K_CD_P_BSPITL_AMT,K_CD_TRDDBT_AMT,K_CD_BSDBT_AMT,K_CD_TRDDBT_SZ_AMT,K_CD_BSDBT_SZ_AMT,K_CD_P_PYMTHD_NO,K_CD_P_PYMTHD_CD,K_CD_P_CLS_DT,K_CD_P_STM_DT,K_CD_P_DUE_DT,K_CD_HLOANDUE_DT,K_CD_P_PYMCDCB_TXT,K_CD_P_PYMCND_TXT,K_CD_P_CALDUE_DT,K_CD_USR1_TXT,K_CD_NMNBHN_CNT,K_CD_ORGARVCHK_ID,K_CD_ORGARVRTN_ID,K_CD_ARVPLN_FLG,K_CD_ARPNCRT_FLG,K_CD_CNL_SW,K_CD_PINTGT_FLG,K_CD_PISPT_FLG,K_CD_PIARVPLN_ID,K_CD_PILQD_FLG,K_CD_ARCKSPTORG_ID,K_CD_UPSETSTS_FLG,K_CD_ADJARVPLN_ID,K_CD_OTHSYS_FLG,K_CD_P_HSK_SW,K_CD_PVIA_BU_CD,K_CD_P_VIABUDP_CD,K_CD_PVIA_VND_CD,K_CD_PVIAVNDADR_NO,K_CD_PVIAVNDCLS_DT,K_CD_PVIAVNDDUE_DT,K_CD_PVIAVNDPYM_NO,K_CD_PVIAVNDPYM_CD,K_CD_VIA_S_PYMT_NO,K_CD_VIACUADR_NO,K_CD_VIASK_CD,K_CD_VIASKADR_NO,K_CD_VIASKDPSB_CD,K_CD_PVIABUSHCK_ID,K_CD_PVIABUARCK_ID,K_CD_PVIABUSKBL_ID,K_CD_HSKORGBU_CD,K_CD_HORGBUSHCK_ID,K_CD_HORGBUARCK_ID,K_CD_BI_ID,K_CD_BILN_NO,K_CD_INPEMP_CD,K_CD_SLSEMP_CD,K_CD_SLSCHF_CD,K_CD_BMEMP_CD,K_CD_BMCHF_CD,K_NS_CRT_DTTM,K_NS_CRT_OPRID,K_NS_CRT_PGM,K_NS_LSTUPD_DTTM,K_NS_LSTUPD_OPRID,K_NS_LSTUPD_PGM ) VALUES </v>
      </c>
      <c r="B39" s="7" t="str">
        <f t="shared" si="1"/>
        <v>('X2901','IF-030000125','SC0024','1','N','0011267','61',' ',' ',' ',' ','3','4','JPY','APTTM','1','1','1',' ','2014-11-19','2014-11-19',null,null,' ',' ',' ',' ',null,' ','20170801',' ','N','N',' ','19620','19620',0,0,'0','0','19620','19620',0,0,0,0,'0','FB','2014-11-30',null,'2015-01-31',null,' ',' ',null,'（有） 照南産業 北九州営業所','0',' ',' ',' ',' ','N',' ',' ',' ',' ',' ',' ',' ','Z1','N',' ',' ','0011267','63',null,'2015-01-31','0','FB','0','0',' ','0',' ',' ',' ',' ',' ',' ',' ',' ','0','1771005',' ',' ',' ',' ','2017-08-01 10:00:00','YYW','SQL','2017-08-01 10:00:00','YYW','SQL');</v>
      </c>
      <c r="D39" s="34" t="s">
        <v>838</v>
      </c>
      <c r="E39" s="34" t="s">
        <v>1198</v>
      </c>
      <c r="F39" s="34" t="s">
        <v>884</v>
      </c>
      <c r="G39" s="34" t="s">
        <v>839</v>
      </c>
      <c r="H39" s="34" t="s">
        <v>64</v>
      </c>
      <c r="I39" s="34" t="s">
        <v>873</v>
      </c>
      <c r="J39" s="34" t="s">
        <v>888</v>
      </c>
      <c r="K39" s="34" t="s">
        <v>42</v>
      </c>
      <c r="L39" s="34" t="s">
        <v>42</v>
      </c>
      <c r="M39" s="34" t="s">
        <v>42</v>
      </c>
      <c r="N39" s="34" t="s">
        <v>42</v>
      </c>
      <c r="O39" s="34" t="s">
        <v>841</v>
      </c>
      <c r="P39" s="34" t="s">
        <v>842</v>
      </c>
      <c r="Q39" s="34" t="s">
        <v>192</v>
      </c>
      <c r="R39" s="34" t="s">
        <v>193</v>
      </c>
      <c r="S39" s="34" t="s">
        <v>839</v>
      </c>
      <c r="T39" s="34" t="s">
        <v>839</v>
      </c>
      <c r="U39" s="34" t="s">
        <v>839</v>
      </c>
      <c r="V39" s="34" t="s">
        <v>42</v>
      </c>
      <c r="W39" s="34" t="s">
        <v>915</v>
      </c>
      <c r="X39" s="34" t="s">
        <v>915</v>
      </c>
      <c r="Y39" s="34"/>
      <c r="Z39" s="34"/>
      <c r="AA39" s="34" t="s">
        <v>42</v>
      </c>
      <c r="AB39" s="34" t="s">
        <v>42</v>
      </c>
      <c r="AC39" s="34" t="s">
        <v>42</v>
      </c>
      <c r="AD39" s="34" t="s">
        <v>42</v>
      </c>
      <c r="AE39" s="34"/>
      <c r="AF39" s="34" t="s">
        <v>42</v>
      </c>
      <c r="AG39" s="34" t="s">
        <v>1213</v>
      </c>
      <c r="AH39" s="34" t="s">
        <v>42</v>
      </c>
      <c r="AI39" s="34" t="s">
        <v>64</v>
      </c>
      <c r="AJ39" s="34" t="s">
        <v>64</v>
      </c>
      <c r="AK39" s="34" t="s">
        <v>42</v>
      </c>
      <c r="AL39" s="98" t="s">
        <v>916</v>
      </c>
      <c r="AM39" s="98" t="s">
        <v>916</v>
      </c>
      <c r="AN39" s="99" t="str">
        <f t="shared" si="13"/>
        <v/>
      </c>
      <c r="AO39" s="99" t="str">
        <f t="shared" si="13"/>
        <v/>
      </c>
      <c r="AP39" s="34" t="s">
        <v>190</v>
      </c>
      <c r="AQ39" s="34" t="s">
        <v>190</v>
      </c>
      <c r="AR39" s="100" t="str">
        <f t="shared" si="14"/>
        <v>19620</v>
      </c>
      <c r="AS39" s="100" t="str">
        <f t="shared" si="15"/>
        <v>19620</v>
      </c>
      <c r="AT39" s="104"/>
      <c r="AU39" s="104"/>
      <c r="AV39" s="101"/>
      <c r="AW39" s="101"/>
      <c r="AX39" s="34" t="s">
        <v>190</v>
      </c>
      <c r="AY39" s="34" t="s">
        <v>354</v>
      </c>
      <c r="AZ39" s="34" t="s">
        <v>864</v>
      </c>
      <c r="BA39" s="34"/>
      <c r="BB39" s="34" t="s">
        <v>917</v>
      </c>
      <c r="BC39" s="34"/>
      <c r="BD39" s="34" t="s">
        <v>42</v>
      </c>
      <c r="BE39" s="34" t="s">
        <v>42</v>
      </c>
      <c r="BF39" s="34"/>
      <c r="BG39" s="34" t="s">
        <v>918</v>
      </c>
      <c r="BH39" s="34" t="s">
        <v>190</v>
      </c>
      <c r="BI39" s="34" t="s">
        <v>42</v>
      </c>
      <c r="BJ39" s="34" t="s">
        <v>42</v>
      </c>
      <c r="BK39" s="34" t="s">
        <v>42</v>
      </c>
      <c r="BL39" s="34" t="s">
        <v>42</v>
      </c>
      <c r="BM39" s="34" t="s">
        <v>64</v>
      </c>
      <c r="BN39" s="34" t="s">
        <v>42</v>
      </c>
      <c r="BO39" s="34" t="s">
        <v>42</v>
      </c>
      <c r="BP39" s="34" t="s">
        <v>42</v>
      </c>
      <c r="BQ39" s="34" t="s">
        <v>42</v>
      </c>
      <c r="BR39" s="34" t="s">
        <v>42</v>
      </c>
      <c r="BS39" s="34" t="s">
        <v>42</v>
      </c>
      <c r="BT39" s="34" t="s">
        <v>42</v>
      </c>
      <c r="BU39" s="34" t="s">
        <v>847</v>
      </c>
      <c r="BV39" s="34" t="s">
        <v>64</v>
      </c>
      <c r="BW39" s="34" t="s">
        <v>42</v>
      </c>
      <c r="BX39" s="34" t="s">
        <v>42</v>
      </c>
      <c r="BY39" s="34" t="s">
        <v>873</v>
      </c>
      <c r="BZ39" s="34" t="s">
        <v>914</v>
      </c>
      <c r="CA39" s="34"/>
      <c r="CB39" s="34" t="s">
        <v>917</v>
      </c>
      <c r="CC39" s="34" t="s">
        <v>190</v>
      </c>
      <c r="CD39" s="34" t="s">
        <v>354</v>
      </c>
      <c r="CE39" s="34" t="s">
        <v>190</v>
      </c>
      <c r="CF39" s="34" t="s">
        <v>190</v>
      </c>
      <c r="CG39" s="34" t="s">
        <v>42</v>
      </c>
      <c r="CH39" s="34" t="s">
        <v>190</v>
      </c>
      <c r="CI39" s="34" t="s">
        <v>42</v>
      </c>
      <c r="CJ39" s="34" t="s">
        <v>42</v>
      </c>
      <c r="CK39" s="34" t="s">
        <v>42</v>
      </c>
      <c r="CL39" s="34" t="s">
        <v>42</v>
      </c>
      <c r="CM39" s="34" t="s">
        <v>42</v>
      </c>
      <c r="CN39" s="34" t="s">
        <v>42</v>
      </c>
      <c r="CO39" s="34" t="s">
        <v>42</v>
      </c>
      <c r="CP39" s="34" t="s">
        <v>42</v>
      </c>
      <c r="CQ39" s="34" t="s">
        <v>190</v>
      </c>
      <c r="CR39" s="34" t="s">
        <v>919</v>
      </c>
      <c r="CS39" s="34" t="s">
        <v>42</v>
      </c>
      <c r="CT39" s="34" t="s">
        <v>42</v>
      </c>
      <c r="CU39" s="34" t="s">
        <v>42</v>
      </c>
      <c r="CV39" s="34" t="s">
        <v>42</v>
      </c>
      <c r="CW39" s="34" t="s">
        <v>1211</v>
      </c>
      <c r="CX39" s="34" t="s">
        <v>1171</v>
      </c>
      <c r="CY39" s="34" t="s">
        <v>1173</v>
      </c>
      <c r="CZ39" s="34" t="s">
        <v>1211</v>
      </c>
      <c r="DA39" s="34" t="s">
        <v>1171</v>
      </c>
      <c r="DB39" s="34" t="s">
        <v>1173</v>
      </c>
      <c r="DD39" s="7" t="str">
        <f t="shared" si="2"/>
        <v>'X2901','IF-030000125','SC0024','1','N','0011267','61',' ',' ',' '</v>
      </c>
      <c r="DE39" s="7" t="str">
        <f t="shared" si="3"/>
        <v>,' ','3','4','JPY','APTTM','1','1','1',' ','2014-11-19'</v>
      </c>
      <c r="DF39" s="7" t="str">
        <f t="shared" si="4"/>
        <v>,'2014-11-19',null,null,' ',' ',' ',' ',null,' ','20170801'</v>
      </c>
      <c r="DG39" s="7" t="str">
        <f t="shared" si="5"/>
        <v>,' ','N','N',' ','19620','19620',0,0,'0','0'</v>
      </c>
      <c r="DH39" s="7" t="str">
        <f t="shared" si="6"/>
        <v>,'19620','19620',0,0,0,0,'0','FB','2014-11-30',null</v>
      </c>
      <c r="DI39" s="7" t="str">
        <f t="shared" si="7"/>
        <v>,'2015-01-31',null,' ',' ',null,'（有） 照南産業 北九州営業所','0',' ',' ',' '</v>
      </c>
      <c r="DJ39" s="7" t="str">
        <f t="shared" si="8"/>
        <v>,' ','N',' ',' ',' ',' ',' ',' ',' ','Z1'</v>
      </c>
      <c r="DK39" s="7" t="str">
        <f t="shared" si="9"/>
        <v>,'N',' ',' ','0011267','63',null,'2015-01-31','0','FB','0'</v>
      </c>
      <c r="DL39" s="7" t="str">
        <f t="shared" si="10"/>
        <v>,'0',' ','0',' ',' ',' ',' ',' ',' ',' '</v>
      </c>
      <c r="DM39" s="7" t="str">
        <f t="shared" si="11"/>
        <v>,' ','0','1771005',' ',' ',' ',' ','2017-08-01 10:00:00','YYW','SQL'</v>
      </c>
      <c r="DN39" s="7" t="str">
        <f t="shared" si="12"/>
        <v>,'2017-08-01 10:00:00','YYW','SQL'</v>
      </c>
    </row>
    <row r="40" spans="1:118">
      <c r="A40" s="7" t="str">
        <f t="shared" si="0"/>
        <v xml:space="preserve">INSERT INTO PS_K_CD_ARCK_H_TBL (BUSINESS_UNIT,K_CD_ARVCHK_ID,DEPTID,K_CD_PSTE_FLG,K_CD_SNDRT_SW,VENDOR_ID,K_CD_VNDADR_NO,VNDR_LOC,K_CD_VDAFLCRPDP_ID,K_CD_ARVPLN_ID,K_CD_ARCKSLP_FLG,K_CD_TKOVPLC_FLG,K_CD_P_TRD_FLG,K_CD_P_CURR_CD,K_CD_P_HSRTTYP_CD,K_CD_P_HS_RT,K_CD_P_HS_MRT,K_CD_P_HS_DRT,K_CD_P_RSK_FLG,K_CD_CMARV_DT,K_CD_BKNG_DT,K_CD_FRBKNG_DT,K_CD_SHP_DT,K_CD_WH_CD,K_CD_VSL_NM,K_CD_VSL2_NM,K_CD_BL_NO,K_CD_BL_DT,K_CD_IM_INV_NO,K_CD_INV_NO,K_CD_DTYINP_FLG,K_CD_GIT_SW,K_CD_SA_SW,K_CD_DI_NO,K_CD_P_TRDTL_AMT,K_CD_P_BSTL_AMT,K_CD_P_TRDSZ_AMT,K_CD_P_BSSZ_AMT,K_CD_P_TDLOZTL_AMT,K_CD_P_BSLOZTL_AMT,K_CD_P_TRDPITL_AMT,K_CD_P_BSPITL_AMT,K_CD_TRDDBT_AMT,K_CD_BSDBT_AMT,K_CD_TRDDBT_SZ_AMT,K_CD_BSDBT_SZ_AMT,K_CD_P_PYMTHD_NO,K_CD_P_PYMTHD_CD,K_CD_P_CLS_DT,K_CD_P_STM_DT,K_CD_P_DUE_DT,K_CD_HLOANDUE_DT,K_CD_P_PYMCDCB_TXT,K_CD_P_PYMCND_TXT,K_CD_P_CALDUE_DT,K_CD_USR1_TXT,K_CD_NMNBHN_CNT,K_CD_ORGARVCHK_ID,K_CD_ORGARVRTN_ID,K_CD_ARVPLN_FLG,K_CD_ARPNCRT_FLG,K_CD_CNL_SW,K_CD_PINTGT_FLG,K_CD_PISPT_FLG,K_CD_PIARVPLN_ID,K_CD_PILQD_FLG,K_CD_ARCKSPTORG_ID,K_CD_UPSETSTS_FLG,K_CD_ADJARVPLN_ID,K_CD_OTHSYS_FLG,K_CD_P_HSK_SW,K_CD_PVIA_BU_CD,K_CD_P_VIABUDP_CD,K_CD_PVIA_VND_CD,K_CD_PVIAVNDADR_NO,K_CD_PVIAVNDCLS_DT,K_CD_PVIAVNDDUE_DT,K_CD_PVIAVNDPYM_NO,K_CD_PVIAVNDPYM_CD,K_CD_VIA_S_PYMT_NO,K_CD_VIACUADR_NO,K_CD_VIASK_CD,K_CD_VIASKADR_NO,K_CD_VIASKDPSB_CD,K_CD_PVIABUSHCK_ID,K_CD_PVIABUARCK_ID,K_CD_PVIABUSKBL_ID,K_CD_HSKORGBU_CD,K_CD_HORGBUSHCK_ID,K_CD_HORGBUARCK_ID,K_CD_BI_ID,K_CD_BILN_NO,K_CD_INPEMP_CD,K_CD_SLSEMP_CD,K_CD_SLSCHF_CD,K_CD_BMEMP_CD,K_CD_BMCHF_CD,K_NS_CRT_DTTM,K_NS_CRT_OPRID,K_NS_CRT_PGM,K_NS_LSTUPD_DTTM,K_NS_LSTUPD_OPRID,K_NS_LSTUPD_PGM ) VALUES </v>
      </c>
      <c r="B40" s="7" t="str">
        <f t="shared" si="1"/>
        <v>('X2901','IF-030000126','SC0024','1','N','0011267','61',' ',' ',' ',' ','3','4','JPY','APTTM','1','1','1',' ','2014-11-29','2014-11-29',null,null,' ',' ',' ',' ',null,' ','20170801',' ','N','N',' ','45375','45375',0,0,'0','0','45375','45375',0,0,0,0,'0','FB','2014-11-30',null,'2015-01-31',null,' ',' ',null,'（有） イイヅカベンディング 本社','0',' ',' ',' ',' ','N',' ',' ',' ',' ',' ',' ',' ','Z1','N',' ',' ','1583001','2',null,'2015-01-31','0','FB','0','0',' ','0',' ',' ',' ',' ',' ',' ',' ',' ','0','1771005',' ',' ',' ',' ','2017-08-01 10:00:00','YYW','SQL','2017-08-01 10:00:00','YYW','SQL');</v>
      </c>
      <c r="D40" s="34" t="s">
        <v>838</v>
      </c>
      <c r="E40" s="34" t="s">
        <v>1199</v>
      </c>
      <c r="F40" s="34" t="s">
        <v>884</v>
      </c>
      <c r="G40" s="34" t="s">
        <v>839</v>
      </c>
      <c r="H40" s="34" t="s">
        <v>64</v>
      </c>
      <c r="I40" s="34" t="s">
        <v>873</v>
      </c>
      <c r="J40" s="34" t="s">
        <v>888</v>
      </c>
      <c r="K40" s="34" t="s">
        <v>42</v>
      </c>
      <c r="L40" s="34" t="s">
        <v>42</v>
      </c>
      <c r="M40" s="34" t="s">
        <v>42</v>
      </c>
      <c r="N40" s="34" t="s">
        <v>42</v>
      </c>
      <c r="O40" s="34" t="s">
        <v>841</v>
      </c>
      <c r="P40" s="34" t="s">
        <v>842</v>
      </c>
      <c r="Q40" s="34" t="s">
        <v>192</v>
      </c>
      <c r="R40" s="34" t="s">
        <v>193</v>
      </c>
      <c r="S40" s="34" t="s">
        <v>839</v>
      </c>
      <c r="T40" s="34" t="s">
        <v>839</v>
      </c>
      <c r="U40" s="34" t="s">
        <v>839</v>
      </c>
      <c r="V40" s="34" t="s">
        <v>42</v>
      </c>
      <c r="W40" s="34" t="s">
        <v>869</v>
      </c>
      <c r="X40" s="34" t="s">
        <v>869</v>
      </c>
      <c r="Y40" s="34"/>
      <c r="Z40" s="34"/>
      <c r="AA40" s="34" t="s">
        <v>42</v>
      </c>
      <c r="AB40" s="34" t="s">
        <v>42</v>
      </c>
      <c r="AC40" s="34" t="s">
        <v>42</v>
      </c>
      <c r="AD40" s="34" t="s">
        <v>42</v>
      </c>
      <c r="AE40" s="34"/>
      <c r="AF40" s="34" t="s">
        <v>42</v>
      </c>
      <c r="AG40" s="34" t="s">
        <v>1213</v>
      </c>
      <c r="AH40" s="34" t="s">
        <v>42</v>
      </c>
      <c r="AI40" s="34" t="s">
        <v>64</v>
      </c>
      <c r="AJ40" s="34" t="s">
        <v>64</v>
      </c>
      <c r="AK40" s="34" t="s">
        <v>42</v>
      </c>
      <c r="AL40" s="98" t="s">
        <v>921</v>
      </c>
      <c r="AM40" s="98" t="s">
        <v>921</v>
      </c>
      <c r="AN40" s="99" t="str">
        <f t="shared" si="13"/>
        <v/>
      </c>
      <c r="AO40" s="99" t="str">
        <f t="shared" si="13"/>
        <v/>
      </c>
      <c r="AP40" s="34" t="s">
        <v>190</v>
      </c>
      <c r="AQ40" s="34" t="s">
        <v>190</v>
      </c>
      <c r="AR40" s="100" t="str">
        <f t="shared" si="14"/>
        <v>45375</v>
      </c>
      <c r="AS40" s="100" t="str">
        <f t="shared" si="15"/>
        <v>45375</v>
      </c>
      <c r="AT40" s="104"/>
      <c r="AU40" s="104"/>
      <c r="AV40" s="101"/>
      <c r="AW40" s="101"/>
      <c r="AX40" s="34" t="s">
        <v>190</v>
      </c>
      <c r="AY40" s="34" t="s">
        <v>354</v>
      </c>
      <c r="AZ40" s="34" t="s">
        <v>864</v>
      </c>
      <c r="BA40" s="34"/>
      <c r="BB40" s="34" t="s">
        <v>917</v>
      </c>
      <c r="BC40" s="34"/>
      <c r="BD40" s="34" t="s">
        <v>42</v>
      </c>
      <c r="BE40" s="34" t="s">
        <v>42</v>
      </c>
      <c r="BF40" s="34"/>
      <c r="BG40" s="34" t="s">
        <v>922</v>
      </c>
      <c r="BH40" s="34" t="s">
        <v>190</v>
      </c>
      <c r="BI40" s="34" t="s">
        <v>42</v>
      </c>
      <c r="BJ40" s="34" t="s">
        <v>42</v>
      </c>
      <c r="BK40" s="34" t="s">
        <v>42</v>
      </c>
      <c r="BL40" s="34" t="s">
        <v>42</v>
      </c>
      <c r="BM40" s="34" t="s">
        <v>64</v>
      </c>
      <c r="BN40" s="34" t="s">
        <v>42</v>
      </c>
      <c r="BO40" s="34" t="s">
        <v>42</v>
      </c>
      <c r="BP40" s="34" t="s">
        <v>42</v>
      </c>
      <c r="BQ40" s="34" t="s">
        <v>42</v>
      </c>
      <c r="BR40" s="34" t="s">
        <v>42</v>
      </c>
      <c r="BS40" s="34" t="s">
        <v>42</v>
      </c>
      <c r="BT40" s="34" t="s">
        <v>42</v>
      </c>
      <c r="BU40" s="34" t="s">
        <v>847</v>
      </c>
      <c r="BV40" s="34" t="s">
        <v>64</v>
      </c>
      <c r="BW40" s="34" t="s">
        <v>42</v>
      </c>
      <c r="BX40" s="34" t="s">
        <v>42</v>
      </c>
      <c r="BY40" s="34" t="s">
        <v>920</v>
      </c>
      <c r="BZ40" s="34" t="s">
        <v>861</v>
      </c>
      <c r="CA40" s="34"/>
      <c r="CB40" s="34" t="s">
        <v>917</v>
      </c>
      <c r="CC40" s="34" t="s">
        <v>190</v>
      </c>
      <c r="CD40" s="34" t="s">
        <v>354</v>
      </c>
      <c r="CE40" s="34" t="s">
        <v>190</v>
      </c>
      <c r="CF40" s="34" t="s">
        <v>190</v>
      </c>
      <c r="CG40" s="34" t="s">
        <v>42</v>
      </c>
      <c r="CH40" s="34" t="s">
        <v>190</v>
      </c>
      <c r="CI40" s="34" t="s">
        <v>42</v>
      </c>
      <c r="CJ40" s="34" t="s">
        <v>42</v>
      </c>
      <c r="CK40" s="34" t="s">
        <v>42</v>
      </c>
      <c r="CL40" s="34" t="s">
        <v>42</v>
      </c>
      <c r="CM40" s="34" t="s">
        <v>42</v>
      </c>
      <c r="CN40" s="34" t="s">
        <v>42</v>
      </c>
      <c r="CO40" s="34" t="s">
        <v>42</v>
      </c>
      <c r="CP40" s="34" t="s">
        <v>42</v>
      </c>
      <c r="CQ40" s="34" t="s">
        <v>190</v>
      </c>
      <c r="CR40" s="34" t="s">
        <v>919</v>
      </c>
      <c r="CS40" s="34" t="s">
        <v>42</v>
      </c>
      <c r="CT40" s="34" t="s">
        <v>42</v>
      </c>
      <c r="CU40" s="34" t="s">
        <v>42</v>
      </c>
      <c r="CV40" s="34" t="s">
        <v>42</v>
      </c>
      <c r="CW40" s="34" t="s">
        <v>1211</v>
      </c>
      <c r="CX40" s="34" t="s">
        <v>1171</v>
      </c>
      <c r="CY40" s="34" t="s">
        <v>1173</v>
      </c>
      <c r="CZ40" s="34" t="s">
        <v>1211</v>
      </c>
      <c r="DA40" s="34" t="s">
        <v>1171</v>
      </c>
      <c r="DB40" s="34" t="s">
        <v>1173</v>
      </c>
      <c r="DD40" s="7" t="str">
        <f t="shared" si="2"/>
        <v>'X2901','IF-030000126','SC0024','1','N','0011267','61',' ',' ',' '</v>
      </c>
      <c r="DE40" s="7" t="str">
        <f t="shared" si="3"/>
        <v>,' ','3','4','JPY','APTTM','1','1','1',' ','2014-11-29'</v>
      </c>
      <c r="DF40" s="7" t="str">
        <f t="shared" si="4"/>
        <v>,'2014-11-29',null,null,' ',' ',' ',' ',null,' ','20170801'</v>
      </c>
      <c r="DG40" s="7" t="str">
        <f t="shared" si="5"/>
        <v>,' ','N','N',' ','45375','45375',0,0,'0','0'</v>
      </c>
      <c r="DH40" s="7" t="str">
        <f t="shared" si="6"/>
        <v>,'45375','45375',0,0,0,0,'0','FB','2014-11-30',null</v>
      </c>
      <c r="DI40" s="7" t="str">
        <f t="shared" si="7"/>
        <v>,'2015-01-31',null,' ',' ',null,'（有） イイヅカベンディング 本社','0',' ',' ',' '</v>
      </c>
      <c r="DJ40" s="7" t="str">
        <f t="shared" si="8"/>
        <v>,' ','N',' ',' ',' ',' ',' ',' ',' ','Z1'</v>
      </c>
      <c r="DK40" s="7" t="str">
        <f t="shared" si="9"/>
        <v>,'N',' ',' ','1583001','2',null,'2015-01-31','0','FB','0'</v>
      </c>
      <c r="DL40" s="7" t="str">
        <f t="shared" si="10"/>
        <v>,'0',' ','0',' ',' ',' ',' ',' ',' ',' '</v>
      </c>
      <c r="DM40" s="7" t="str">
        <f t="shared" si="11"/>
        <v>,' ','0','1771005',' ',' ',' ',' ','2017-08-01 10:00:00','YYW','SQL'</v>
      </c>
      <c r="DN40" s="7" t="str">
        <f t="shared" si="12"/>
        <v>,'2017-08-01 10:00:00','YYW','SQL'</v>
      </c>
    </row>
    <row r="41" spans="1:118">
      <c r="A41" s="7" t="str">
        <f t="shared" si="0"/>
        <v xml:space="preserve">INSERT INTO PS_K_CD_ARCK_H_TBL (BUSINESS_UNIT,K_CD_ARVCHK_ID,DEPTID,K_CD_PSTE_FLG,K_CD_SNDRT_SW,VENDOR_ID,K_CD_VNDADR_NO,VNDR_LOC,K_CD_VDAFLCRPDP_ID,K_CD_ARVPLN_ID,K_CD_ARCKSLP_FLG,K_CD_TKOVPLC_FLG,K_CD_P_TRD_FLG,K_CD_P_CURR_CD,K_CD_P_HSRTTYP_CD,K_CD_P_HS_RT,K_CD_P_HS_MRT,K_CD_P_HS_DRT,K_CD_P_RSK_FLG,K_CD_CMARV_DT,K_CD_BKNG_DT,K_CD_FRBKNG_DT,K_CD_SHP_DT,K_CD_WH_CD,K_CD_VSL_NM,K_CD_VSL2_NM,K_CD_BL_NO,K_CD_BL_DT,K_CD_IM_INV_NO,K_CD_INV_NO,K_CD_DTYINP_FLG,K_CD_GIT_SW,K_CD_SA_SW,K_CD_DI_NO,K_CD_P_TRDTL_AMT,K_CD_P_BSTL_AMT,K_CD_P_TRDSZ_AMT,K_CD_P_BSSZ_AMT,K_CD_P_TDLOZTL_AMT,K_CD_P_BSLOZTL_AMT,K_CD_P_TRDPITL_AMT,K_CD_P_BSPITL_AMT,K_CD_TRDDBT_AMT,K_CD_BSDBT_AMT,K_CD_TRDDBT_SZ_AMT,K_CD_BSDBT_SZ_AMT,K_CD_P_PYMTHD_NO,K_CD_P_PYMTHD_CD,K_CD_P_CLS_DT,K_CD_P_STM_DT,K_CD_P_DUE_DT,K_CD_HLOANDUE_DT,K_CD_P_PYMCDCB_TXT,K_CD_P_PYMCND_TXT,K_CD_P_CALDUE_DT,K_CD_USR1_TXT,K_CD_NMNBHN_CNT,K_CD_ORGARVCHK_ID,K_CD_ORGARVRTN_ID,K_CD_ARVPLN_FLG,K_CD_ARPNCRT_FLG,K_CD_CNL_SW,K_CD_PINTGT_FLG,K_CD_PISPT_FLG,K_CD_PIARVPLN_ID,K_CD_PILQD_FLG,K_CD_ARCKSPTORG_ID,K_CD_UPSETSTS_FLG,K_CD_ADJARVPLN_ID,K_CD_OTHSYS_FLG,K_CD_P_HSK_SW,K_CD_PVIA_BU_CD,K_CD_P_VIABUDP_CD,K_CD_PVIA_VND_CD,K_CD_PVIAVNDADR_NO,K_CD_PVIAVNDCLS_DT,K_CD_PVIAVNDDUE_DT,K_CD_PVIAVNDPYM_NO,K_CD_PVIAVNDPYM_CD,K_CD_VIA_S_PYMT_NO,K_CD_VIACUADR_NO,K_CD_VIASK_CD,K_CD_VIASKADR_NO,K_CD_VIASKDPSB_CD,K_CD_PVIABUSHCK_ID,K_CD_PVIABUARCK_ID,K_CD_PVIABUSKBL_ID,K_CD_HSKORGBU_CD,K_CD_HORGBUSHCK_ID,K_CD_HORGBUARCK_ID,K_CD_BI_ID,K_CD_BILN_NO,K_CD_INPEMP_CD,K_CD_SLSEMP_CD,K_CD_SLSCHF_CD,K_CD_BMEMP_CD,K_CD_BMCHF_CD,K_NS_CRT_DTTM,K_NS_CRT_OPRID,K_NS_CRT_PGM,K_NS_LSTUPD_DTTM,K_NS_LSTUPD_OPRID,K_NS_LSTUPD_PGM ) VALUES </v>
      </c>
      <c r="B41" s="7" t="str">
        <f t="shared" si="1"/>
        <v>('X2901','IF-030000127','SC0024','1','N','0011267','61',' ',' ',' ',' ','3','4','JPY','APTTM','1','1','1',' ','2014-11-19','2014-11-19',null,null,' ',' ',' ',' ',null,' ','20170801',' ','N','N',' ','20520','20520',0,0,'0','0','20520','20520',0,0,0,0,'0','FB','2014-11-30',null,'2015-01-31',null,' ',' ',null,'（有） 照南産業 北九州営業所','0',' ',' ',' ',' ','N',' ',' ',' ',' ',' ',' ',' ','Z1','N',' ',' ','0011267','63',null,'2015-01-31','0','FB','0','0',' ','0',' ',' ',' ',' ',' ',' ',' ',' ','0','1771005',' ',' ',' ',' ','2017-08-01 10:00:00','YYW','SQL','2017-08-01 10:00:00','YYW','SQL');</v>
      </c>
      <c r="D41" s="34" t="s">
        <v>838</v>
      </c>
      <c r="E41" s="34" t="s">
        <v>1200</v>
      </c>
      <c r="F41" s="34" t="s">
        <v>884</v>
      </c>
      <c r="G41" s="34" t="s">
        <v>839</v>
      </c>
      <c r="H41" s="34" t="s">
        <v>64</v>
      </c>
      <c r="I41" s="34" t="s">
        <v>873</v>
      </c>
      <c r="J41" s="34" t="s">
        <v>888</v>
      </c>
      <c r="K41" s="34" t="s">
        <v>42</v>
      </c>
      <c r="L41" s="34" t="s">
        <v>42</v>
      </c>
      <c r="M41" s="34" t="s">
        <v>42</v>
      </c>
      <c r="N41" s="34" t="s">
        <v>42</v>
      </c>
      <c r="O41" s="34" t="s">
        <v>841</v>
      </c>
      <c r="P41" s="34" t="s">
        <v>842</v>
      </c>
      <c r="Q41" s="34" t="s">
        <v>192</v>
      </c>
      <c r="R41" s="34" t="s">
        <v>193</v>
      </c>
      <c r="S41" s="34" t="s">
        <v>839</v>
      </c>
      <c r="T41" s="34" t="s">
        <v>839</v>
      </c>
      <c r="U41" s="34" t="s">
        <v>839</v>
      </c>
      <c r="V41" s="34" t="s">
        <v>42</v>
      </c>
      <c r="W41" s="34" t="s">
        <v>915</v>
      </c>
      <c r="X41" s="34" t="s">
        <v>915</v>
      </c>
      <c r="Y41" s="34"/>
      <c r="Z41" s="34"/>
      <c r="AA41" s="34" t="s">
        <v>42</v>
      </c>
      <c r="AB41" s="34" t="s">
        <v>42</v>
      </c>
      <c r="AC41" s="34" t="s">
        <v>42</v>
      </c>
      <c r="AD41" s="34" t="s">
        <v>42</v>
      </c>
      <c r="AE41" s="34"/>
      <c r="AF41" s="34" t="s">
        <v>42</v>
      </c>
      <c r="AG41" s="34" t="s">
        <v>1213</v>
      </c>
      <c r="AH41" s="34" t="s">
        <v>42</v>
      </c>
      <c r="AI41" s="34" t="s">
        <v>64</v>
      </c>
      <c r="AJ41" s="34" t="s">
        <v>64</v>
      </c>
      <c r="AK41" s="34" t="s">
        <v>42</v>
      </c>
      <c r="AL41" s="98" t="s">
        <v>923</v>
      </c>
      <c r="AM41" s="98" t="s">
        <v>923</v>
      </c>
      <c r="AN41" s="99" t="str">
        <f t="shared" si="13"/>
        <v/>
      </c>
      <c r="AO41" s="99" t="str">
        <f t="shared" si="13"/>
        <v/>
      </c>
      <c r="AP41" s="34" t="s">
        <v>190</v>
      </c>
      <c r="AQ41" s="34" t="s">
        <v>190</v>
      </c>
      <c r="AR41" s="100" t="str">
        <f t="shared" si="14"/>
        <v>20520</v>
      </c>
      <c r="AS41" s="100" t="str">
        <f t="shared" si="15"/>
        <v>20520</v>
      </c>
      <c r="AT41" s="104"/>
      <c r="AU41" s="104"/>
      <c r="AV41" s="101"/>
      <c r="AW41" s="101"/>
      <c r="AX41" s="34" t="s">
        <v>190</v>
      </c>
      <c r="AY41" s="34" t="s">
        <v>354</v>
      </c>
      <c r="AZ41" s="34" t="s">
        <v>864</v>
      </c>
      <c r="BA41" s="34"/>
      <c r="BB41" s="34" t="s">
        <v>917</v>
      </c>
      <c r="BC41" s="34"/>
      <c r="BD41" s="34" t="s">
        <v>42</v>
      </c>
      <c r="BE41" s="34" t="s">
        <v>42</v>
      </c>
      <c r="BF41" s="34"/>
      <c r="BG41" s="34" t="s">
        <v>918</v>
      </c>
      <c r="BH41" s="34" t="s">
        <v>190</v>
      </c>
      <c r="BI41" s="34" t="s">
        <v>42</v>
      </c>
      <c r="BJ41" s="34" t="s">
        <v>42</v>
      </c>
      <c r="BK41" s="34" t="s">
        <v>42</v>
      </c>
      <c r="BL41" s="34" t="s">
        <v>42</v>
      </c>
      <c r="BM41" s="34" t="s">
        <v>64</v>
      </c>
      <c r="BN41" s="34" t="s">
        <v>42</v>
      </c>
      <c r="BO41" s="34" t="s">
        <v>42</v>
      </c>
      <c r="BP41" s="34" t="s">
        <v>42</v>
      </c>
      <c r="BQ41" s="34" t="s">
        <v>42</v>
      </c>
      <c r="BR41" s="34" t="s">
        <v>42</v>
      </c>
      <c r="BS41" s="34" t="s">
        <v>42</v>
      </c>
      <c r="BT41" s="34" t="s">
        <v>42</v>
      </c>
      <c r="BU41" s="34" t="s">
        <v>847</v>
      </c>
      <c r="BV41" s="34" t="s">
        <v>64</v>
      </c>
      <c r="BW41" s="34" t="s">
        <v>42</v>
      </c>
      <c r="BX41" s="34" t="s">
        <v>42</v>
      </c>
      <c r="BY41" s="34" t="s">
        <v>873</v>
      </c>
      <c r="BZ41" s="34" t="s">
        <v>914</v>
      </c>
      <c r="CA41" s="34"/>
      <c r="CB41" s="34" t="s">
        <v>917</v>
      </c>
      <c r="CC41" s="34" t="s">
        <v>190</v>
      </c>
      <c r="CD41" s="34" t="s">
        <v>354</v>
      </c>
      <c r="CE41" s="34" t="s">
        <v>190</v>
      </c>
      <c r="CF41" s="34" t="s">
        <v>190</v>
      </c>
      <c r="CG41" s="34" t="s">
        <v>42</v>
      </c>
      <c r="CH41" s="34" t="s">
        <v>190</v>
      </c>
      <c r="CI41" s="34" t="s">
        <v>42</v>
      </c>
      <c r="CJ41" s="34" t="s">
        <v>42</v>
      </c>
      <c r="CK41" s="34" t="s">
        <v>42</v>
      </c>
      <c r="CL41" s="34" t="s">
        <v>42</v>
      </c>
      <c r="CM41" s="34" t="s">
        <v>42</v>
      </c>
      <c r="CN41" s="34" t="s">
        <v>42</v>
      </c>
      <c r="CO41" s="34" t="s">
        <v>42</v>
      </c>
      <c r="CP41" s="34" t="s">
        <v>42</v>
      </c>
      <c r="CQ41" s="34" t="s">
        <v>190</v>
      </c>
      <c r="CR41" s="34" t="s">
        <v>919</v>
      </c>
      <c r="CS41" s="34" t="s">
        <v>42</v>
      </c>
      <c r="CT41" s="34" t="s">
        <v>42</v>
      </c>
      <c r="CU41" s="34" t="s">
        <v>42</v>
      </c>
      <c r="CV41" s="34" t="s">
        <v>42</v>
      </c>
      <c r="CW41" s="34" t="s">
        <v>1211</v>
      </c>
      <c r="CX41" s="34" t="s">
        <v>1171</v>
      </c>
      <c r="CY41" s="34" t="s">
        <v>1173</v>
      </c>
      <c r="CZ41" s="34" t="s">
        <v>1211</v>
      </c>
      <c r="DA41" s="34" t="s">
        <v>1171</v>
      </c>
      <c r="DB41" s="34" t="s">
        <v>1173</v>
      </c>
      <c r="DD41" s="7" t="str">
        <f t="shared" si="2"/>
        <v>'X2901','IF-030000127','SC0024','1','N','0011267','61',' ',' ',' '</v>
      </c>
      <c r="DE41" s="7" t="str">
        <f t="shared" si="3"/>
        <v>,' ','3','4','JPY','APTTM','1','1','1',' ','2014-11-19'</v>
      </c>
      <c r="DF41" s="7" t="str">
        <f t="shared" si="4"/>
        <v>,'2014-11-19',null,null,' ',' ',' ',' ',null,' ','20170801'</v>
      </c>
      <c r="DG41" s="7" t="str">
        <f t="shared" si="5"/>
        <v>,' ','N','N',' ','20520','20520',0,0,'0','0'</v>
      </c>
      <c r="DH41" s="7" t="str">
        <f t="shared" si="6"/>
        <v>,'20520','20520',0,0,0,0,'0','FB','2014-11-30',null</v>
      </c>
      <c r="DI41" s="7" t="str">
        <f t="shared" si="7"/>
        <v>,'2015-01-31',null,' ',' ',null,'（有） 照南産業 北九州営業所','0',' ',' ',' '</v>
      </c>
      <c r="DJ41" s="7" t="str">
        <f t="shared" si="8"/>
        <v>,' ','N',' ',' ',' ',' ',' ',' ',' ','Z1'</v>
      </c>
      <c r="DK41" s="7" t="str">
        <f t="shared" si="9"/>
        <v>,'N',' ',' ','0011267','63',null,'2015-01-31','0','FB','0'</v>
      </c>
      <c r="DL41" s="7" t="str">
        <f t="shared" si="10"/>
        <v>,'0',' ','0',' ',' ',' ',' ',' ',' ',' '</v>
      </c>
      <c r="DM41" s="7" t="str">
        <f t="shared" si="11"/>
        <v>,' ','0','1771005',' ',' ',' ',' ','2017-08-01 10:00:00','YYW','SQL'</v>
      </c>
      <c r="DN41" s="7" t="str">
        <f t="shared" si="12"/>
        <v>,'2017-08-01 10:00:00','YYW','SQL'</v>
      </c>
    </row>
    <row r="42" spans="1:118">
      <c r="A42" s="7" t="str">
        <f t="shared" si="0"/>
        <v xml:space="preserve">INSERT INTO PS_K_CD_ARCK_H_TBL (BUSINESS_UNIT,K_CD_ARVCHK_ID,DEPTID,K_CD_PSTE_FLG,K_CD_SNDRT_SW,VENDOR_ID,K_CD_VNDADR_NO,VNDR_LOC,K_CD_VDAFLCRPDP_ID,K_CD_ARVPLN_ID,K_CD_ARCKSLP_FLG,K_CD_TKOVPLC_FLG,K_CD_P_TRD_FLG,K_CD_P_CURR_CD,K_CD_P_HSRTTYP_CD,K_CD_P_HS_RT,K_CD_P_HS_MRT,K_CD_P_HS_DRT,K_CD_P_RSK_FLG,K_CD_CMARV_DT,K_CD_BKNG_DT,K_CD_FRBKNG_DT,K_CD_SHP_DT,K_CD_WH_CD,K_CD_VSL_NM,K_CD_VSL2_NM,K_CD_BL_NO,K_CD_BL_DT,K_CD_IM_INV_NO,K_CD_INV_NO,K_CD_DTYINP_FLG,K_CD_GIT_SW,K_CD_SA_SW,K_CD_DI_NO,K_CD_P_TRDTL_AMT,K_CD_P_BSTL_AMT,K_CD_P_TRDSZ_AMT,K_CD_P_BSSZ_AMT,K_CD_P_TDLOZTL_AMT,K_CD_P_BSLOZTL_AMT,K_CD_P_TRDPITL_AMT,K_CD_P_BSPITL_AMT,K_CD_TRDDBT_AMT,K_CD_BSDBT_AMT,K_CD_TRDDBT_SZ_AMT,K_CD_BSDBT_SZ_AMT,K_CD_P_PYMTHD_NO,K_CD_P_PYMTHD_CD,K_CD_P_CLS_DT,K_CD_P_STM_DT,K_CD_P_DUE_DT,K_CD_HLOANDUE_DT,K_CD_P_PYMCDCB_TXT,K_CD_P_PYMCND_TXT,K_CD_P_CALDUE_DT,K_CD_USR1_TXT,K_CD_NMNBHN_CNT,K_CD_ORGARVCHK_ID,K_CD_ORGARVRTN_ID,K_CD_ARVPLN_FLG,K_CD_ARPNCRT_FLG,K_CD_CNL_SW,K_CD_PINTGT_FLG,K_CD_PISPT_FLG,K_CD_PIARVPLN_ID,K_CD_PILQD_FLG,K_CD_ARCKSPTORG_ID,K_CD_UPSETSTS_FLG,K_CD_ADJARVPLN_ID,K_CD_OTHSYS_FLG,K_CD_P_HSK_SW,K_CD_PVIA_BU_CD,K_CD_P_VIABUDP_CD,K_CD_PVIA_VND_CD,K_CD_PVIAVNDADR_NO,K_CD_PVIAVNDCLS_DT,K_CD_PVIAVNDDUE_DT,K_CD_PVIAVNDPYM_NO,K_CD_PVIAVNDPYM_CD,K_CD_VIA_S_PYMT_NO,K_CD_VIACUADR_NO,K_CD_VIASK_CD,K_CD_VIASKADR_NO,K_CD_VIASKDPSB_CD,K_CD_PVIABUSHCK_ID,K_CD_PVIABUARCK_ID,K_CD_PVIABUSKBL_ID,K_CD_HSKORGBU_CD,K_CD_HORGBUSHCK_ID,K_CD_HORGBUARCK_ID,K_CD_BI_ID,K_CD_BILN_NO,K_CD_INPEMP_CD,K_CD_SLSEMP_CD,K_CD_SLSCHF_CD,K_CD_BMEMP_CD,K_CD_BMCHF_CD,K_NS_CRT_DTTM,K_NS_CRT_OPRID,K_NS_CRT_PGM,K_NS_LSTUPD_DTTM,K_NS_LSTUPD_OPRID,K_NS_LSTUPD_PGM ) VALUES </v>
      </c>
      <c r="B42" s="7" t="str">
        <f t="shared" si="1"/>
        <v>('X2901','IF-030000128','SC0024','1','N','0011267','61',' ',' ',' ',' ','3','4','JPY','APTTM','1','1','1',' ','2014-11-19','2014-11-19',null,null,' ',' ',' ',' ',null,' ','20170801',' ','N','N',' ','-19620','-19620',0,0,'0','0','-19620','-19620',0,0,0,0,'0','FB','2014-11-30',null,'2015-01-31',null,' ',' ',null,'（有） 照南産業 北九州営業所','0',' ',' ',' ',' ','N',' ',' ',' ',' ',' ',' ',' ','Z1','N',' ',' ','0011267','63',null,'2015-01-31','0','FB','0','0',' ','0',' ',' ',' ',' ',' ',' ',' ',' ','0','1771005',' ',' ',' ',' ','2017-08-01 10:00:00','YYW','SQL','2017-08-01 10:00:00','YYW','SQL');</v>
      </c>
      <c r="D42" s="34" t="s">
        <v>838</v>
      </c>
      <c r="E42" s="34" t="s">
        <v>1201</v>
      </c>
      <c r="F42" s="34" t="s">
        <v>884</v>
      </c>
      <c r="G42" s="34" t="s">
        <v>839</v>
      </c>
      <c r="H42" s="34" t="s">
        <v>64</v>
      </c>
      <c r="I42" s="34" t="s">
        <v>873</v>
      </c>
      <c r="J42" s="34" t="s">
        <v>888</v>
      </c>
      <c r="K42" s="34" t="s">
        <v>42</v>
      </c>
      <c r="L42" s="34" t="s">
        <v>42</v>
      </c>
      <c r="M42" s="34" t="s">
        <v>42</v>
      </c>
      <c r="N42" s="34" t="s">
        <v>42</v>
      </c>
      <c r="O42" s="34" t="s">
        <v>841</v>
      </c>
      <c r="P42" s="34" t="s">
        <v>842</v>
      </c>
      <c r="Q42" s="34" t="s">
        <v>192</v>
      </c>
      <c r="R42" s="34" t="s">
        <v>193</v>
      </c>
      <c r="S42" s="34" t="s">
        <v>839</v>
      </c>
      <c r="T42" s="34" t="s">
        <v>839</v>
      </c>
      <c r="U42" s="34" t="s">
        <v>839</v>
      </c>
      <c r="V42" s="34" t="s">
        <v>42</v>
      </c>
      <c r="W42" s="34" t="s">
        <v>915</v>
      </c>
      <c r="X42" s="34" t="s">
        <v>915</v>
      </c>
      <c r="Y42" s="34"/>
      <c r="Z42" s="34"/>
      <c r="AA42" s="34" t="s">
        <v>42</v>
      </c>
      <c r="AB42" s="34" t="s">
        <v>42</v>
      </c>
      <c r="AC42" s="34" t="s">
        <v>42</v>
      </c>
      <c r="AD42" s="34" t="s">
        <v>42</v>
      </c>
      <c r="AE42" s="34"/>
      <c r="AF42" s="34" t="s">
        <v>42</v>
      </c>
      <c r="AG42" s="34" t="s">
        <v>1213</v>
      </c>
      <c r="AH42" s="34" t="s">
        <v>42</v>
      </c>
      <c r="AI42" s="34" t="s">
        <v>64</v>
      </c>
      <c r="AJ42" s="34" t="s">
        <v>64</v>
      </c>
      <c r="AK42" s="34" t="s">
        <v>42</v>
      </c>
      <c r="AL42" s="98" t="s">
        <v>924</v>
      </c>
      <c r="AM42" s="98" t="s">
        <v>924</v>
      </c>
      <c r="AN42" s="99" t="str">
        <f t="shared" si="13"/>
        <v/>
      </c>
      <c r="AO42" s="99" t="str">
        <f t="shared" si="13"/>
        <v/>
      </c>
      <c r="AP42" s="34" t="s">
        <v>190</v>
      </c>
      <c r="AQ42" s="34" t="s">
        <v>190</v>
      </c>
      <c r="AR42" s="100" t="str">
        <f t="shared" si="14"/>
        <v>-19620</v>
      </c>
      <c r="AS42" s="100" t="str">
        <f t="shared" si="15"/>
        <v>-19620</v>
      </c>
      <c r="AT42" s="104"/>
      <c r="AU42" s="104"/>
      <c r="AV42" s="101"/>
      <c r="AW42" s="101"/>
      <c r="AX42" s="34" t="s">
        <v>190</v>
      </c>
      <c r="AY42" s="34" t="s">
        <v>354</v>
      </c>
      <c r="AZ42" s="34" t="s">
        <v>864</v>
      </c>
      <c r="BA42" s="34"/>
      <c r="BB42" s="34" t="s">
        <v>917</v>
      </c>
      <c r="BC42" s="34"/>
      <c r="BD42" s="34" t="s">
        <v>42</v>
      </c>
      <c r="BE42" s="34" t="s">
        <v>42</v>
      </c>
      <c r="BF42" s="34"/>
      <c r="BG42" s="34" t="s">
        <v>918</v>
      </c>
      <c r="BH42" s="34" t="s">
        <v>190</v>
      </c>
      <c r="BI42" s="34" t="s">
        <v>42</v>
      </c>
      <c r="BJ42" s="34" t="s">
        <v>42</v>
      </c>
      <c r="BK42" s="34" t="s">
        <v>42</v>
      </c>
      <c r="BL42" s="34" t="s">
        <v>42</v>
      </c>
      <c r="BM42" s="34" t="s">
        <v>64</v>
      </c>
      <c r="BN42" s="34" t="s">
        <v>42</v>
      </c>
      <c r="BO42" s="34" t="s">
        <v>42</v>
      </c>
      <c r="BP42" s="34" t="s">
        <v>42</v>
      </c>
      <c r="BQ42" s="34" t="s">
        <v>42</v>
      </c>
      <c r="BR42" s="34" t="s">
        <v>42</v>
      </c>
      <c r="BS42" s="34" t="s">
        <v>42</v>
      </c>
      <c r="BT42" s="34" t="s">
        <v>42</v>
      </c>
      <c r="BU42" s="34" t="s">
        <v>847</v>
      </c>
      <c r="BV42" s="34" t="s">
        <v>64</v>
      </c>
      <c r="BW42" s="34" t="s">
        <v>42</v>
      </c>
      <c r="BX42" s="34" t="s">
        <v>42</v>
      </c>
      <c r="BY42" s="34" t="s">
        <v>873</v>
      </c>
      <c r="BZ42" s="34" t="s">
        <v>914</v>
      </c>
      <c r="CA42" s="34"/>
      <c r="CB42" s="34" t="s">
        <v>917</v>
      </c>
      <c r="CC42" s="34" t="s">
        <v>190</v>
      </c>
      <c r="CD42" s="34" t="s">
        <v>354</v>
      </c>
      <c r="CE42" s="34" t="s">
        <v>190</v>
      </c>
      <c r="CF42" s="34" t="s">
        <v>190</v>
      </c>
      <c r="CG42" s="34" t="s">
        <v>42</v>
      </c>
      <c r="CH42" s="34" t="s">
        <v>190</v>
      </c>
      <c r="CI42" s="34" t="s">
        <v>42</v>
      </c>
      <c r="CJ42" s="34" t="s">
        <v>42</v>
      </c>
      <c r="CK42" s="34" t="s">
        <v>42</v>
      </c>
      <c r="CL42" s="34" t="s">
        <v>42</v>
      </c>
      <c r="CM42" s="34" t="s">
        <v>42</v>
      </c>
      <c r="CN42" s="34" t="s">
        <v>42</v>
      </c>
      <c r="CO42" s="34" t="s">
        <v>42</v>
      </c>
      <c r="CP42" s="34" t="s">
        <v>42</v>
      </c>
      <c r="CQ42" s="34" t="s">
        <v>190</v>
      </c>
      <c r="CR42" s="34" t="s">
        <v>919</v>
      </c>
      <c r="CS42" s="34" t="s">
        <v>42</v>
      </c>
      <c r="CT42" s="34" t="s">
        <v>42</v>
      </c>
      <c r="CU42" s="34" t="s">
        <v>42</v>
      </c>
      <c r="CV42" s="34" t="s">
        <v>42</v>
      </c>
      <c r="CW42" s="34" t="s">
        <v>1211</v>
      </c>
      <c r="CX42" s="34" t="s">
        <v>1171</v>
      </c>
      <c r="CY42" s="34" t="s">
        <v>1173</v>
      </c>
      <c r="CZ42" s="34" t="s">
        <v>1211</v>
      </c>
      <c r="DA42" s="34" t="s">
        <v>1171</v>
      </c>
      <c r="DB42" s="34" t="s">
        <v>1173</v>
      </c>
      <c r="DD42" s="7" t="str">
        <f t="shared" si="2"/>
        <v>'X2901','IF-030000128','SC0024','1','N','0011267','61',' ',' ',' '</v>
      </c>
      <c r="DE42" s="7" t="str">
        <f t="shared" si="3"/>
        <v>,' ','3','4','JPY','APTTM','1','1','1',' ','2014-11-19'</v>
      </c>
      <c r="DF42" s="7" t="str">
        <f t="shared" si="4"/>
        <v>,'2014-11-19',null,null,' ',' ',' ',' ',null,' ','20170801'</v>
      </c>
      <c r="DG42" s="7" t="str">
        <f t="shared" si="5"/>
        <v>,' ','N','N',' ','-19620','-19620',0,0,'0','0'</v>
      </c>
      <c r="DH42" s="7" t="str">
        <f t="shared" si="6"/>
        <v>,'-19620','-19620',0,0,0,0,'0','FB','2014-11-30',null</v>
      </c>
      <c r="DI42" s="7" t="str">
        <f t="shared" si="7"/>
        <v>,'2015-01-31',null,' ',' ',null,'（有） 照南産業 北九州営業所','0',' ',' ',' '</v>
      </c>
      <c r="DJ42" s="7" t="str">
        <f t="shared" si="8"/>
        <v>,' ','N',' ',' ',' ',' ',' ',' ',' ','Z1'</v>
      </c>
      <c r="DK42" s="7" t="str">
        <f t="shared" si="9"/>
        <v>,'N',' ',' ','0011267','63',null,'2015-01-31','0','FB','0'</v>
      </c>
      <c r="DL42" s="7" t="str">
        <f t="shared" si="10"/>
        <v>,'0',' ','0',' ',' ',' ',' ',' ',' ',' '</v>
      </c>
      <c r="DM42" s="7" t="str">
        <f t="shared" si="11"/>
        <v>,' ','0','1771005',' ',' ',' ',' ','2017-08-01 10:00:00','YYW','SQL'</v>
      </c>
      <c r="DN42" s="7" t="str">
        <f t="shared" si="12"/>
        <v>,'2017-08-01 10:00:00','YYW','SQL'</v>
      </c>
    </row>
    <row r="43" spans="1:118">
      <c r="A43" s="7" t="str">
        <f t="shared" si="0"/>
        <v xml:space="preserve">INSERT INTO PS_K_CD_ARCK_H_TBL (BUSINESS_UNIT,K_CD_ARVCHK_ID,DEPTID,K_CD_PSTE_FLG,K_CD_SNDRT_SW,VENDOR_ID,K_CD_VNDADR_NO,VNDR_LOC,K_CD_VDAFLCRPDP_ID,K_CD_ARVPLN_ID,K_CD_ARCKSLP_FLG,K_CD_TKOVPLC_FLG,K_CD_P_TRD_FLG,K_CD_P_CURR_CD,K_CD_P_HSRTTYP_CD,K_CD_P_HS_RT,K_CD_P_HS_MRT,K_CD_P_HS_DRT,K_CD_P_RSK_FLG,K_CD_CMARV_DT,K_CD_BKNG_DT,K_CD_FRBKNG_DT,K_CD_SHP_DT,K_CD_WH_CD,K_CD_VSL_NM,K_CD_VSL2_NM,K_CD_BL_NO,K_CD_BL_DT,K_CD_IM_INV_NO,K_CD_INV_NO,K_CD_DTYINP_FLG,K_CD_GIT_SW,K_CD_SA_SW,K_CD_DI_NO,K_CD_P_TRDTL_AMT,K_CD_P_BSTL_AMT,K_CD_P_TRDSZ_AMT,K_CD_P_BSSZ_AMT,K_CD_P_TDLOZTL_AMT,K_CD_P_BSLOZTL_AMT,K_CD_P_TRDPITL_AMT,K_CD_P_BSPITL_AMT,K_CD_TRDDBT_AMT,K_CD_BSDBT_AMT,K_CD_TRDDBT_SZ_AMT,K_CD_BSDBT_SZ_AMT,K_CD_P_PYMTHD_NO,K_CD_P_PYMTHD_CD,K_CD_P_CLS_DT,K_CD_P_STM_DT,K_CD_P_DUE_DT,K_CD_HLOANDUE_DT,K_CD_P_PYMCDCB_TXT,K_CD_P_PYMCND_TXT,K_CD_P_CALDUE_DT,K_CD_USR1_TXT,K_CD_NMNBHN_CNT,K_CD_ORGARVCHK_ID,K_CD_ORGARVRTN_ID,K_CD_ARVPLN_FLG,K_CD_ARPNCRT_FLG,K_CD_CNL_SW,K_CD_PINTGT_FLG,K_CD_PISPT_FLG,K_CD_PIARVPLN_ID,K_CD_PILQD_FLG,K_CD_ARCKSPTORG_ID,K_CD_UPSETSTS_FLG,K_CD_ADJARVPLN_ID,K_CD_OTHSYS_FLG,K_CD_P_HSK_SW,K_CD_PVIA_BU_CD,K_CD_P_VIABUDP_CD,K_CD_PVIA_VND_CD,K_CD_PVIAVNDADR_NO,K_CD_PVIAVNDCLS_DT,K_CD_PVIAVNDDUE_DT,K_CD_PVIAVNDPYM_NO,K_CD_PVIAVNDPYM_CD,K_CD_VIA_S_PYMT_NO,K_CD_VIACUADR_NO,K_CD_VIASK_CD,K_CD_VIASKADR_NO,K_CD_VIASKDPSB_CD,K_CD_PVIABUSHCK_ID,K_CD_PVIABUARCK_ID,K_CD_PVIABUSKBL_ID,K_CD_HSKORGBU_CD,K_CD_HORGBUSHCK_ID,K_CD_HORGBUARCK_ID,K_CD_BI_ID,K_CD_BILN_NO,K_CD_INPEMP_CD,K_CD_SLSEMP_CD,K_CD_SLSCHF_CD,K_CD_BMEMP_CD,K_CD_BMCHF_CD,K_NS_CRT_DTTM,K_NS_CRT_OPRID,K_NS_CRT_PGM,K_NS_LSTUPD_DTTM,K_NS_LSTUPD_OPRID,K_NS_LSTUPD_PGM ) VALUES </v>
      </c>
      <c r="B43" s="7" t="str">
        <f t="shared" si="1"/>
        <v>('X2901','IF-030000129','SC0024','1','N','0011267','61',' ',' ',' ',' ','3','4','JPY','APTTM','1','1','1',' ','2014-11-30','2014-11-30',null,null,' ',' ',' ',' ',null,' ','20170801',' ','N','N',' ','-4632','-4632',0,0,'0','0','-4632','-4632',0,0,0,0,'0','FB','2014-11-30',null,'2014-12-31',null,' ',' ',null,'（株） アコード宇和島','0',' ',' ',' ',' ','N',' ',' ',' ',' ',' ',' ',' ','Z1','N',' ',' ','0034486','9',null,'2014-12-31','0','FB','0','0',' ','0',' ',' ',' ',' ',' ',' ',' ',' ','0','1681032',' ',' ',' ',' ','2017-08-01 10:00:00','YYW','SQL','2017-08-01 10:00:00','YYW','SQL');</v>
      </c>
      <c r="D43" s="34" t="s">
        <v>838</v>
      </c>
      <c r="E43" s="34" t="s">
        <v>1202</v>
      </c>
      <c r="F43" s="34" t="s">
        <v>884</v>
      </c>
      <c r="G43" s="34" t="s">
        <v>839</v>
      </c>
      <c r="H43" s="34" t="s">
        <v>64</v>
      </c>
      <c r="I43" s="34" t="s">
        <v>873</v>
      </c>
      <c r="J43" s="34" t="s">
        <v>888</v>
      </c>
      <c r="K43" s="34" t="s">
        <v>42</v>
      </c>
      <c r="L43" s="34" t="s">
        <v>42</v>
      </c>
      <c r="M43" s="34" t="s">
        <v>42</v>
      </c>
      <c r="N43" s="34" t="s">
        <v>42</v>
      </c>
      <c r="O43" s="34" t="s">
        <v>841</v>
      </c>
      <c r="P43" s="34" t="s">
        <v>842</v>
      </c>
      <c r="Q43" s="34" t="s">
        <v>192</v>
      </c>
      <c r="R43" s="34" t="s">
        <v>193</v>
      </c>
      <c r="S43" s="34" t="s">
        <v>839</v>
      </c>
      <c r="T43" s="34" t="s">
        <v>839</v>
      </c>
      <c r="U43" s="34" t="s">
        <v>839</v>
      </c>
      <c r="V43" s="34" t="s">
        <v>42</v>
      </c>
      <c r="W43" s="34" t="s">
        <v>864</v>
      </c>
      <c r="X43" s="34" t="s">
        <v>864</v>
      </c>
      <c r="Y43" s="34"/>
      <c r="Z43" s="34"/>
      <c r="AA43" s="34" t="s">
        <v>42</v>
      </c>
      <c r="AB43" s="34" t="s">
        <v>42</v>
      </c>
      <c r="AC43" s="34" t="s">
        <v>42</v>
      </c>
      <c r="AD43" s="34" t="s">
        <v>42</v>
      </c>
      <c r="AE43" s="34"/>
      <c r="AF43" s="34" t="s">
        <v>42</v>
      </c>
      <c r="AG43" s="34" t="s">
        <v>1213</v>
      </c>
      <c r="AH43" s="34" t="s">
        <v>42</v>
      </c>
      <c r="AI43" s="34" t="s">
        <v>64</v>
      </c>
      <c r="AJ43" s="34" t="s">
        <v>64</v>
      </c>
      <c r="AK43" s="34" t="s">
        <v>42</v>
      </c>
      <c r="AL43" s="98" t="s">
        <v>927</v>
      </c>
      <c r="AM43" s="98" t="s">
        <v>927</v>
      </c>
      <c r="AN43" s="99" t="str">
        <f t="shared" si="13"/>
        <v/>
      </c>
      <c r="AO43" s="99" t="str">
        <f t="shared" si="13"/>
        <v/>
      </c>
      <c r="AP43" s="34" t="s">
        <v>190</v>
      </c>
      <c r="AQ43" s="34" t="s">
        <v>190</v>
      </c>
      <c r="AR43" s="100" t="str">
        <f t="shared" si="14"/>
        <v>-4632</v>
      </c>
      <c r="AS43" s="100" t="str">
        <f t="shared" si="15"/>
        <v>-4632</v>
      </c>
      <c r="AT43" s="104"/>
      <c r="AU43" s="104"/>
      <c r="AV43" s="101"/>
      <c r="AW43" s="101"/>
      <c r="AX43" s="34" t="s">
        <v>190</v>
      </c>
      <c r="AY43" s="34" t="s">
        <v>354</v>
      </c>
      <c r="AZ43" s="34" t="s">
        <v>864</v>
      </c>
      <c r="BA43" s="34"/>
      <c r="BB43" s="34" t="s">
        <v>845</v>
      </c>
      <c r="BC43" s="34"/>
      <c r="BD43" s="34" t="s">
        <v>42</v>
      </c>
      <c r="BE43" s="34" t="s">
        <v>42</v>
      </c>
      <c r="BF43" s="34"/>
      <c r="BG43" s="34" t="s">
        <v>928</v>
      </c>
      <c r="BH43" s="34" t="s">
        <v>190</v>
      </c>
      <c r="BI43" s="34" t="s">
        <v>42</v>
      </c>
      <c r="BJ43" s="34" t="s">
        <v>42</v>
      </c>
      <c r="BK43" s="34" t="s">
        <v>42</v>
      </c>
      <c r="BL43" s="34" t="s">
        <v>42</v>
      </c>
      <c r="BM43" s="34" t="s">
        <v>64</v>
      </c>
      <c r="BN43" s="34" t="s">
        <v>42</v>
      </c>
      <c r="BO43" s="34" t="s">
        <v>42</v>
      </c>
      <c r="BP43" s="34" t="s">
        <v>42</v>
      </c>
      <c r="BQ43" s="34" t="s">
        <v>42</v>
      </c>
      <c r="BR43" s="34" t="s">
        <v>42</v>
      </c>
      <c r="BS43" s="34" t="s">
        <v>42</v>
      </c>
      <c r="BT43" s="34" t="s">
        <v>42</v>
      </c>
      <c r="BU43" s="34" t="s">
        <v>847</v>
      </c>
      <c r="BV43" s="34" t="s">
        <v>64</v>
      </c>
      <c r="BW43" s="34" t="s">
        <v>42</v>
      </c>
      <c r="BX43" s="34" t="s">
        <v>42</v>
      </c>
      <c r="BY43" s="34" t="s">
        <v>925</v>
      </c>
      <c r="BZ43" s="34" t="s">
        <v>926</v>
      </c>
      <c r="CA43" s="34"/>
      <c r="CB43" s="34" t="s">
        <v>845</v>
      </c>
      <c r="CC43" s="34" t="s">
        <v>190</v>
      </c>
      <c r="CD43" s="34" t="s">
        <v>354</v>
      </c>
      <c r="CE43" s="34" t="s">
        <v>190</v>
      </c>
      <c r="CF43" s="34" t="s">
        <v>190</v>
      </c>
      <c r="CG43" s="34" t="s">
        <v>42</v>
      </c>
      <c r="CH43" s="34" t="s">
        <v>190</v>
      </c>
      <c r="CI43" s="34" t="s">
        <v>42</v>
      </c>
      <c r="CJ43" s="34" t="s">
        <v>42</v>
      </c>
      <c r="CK43" s="34" t="s">
        <v>42</v>
      </c>
      <c r="CL43" s="34" t="s">
        <v>42</v>
      </c>
      <c r="CM43" s="34" t="s">
        <v>42</v>
      </c>
      <c r="CN43" s="34" t="s">
        <v>42</v>
      </c>
      <c r="CO43" s="34" t="s">
        <v>42</v>
      </c>
      <c r="CP43" s="34" t="s">
        <v>42</v>
      </c>
      <c r="CQ43" s="34" t="s">
        <v>190</v>
      </c>
      <c r="CR43" s="34" t="s">
        <v>878</v>
      </c>
      <c r="CS43" s="34" t="s">
        <v>42</v>
      </c>
      <c r="CT43" s="34" t="s">
        <v>42</v>
      </c>
      <c r="CU43" s="34" t="s">
        <v>42</v>
      </c>
      <c r="CV43" s="34" t="s">
        <v>42</v>
      </c>
      <c r="CW43" s="34" t="s">
        <v>1211</v>
      </c>
      <c r="CX43" s="34" t="s">
        <v>1171</v>
      </c>
      <c r="CY43" s="34" t="s">
        <v>1173</v>
      </c>
      <c r="CZ43" s="34" t="s">
        <v>1211</v>
      </c>
      <c r="DA43" s="34" t="s">
        <v>1171</v>
      </c>
      <c r="DB43" s="34" t="s">
        <v>1173</v>
      </c>
      <c r="DD43" s="7" t="str">
        <f t="shared" si="2"/>
        <v>'X2901','IF-030000129','SC0024','1','N','0011267','61',' ',' ',' '</v>
      </c>
      <c r="DE43" s="7" t="str">
        <f t="shared" si="3"/>
        <v>,' ','3','4','JPY','APTTM','1','1','1',' ','2014-11-30'</v>
      </c>
      <c r="DF43" s="7" t="str">
        <f t="shared" si="4"/>
        <v>,'2014-11-30',null,null,' ',' ',' ',' ',null,' ','20170801'</v>
      </c>
      <c r="DG43" s="7" t="str">
        <f t="shared" si="5"/>
        <v>,' ','N','N',' ','-4632','-4632',0,0,'0','0'</v>
      </c>
      <c r="DH43" s="7" t="str">
        <f t="shared" si="6"/>
        <v>,'-4632','-4632',0,0,0,0,'0','FB','2014-11-30',null</v>
      </c>
      <c r="DI43" s="7" t="str">
        <f t="shared" si="7"/>
        <v>,'2014-12-31',null,' ',' ',null,'（株） アコード宇和島','0',' ',' ',' '</v>
      </c>
      <c r="DJ43" s="7" t="str">
        <f t="shared" si="8"/>
        <v>,' ','N',' ',' ',' ',' ',' ',' ',' ','Z1'</v>
      </c>
      <c r="DK43" s="7" t="str">
        <f t="shared" si="9"/>
        <v>,'N',' ',' ','0034486','9',null,'2014-12-31','0','FB','0'</v>
      </c>
      <c r="DL43" s="7" t="str">
        <f t="shared" si="10"/>
        <v>,'0',' ','0',' ',' ',' ',' ',' ',' ',' '</v>
      </c>
      <c r="DM43" s="7" t="str">
        <f t="shared" si="11"/>
        <v>,' ','0','1681032',' ',' ',' ',' ','2017-08-01 10:00:00','YYW','SQL'</v>
      </c>
      <c r="DN43" s="7" t="str">
        <f t="shared" si="12"/>
        <v>,'2017-08-01 10:00:00','YYW','SQL'</v>
      </c>
    </row>
    <row r="44" spans="1:118">
      <c r="A44" s="7" t="str">
        <f t="shared" si="0"/>
        <v xml:space="preserve">INSERT INTO PS_K_CD_ARCK_H_TBL (BUSINESS_UNIT,K_CD_ARVCHK_ID,DEPTID,K_CD_PSTE_FLG,K_CD_SNDRT_SW,VENDOR_ID,K_CD_VNDADR_NO,VNDR_LOC,K_CD_VDAFLCRPDP_ID,K_CD_ARVPLN_ID,K_CD_ARCKSLP_FLG,K_CD_TKOVPLC_FLG,K_CD_P_TRD_FLG,K_CD_P_CURR_CD,K_CD_P_HSRTTYP_CD,K_CD_P_HS_RT,K_CD_P_HS_MRT,K_CD_P_HS_DRT,K_CD_P_RSK_FLG,K_CD_CMARV_DT,K_CD_BKNG_DT,K_CD_FRBKNG_DT,K_CD_SHP_DT,K_CD_WH_CD,K_CD_VSL_NM,K_CD_VSL2_NM,K_CD_BL_NO,K_CD_BL_DT,K_CD_IM_INV_NO,K_CD_INV_NO,K_CD_DTYINP_FLG,K_CD_GIT_SW,K_CD_SA_SW,K_CD_DI_NO,K_CD_P_TRDTL_AMT,K_CD_P_BSTL_AMT,K_CD_P_TRDSZ_AMT,K_CD_P_BSSZ_AMT,K_CD_P_TDLOZTL_AMT,K_CD_P_BSLOZTL_AMT,K_CD_P_TRDPITL_AMT,K_CD_P_BSPITL_AMT,K_CD_TRDDBT_AMT,K_CD_BSDBT_AMT,K_CD_TRDDBT_SZ_AMT,K_CD_BSDBT_SZ_AMT,K_CD_P_PYMTHD_NO,K_CD_P_PYMTHD_CD,K_CD_P_CLS_DT,K_CD_P_STM_DT,K_CD_P_DUE_DT,K_CD_HLOANDUE_DT,K_CD_P_PYMCDCB_TXT,K_CD_P_PYMCND_TXT,K_CD_P_CALDUE_DT,K_CD_USR1_TXT,K_CD_NMNBHN_CNT,K_CD_ORGARVCHK_ID,K_CD_ORGARVRTN_ID,K_CD_ARVPLN_FLG,K_CD_ARPNCRT_FLG,K_CD_CNL_SW,K_CD_PINTGT_FLG,K_CD_PISPT_FLG,K_CD_PIARVPLN_ID,K_CD_PILQD_FLG,K_CD_ARCKSPTORG_ID,K_CD_UPSETSTS_FLG,K_CD_ADJARVPLN_ID,K_CD_OTHSYS_FLG,K_CD_P_HSK_SW,K_CD_PVIA_BU_CD,K_CD_P_VIABUDP_CD,K_CD_PVIA_VND_CD,K_CD_PVIAVNDADR_NO,K_CD_PVIAVNDCLS_DT,K_CD_PVIAVNDDUE_DT,K_CD_PVIAVNDPYM_NO,K_CD_PVIAVNDPYM_CD,K_CD_VIA_S_PYMT_NO,K_CD_VIACUADR_NO,K_CD_VIASK_CD,K_CD_VIASKADR_NO,K_CD_VIASKDPSB_CD,K_CD_PVIABUSHCK_ID,K_CD_PVIABUARCK_ID,K_CD_PVIABUSKBL_ID,K_CD_HSKORGBU_CD,K_CD_HORGBUSHCK_ID,K_CD_HORGBUARCK_ID,K_CD_BI_ID,K_CD_BILN_NO,K_CD_INPEMP_CD,K_CD_SLSEMP_CD,K_CD_SLSCHF_CD,K_CD_BMEMP_CD,K_CD_BMCHF_CD,K_NS_CRT_DTTM,K_NS_CRT_OPRID,K_NS_CRT_PGM,K_NS_LSTUPD_DTTM,K_NS_LSTUPD_OPRID,K_NS_LSTUPD_PGM ) VALUES </v>
      </c>
      <c r="B44" s="7" t="str">
        <f t="shared" si="1"/>
        <v>('X2901','IF-030000130','SC0024','1','N','0011267','61',' ',' ',' ',' ','3','4','JPY','APTTM','1','1','1',' ','2014-11-11','2014-11-11',null,null,' ',' ',' ',' ',null,' ','20170801',' ','N','N',' ','35150','35150',0,0,'0','0','35150','35150',0,0,0,0,'0','FB','2014-11-30',null,'2014-12-31',null,' ',' ',null,'コカ・コーラウエスト （株） 総務部','0',' ',' ',' ',' ','N',' ',' ',' ',' ',' ',' ',' ','Z1','N',' ',' ','1370892','1',null,'2014-12-31','0','FB','0','0',' ','0',' ',' ',' ',' ',' ',' ',' ',' ','0','1771005',' ',' ',' ',' ','2017-08-01 10:00:00','YYW','SQL','2017-08-01 10:00:00','YYW','SQL');</v>
      </c>
      <c r="D44" s="34" t="s">
        <v>838</v>
      </c>
      <c r="E44" s="34" t="s">
        <v>1203</v>
      </c>
      <c r="F44" s="34" t="s">
        <v>884</v>
      </c>
      <c r="G44" s="34" t="s">
        <v>839</v>
      </c>
      <c r="H44" s="34" t="s">
        <v>64</v>
      </c>
      <c r="I44" s="34" t="s">
        <v>873</v>
      </c>
      <c r="J44" s="34" t="s">
        <v>888</v>
      </c>
      <c r="K44" s="34" t="s">
        <v>42</v>
      </c>
      <c r="L44" s="34" t="s">
        <v>42</v>
      </c>
      <c r="M44" s="34" t="s">
        <v>42</v>
      </c>
      <c r="N44" s="34" t="s">
        <v>42</v>
      </c>
      <c r="O44" s="34" t="s">
        <v>841</v>
      </c>
      <c r="P44" s="34" t="s">
        <v>842</v>
      </c>
      <c r="Q44" s="34" t="s">
        <v>192</v>
      </c>
      <c r="R44" s="34" t="s">
        <v>193</v>
      </c>
      <c r="S44" s="34" t="s">
        <v>839</v>
      </c>
      <c r="T44" s="34" t="s">
        <v>839</v>
      </c>
      <c r="U44" s="34" t="s">
        <v>839</v>
      </c>
      <c r="V44" s="34" t="s">
        <v>42</v>
      </c>
      <c r="W44" s="34" t="s">
        <v>930</v>
      </c>
      <c r="X44" s="34" t="s">
        <v>930</v>
      </c>
      <c r="Y44" s="34"/>
      <c r="Z44" s="34"/>
      <c r="AA44" s="34" t="s">
        <v>42</v>
      </c>
      <c r="AB44" s="34" t="s">
        <v>42</v>
      </c>
      <c r="AC44" s="34" t="s">
        <v>42</v>
      </c>
      <c r="AD44" s="34" t="s">
        <v>42</v>
      </c>
      <c r="AE44" s="34"/>
      <c r="AF44" s="34" t="s">
        <v>42</v>
      </c>
      <c r="AG44" s="34" t="s">
        <v>1213</v>
      </c>
      <c r="AH44" s="34" t="s">
        <v>42</v>
      </c>
      <c r="AI44" s="34" t="s">
        <v>64</v>
      </c>
      <c r="AJ44" s="34" t="s">
        <v>64</v>
      </c>
      <c r="AK44" s="34" t="s">
        <v>42</v>
      </c>
      <c r="AL44" s="98" t="s">
        <v>931</v>
      </c>
      <c r="AM44" s="98" t="s">
        <v>931</v>
      </c>
      <c r="AN44" s="99" t="str">
        <f t="shared" si="13"/>
        <v/>
      </c>
      <c r="AO44" s="99" t="str">
        <f t="shared" si="13"/>
        <v/>
      </c>
      <c r="AP44" s="34" t="s">
        <v>190</v>
      </c>
      <c r="AQ44" s="34" t="s">
        <v>190</v>
      </c>
      <c r="AR44" s="100" t="str">
        <f t="shared" si="14"/>
        <v>35150</v>
      </c>
      <c r="AS44" s="100" t="str">
        <f t="shared" si="15"/>
        <v>35150</v>
      </c>
      <c r="AT44" s="104"/>
      <c r="AU44" s="104"/>
      <c r="AV44" s="101"/>
      <c r="AW44" s="101"/>
      <c r="AX44" s="34" t="s">
        <v>190</v>
      </c>
      <c r="AY44" s="34" t="s">
        <v>354</v>
      </c>
      <c r="AZ44" s="34" t="s">
        <v>864</v>
      </c>
      <c r="BA44" s="34"/>
      <c r="BB44" s="34" t="s">
        <v>845</v>
      </c>
      <c r="BC44" s="34"/>
      <c r="BD44" s="34" t="s">
        <v>42</v>
      </c>
      <c r="BE44" s="34" t="s">
        <v>42</v>
      </c>
      <c r="BF44" s="34"/>
      <c r="BG44" s="34" t="s">
        <v>932</v>
      </c>
      <c r="BH44" s="34" t="s">
        <v>190</v>
      </c>
      <c r="BI44" s="34" t="s">
        <v>42</v>
      </c>
      <c r="BJ44" s="34" t="s">
        <v>42</v>
      </c>
      <c r="BK44" s="34" t="s">
        <v>42</v>
      </c>
      <c r="BL44" s="34" t="s">
        <v>42</v>
      </c>
      <c r="BM44" s="34" t="s">
        <v>64</v>
      </c>
      <c r="BN44" s="34" t="s">
        <v>42</v>
      </c>
      <c r="BO44" s="34" t="s">
        <v>42</v>
      </c>
      <c r="BP44" s="34" t="s">
        <v>42</v>
      </c>
      <c r="BQ44" s="34" t="s">
        <v>42</v>
      </c>
      <c r="BR44" s="34" t="s">
        <v>42</v>
      </c>
      <c r="BS44" s="34" t="s">
        <v>42</v>
      </c>
      <c r="BT44" s="34" t="s">
        <v>42</v>
      </c>
      <c r="BU44" s="34" t="s">
        <v>847</v>
      </c>
      <c r="BV44" s="34" t="s">
        <v>64</v>
      </c>
      <c r="BW44" s="34" t="s">
        <v>42</v>
      </c>
      <c r="BX44" s="34" t="s">
        <v>42</v>
      </c>
      <c r="BY44" s="34" t="s">
        <v>929</v>
      </c>
      <c r="BZ44" s="34" t="s">
        <v>839</v>
      </c>
      <c r="CA44" s="34"/>
      <c r="CB44" s="34" t="s">
        <v>845</v>
      </c>
      <c r="CC44" s="34" t="s">
        <v>190</v>
      </c>
      <c r="CD44" s="34" t="s">
        <v>354</v>
      </c>
      <c r="CE44" s="34" t="s">
        <v>190</v>
      </c>
      <c r="CF44" s="34" t="s">
        <v>190</v>
      </c>
      <c r="CG44" s="34" t="s">
        <v>42</v>
      </c>
      <c r="CH44" s="34" t="s">
        <v>190</v>
      </c>
      <c r="CI44" s="34" t="s">
        <v>42</v>
      </c>
      <c r="CJ44" s="34" t="s">
        <v>42</v>
      </c>
      <c r="CK44" s="34" t="s">
        <v>42</v>
      </c>
      <c r="CL44" s="34" t="s">
        <v>42</v>
      </c>
      <c r="CM44" s="34" t="s">
        <v>42</v>
      </c>
      <c r="CN44" s="34" t="s">
        <v>42</v>
      </c>
      <c r="CO44" s="34" t="s">
        <v>42</v>
      </c>
      <c r="CP44" s="34" t="s">
        <v>42</v>
      </c>
      <c r="CQ44" s="34" t="s">
        <v>190</v>
      </c>
      <c r="CR44" s="34" t="s">
        <v>919</v>
      </c>
      <c r="CS44" s="34" t="s">
        <v>42</v>
      </c>
      <c r="CT44" s="34" t="s">
        <v>42</v>
      </c>
      <c r="CU44" s="34" t="s">
        <v>42</v>
      </c>
      <c r="CV44" s="34" t="s">
        <v>42</v>
      </c>
      <c r="CW44" s="34" t="s">
        <v>1211</v>
      </c>
      <c r="CX44" s="34" t="s">
        <v>1171</v>
      </c>
      <c r="CY44" s="34" t="s">
        <v>1173</v>
      </c>
      <c r="CZ44" s="34" t="s">
        <v>1211</v>
      </c>
      <c r="DA44" s="34" t="s">
        <v>1171</v>
      </c>
      <c r="DB44" s="34" t="s">
        <v>1173</v>
      </c>
      <c r="DD44" s="7" t="str">
        <f t="shared" si="2"/>
        <v>'X2901','IF-030000130','SC0024','1','N','0011267','61',' ',' ',' '</v>
      </c>
      <c r="DE44" s="7" t="str">
        <f t="shared" si="3"/>
        <v>,' ','3','4','JPY','APTTM','1','1','1',' ','2014-11-11'</v>
      </c>
      <c r="DF44" s="7" t="str">
        <f t="shared" si="4"/>
        <v>,'2014-11-11',null,null,' ',' ',' ',' ',null,' ','20170801'</v>
      </c>
      <c r="DG44" s="7" t="str">
        <f t="shared" si="5"/>
        <v>,' ','N','N',' ','35150','35150',0,0,'0','0'</v>
      </c>
      <c r="DH44" s="7" t="str">
        <f t="shared" si="6"/>
        <v>,'35150','35150',0,0,0,0,'0','FB','2014-11-30',null</v>
      </c>
      <c r="DI44" s="7" t="str">
        <f t="shared" si="7"/>
        <v>,'2014-12-31',null,' ',' ',null,'コカ・コーラウエスト （株） 総務部','0',' ',' ',' '</v>
      </c>
      <c r="DJ44" s="7" t="str">
        <f t="shared" si="8"/>
        <v>,' ','N',' ',' ',' ',' ',' ',' ',' ','Z1'</v>
      </c>
      <c r="DK44" s="7" t="str">
        <f t="shared" si="9"/>
        <v>,'N',' ',' ','1370892','1',null,'2014-12-31','0','FB','0'</v>
      </c>
      <c r="DL44" s="7" t="str">
        <f t="shared" si="10"/>
        <v>,'0',' ','0',' ',' ',' ',' ',' ',' ',' '</v>
      </c>
      <c r="DM44" s="7" t="str">
        <f t="shared" si="11"/>
        <v>,' ','0','1771005',' ',' ',' ',' ','2017-08-01 10:00:00','YYW','SQL'</v>
      </c>
      <c r="DN44" s="7" t="str">
        <f t="shared" si="12"/>
        <v>,'2017-08-01 10:00:00','YYW','SQL'</v>
      </c>
    </row>
    <row r="45" spans="1:118">
      <c r="A45" s="7" t="str">
        <f t="shared" si="0"/>
        <v xml:space="preserve">INSERT INTO PS_K_CD_ARCK_H_TBL (BUSINESS_UNIT,K_CD_ARVCHK_ID,DEPTID,K_CD_PSTE_FLG,K_CD_SNDRT_SW,VENDOR_ID,K_CD_VNDADR_NO,VNDR_LOC,K_CD_VDAFLCRPDP_ID,K_CD_ARVPLN_ID,K_CD_ARCKSLP_FLG,K_CD_TKOVPLC_FLG,K_CD_P_TRD_FLG,K_CD_P_CURR_CD,K_CD_P_HSRTTYP_CD,K_CD_P_HS_RT,K_CD_P_HS_MRT,K_CD_P_HS_DRT,K_CD_P_RSK_FLG,K_CD_CMARV_DT,K_CD_BKNG_DT,K_CD_FRBKNG_DT,K_CD_SHP_DT,K_CD_WH_CD,K_CD_VSL_NM,K_CD_VSL2_NM,K_CD_BL_NO,K_CD_BL_DT,K_CD_IM_INV_NO,K_CD_INV_NO,K_CD_DTYINP_FLG,K_CD_GIT_SW,K_CD_SA_SW,K_CD_DI_NO,K_CD_P_TRDTL_AMT,K_CD_P_BSTL_AMT,K_CD_P_TRDSZ_AMT,K_CD_P_BSSZ_AMT,K_CD_P_TDLOZTL_AMT,K_CD_P_BSLOZTL_AMT,K_CD_P_TRDPITL_AMT,K_CD_P_BSPITL_AMT,K_CD_TRDDBT_AMT,K_CD_BSDBT_AMT,K_CD_TRDDBT_SZ_AMT,K_CD_BSDBT_SZ_AMT,K_CD_P_PYMTHD_NO,K_CD_P_PYMTHD_CD,K_CD_P_CLS_DT,K_CD_P_STM_DT,K_CD_P_DUE_DT,K_CD_HLOANDUE_DT,K_CD_P_PYMCDCB_TXT,K_CD_P_PYMCND_TXT,K_CD_P_CALDUE_DT,K_CD_USR1_TXT,K_CD_NMNBHN_CNT,K_CD_ORGARVCHK_ID,K_CD_ORGARVRTN_ID,K_CD_ARVPLN_FLG,K_CD_ARPNCRT_FLG,K_CD_CNL_SW,K_CD_PINTGT_FLG,K_CD_PISPT_FLG,K_CD_PIARVPLN_ID,K_CD_PILQD_FLG,K_CD_ARCKSPTORG_ID,K_CD_UPSETSTS_FLG,K_CD_ADJARVPLN_ID,K_CD_OTHSYS_FLG,K_CD_P_HSK_SW,K_CD_PVIA_BU_CD,K_CD_P_VIABUDP_CD,K_CD_PVIA_VND_CD,K_CD_PVIAVNDADR_NO,K_CD_PVIAVNDCLS_DT,K_CD_PVIAVNDDUE_DT,K_CD_PVIAVNDPYM_NO,K_CD_PVIAVNDPYM_CD,K_CD_VIA_S_PYMT_NO,K_CD_VIACUADR_NO,K_CD_VIASK_CD,K_CD_VIASKADR_NO,K_CD_VIASKDPSB_CD,K_CD_PVIABUSHCK_ID,K_CD_PVIABUARCK_ID,K_CD_PVIABUSKBL_ID,K_CD_HSKORGBU_CD,K_CD_HORGBUSHCK_ID,K_CD_HORGBUARCK_ID,K_CD_BI_ID,K_CD_BILN_NO,K_CD_INPEMP_CD,K_CD_SLSEMP_CD,K_CD_SLSCHF_CD,K_CD_BMEMP_CD,K_CD_BMCHF_CD,K_NS_CRT_DTTM,K_NS_CRT_OPRID,K_NS_CRT_PGM,K_NS_LSTUPD_DTTM,K_NS_LSTUPD_OPRID,K_NS_LSTUPD_PGM ) VALUES </v>
      </c>
      <c r="B45" s="7" t="str">
        <f t="shared" si="1"/>
        <v>('X2901','IF-030000131','SC0024','1','N','0011267','61',' ',' ',' ',' ','3','4','JPY','APTTM','1','1','1',' ','2014-11-11','2014-11-11',null,null,' ',' ',' ',' ',null,' ','20170801',' ','N','N',' ','35150','35150',0,0,'0','0','35150','35150',0,0,0,0,'0','FB','2014-11-30',null,'2014-12-31',null,' ',' ',null,'コカ・コーラウエスト （株） 総務部','0',' ',' ',' ',' ','N',' ',' ',' ',' ',' ',' ',' ','Z1','N',' ',' ','1370892','1',null,'2014-12-31','0','FB','0','0',' ','0',' ',' ',' ',' ',' ',' ',' ',' ','0','1771005',' ',' ',' ',' ','2017-08-01 10:00:00','YYW','SQL','2017-08-01 10:00:00','YYW','SQL');</v>
      </c>
      <c r="D45" s="34" t="s">
        <v>838</v>
      </c>
      <c r="E45" s="34" t="s">
        <v>1204</v>
      </c>
      <c r="F45" s="34" t="s">
        <v>884</v>
      </c>
      <c r="G45" s="34" t="s">
        <v>839</v>
      </c>
      <c r="H45" s="34" t="s">
        <v>64</v>
      </c>
      <c r="I45" s="34" t="s">
        <v>873</v>
      </c>
      <c r="J45" s="34" t="s">
        <v>888</v>
      </c>
      <c r="K45" s="34" t="s">
        <v>42</v>
      </c>
      <c r="L45" s="34" t="s">
        <v>42</v>
      </c>
      <c r="M45" s="34" t="s">
        <v>42</v>
      </c>
      <c r="N45" s="34" t="s">
        <v>42</v>
      </c>
      <c r="O45" s="34" t="s">
        <v>841</v>
      </c>
      <c r="P45" s="34" t="s">
        <v>842</v>
      </c>
      <c r="Q45" s="34" t="s">
        <v>192</v>
      </c>
      <c r="R45" s="34" t="s">
        <v>193</v>
      </c>
      <c r="S45" s="34" t="s">
        <v>839</v>
      </c>
      <c r="T45" s="34" t="s">
        <v>839</v>
      </c>
      <c r="U45" s="34" t="s">
        <v>839</v>
      </c>
      <c r="V45" s="34" t="s">
        <v>42</v>
      </c>
      <c r="W45" s="34" t="s">
        <v>930</v>
      </c>
      <c r="X45" s="34" t="s">
        <v>930</v>
      </c>
      <c r="Y45" s="34"/>
      <c r="Z45" s="34"/>
      <c r="AA45" s="34" t="s">
        <v>42</v>
      </c>
      <c r="AB45" s="34" t="s">
        <v>42</v>
      </c>
      <c r="AC45" s="34" t="s">
        <v>42</v>
      </c>
      <c r="AD45" s="34" t="s">
        <v>42</v>
      </c>
      <c r="AE45" s="34"/>
      <c r="AF45" s="34" t="s">
        <v>42</v>
      </c>
      <c r="AG45" s="34" t="s">
        <v>1213</v>
      </c>
      <c r="AH45" s="34" t="s">
        <v>42</v>
      </c>
      <c r="AI45" s="34" t="s">
        <v>64</v>
      </c>
      <c r="AJ45" s="34" t="s">
        <v>64</v>
      </c>
      <c r="AK45" s="34" t="s">
        <v>42</v>
      </c>
      <c r="AL45" s="98" t="s">
        <v>931</v>
      </c>
      <c r="AM45" s="98" t="s">
        <v>931</v>
      </c>
      <c r="AN45" s="99" t="str">
        <f t="shared" si="13"/>
        <v/>
      </c>
      <c r="AO45" s="99" t="str">
        <f t="shared" si="13"/>
        <v/>
      </c>
      <c r="AP45" s="34" t="s">
        <v>190</v>
      </c>
      <c r="AQ45" s="34" t="s">
        <v>190</v>
      </c>
      <c r="AR45" s="100" t="str">
        <f t="shared" si="14"/>
        <v>35150</v>
      </c>
      <c r="AS45" s="100" t="str">
        <f t="shared" si="15"/>
        <v>35150</v>
      </c>
      <c r="AT45" s="104"/>
      <c r="AU45" s="104"/>
      <c r="AV45" s="101"/>
      <c r="AW45" s="101"/>
      <c r="AX45" s="34" t="s">
        <v>190</v>
      </c>
      <c r="AY45" s="34" t="s">
        <v>354</v>
      </c>
      <c r="AZ45" s="34" t="s">
        <v>864</v>
      </c>
      <c r="BA45" s="34"/>
      <c r="BB45" s="34" t="s">
        <v>845</v>
      </c>
      <c r="BC45" s="34"/>
      <c r="BD45" s="34" t="s">
        <v>42</v>
      </c>
      <c r="BE45" s="34" t="s">
        <v>42</v>
      </c>
      <c r="BF45" s="34"/>
      <c r="BG45" s="34" t="s">
        <v>932</v>
      </c>
      <c r="BH45" s="34" t="s">
        <v>190</v>
      </c>
      <c r="BI45" s="34" t="s">
        <v>42</v>
      </c>
      <c r="BJ45" s="34" t="s">
        <v>42</v>
      </c>
      <c r="BK45" s="34" t="s">
        <v>42</v>
      </c>
      <c r="BL45" s="34" t="s">
        <v>42</v>
      </c>
      <c r="BM45" s="34" t="s">
        <v>64</v>
      </c>
      <c r="BN45" s="34" t="s">
        <v>42</v>
      </c>
      <c r="BO45" s="34" t="s">
        <v>42</v>
      </c>
      <c r="BP45" s="34" t="s">
        <v>42</v>
      </c>
      <c r="BQ45" s="34" t="s">
        <v>42</v>
      </c>
      <c r="BR45" s="34" t="s">
        <v>42</v>
      </c>
      <c r="BS45" s="34" t="s">
        <v>42</v>
      </c>
      <c r="BT45" s="34" t="s">
        <v>42</v>
      </c>
      <c r="BU45" s="34" t="s">
        <v>847</v>
      </c>
      <c r="BV45" s="34" t="s">
        <v>64</v>
      </c>
      <c r="BW45" s="34" t="s">
        <v>42</v>
      </c>
      <c r="BX45" s="34" t="s">
        <v>42</v>
      </c>
      <c r="BY45" s="34" t="s">
        <v>929</v>
      </c>
      <c r="BZ45" s="34" t="s">
        <v>839</v>
      </c>
      <c r="CA45" s="34"/>
      <c r="CB45" s="34" t="s">
        <v>845</v>
      </c>
      <c r="CC45" s="34" t="s">
        <v>190</v>
      </c>
      <c r="CD45" s="34" t="s">
        <v>354</v>
      </c>
      <c r="CE45" s="34" t="s">
        <v>190</v>
      </c>
      <c r="CF45" s="34" t="s">
        <v>190</v>
      </c>
      <c r="CG45" s="34" t="s">
        <v>42</v>
      </c>
      <c r="CH45" s="34" t="s">
        <v>190</v>
      </c>
      <c r="CI45" s="34" t="s">
        <v>42</v>
      </c>
      <c r="CJ45" s="34" t="s">
        <v>42</v>
      </c>
      <c r="CK45" s="34" t="s">
        <v>42</v>
      </c>
      <c r="CL45" s="34" t="s">
        <v>42</v>
      </c>
      <c r="CM45" s="34" t="s">
        <v>42</v>
      </c>
      <c r="CN45" s="34" t="s">
        <v>42</v>
      </c>
      <c r="CO45" s="34" t="s">
        <v>42</v>
      </c>
      <c r="CP45" s="34" t="s">
        <v>42</v>
      </c>
      <c r="CQ45" s="34" t="s">
        <v>190</v>
      </c>
      <c r="CR45" s="34" t="s">
        <v>919</v>
      </c>
      <c r="CS45" s="34" t="s">
        <v>42</v>
      </c>
      <c r="CT45" s="34" t="s">
        <v>42</v>
      </c>
      <c r="CU45" s="34" t="s">
        <v>42</v>
      </c>
      <c r="CV45" s="34" t="s">
        <v>42</v>
      </c>
      <c r="CW45" s="34" t="s">
        <v>1211</v>
      </c>
      <c r="CX45" s="34" t="s">
        <v>1171</v>
      </c>
      <c r="CY45" s="34" t="s">
        <v>1173</v>
      </c>
      <c r="CZ45" s="34" t="s">
        <v>1211</v>
      </c>
      <c r="DA45" s="34" t="s">
        <v>1171</v>
      </c>
      <c r="DB45" s="34" t="s">
        <v>1173</v>
      </c>
      <c r="DD45" s="7" t="str">
        <f t="shared" si="2"/>
        <v>'X2901','IF-030000131','SC0024','1','N','0011267','61',' ',' ',' '</v>
      </c>
      <c r="DE45" s="7" t="str">
        <f t="shared" si="3"/>
        <v>,' ','3','4','JPY','APTTM','1','1','1',' ','2014-11-11'</v>
      </c>
      <c r="DF45" s="7" t="str">
        <f t="shared" si="4"/>
        <v>,'2014-11-11',null,null,' ',' ',' ',' ',null,' ','20170801'</v>
      </c>
      <c r="DG45" s="7" t="str">
        <f t="shared" si="5"/>
        <v>,' ','N','N',' ','35150','35150',0,0,'0','0'</v>
      </c>
      <c r="DH45" s="7" t="str">
        <f t="shared" si="6"/>
        <v>,'35150','35150',0,0,0,0,'0','FB','2014-11-30',null</v>
      </c>
      <c r="DI45" s="7" t="str">
        <f t="shared" si="7"/>
        <v>,'2014-12-31',null,' ',' ',null,'コカ・コーラウエスト （株） 総務部','0',' ',' ',' '</v>
      </c>
      <c r="DJ45" s="7" t="str">
        <f t="shared" si="8"/>
        <v>,' ','N',' ',' ',' ',' ',' ',' ',' ','Z1'</v>
      </c>
      <c r="DK45" s="7" t="str">
        <f t="shared" si="9"/>
        <v>,'N',' ',' ','1370892','1',null,'2014-12-31','0','FB','0'</v>
      </c>
      <c r="DL45" s="7" t="str">
        <f t="shared" si="10"/>
        <v>,'0',' ','0',' ',' ',' ',' ',' ',' ',' '</v>
      </c>
      <c r="DM45" s="7" t="str">
        <f t="shared" si="11"/>
        <v>,' ','0','1771005',' ',' ',' ',' ','2017-08-01 10:00:00','YYW','SQL'</v>
      </c>
      <c r="DN45" s="7" t="str">
        <f t="shared" si="12"/>
        <v>,'2017-08-01 10:00:00','YYW','SQL'</v>
      </c>
    </row>
    <row r="46" spans="1:118">
      <c r="A46" s="7" t="str">
        <f t="shared" si="0"/>
        <v xml:space="preserve">INSERT INTO PS_K_CD_ARCK_H_TBL (BUSINESS_UNIT,K_CD_ARVCHK_ID,DEPTID,K_CD_PSTE_FLG,K_CD_SNDRT_SW,VENDOR_ID,K_CD_VNDADR_NO,VNDR_LOC,K_CD_VDAFLCRPDP_ID,K_CD_ARVPLN_ID,K_CD_ARCKSLP_FLG,K_CD_TKOVPLC_FLG,K_CD_P_TRD_FLG,K_CD_P_CURR_CD,K_CD_P_HSRTTYP_CD,K_CD_P_HS_RT,K_CD_P_HS_MRT,K_CD_P_HS_DRT,K_CD_P_RSK_FLG,K_CD_CMARV_DT,K_CD_BKNG_DT,K_CD_FRBKNG_DT,K_CD_SHP_DT,K_CD_WH_CD,K_CD_VSL_NM,K_CD_VSL2_NM,K_CD_BL_NO,K_CD_BL_DT,K_CD_IM_INV_NO,K_CD_INV_NO,K_CD_DTYINP_FLG,K_CD_GIT_SW,K_CD_SA_SW,K_CD_DI_NO,K_CD_P_TRDTL_AMT,K_CD_P_BSTL_AMT,K_CD_P_TRDSZ_AMT,K_CD_P_BSSZ_AMT,K_CD_P_TDLOZTL_AMT,K_CD_P_BSLOZTL_AMT,K_CD_P_TRDPITL_AMT,K_CD_P_BSPITL_AMT,K_CD_TRDDBT_AMT,K_CD_BSDBT_AMT,K_CD_TRDDBT_SZ_AMT,K_CD_BSDBT_SZ_AMT,K_CD_P_PYMTHD_NO,K_CD_P_PYMTHD_CD,K_CD_P_CLS_DT,K_CD_P_STM_DT,K_CD_P_DUE_DT,K_CD_HLOANDUE_DT,K_CD_P_PYMCDCB_TXT,K_CD_P_PYMCND_TXT,K_CD_P_CALDUE_DT,K_CD_USR1_TXT,K_CD_NMNBHN_CNT,K_CD_ORGARVCHK_ID,K_CD_ORGARVRTN_ID,K_CD_ARVPLN_FLG,K_CD_ARPNCRT_FLG,K_CD_CNL_SW,K_CD_PINTGT_FLG,K_CD_PISPT_FLG,K_CD_PIARVPLN_ID,K_CD_PILQD_FLG,K_CD_ARCKSPTORG_ID,K_CD_UPSETSTS_FLG,K_CD_ADJARVPLN_ID,K_CD_OTHSYS_FLG,K_CD_P_HSK_SW,K_CD_PVIA_BU_CD,K_CD_P_VIABUDP_CD,K_CD_PVIA_VND_CD,K_CD_PVIAVNDADR_NO,K_CD_PVIAVNDCLS_DT,K_CD_PVIAVNDDUE_DT,K_CD_PVIAVNDPYM_NO,K_CD_PVIAVNDPYM_CD,K_CD_VIA_S_PYMT_NO,K_CD_VIACUADR_NO,K_CD_VIASK_CD,K_CD_VIASKADR_NO,K_CD_VIASKDPSB_CD,K_CD_PVIABUSHCK_ID,K_CD_PVIABUARCK_ID,K_CD_PVIABUSKBL_ID,K_CD_HSKORGBU_CD,K_CD_HORGBUSHCK_ID,K_CD_HORGBUARCK_ID,K_CD_BI_ID,K_CD_BILN_NO,K_CD_INPEMP_CD,K_CD_SLSEMP_CD,K_CD_SLSCHF_CD,K_CD_BMEMP_CD,K_CD_BMCHF_CD,K_NS_CRT_DTTM,K_NS_CRT_OPRID,K_NS_CRT_PGM,K_NS_LSTUPD_DTTM,K_NS_LSTUPD_OPRID,K_NS_LSTUPD_PGM ) VALUES </v>
      </c>
      <c r="B46" s="7" t="str">
        <f t="shared" si="1"/>
        <v>('X2901','IF-030000132','SC0024','1','N','0011267','61',' ',' ',' ',' ','3','4','JPY','APTTM','1','1','1',' ','2014-11-11','2014-11-11',null,null,' ',' ',' ',' ',null,' ','20170801',' ','N','N',' ','-35150','-35150',0,0,'0','0','-35150','-35150',0,0,0,0,'0','FB','2014-11-30',null,'2014-12-31',null,' ',' ',null,'コカ・コーラウエスト （株） 総務部','0',' ',' ',' ',' ','N',' ',' ',' ',' ',' ',' ',' ','Z1','N',' ',' ','1370892','1',null,'2014-12-31','0','FB','0','0',' ','0',' ',' ',' ',' ',' ',' ',' ',' ','0','1771005',' ',' ',' ',' ','2017-08-01 10:00:00','YYW','SQL','2017-08-01 10:00:00','YYW','SQL');</v>
      </c>
      <c r="D46" s="34" t="s">
        <v>838</v>
      </c>
      <c r="E46" s="34" t="s">
        <v>1205</v>
      </c>
      <c r="F46" s="34" t="s">
        <v>884</v>
      </c>
      <c r="G46" s="34" t="s">
        <v>839</v>
      </c>
      <c r="H46" s="34" t="s">
        <v>64</v>
      </c>
      <c r="I46" s="34" t="s">
        <v>873</v>
      </c>
      <c r="J46" s="34" t="s">
        <v>888</v>
      </c>
      <c r="K46" s="34" t="s">
        <v>42</v>
      </c>
      <c r="L46" s="34" t="s">
        <v>42</v>
      </c>
      <c r="M46" s="34" t="s">
        <v>42</v>
      </c>
      <c r="N46" s="34" t="s">
        <v>42</v>
      </c>
      <c r="O46" s="34" t="s">
        <v>841</v>
      </c>
      <c r="P46" s="34" t="s">
        <v>842</v>
      </c>
      <c r="Q46" s="34" t="s">
        <v>192</v>
      </c>
      <c r="R46" s="34" t="s">
        <v>193</v>
      </c>
      <c r="S46" s="34" t="s">
        <v>839</v>
      </c>
      <c r="T46" s="34" t="s">
        <v>839</v>
      </c>
      <c r="U46" s="34" t="s">
        <v>839</v>
      </c>
      <c r="V46" s="34" t="s">
        <v>42</v>
      </c>
      <c r="W46" s="34" t="s">
        <v>930</v>
      </c>
      <c r="X46" s="34" t="s">
        <v>930</v>
      </c>
      <c r="Y46" s="34"/>
      <c r="Z46" s="34"/>
      <c r="AA46" s="34" t="s">
        <v>42</v>
      </c>
      <c r="AB46" s="34" t="s">
        <v>42</v>
      </c>
      <c r="AC46" s="34" t="s">
        <v>42</v>
      </c>
      <c r="AD46" s="34" t="s">
        <v>42</v>
      </c>
      <c r="AE46" s="34"/>
      <c r="AF46" s="34" t="s">
        <v>42</v>
      </c>
      <c r="AG46" s="34" t="s">
        <v>1213</v>
      </c>
      <c r="AH46" s="34" t="s">
        <v>42</v>
      </c>
      <c r="AI46" s="34" t="s">
        <v>64</v>
      </c>
      <c r="AJ46" s="34" t="s">
        <v>64</v>
      </c>
      <c r="AK46" s="34" t="s">
        <v>42</v>
      </c>
      <c r="AL46" s="98" t="s">
        <v>933</v>
      </c>
      <c r="AM46" s="98" t="s">
        <v>933</v>
      </c>
      <c r="AN46" s="99" t="str">
        <f t="shared" si="13"/>
        <v/>
      </c>
      <c r="AO46" s="99" t="str">
        <f t="shared" si="13"/>
        <v/>
      </c>
      <c r="AP46" s="34" t="s">
        <v>190</v>
      </c>
      <c r="AQ46" s="34" t="s">
        <v>190</v>
      </c>
      <c r="AR46" s="100" t="str">
        <f t="shared" si="14"/>
        <v>-35150</v>
      </c>
      <c r="AS46" s="100" t="str">
        <f t="shared" si="15"/>
        <v>-35150</v>
      </c>
      <c r="AT46" s="104"/>
      <c r="AU46" s="104"/>
      <c r="AV46" s="101"/>
      <c r="AW46" s="101"/>
      <c r="AX46" s="34" t="s">
        <v>190</v>
      </c>
      <c r="AY46" s="34" t="s">
        <v>354</v>
      </c>
      <c r="AZ46" s="34" t="s">
        <v>864</v>
      </c>
      <c r="BA46" s="34"/>
      <c r="BB46" s="34" t="s">
        <v>845</v>
      </c>
      <c r="BC46" s="34"/>
      <c r="BD46" s="34" t="s">
        <v>42</v>
      </c>
      <c r="BE46" s="34" t="s">
        <v>42</v>
      </c>
      <c r="BF46" s="34"/>
      <c r="BG46" s="34" t="s">
        <v>932</v>
      </c>
      <c r="BH46" s="34" t="s">
        <v>190</v>
      </c>
      <c r="BI46" s="34" t="s">
        <v>42</v>
      </c>
      <c r="BJ46" s="34" t="s">
        <v>42</v>
      </c>
      <c r="BK46" s="34" t="s">
        <v>42</v>
      </c>
      <c r="BL46" s="34" t="s">
        <v>42</v>
      </c>
      <c r="BM46" s="34" t="s">
        <v>64</v>
      </c>
      <c r="BN46" s="34" t="s">
        <v>42</v>
      </c>
      <c r="BO46" s="34" t="s">
        <v>42</v>
      </c>
      <c r="BP46" s="34" t="s">
        <v>42</v>
      </c>
      <c r="BQ46" s="34" t="s">
        <v>42</v>
      </c>
      <c r="BR46" s="34" t="s">
        <v>42</v>
      </c>
      <c r="BS46" s="34" t="s">
        <v>42</v>
      </c>
      <c r="BT46" s="34" t="s">
        <v>42</v>
      </c>
      <c r="BU46" s="34" t="s">
        <v>847</v>
      </c>
      <c r="BV46" s="34" t="s">
        <v>64</v>
      </c>
      <c r="BW46" s="34" t="s">
        <v>42</v>
      </c>
      <c r="BX46" s="34" t="s">
        <v>42</v>
      </c>
      <c r="BY46" s="34" t="s">
        <v>929</v>
      </c>
      <c r="BZ46" s="34" t="s">
        <v>839</v>
      </c>
      <c r="CA46" s="34"/>
      <c r="CB46" s="34" t="s">
        <v>845</v>
      </c>
      <c r="CC46" s="34" t="s">
        <v>190</v>
      </c>
      <c r="CD46" s="34" t="s">
        <v>354</v>
      </c>
      <c r="CE46" s="34" t="s">
        <v>190</v>
      </c>
      <c r="CF46" s="34" t="s">
        <v>190</v>
      </c>
      <c r="CG46" s="34" t="s">
        <v>42</v>
      </c>
      <c r="CH46" s="34" t="s">
        <v>190</v>
      </c>
      <c r="CI46" s="34" t="s">
        <v>42</v>
      </c>
      <c r="CJ46" s="34" t="s">
        <v>42</v>
      </c>
      <c r="CK46" s="34" t="s">
        <v>42</v>
      </c>
      <c r="CL46" s="34" t="s">
        <v>42</v>
      </c>
      <c r="CM46" s="34" t="s">
        <v>42</v>
      </c>
      <c r="CN46" s="34" t="s">
        <v>42</v>
      </c>
      <c r="CO46" s="34" t="s">
        <v>42</v>
      </c>
      <c r="CP46" s="34" t="s">
        <v>42</v>
      </c>
      <c r="CQ46" s="34" t="s">
        <v>190</v>
      </c>
      <c r="CR46" s="34" t="s">
        <v>919</v>
      </c>
      <c r="CS46" s="34" t="s">
        <v>42</v>
      </c>
      <c r="CT46" s="34" t="s">
        <v>42</v>
      </c>
      <c r="CU46" s="34" t="s">
        <v>42</v>
      </c>
      <c r="CV46" s="34" t="s">
        <v>42</v>
      </c>
      <c r="CW46" s="34" t="s">
        <v>1211</v>
      </c>
      <c r="CX46" s="34" t="s">
        <v>1171</v>
      </c>
      <c r="CY46" s="34" t="s">
        <v>1173</v>
      </c>
      <c r="CZ46" s="34" t="s">
        <v>1211</v>
      </c>
      <c r="DA46" s="34" t="s">
        <v>1171</v>
      </c>
      <c r="DB46" s="34" t="s">
        <v>1173</v>
      </c>
      <c r="DD46" s="7" t="str">
        <f t="shared" si="2"/>
        <v>'X2901','IF-030000132','SC0024','1','N','0011267','61',' ',' ',' '</v>
      </c>
      <c r="DE46" s="7" t="str">
        <f t="shared" si="3"/>
        <v>,' ','3','4','JPY','APTTM','1','1','1',' ','2014-11-11'</v>
      </c>
      <c r="DF46" s="7" t="str">
        <f t="shared" si="4"/>
        <v>,'2014-11-11',null,null,' ',' ',' ',' ',null,' ','20170801'</v>
      </c>
      <c r="DG46" s="7" t="str">
        <f t="shared" si="5"/>
        <v>,' ','N','N',' ','-35150','-35150',0,0,'0','0'</v>
      </c>
      <c r="DH46" s="7" t="str">
        <f t="shared" si="6"/>
        <v>,'-35150','-35150',0,0,0,0,'0','FB','2014-11-30',null</v>
      </c>
      <c r="DI46" s="7" t="str">
        <f t="shared" si="7"/>
        <v>,'2014-12-31',null,' ',' ',null,'コカ・コーラウエスト （株） 総務部','0',' ',' ',' '</v>
      </c>
      <c r="DJ46" s="7" t="str">
        <f t="shared" si="8"/>
        <v>,' ','N',' ',' ',' ',' ',' ',' ',' ','Z1'</v>
      </c>
      <c r="DK46" s="7" t="str">
        <f t="shared" si="9"/>
        <v>,'N',' ',' ','1370892','1',null,'2014-12-31','0','FB','0'</v>
      </c>
      <c r="DL46" s="7" t="str">
        <f t="shared" si="10"/>
        <v>,'0',' ','0',' ',' ',' ',' ',' ',' ',' '</v>
      </c>
      <c r="DM46" s="7" t="str">
        <f t="shared" si="11"/>
        <v>,' ','0','1771005',' ',' ',' ',' ','2017-08-01 10:00:00','YYW','SQL'</v>
      </c>
      <c r="DN46" s="7" t="str">
        <f t="shared" si="12"/>
        <v>,'2017-08-01 10:00:00','YYW','SQL'</v>
      </c>
    </row>
    <row r="47" spans="1:118">
      <c r="A47" s="7" t="str">
        <f t="shared" si="0"/>
        <v xml:space="preserve">INSERT INTO PS_K_CD_ARCK_H_TBL (BUSINESS_UNIT,K_CD_ARVCHK_ID,DEPTID,K_CD_PSTE_FLG,K_CD_SNDRT_SW,VENDOR_ID,K_CD_VNDADR_NO,VNDR_LOC,K_CD_VDAFLCRPDP_ID,K_CD_ARVPLN_ID,K_CD_ARCKSLP_FLG,K_CD_TKOVPLC_FLG,K_CD_P_TRD_FLG,K_CD_P_CURR_CD,K_CD_P_HSRTTYP_CD,K_CD_P_HS_RT,K_CD_P_HS_MRT,K_CD_P_HS_DRT,K_CD_P_RSK_FLG,K_CD_CMARV_DT,K_CD_BKNG_DT,K_CD_FRBKNG_DT,K_CD_SHP_DT,K_CD_WH_CD,K_CD_VSL_NM,K_CD_VSL2_NM,K_CD_BL_NO,K_CD_BL_DT,K_CD_IM_INV_NO,K_CD_INV_NO,K_CD_DTYINP_FLG,K_CD_GIT_SW,K_CD_SA_SW,K_CD_DI_NO,K_CD_P_TRDTL_AMT,K_CD_P_BSTL_AMT,K_CD_P_TRDSZ_AMT,K_CD_P_BSSZ_AMT,K_CD_P_TDLOZTL_AMT,K_CD_P_BSLOZTL_AMT,K_CD_P_TRDPITL_AMT,K_CD_P_BSPITL_AMT,K_CD_TRDDBT_AMT,K_CD_BSDBT_AMT,K_CD_TRDDBT_SZ_AMT,K_CD_BSDBT_SZ_AMT,K_CD_P_PYMTHD_NO,K_CD_P_PYMTHD_CD,K_CD_P_CLS_DT,K_CD_P_STM_DT,K_CD_P_DUE_DT,K_CD_HLOANDUE_DT,K_CD_P_PYMCDCB_TXT,K_CD_P_PYMCND_TXT,K_CD_P_CALDUE_DT,K_CD_USR1_TXT,K_CD_NMNBHN_CNT,K_CD_ORGARVCHK_ID,K_CD_ORGARVRTN_ID,K_CD_ARVPLN_FLG,K_CD_ARPNCRT_FLG,K_CD_CNL_SW,K_CD_PINTGT_FLG,K_CD_PISPT_FLG,K_CD_PIARVPLN_ID,K_CD_PILQD_FLG,K_CD_ARCKSPTORG_ID,K_CD_UPSETSTS_FLG,K_CD_ADJARVPLN_ID,K_CD_OTHSYS_FLG,K_CD_P_HSK_SW,K_CD_PVIA_BU_CD,K_CD_P_VIABUDP_CD,K_CD_PVIA_VND_CD,K_CD_PVIAVNDADR_NO,K_CD_PVIAVNDCLS_DT,K_CD_PVIAVNDDUE_DT,K_CD_PVIAVNDPYM_NO,K_CD_PVIAVNDPYM_CD,K_CD_VIA_S_PYMT_NO,K_CD_VIACUADR_NO,K_CD_VIASK_CD,K_CD_VIASKADR_NO,K_CD_VIASKDPSB_CD,K_CD_PVIABUSHCK_ID,K_CD_PVIABUARCK_ID,K_CD_PVIABUSKBL_ID,K_CD_HSKORGBU_CD,K_CD_HORGBUSHCK_ID,K_CD_HORGBUARCK_ID,K_CD_BI_ID,K_CD_BILN_NO,K_CD_INPEMP_CD,K_CD_SLSEMP_CD,K_CD_SLSCHF_CD,K_CD_BMEMP_CD,K_CD_BMCHF_CD,K_NS_CRT_DTTM,K_NS_CRT_OPRID,K_NS_CRT_PGM,K_NS_LSTUPD_DTTM,K_NS_LSTUPD_OPRID,K_NS_LSTUPD_PGM ) VALUES </v>
      </c>
      <c r="B47" s="7" t="str">
        <f t="shared" si="1"/>
        <v>('X2901','IF-030000133','SC0024','1','N','0011267','61',' ',' ',' ',' ','3','4','JPY','APTTM','1','1','1',' ','2014-11-28','2014-11-28',null,null,' ',' ',' ',' ',null,' ','20170801',' ','N','N',' ','-20520','-20520',0,0,'0','0','-20520','-20520',0,0,0,0,'0','FB','2014-11-30',null,'2015-01-31',null,' ',' ',null,'（有） 照南産業 北九州営業所','0',' ',' ',' ',' ','N',' ',' ',' ',' ',' ',' ',' ','Z1','N',' ',' ','0011267','63',null,'2015-01-31','0','FB','0','0',' ','0',' ',' ',' ',' ',' ',' ',' ',' ','0','1771005',' ',' ',' ',' ','2017-08-01 10:00:00','YYW','SQL','2017-08-01 10:00:00','YYW','SQL');</v>
      </c>
      <c r="D47" s="34" t="s">
        <v>838</v>
      </c>
      <c r="E47" s="34" t="s">
        <v>1206</v>
      </c>
      <c r="F47" s="34" t="s">
        <v>884</v>
      </c>
      <c r="G47" s="34" t="s">
        <v>839</v>
      </c>
      <c r="H47" s="34" t="s">
        <v>64</v>
      </c>
      <c r="I47" s="34" t="s">
        <v>873</v>
      </c>
      <c r="J47" s="34" t="s">
        <v>888</v>
      </c>
      <c r="K47" s="34" t="s">
        <v>42</v>
      </c>
      <c r="L47" s="34" t="s">
        <v>42</v>
      </c>
      <c r="M47" s="34" t="s">
        <v>42</v>
      </c>
      <c r="N47" s="34" t="s">
        <v>42</v>
      </c>
      <c r="O47" s="34" t="s">
        <v>841</v>
      </c>
      <c r="P47" s="34" t="s">
        <v>842</v>
      </c>
      <c r="Q47" s="34" t="s">
        <v>192</v>
      </c>
      <c r="R47" s="34" t="s">
        <v>193</v>
      </c>
      <c r="S47" s="34" t="s">
        <v>839</v>
      </c>
      <c r="T47" s="34" t="s">
        <v>839</v>
      </c>
      <c r="U47" s="34" t="s">
        <v>839</v>
      </c>
      <c r="V47" s="34" t="s">
        <v>42</v>
      </c>
      <c r="W47" s="34" t="s">
        <v>902</v>
      </c>
      <c r="X47" s="34" t="s">
        <v>902</v>
      </c>
      <c r="Y47" s="34"/>
      <c r="Z47" s="34"/>
      <c r="AA47" s="34" t="s">
        <v>42</v>
      </c>
      <c r="AB47" s="34" t="s">
        <v>42</v>
      </c>
      <c r="AC47" s="34" t="s">
        <v>42</v>
      </c>
      <c r="AD47" s="34" t="s">
        <v>42</v>
      </c>
      <c r="AE47" s="34"/>
      <c r="AF47" s="34" t="s">
        <v>42</v>
      </c>
      <c r="AG47" s="34" t="s">
        <v>1213</v>
      </c>
      <c r="AH47" s="34" t="s">
        <v>42</v>
      </c>
      <c r="AI47" s="34" t="s">
        <v>64</v>
      </c>
      <c r="AJ47" s="34" t="s">
        <v>64</v>
      </c>
      <c r="AK47" s="34" t="s">
        <v>42</v>
      </c>
      <c r="AL47" s="98" t="s">
        <v>934</v>
      </c>
      <c r="AM47" s="98" t="s">
        <v>934</v>
      </c>
      <c r="AN47" s="99" t="str">
        <f t="shared" si="13"/>
        <v/>
      </c>
      <c r="AO47" s="99" t="str">
        <f t="shared" si="13"/>
        <v/>
      </c>
      <c r="AP47" s="34" t="s">
        <v>190</v>
      </c>
      <c r="AQ47" s="34" t="s">
        <v>190</v>
      </c>
      <c r="AR47" s="100" t="str">
        <f t="shared" si="14"/>
        <v>-20520</v>
      </c>
      <c r="AS47" s="100" t="str">
        <f t="shared" si="15"/>
        <v>-20520</v>
      </c>
      <c r="AT47" s="104"/>
      <c r="AU47" s="104"/>
      <c r="AV47" s="101"/>
      <c r="AW47" s="101"/>
      <c r="AX47" s="34" t="s">
        <v>190</v>
      </c>
      <c r="AY47" s="34" t="s">
        <v>354</v>
      </c>
      <c r="AZ47" s="34" t="s">
        <v>864</v>
      </c>
      <c r="BA47" s="34"/>
      <c r="BB47" s="34" t="s">
        <v>917</v>
      </c>
      <c r="BC47" s="34"/>
      <c r="BD47" s="34" t="s">
        <v>42</v>
      </c>
      <c r="BE47" s="34" t="s">
        <v>42</v>
      </c>
      <c r="BF47" s="34"/>
      <c r="BG47" s="34" t="s">
        <v>918</v>
      </c>
      <c r="BH47" s="34" t="s">
        <v>190</v>
      </c>
      <c r="BI47" s="34" t="s">
        <v>42</v>
      </c>
      <c r="BJ47" s="34" t="s">
        <v>42</v>
      </c>
      <c r="BK47" s="34" t="s">
        <v>42</v>
      </c>
      <c r="BL47" s="34" t="s">
        <v>42</v>
      </c>
      <c r="BM47" s="34" t="s">
        <v>64</v>
      </c>
      <c r="BN47" s="34" t="s">
        <v>42</v>
      </c>
      <c r="BO47" s="34" t="s">
        <v>42</v>
      </c>
      <c r="BP47" s="34" t="s">
        <v>42</v>
      </c>
      <c r="BQ47" s="34" t="s">
        <v>42</v>
      </c>
      <c r="BR47" s="34" t="s">
        <v>42</v>
      </c>
      <c r="BS47" s="34" t="s">
        <v>42</v>
      </c>
      <c r="BT47" s="34" t="s">
        <v>42</v>
      </c>
      <c r="BU47" s="34" t="s">
        <v>847</v>
      </c>
      <c r="BV47" s="34" t="s">
        <v>64</v>
      </c>
      <c r="BW47" s="34" t="s">
        <v>42</v>
      </c>
      <c r="BX47" s="34" t="s">
        <v>42</v>
      </c>
      <c r="BY47" s="34" t="s">
        <v>873</v>
      </c>
      <c r="BZ47" s="34" t="s">
        <v>914</v>
      </c>
      <c r="CA47" s="34"/>
      <c r="CB47" s="34" t="s">
        <v>917</v>
      </c>
      <c r="CC47" s="34" t="s">
        <v>190</v>
      </c>
      <c r="CD47" s="34" t="s">
        <v>354</v>
      </c>
      <c r="CE47" s="34" t="s">
        <v>190</v>
      </c>
      <c r="CF47" s="34" t="s">
        <v>190</v>
      </c>
      <c r="CG47" s="34" t="s">
        <v>42</v>
      </c>
      <c r="CH47" s="34" t="s">
        <v>190</v>
      </c>
      <c r="CI47" s="34" t="s">
        <v>42</v>
      </c>
      <c r="CJ47" s="34" t="s">
        <v>42</v>
      </c>
      <c r="CK47" s="34" t="s">
        <v>42</v>
      </c>
      <c r="CL47" s="34" t="s">
        <v>42</v>
      </c>
      <c r="CM47" s="34" t="s">
        <v>42</v>
      </c>
      <c r="CN47" s="34" t="s">
        <v>42</v>
      </c>
      <c r="CO47" s="34" t="s">
        <v>42</v>
      </c>
      <c r="CP47" s="34" t="s">
        <v>42</v>
      </c>
      <c r="CQ47" s="34" t="s">
        <v>190</v>
      </c>
      <c r="CR47" s="34" t="s">
        <v>919</v>
      </c>
      <c r="CS47" s="34" t="s">
        <v>42</v>
      </c>
      <c r="CT47" s="34" t="s">
        <v>42</v>
      </c>
      <c r="CU47" s="34" t="s">
        <v>42</v>
      </c>
      <c r="CV47" s="34" t="s">
        <v>42</v>
      </c>
      <c r="CW47" s="34" t="s">
        <v>1211</v>
      </c>
      <c r="CX47" s="34" t="s">
        <v>1171</v>
      </c>
      <c r="CY47" s="34" t="s">
        <v>1173</v>
      </c>
      <c r="CZ47" s="34" t="s">
        <v>1211</v>
      </c>
      <c r="DA47" s="34" t="s">
        <v>1171</v>
      </c>
      <c r="DB47" s="34" t="s">
        <v>1173</v>
      </c>
      <c r="DD47" s="7" t="str">
        <f t="shared" si="2"/>
        <v>'X2901','IF-030000133','SC0024','1','N','0011267','61',' ',' ',' '</v>
      </c>
      <c r="DE47" s="7" t="str">
        <f t="shared" si="3"/>
        <v>,' ','3','4','JPY','APTTM','1','1','1',' ','2014-11-28'</v>
      </c>
      <c r="DF47" s="7" t="str">
        <f t="shared" si="4"/>
        <v>,'2014-11-28',null,null,' ',' ',' ',' ',null,' ','20170801'</v>
      </c>
      <c r="DG47" s="7" t="str">
        <f t="shared" si="5"/>
        <v>,' ','N','N',' ','-20520','-20520',0,0,'0','0'</v>
      </c>
      <c r="DH47" s="7" t="str">
        <f t="shared" si="6"/>
        <v>,'-20520','-20520',0,0,0,0,'0','FB','2014-11-30',null</v>
      </c>
      <c r="DI47" s="7" t="str">
        <f t="shared" si="7"/>
        <v>,'2015-01-31',null,' ',' ',null,'（有） 照南産業 北九州営業所','0',' ',' ',' '</v>
      </c>
      <c r="DJ47" s="7" t="str">
        <f t="shared" si="8"/>
        <v>,' ','N',' ',' ',' ',' ',' ',' ',' ','Z1'</v>
      </c>
      <c r="DK47" s="7" t="str">
        <f t="shared" si="9"/>
        <v>,'N',' ',' ','0011267','63',null,'2015-01-31','0','FB','0'</v>
      </c>
      <c r="DL47" s="7" t="str">
        <f t="shared" si="10"/>
        <v>,'0',' ','0',' ',' ',' ',' ',' ',' ',' '</v>
      </c>
      <c r="DM47" s="7" t="str">
        <f t="shared" si="11"/>
        <v>,' ','0','1771005',' ',' ',' ',' ','2017-08-01 10:00:00','YYW','SQL'</v>
      </c>
      <c r="DN47" s="7" t="str">
        <f t="shared" si="12"/>
        <v>,'2017-08-01 10:00:00','YYW','SQL'</v>
      </c>
    </row>
    <row r="48" spans="1:118">
      <c r="A48" s="7" t="str">
        <f t="shared" si="0"/>
        <v xml:space="preserve">INSERT INTO PS_K_CD_ARCK_H_TBL (BUSINESS_UNIT,K_CD_ARVCHK_ID,DEPTID,K_CD_PSTE_FLG,K_CD_SNDRT_SW,VENDOR_ID,K_CD_VNDADR_NO,VNDR_LOC,K_CD_VDAFLCRPDP_ID,K_CD_ARVPLN_ID,K_CD_ARCKSLP_FLG,K_CD_TKOVPLC_FLG,K_CD_P_TRD_FLG,K_CD_P_CURR_CD,K_CD_P_HSRTTYP_CD,K_CD_P_HS_RT,K_CD_P_HS_MRT,K_CD_P_HS_DRT,K_CD_P_RSK_FLG,K_CD_CMARV_DT,K_CD_BKNG_DT,K_CD_FRBKNG_DT,K_CD_SHP_DT,K_CD_WH_CD,K_CD_VSL_NM,K_CD_VSL2_NM,K_CD_BL_NO,K_CD_BL_DT,K_CD_IM_INV_NO,K_CD_INV_NO,K_CD_DTYINP_FLG,K_CD_GIT_SW,K_CD_SA_SW,K_CD_DI_NO,K_CD_P_TRDTL_AMT,K_CD_P_BSTL_AMT,K_CD_P_TRDSZ_AMT,K_CD_P_BSSZ_AMT,K_CD_P_TDLOZTL_AMT,K_CD_P_BSLOZTL_AMT,K_CD_P_TRDPITL_AMT,K_CD_P_BSPITL_AMT,K_CD_TRDDBT_AMT,K_CD_BSDBT_AMT,K_CD_TRDDBT_SZ_AMT,K_CD_BSDBT_SZ_AMT,K_CD_P_PYMTHD_NO,K_CD_P_PYMTHD_CD,K_CD_P_CLS_DT,K_CD_P_STM_DT,K_CD_P_DUE_DT,K_CD_HLOANDUE_DT,K_CD_P_PYMCDCB_TXT,K_CD_P_PYMCND_TXT,K_CD_P_CALDUE_DT,K_CD_USR1_TXT,K_CD_NMNBHN_CNT,K_CD_ORGARVCHK_ID,K_CD_ORGARVRTN_ID,K_CD_ARVPLN_FLG,K_CD_ARPNCRT_FLG,K_CD_CNL_SW,K_CD_PINTGT_FLG,K_CD_PISPT_FLG,K_CD_PIARVPLN_ID,K_CD_PILQD_FLG,K_CD_ARCKSPTORG_ID,K_CD_UPSETSTS_FLG,K_CD_ADJARVPLN_ID,K_CD_OTHSYS_FLG,K_CD_P_HSK_SW,K_CD_PVIA_BU_CD,K_CD_P_VIABUDP_CD,K_CD_PVIA_VND_CD,K_CD_PVIAVNDADR_NO,K_CD_PVIAVNDCLS_DT,K_CD_PVIAVNDDUE_DT,K_CD_PVIAVNDPYM_NO,K_CD_PVIAVNDPYM_CD,K_CD_VIA_S_PYMT_NO,K_CD_VIACUADR_NO,K_CD_VIASK_CD,K_CD_VIASKADR_NO,K_CD_VIASKDPSB_CD,K_CD_PVIABUSHCK_ID,K_CD_PVIABUARCK_ID,K_CD_PVIABUSKBL_ID,K_CD_HSKORGBU_CD,K_CD_HORGBUSHCK_ID,K_CD_HORGBUARCK_ID,K_CD_BI_ID,K_CD_BILN_NO,K_CD_INPEMP_CD,K_CD_SLSEMP_CD,K_CD_SLSCHF_CD,K_CD_BMEMP_CD,K_CD_BMCHF_CD,K_NS_CRT_DTTM,K_NS_CRT_OPRID,K_NS_CRT_PGM,K_NS_LSTUPD_DTTM,K_NS_LSTUPD_OPRID,K_NS_LSTUPD_PGM ) VALUES </v>
      </c>
      <c r="B48" s="7" t="str">
        <f t="shared" si="1"/>
        <v>('X2901','IF-030000134','SC0024','1','N','0011267','61',' ',' ',' ',' ','3','4','JPY','APTTM','1','1','1',' ','2014-11-07','2014-11-07',null,null,' ',' ',' ',' ',null,' ','20170801',' ','N','N',' ','1045867','1045867',0,0,'0','0','1045867','1045867',0,0,0,0,'0','FB','2014-11-30',null,'2014-12-31',null,' ',' ',null,'日本配合飼料 （株） 九州営業所','0',' ',' ',' ',' ','N',' ',' ',' ',' ',' ',' ',' ','Z1','N',' ',' ','1067721','2',null,'2014-12-31','0','FB','0','0',' ','0',' ',' ',' ',' ',' ',' ',' ',' ','0','1731016',' ',' ',' ',' ','2017-08-01 10:00:00','YYW','SQL','2017-08-01 10:00:00','YYW','SQL');</v>
      </c>
      <c r="D48" s="34" t="s">
        <v>838</v>
      </c>
      <c r="E48" s="34" t="s">
        <v>1207</v>
      </c>
      <c r="F48" s="34" t="s">
        <v>884</v>
      </c>
      <c r="G48" s="34" t="s">
        <v>839</v>
      </c>
      <c r="H48" s="34" t="s">
        <v>64</v>
      </c>
      <c r="I48" s="34" t="s">
        <v>873</v>
      </c>
      <c r="J48" s="34" t="s">
        <v>888</v>
      </c>
      <c r="K48" s="34" t="s">
        <v>42</v>
      </c>
      <c r="L48" s="34" t="s">
        <v>42</v>
      </c>
      <c r="M48" s="34" t="s">
        <v>42</v>
      </c>
      <c r="N48" s="34" t="s">
        <v>42</v>
      </c>
      <c r="O48" s="34" t="s">
        <v>841</v>
      </c>
      <c r="P48" s="34" t="s">
        <v>842</v>
      </c>
      <c r="Q48" s="34" t="s">
        <v>192</v>
      </c>
      <c r="R48" s="34" t="s">
        <v>193</v>
      </c>
      <c r="S48" s="34" t="s">
        <v>839</v>
      </c>
      <c r="T48" s="34" t="s">
        <v>839</v>
      </c>
      <c r="U48" s="34" t="s">
        <v>839</v>
      </c>
      <c r="V48" s="34" t="s">
        <v>42</v>
      </c>
      <c r="W48" s="34" t="s">
        <v>935</v>
      </c>
      <c r="X48" s="34" t="s">
        <v>935</v>
      </c>
      <c r="Y48" s="34"/>
      <c r="Z48" s="34"/>
      <c r="AA48" s="34" t="s">
        <v>42</v>
      </c>
      <c r="AB48" s="34" t="s">
        <v>42</v>
      </c>
      <c r="AC48" s="34" t="s">
        <v>42</v>
      </c>
      <c r="AD48" s="34" t="s">
        <v>42</v>
      </c>
      <c r="AE48" s="34"/>
      <c r="AF48" s="34" t="s">
        <v>42</v>
      </c>
      <c r="AG48" s="34" t="s">
        <v>1213</v>
      </c>
      <c r="AH48" s="34" t="s">
        <v>42</v>
      </c>
      <c r="AI48" s="34" t="s">
        <v>64</v>
      </c>
      <c r="AJ48" s="34" t="s">
        <v>64</v>
      </c>
      <c r="AK48" s="34" t="s">
        <v>42</v>
      </c>
      <c r="AL48" s="98" t="s">
        <v>936</v>
      </c>
      <c r="AM48" s="98" t="s">
        <v>936</v>
      </c>
      <c r="AN48" s="99" t="str">
        <f t="shared" si="13"/>
        <v/>
      </c>
      <c r="AO48" s="99" t="str">
        <f t="shared" si="13"/>
        <v/>
      </c>
      <c r="AP48" s="34" t="s">
        <v>190</v>
      </c>
      <c r="AQ48" s="34" t="s">
        <v>190</v>
      </c>
      <c r="AR48" s="100" t="str">
        <f t="shared" si="14"/>
        <v>1045867</v>
      </c>
      <c r="AS48" s="100" t="str">
        <f t="shared" si="15"/>
        <v>1045867</v>
      </c>
      <c r="AT48" s="104"/>
      <c r="AU48" s="104"/>
      <c r="AV48" s="101"/>
      <c r="AW48" s="101"/>
      <c r="AX48" s="34" t="s">
        <v>190</v>
      </c>
      <c r="AY48" s="34" t="s">
        <v>354</v>
      </c>
      <c r="AZ48" s="34" t="s">
        <v>864</v>
      </c>
      <c r="BA48" s="34"/>
      <c r="BB48" s="34" t="s">
        <v>845</v>
      </c>
      <c r="BC48" s="34"/>
      <c r="BD48" s="34" t="s">
        <v>42</v>
      </c>
      <c r="BE48" s="34" t="s">
        <v>42</v>
      </c>
      <c r="BF48" s="34"/>
      <c r="BG48" s="34" t="s">
        <v>937</v>
      </c>
      <c r="BH48" s="34" t="s">
        <v>190</v>
      </c>
      <c r="BI48" s="34" t="s">
        <v>42</v>
      </c>
      <c r="BJ48" s="34" t="s">
        <v>42</v>
      </c>
      <c r="BK48" s="34" t="s">
        <v>42</v>
      </c>
      <c r="BL48" s="34" t="s">
        <v>42</v>
      </c>
      <c r="BM48" s="34" t="s">
        <v>64</v>
      </c>
      <c r="BN48" s="34" t="s">
        <v>42</v>
      </c>
      <c r="BO48" s="34" t="s">
        <v>42</v>
      </c>
      <c r="BP48" s="34" t="s">
        <v>42</v>
      </c>
      <c r="BQ48" s="34" t="s">
        <v>42</v>
      </c>
      <c r="BR48" s="34" t="s">
        <v>42</v>
      </c>
      <c r="BS48" s="34" t="s">
        <v>42</v>
      </c>
      <c r="BT48" s="34" t="s">
        <v>42</v>
      </c>
      <c r="BU48" s="34" t="s">
        <v>847</v>
      </c>
      <c r="BV48" s="34" t="s">
        <v>64</v>
      </c>
      <c r="BW48" s="34" t="s">
        <v>42</v>
      </c>
      <c r="BX48" s="34" t="s">
        <v>42</v>
      </c>
      <c r="BY48" s="34" t="s">
        <v>860</v>
      </c>
      <c r="BZ48" s="34" t="s">
        <v>861</v>
      </c>
      <c r="CA48" s="34"/>
      <c r="CB48" s="34" t="s">
        <v>845</v>
      </c>
      <c r="CC48" s="34" t="s">
        <v>190</v>
      </c>
      <c r="CD48" s="34" t="s">
        <v>354</v>
      </c>
      <c r="CE48" s="34" t="s">
        <v>190</v>
      </c>
      <c r="CF48" s="34" t="s">
        <v>190</v>
      </c>
      <c r="CG48" s="34" t="s">
        <v>42</v>
      </c>
      <c r="CH48" s="34" t="s">
        <v>190</v>
      </c>
      <c r="CI48" s="34" t="s">
        <v>42</v>
      </c>
      <c r="CJ48" s="34" t="s">
        <v>42</v>
      </c>
      <c r="CK48" s="34" t="s">
        <v>42</v>
      </c>
      <c r="CL48" s="34" t="s">
        <v>42</v>
      </c>
      <c r="CM48" s="34" t="s">
        <v>42</v>
      </c>
      <c r="CN48" s="34" t="s">
        <v>42</v>
      </c>
      <c r="CO48" s="34" t="s">
        <v>42</v>
      </c>
      <c r="CP48" s="34" t="s">
        <v>42</v>
      </c>
      <c r="CQ48" s="34" t="s">
        <v>190</v>
      </c>
      <c r="CR48" s="34" t="s">
        <v>938</v>
      </c>
      <c r="CS48" s="34" t="s">
        <v>42</v>
      </c>
      <c r="CT48" s="34" t="s">
        <v>42</v>
      </c>
      <c r="CU48" s="34" t="s">
        <v>42</v>
      </c>
      <c r="CV48" s="34" t="s">
        <v>42</v>
      </c>
      <c r="CW48" s="34" t="s">
        <v>1211</v>
      </c>
      <c r="CX48" s="34" t="s">
        <v>1171</v>
      </c>
      <c r="CY48" s="34" t="s">
        <v>1173</v>
      </c>
      <c r="CZ48" s="34" t="s">
        <v>1211</v>
      </c>
      <c r="DA48" s="34" t="s">
        <v>1171</v>
      </c>
      <c r="DB48" s="34" t="s">
        <v>1173</v>
      </c>
      <c r="DD48" s="7" t="str">
        <f t="shared" si="2"/>
        <v>'X2901','IF-030000134','SC0024','1','N','0011267','61',' ',' ',' '</v>
      </c>
      <c r="DE48" s="7" t="str">
        <f t="shared" si="3"/>
        <v>,' ','3','4','JPY','APTTM','1','1','1',' ','2014-11-07'</v>
      </c>
      <c r="DF48" s="7" t="str">
        <f t="shared" si="4"/>
        <v>,'2014-11-07',null,null,' ',' ',' ',' ',null,' ','20170801'</v>
      </c>
      <c r="DG48" s="7" t="str">
        <f t="shared" si="5"/>
        <v>,' ','N','N',' ','1045867','1045867',0,0,'0','0'</v>
      </c>
      <c r="DH48" s="7" t="str">
        <f t="shared" si="6"/>
        <v>,'1045867','1045867',0,0,0,0,'0','FB','2014-11-30',null</v>
      </c>
      <c r="DI48" s="7" t="str">
        <f t="shared" si="7"/>
        <v>,'2014-12-31',null,' ',' ',null,'日本配合飼料 （株） 九州営業所','0',' ',' ',' '</v>
      </c>
      <c r="DJ48" s="7" t="str">
        <f t="shared" si="8"/>
        <v>,' ','N',' ',' ',' ',' ',' ',' ',' ','Z1'</v>
      </c>
      <c r="DK48" s="7" t="str">
        <f t="shared" si="9"/>
        <v>,'N',' ',' ','1067721','2',null,'2014-12-31','0','FB','0'</v>
      </c>
      <c r="DL48" s="7" t="str">
        <f t="shared" si="10"/>
        <v>,'0',' ','0',' ',' ',' ',' ',' ',' ',' '</v>
      </c>
      <c r="DM48" s="7" t="str">
        <f t="shared" si="11"/>
        <v>,' ','0','1731016',' ',' ',' ',' ','2017-08-01 10:00:00','YYW','SQL'</v>
      </c>
      <c r="DN48" s="7" t="str">
        <f t="shared" si="12"/>
        <v>,'2017-08-01 10:00:00','YYW','SQL'</v>
      </c>
    </row>
    <row r="49" spans="1:118">
      <c r="A49" s="7" t="str">
        <f t="shared" si="0"/>
        <v xml:space="preserve">INSERT INTO PS_K_CD_ARCK_H_TBL (BUSINESS_UNIT,K_CD_ARVCHK_ID,DEPTID,K_CD_PSTE_FLG,K_CD_SNDRT_SW,VENDOR_ID,K_CD_VNDADR_NO,VNDR_LOC,K_CD_VDAFLCRPDP_ID,K_CD_ARVPLN_ID,K_CD_ARCKSLP_FLG,K_CD_TKOVPLC_FLG,K_CD_P_TRD_FLG,K_CD_P_CURR_CD,K_CD_P_HSRTTYP_CD,K_CD_P_HS_RT,K_CD_P_HS_MRT,K_CD_P_HS_DRT,K_CD_P_RSK_FLG,K_CD_CMARV_DT,K_CD_BKNG_DT,K_CD_FRBKNG_DT,K_CD_SHP_DT,K_CD_WH_CD,K_CD_VSL_NM,K_CD_VSL2_NM,K_CD_BL_NO,K_CD_BL_DT,K_CD_IM_INV_NO,K_CD_INV_NO,K_CD_DTYINP_FLG,K_CD_GIT_SW,K_CD_SA_SW,K_CD_DI_NO,K_CD_P_TRDTL_AMT,K_CD_P_BSTL_AMT,K_CD_P_TRDSZ_AMT,K_CD_P_BSSZ_AMT,K_CD_P_TDLOZTL_AMT,K_CD_P_BSLOZTL_AMT,K_CD_P_TRDPITL_AMT,K_CD_P_BSPITL_AMT,K_CD_TRDDBT_AMT,K_CD_BSDBT_AMT,K_CD_TRDDBT_SZ_AMT,K_CD_BSDBT_SZ_AMT,K_CD_P_PYMTHD_NO,K_CD_P_PYMTHD_CD,K_CD_P_CLS_DT,K_CD_P_STM_DT,K_CD_P_DUE_DT,K_CD_HLOANDUE_DT,K_CD_P_PYMCDCB_TXT,K_CD_P_PYMCND_TXT,K_CD_P_CALDUE_DT,K_CD_USR1_TXT,K_CD_NMNBHN_CNT,K_CD_ORGARVCHK_ID,K_CD_ORGARVRTN_ID,K_CD_ARVPLN_FLG,K_CD_ARPNCRT_FLG,K_CD_CNL_SW,K_CD_PINTGT_FLG,K_CD_PISPT_FLG,K_CD_PIARVPLN_ID,K_CD_PILQD_FLG,K_CD_ARCKSPTORG_ID,K_CD_UPSETSTS_FLG,K_CD_ADJARVPLN_ID,K_CD_OTHSYS_FLG,K_CD_P_HSK_SW,K_CD_PVIA_BU_CD,K_CD_P_VIABUDP_CD,K_CD_PVIA_VND_CD,K_CD_PVIAVNDADR_NO,K_CD_PVIAVNDCLS_DT,K_CD_PVIAVNDDUE_DT,K_CD_PVIAVNDPYM_NO,K_CD_PVIAVNDPYM_CD,K_CD_VIA_S_PYMT_NO,K_CD_VIACUADR_NO,K_CD_VIASK_CD,K_CD_VIASKADR_NO,K_CD_VIASKDPSB_CD,K_CD_PVIABUSHCK_ID,K_CD_PVIABUARCK_ID,K_CD_PVIABUSKBL_ID,K_CD_HSKORGBU_CD,K_CD_HORGBUSHCK_ID,K_CD_HORGBUARCK_ID,K_CD_BI_ID,K_CD_BILN_NO,K_CD_INPEMP_CD,K_CD_SLSEMP_CD,K_CD_SLSCHF_CD,K_CD_BMEMP_CD,K_CD_BMCHF_CD,K_NS_CRT_DTTM,K_NS_CRT_OPRID,K_NS_CRT_PGM,K_NS_LSTUPD_DTTM,K_NS_LSTUPD_OPRID,K_NS_LSTUPD_PGM ) VALUES </v>
      </c>
      <c r="B49" s="7" t="str">
        <f t="shared" si="1"/>
        <v>('X2901','IF-030000135','SC0024','1','N','0011267','61',' ',' ',' ',' ','3','4','JPY','APTTM','1','1','1',' ','2014-11-30','2014-11-30',null,null,' ',' ',' ',' ',null,' ','20170801',' ','N','N',' ','-3613','-3613',0,0,'0','0','-3613','-3613',0,0,0,0,'0','FB','2014-11-30',null,'2015-01-20',null,' ',' ',null,'（株） 三愛 （日本フーズサプライ分）','0',' ',' ',' ',' ','N',' ',' ',' ',' ',' ',' ',' ','Z1','N',' ',' ','0011267','61',null,'2015-01-20','0','FB','0','0',' ','0',' ',' ',' ',' ',' ',' ',' ',' ','0','2023007',' ',' ',' ',' ','2017-08-01 10:00:00','YYW','SQL','2017-08-01 10:00:00','YYW','SQL');</v>
      </c>
      <c r="D49" s="34" t="s">
        <v>838</v>
      </c>
      <c r="E49" s="34" t="s">
        <v>1208</v>
      </c>
      <c r="F49" s="34" t="s">
        <v>884</v>
      </c>
      <c r="G49" s="34" t="s">
        <v>839</v>
      </c>
      <c r="H49" s="34" t="s">
        <v>64</v>
      </c>
      <c r="I49" s="98" t="s">
        <v>873</v>
      </c>
      <c r="J49" s="98" t="s">
        <v>888</v>
      </c>
      <c r="K49" s="34" t="s">
        <v>42</v>
      </c>
      <c r="L49" s="34" t="s">
        <v>42</v>
      </c>
      <c r="M49" s="34" t="s">
        <v>42</v>
      </c>
      <c r="N49" s="34" t="s">
        <v>42</v>
      </c>
      <c r="O49" s="34" t="s">
        <v>841</v>
      </c>
      <c r="P49" s="34" t="s">
        <v>842</v>
      </c>
      <c r="Q49" s="34" t="s">
        <v>192</v>
      </c>
      <c r="R49" s="34" t="s">
        <v>193</v>
      </c>
      <c r="S49" s="34" t="s">
        <v>839</v>
      </c>
      <c r="T49" s="34" t="s">
        <v>839</v>
      </c>
      <c r="U49" s="34" t="s">
        <v>839</v>
      </c>
      <c r="V49" s="34" t="s">
        <v>42</v>
      </c>
      <c r="W49" s="34" t="s">
        <v>864</v>
      </c>
      <c r="X49" s="34" t="s">
        <v>864</v>
      </c>
      <c r="Y49" s="34"/>
      <c r="Z49" s="34"/>
      <c r="AA49" s="34" t="s">
        <v>42</v>
      </c>
      <c r="AB49" s="34" t="s">
        <v>42</v>
      </c>
      <c r="AC49" s="34" t="s">
        <v>42</v>
      </c>
      <c r="AD49" s="34" t="s">
        <v>42</v>
      </c>
      <c r="AE49" s="34"/>
      <c r="AF49" s="34" t="s">
        <v>42</v>
      </c>
      <c r="AG49" s="34" t="s">
        <v>1213</v>
      </c>
      <c r="AH49" s="34" t="s">
        <v>42</v>
      </c>
      <c r="AI49" s="34" t="s">
        <v>64</v>
      </c>
      <c r="AJ49" s="34" t="s">
        <v>64</v>
      </c>
      <c r="AK49" s="34" t="s">
        <v>42</v>
      </c>
      <c r="AL49" s="98" t="s">
        <v>939</v>
      </c>
      <c r="AM49" s="98" t="s">
        <v>939</v>
      </c>
      <c r="AN49" s="99" t="str">
        <f t="shared" si="13"/>
        <v/>
      </c>
      <c r="AO49" s="99" t="str">
        <f t="shared" si="13"/>
        <v/>
      </c>
      <c r="AP49" s="34" t="s">
        <v>190</v>
      </c>
      <c r="AQ49" s="34" t="s">
        <v>190</v>
      </c>
      <c r="AR49" s="100" t="str">
        <f t="shared" si="14"/>
        <v>-3613</v>
      </c>
      <c r="AS49" s="100" t="str">
        <f t="shared" si="15"/>
        <v>-3613</v>
      </c>
      <c r="AT49" s="104"/>
      <c r="AU49" s="104"/>
      <c r="AV49" s="101"/>
      <c r="AW49" s="101"/>
      <c r="AX49" s="34" t="s">
        <v>190</v>
      </c>
      <c r="AY49" s="34" t="s">
        <v>354</v>
      </c>
      <c r="AZ49" s="34" t="s">
        <v>864</v>
      </c>
      <c r="BA49" s="34"/>
      <c r="BB49" s="34" t="s">
        <v>887</v>
      </c>
      <c r="BC49" s="34"/>
      <c r="BD49" s="34" t="s">
        <v>42</v>
      </c>
      <c r="BE49" s="34" t="s">
        <v>42</v>
      </c>
      <c r="BF49" s="34"/>
      <c r="BG49" s="34" t="s">
        <v>940</v>
      </c>
      <c r="BH49" s="34" t="s">
        <v>190</v>
      </c>
      <c r="BI49" s="34" t="s">
        <v>42</v>
      </c>
      <c r="BJ49" s="34" t="s">
        <v>42</v>
      </c>
      <c r="BK49" s="34" t="s">
        <v>42</v>
      </c>
      <c r="BL49" s="34" t="s">
        <v>42</v>
      </c>
      <c r="BM49" s="34" t="s">
        <v>64</v>
      </c>
      <c r="BN49" s="34" t="s">
        <v>42</v>
      </c>
      <c r="BO49" s="34" t="s">
        <v>42</v>
      </c>
      <c r="BP49" s="34" t="s">
        <v>42</v>
      </c>
      <c r="BQ49" s="34" t="s">
        <v>42</v>
      </c>
      <c r="BR49" s="34" t="s">
        <v>42</v>
      </c>
      <c r="BS49" s="34" t="s">
        <v>42</v>
      </c>
      <c r="BT49" s="34" t="s">
        <v>42</v>
      </c>
      <c r="BU49" s="34" t="s">
        <v>847</v>
      </c>
      <c r="BV49" s="34" t="s">
        <v>64</v>
      </c>
      <c r="BW49" s="34" t="s">
        <v>42</v>
      </c>
      <c r="BX49" s="34" t="s">
        <v>42</v>
      </c>
      <c r="BY49" s="34" t="s">
        <v>873</v>
      </c>
      <c r="BZ49" s="34" t="s">
        <v>888</v>
      </c>
      <c r="CA49" s="34"/>
      <c r="CB49" s="34" t="s">
        <v>887</v>
      </c>
      <c r="CC49" s="34" t="s">
        <v>190</v>
      </c>
      <c r="CD49" s="34" t="s">
        <v>354</v>
      </c>
      <c r="CE49" s="34" t="s">
        <v>190</v>
      </c>
      <c r="CF49" s="34" t="s">
        <v>190</v>
      </c>
      <c r="CG49" s="34" t="s">
        <v>42</v>
      </c>
      <c r="CH49" s="34" t="s">
        <v>190</v>
      </c>
      <c r="CI49" s="34" t="s">
        <v>42</v>
      </c>
      <c r="CJ49" s="34" t="s">
        <v>42</v>
      </c>
      <c r="CK49" s="34" t="s">
        <v>42</v>
      </c>
      <c r="CL49" s="34" t="s">
        <v>42</v>
      </c>
      <c r="CM49" s="34" t="s">
        <v>42</v>
      </c>
      <c r="CN49" s="34" t="s">
        <v>42</v>
      </c>
      <c r="CO49" s="34" t="s">
        <v>42</v>
      </c>
      <c r="CP49" s="34" t="s">
        <v>42</v>
      </c>
      <c r="CQ49" s="34" t="s">
        <v>190</v>
      </c>
      <c r="CR49" s="34" t="s">
        <v>881</v>
      </c>
      <c r="CS49" s="34" t="s">
        <v>42</v>
      </c>
      <c r="CT49" s="34" t="s">
        <v>42</v>
      </c>
      <c r="CU49" s="34" t="s">
        <v>42</v>
      </c>
      <c r="CV49" s="34" t="s">
        <v>42</v>
      </c>
      <c r="CW49" s="34" t="s">
        <v>1211</v>
      </c>
      <c r="CX49" s="34" t="s">
        <v>1171</v>
      </c>
      <c r="CY49" s="34" t="s">
        <v>1173</v>
      </c>
      <c r="CZ49" s="34" t="s">
        <v>1211</v>
      </c>
      <c r="DA49" s="34" t="s">
        <v>1171</v>
      </c>
      <c r="DB49" s="34" t="s">
        <v>1173</v>
      </c>
      <c r="DD49" s="7" t="str">
        <f t="shared" si="2"/>
        <v>'X2901','IF-030000135','SC0024','1','N','0011267','61',' ',' ',' '</v>
      </c>
      <c r="DE49" s="7" t="str">
        <f t="shared" si="3"/>
        <v>,' ','3','4','JPY','APTTM','1','1','1',' ','2014-11-30'</v>
      </c>
      <c r="DF49" s="7" t="str">
        <f t="shared" si="4"/>
        <v>,'2014-11-30',null,null,' ',' ',' ',' ',null,' ','20170801'</v>
      </c>
      <c r="DG49" s="7" t="str">
        <f t="shared" si="5"/>
        <v>,' ','N','N',' ','-3613','-3613',0,0,'0','0'</v>
      </c>
      <c r="DH49" s="7" t="str">
        <f t="shared" si="6"/>
        <v>,'-3613','-3613',0,0,0,0,'0','FB','2014-11-30',null</v>
      </c>
      <c r="DI49" s="7" t="str">
        <f t="shared" si="7"/>
        <v>,'2015-01-20',null,' ',' ',null,'（株） 三愛 （日本フーズサプライ分）','0',' ',' ',' '</v>
      </c>
      <c r="DJ49" s="7" t="str">
        <f t="shared" si="8"/>
        <v>,' ','N',' ',' ',' ',' ',' ',' ',' ','Z1'</v>
      </c>
      <c r="DK49" s="7" t="str">
        <f t="shared" si="9"/>
        <v>,'N',' ',' ','0011267','61',null,'2015-01-20','0','FB','0'</v>
      </c>
      <c r="DL49" s="7" t="str">
        <f t="shared" si="10"/>
        <v>,'0',' ','0',' ',' ',' ',' ',' ',' ',' '</v>
      </c>
      <c r="DM49" s="7" t="str">
        <f t="shared" si="11"/>
        <v>,' ','0','2023007',' ',' ',' ',' ','2017-08-01 10:00:00','YYW','SQL'</v>
      </c>
      <c r="DN49" s="7" t="str">
        <f t="shared" si="12"/>
        <v>,'2017-08-01 10:00:00','YYW','SQL'</v>
      </c>
    </row>
    <row r="55" spans="1:118">
      <c r="D55" s="92" t="s">
        <v>941</v>
      </c>
      <c r="E55" s="85" t="s">
        <v>635</v>
      </c>
    </row>
    <row r="56" spans="1:118">
      <c r="D56" s="93" t="s">
        <v>34</v>
      </c>
      <c r="E56" s="93" t="s">
        <v>637</v>
      </c>
      <c r="F56" s="93" t="s">
        <v>942</v>
      </c>
      <c r="G56" s="93" t="s">
        <v>943</v>
      </c>
      <c r="H56" s="93" t="s">
        <v>944</v>
      </c>
      <c r="I56" s="93" t="s">
        <v>945</v>
      </c>
      <c r="J56" s="93" t="s">
        <v>946</v>
      </c>
      <c r="K56" s="93" t="s">
        <v>947</v>
      </c>
      <c r="L56" s="93" t="s">
        <v>948</v>
      </c>
      <c r="M56" s="93" t="s">
        <v>949</v>
      </c>
      <c r="N56" s="93" t="s">
        <v>950</v>
      </c>
      <c r="O56" s="93" t="s">
        <v>951</v>
      </c>
      <c r="P56" s="93" t="s">
        <v>952</v>
      </c>
      <c r="Q56" s="93" t="s">
        <v>953</v>
      </c>
      <c r="R56" s="93" t="s">
        <v>954</v>
      </c>
      <c r="S56" s="93" t="s">
        <v>955</v>
      </c>
      <c r="T56" s="93" t="s">
        <v>956</v>
      </c>
      <c r="U56" s="93" t="s">
        <v>957</v>
      </c>
      <c r="V56" s="93" t="s">
        <v>958</v>
      </c>
      <c r="W56" s="93" t="s">
        <v>959</v>
      </c>
      <c r="X56" s="93" t="s">
        <v>960</v>
      </c>
      <c r="Y56" s="93" t="s">
        <v>961</v>
      </c>
      <c r="Z56" s="93" t="s">
        <v>962</v>
      </c>
      <c r="AA56" s="93" t="s">
        <v>963</v>
      </c>
      <c r="AB56" s="93" t="s">
        <v>964</v>
      </c>
      <c r="AC56" s="93" t="s">
        <v>965</v>
      </c>
      <c r="AD56" s="93" t="s">
        <v>966</v>
      </c>
      <c r="AE56" s="93" t="s">
        <v>967</v>
      </c>
      <c r="AF56" s="93" t="s">
        <v>968</v>
      </c>
      <c r="AG56" s="93" t="s">
        <v>969</v>
      </c>
      <c r="AH56" s="93" t="s">
        <v>970</v>
      </c>
      <c r="AI56" s="93" t="s">
        <v>971</v>
      </c>
      <c r="AJ56" s="93" t="s">
        <v>972</v>
      </c>
      <c r="AK56" s="93" t="s">
        <v>973</v>
      </c>
      <c r="AL56" s="93" t="s">
        <v>974</v>
      </c>
      <c r="AM56" s="93" t="s">
        <v>975</v>
      </c>
      <c r="AN56" s="93" t="s">
        <v>976</v>
      </c>
      <c r="AO56" s="93" t="s">
        <v>977</v>
      </c>
      <c r="AP56" s="93" t="s">
        <v>978</v>
      </c>
      <c r="AQ56" s="93" t="s">
        <v>979</v>
      </c>
      <c r="AR56" s="93" t="s">
        <v>980</v>
      </c>
      <c r="AS56" s="93" t="s">
        <v>981</v>
      </c>
      <c r="AT56" s="93" t="s">
        <v>232</v>
      </c>
      <c r="AU56" s="93" t="s">
        <v>982</v>
      </c>
      <c r="AV56" s="93" t="s">
        <v>983</v>
      </c>
      <c r="AW56" s="93" t="s">
        <v>984</v>
      </c>
      <c r="AX56" s="93" t="s">
        <v>985</v>
      </c>
      <c r="AY56" s="93" t="s">
        <v>986</v>
      </c>
      <c r="AZ56" s="93" t="s">
        <v>670</v>
      </c>
      <c r="BA56" s="93" t="s">
        <v>671</v>
      </c>
      <c r="BB56" s="93" t="s">
        <v>987</v>
      </c>
      <c r="BC56" s="93" t="s">
        <v>988</v>
      </c>
      <c r="BD56" s="93" t="s">
        <v>989</v>
      </c>
      <c r="BE56" s="93" t="s">
        <v>990</v>
      </c>
      <c r="BF56" s="93" t="s">
        <v>991</v>
      </c>
      <c r="BG56" s="93" t="s">
        <v>992</v>
      </c>
      <c r="BH56" s="93" t="s">
        <v>689</v>
      </c>
      <c r="BI56" s="93" t="s">
        <v>993</v>
      </c>
      <c r="BJ56" s="93" t="s">
        <v>994</v>
      </c>
      <c r="BK56" s="93" t="s">
        <v>995</v>
      </c>
      <c r="BL56" s="93" t="s">
        <v>996</v>
      </c>
      <c r="BM56" s="93" t="s">
        <v>997</v>
      </c>
      <c r="BN56" s="93" t="s">
        <v>998</v>
      </c>
      <c r="BO56" s="93" t="s">
        <v>999</v>
      </c>
      <c r="BP56" s="93" t="s">
        <v>1000</v>
      </c>
      <c r="BQ56" s="93" t="s">
        <v>657</v>
      </c>
      <c r="BR56" s="93" t="s">
        <v>1001</v>
      </c>
      <c r="BS56" s="93" t="s">
        <v>1002</v>
      </c>
      <c r="BT56" s="93" t="s">
        <v>1003</v>
      </c>
      <c r="BU56" s="93" t="s">
        <v>1004</v>
      </c>
      <c r="BV56" s="93" t="s">
        <v>1005</v>
      </c>
      <c r="BW56" s="93" t="s">
        <v>1006</v>
      </c>
      <c r="BX56" s="93" t="s">
        <v>1007</v>
      </c>
      <c r="BY56" s="93" t="s">
        <v>1008</v>
      </c>
      <c r="BZ56" s="93" t="s">
        <v>1009</v>
      </c>
      <c r="CA56" s="93" t="s">
        <v>1010</v>
      </c>
      <c r="CB56" s="93" t="s">
        <v>1011</v>
      </c>
      <c r="CC56" s="93" t="s">
        <v>1012</v>
      </c>
      <c r="CD56" s="93" t="s">
        <v>1013</v>
      </c>
      <c r="CE56" s="93" t="s">
        <v>1014</v>
      </c>
      <c r="CF56" s="93" t="s">
        <v>1015</v>
      </c>
      <c r="CG56" s="93" t="s">
        <v>1016</v>
      </c>
      <c r="CH56" s="93" t="s">
        <v>1017</v>
      </c>
      <c r="CI56" s="93" t="s">
        <v>731</v>
      </c>
      <c r="CJ56" s="93" t="s">
        <v>732</v>
      </c>
      <c r="CK56" s="93" t="s">
        <v>733</v>
      </c>
      <c r="CL56" s="93" t="s">
        <v>734</v>
      </c>
      <c r="CM56" s="93" t="s">
        <v>735</v>
      </c>
      <c r="CN56" s="93" t="s">
        <v>736</v>
      </c>
      <c r="CP56" s="7" t="str">
        <f>CONCATENATE(""&amp;$D$56&amp;"",","&amp;$E$56&amp;"",","&amp;$F$56&amp;"",","&amp;$G$56&amp;"",","&amp;$H$56&amp;"",","&amp;$I$56&amp;"",","&amp;$J$56&amp;"",","&amp;$K$56&amp;"",","&amp;$L$56&amp;"",","&amp;$M$56&amp;"")</f>
        <v>BUSINESS_UNIT,K_CD_ARVCHK_ID,K_CD_ARVCHKLN_NO,K_CD_ARVSEQ_NO,K_CD_TRD_ID,K_CD_TRDSPT_ID,K_CD_RLCONT_SW,K_CD_TRDLN_NO,K_CD_TRDLNDSP_NO,K_CD_TRDSEQ_NO</v>
      </c>
      <c r="CQ56" s="7" t="str">
        <f>CONCATENATE(,","&amp;$N$56&amp;"",","&amp;$O$56&amp;"",","&amp;$P$56&amp;"",","&amp;$Q$56&amp;"",","&amp;$R$56&amp;"",","&amp;$S$56&amp;"",","&amp;$T$56&amp;"",","&amp;$U$56&amp;"",","&amp;$V$56&amp;"",","&amp;$W$56&amp;"")</f>
        <v>,K_CD_PO_ID,K_CD_LTRNS_FLG,K_CD_P_BARTER_SW,K_CD_P_UPAREA_FLG,K_CD_P_MARKET_FLG,K_CD_CM_CD,K_CD_CMGRPL_CD,K_CD_CMGRPM_CD,K_CD_CMGRPS_CD,K_CD_SIZE_TXT</v>
      </c>
      <c r="CR56" s="7" t="str">
        <f>CONCATENATE(,","&amp;$X$56&amp;"",","&amp;$Y$56&amp;"",","&amp;$Z$56&amp;"",","&amp;$AA$56&amp;"",","&amp;$AB$56&amp;"",","&amp;$AC$56&amp;"",","&amp;$AD$56&amp;"",","&amp;$AE$56&amp;"",","&amp;$AF$56&amp;"",","&amp;$AG$56&amp;"")</f>
        <v>,K_CD_STKTAI_FLG,K_CD_LOIL_SW,K_CD_P_LOILZ_FLG,K_CD_LOT_ID,K_CD_WHARV_NO,K_CD_P_SUB_QNT,K_CD_P_SUB_QU_CD,K_CD_P_STD_QNT,K_CD_P_STD_QU_CD,K_CD_QUXCG_SW</v>
      </c>
      <c r="CS56" s="7" t="str">
        <f>CONCATENATE(,","&amp;$AH$56&amp;"",","&amp;$AI$56&amp;"",","&amp;$AJ$56&amp;"",","&amp;$AK$56&amp;"",","&amp;$AL$56&amp;"",","&amp;$AM$56&amp;"",","&amp;$AN$56&amp;"",","&amp;$AO$56&amp;"",","&amp;$AP$56&amp;"",","&amp;$AQ$56&amp;"")</f>
        <v>,K_CD_QNTINP_SW,K_CD_STKSTD_QNT,K_CD_STKSTD_QU_CD,K_CD_XCGSTDQN_RT,K_CD_P_NMNB_FLG,K_CD_P_TRD_UP,K_CD_P_BS_UP,K_CD_P_PVUP_SW,K_CD_P_UPSET_SW,K_CD_P_TRD_AMT</v>
      </c>
      <c r="CT56" s="7" t="str">
        <f>CONCATENATE(,","&amp;$AR$56&amp;"",","&amp;$AS$56&amp;"",","&amp;$AT$56&amp;"",","&amp;$AU$56&amp;"",","&amp;$AV$56&amp;"",","&amp;$AW$56&amp;"",","&amp;$AX$56&amp;"",","&amp;$AY$56&amp;"",","&amp;$AZ$56&amp;"",","&amp;$BA$56&amp;"")</f>
        <v>,K_CD_P_BS_AMT,K_CD_P_VP_FLG,VAT_TXN_TYPE_CD,K_CD_P_SZ_CD,K_CD_P_SZINP_SW,K_CD_P_SZ_TAX_FLG,K_CD_SZ_RT,K_CD_SZ_INC_FLG,K_CD_P_TRDSZ_AMT,K_CD_P_BSSZ_AMT</v>
      </c>
      <c r="CU56" s="7" t="str">
        <f>CONCATENATE(,","&amp;$BB$56&amp;"",","&amp;$BC$56&amp;"",","&amp;$BD$56&amp;"",","&amp;$BE$56&amp;"",","&amp;$BF$56&amp;"",","&amp;$BG$56&amp;"",","&amp;$BH$56&amp;"",","&amp;$BI$56&amp;"",","&amp;$BJ$56&amp;"",","&amp;$BK$56&amp;"")</f>
        <v>,K_CD_P_TDLOILZ_AMT,K_CD_P_BSLOILZ_AMT,K_CD_VLD_DT,K_CD_USR1_DT,K_CD_USR2_DT,K_CD_USR3_DT,K_CD_USR1_TXT,K_CD_USR2_TXT,K_CD_USR3_TXT,K_CD_DTY_SW</v>
      </c>
      <c r="CV56" s="7" t="str">
        <f>CONCATENATE(,","&amp;$BL$56&amp;"",","&amp;$BM$56&amp;"",","&amp;$BN$56&amp;"",","&amp;$BO$56&amp;"",","&amp;$BP$56&amp;"",","&amp;$BQ$56&amp;"",","&amp;$BR$56&amp;"",","&amp;$BS$56&amp;"",","&amp;$BT$56&amp;"",","&amp;$BU$56&amp;"")</f>
        <v>,K_CD_DTY_AMT,K_CD_STTRDCHG_AMT,K_CD_STBSCHG_AMT,K_CD_PAYADV_FLG,K_CD_ALPYMNT_AMT,K_CD_WH_CD,K_CD_P_RTNSUB_QNT,K_CD_P_RTNSTD_QNT,K_CD_ARVRTGTRD_AMT,K_CD_ARVRTGBS_AMT</v>
      </c>
      <c r="CW56" s="7" t="str">
        <f>CONCATENATE(,","&amp;$BV$56&amp;"",","&amp;$BW$56&amp;"",","&amp;$BX$56&amp;"",","&amp;$BY$56&amp;"",","&amp;$BZ$56&amp;"",","&amp;$CA$56&amp;"",","&amp;$CB$56&amp;"",","&amp;$CC$56&amp;"",","&amp;$CD$56&amp;"",","&amp;$CE$56&amp;"")</f>
        <v>,K_CD_ARVRGSZTD_AMT,K_CD_ARVRGSZBS_AMT,K_CD_P_TRDNMNB_AMT,K_CD_P_BSNMNB_AMT,K_CD_INSCKSBTL_QNT,K_CD_INSCKSDTL_QNT,K_CD_INSCKTDTL_AMT,K_CD_INSCKBSTL_AMT,K_CD_INCKTDSZTL_AM,K_CD_INCKBSSZTL_AM</v>
      </c>
      <c r="CX56" s="7" t="str">
        <f>CONCATENATE(,","&amp;$CF$56&amp;"",","&amp;$CG$56&amp;"",","&amp;$CH$56&amp;"",","&amp;$CI$56&amp;"",","&amp;$CJ$56&amp;"",","&amp;$CK$56&amp;"",","&amp;$CL$56&amp;"",","&amp;$CM$56&amp;"",","&amp;$CN$56&amp;"")</f>
        <v>,K_CD_ORGARCKLN_NO,K_CD_ORGARVSEQ_NO,K_CD_ORGARVRTLN_NO,K_NS_CRT_DTTM,K_NS_CRT_OPRID,K_NS_CRT_PGM,K_NS_LSTUPD_DTTM,K_NS_LSTUPD_OPRID,K_NS_LSTUPD_PGM</v>
      </c>
    </row>
    <row r="57" spans="1:118">
      <c r="D57" s="94" t="s">
        <v>39</v>
      </c>
      <c r="E57" s="94" t="s">
        <v>737</v>
      </c>
      <c r="F57" s="94" t="s">
        <v>1018</v>
      </c>
      <c r="G57" s="94" t="s">
        <v>1019</v>
      </c>
      <c r="H57" s="94" t="s">
        <v>1020</v>
      </c>
      <c r="I57" s="94" t="s">
        <v>1021</v>
      </c>
      <c r="J57" s="94" t="s">
        <v>1022</v>
      </c>
      <c r="K57" s="94" t="s">
        <v>1023</v>
      </c>
      <c r="L57" s="94" t="s">
        <v>1024</v>
      </c>
      <c r="M57" s="94" t="s">
        <v>1025</v>
      </c>
      <c r="N57" s="94" t="s">
        <v>1026</v>
      </c>
      <c r="O57" s="94" t="s">
        <v>1027</v>
      </c>
      <c r="P57" s="94" t="s">
        <v>1028</v>
      </c>
      <c r="Q57" s="94" t="s">
        <v>1029</v>
      </c>
      <c r="R57" s="94" t="s">
        <v>1030</v>
      </c>
      <c r="S57" s="94" t="s">
        <v>1031</v>
      </c>
      <c r="T57" s="94" t="s">
        <v>1032</v>
      </c>
      <c r="U57" s="94" t="s">
        <v>1033</v>
      </c>
      <c r="V57" s="94" t="s">
        <v>1034</v>
      </c>
      <c r="W57" s="94" t="s">
        <v>1035</v>
      </c>
      <c r="X57" s="94" t="s">
        <v>1036</v>
      </c>
      <c r="Y57" s="94" t="s">
        <v>1037</v>
      </c>
      <c r="Z57" s="94" t="s">
        <v>1038</v>
      </c>
      <c r="AA57" s="94" t="s">
        <v>1039</v>
      </c>
      <c r="AB57" s="94" t="s">
        <v>1040</v>
      </c>
      <c r="AC57" s="94" t="s">
        <v>1041</v>
      </c>
      <c r="AD57" s="94" t="s">
        <v>1042</v>
      </c>
      <c r="AE57" s="94" t="s">
        <v>1043</v>
      </c>
      <c r="AF57" s="94" t="s">
        <v>1044</v>
      </c>
      <c r="AG57" s="94" t="s">
        <v>1045</v>
      </c>
      <c r="AH57" s="94" t="s">
        <v>1046</v>
      </c>
      <c r="AI57" s="94" t="s">
        <v>1047</v>
      </c>
      <c r="AJ57" s="94" t="s">
        <v>1048</v>
      </c>
      <c r="AK57" s="94" t="s">
        <v>1049</v>
      </c>
      <c r="AL57" s="94" t="s">
        <v>1050</v>
      </c>
      <c r="AM57" s="94" t="s">
        <v>1051</v>
      </c>
      <c r="AN57" s="94" t="s">
        <v>1052</v>
      </c>
      <c r="AO57" s="94" t="s">
        <v>1053</v>
      </c>
      <c r="AP57" s="94" t="s">
        <v>1054</v>
      </c>
      <c r="AQ57" s="94" t="s">
        <v>1055</v>
      </c>
      <c r="AR57" s="94" t="s">
        <v>1056</v>
      </c>
      <c r="AS57" s="94" t="s">
        <v>1057</v>
      </c>
      <c r="AT57" s="94" t="s">
        <v>1058</v>
      </c>
      <c r="AU57" s="94" t="s">
        <v>1059</v>
      </c>
      <c r="AV57" s="94" t="s">
        <v>1060</v>
      </c>
      <c r="AW57" s="94" t="s">
        <v>1061</v>
      </c>
      <c r="AX57" s="94" t="s">
        <v>1062</v>
      </c>
      <c r="AY57" s="94" t="s">
        <v>1063</v>
      </c>
      <c r="AZ57" s="94" t="s">
        <v>771</v>
      </c>
      <c r="BA57" s="94" t="s">
        <v>772</v>
      </c>
      <c r="BB57" s="94" t="s">
        <v>1064</v>
      </c>
      <c r="BC57" s="94" t="s">
        <v>1065</v>
      </c>
      <c r="BD57" s="94" t="s">
        <v>1066</v>
      </c>
      <c r="BE57" s="94" t="s">
        <v>1067</v>
      </c>
      <c r="BF57" s="94" t="s">
        <v>1068</v>
      </c>
      <c r="BG57" s="94" t="s">
        <v>1069</v>
      </c>
      <c r="BH57" s="94" t="s">
        <v>790</v>
      </c>
      <c r="BI57" s="94" t="s">
        <v>1070</v>
      </c>
      <c r="BJ57" s="94" t="s">
        <v>1071</v>
      </c>
      <c r="BK57" s="94" t="s">
        <v>1072</v>
      </c>
      <c r="BL57" s="94" t="s">
        <v>1073</v>
      </c>
      <c r="BM57" s="94" t="s">
        <v>1074</v>
      </c>
      <c r="BN57" s="94" t="s">
        <v>1075</v>
      </c>
      <c r="BO57" s="94" t="s">
        <v>1076</v>
      </c>
      <c r="BP57" s="94" t="s">
        <v>1077</v>
      </c>
      <c r="BQ57" s="94" t="s">
        <v>758</v>
      </c>
      <c r="BR57" s="94" t="s">
        <v>1078</v>
      </c>
      <c r="BS57" s="94" t="s">
        <v>1079</v>
      </c>
      <c r="BT57" s="94" t="s">
        <v>1080</v>
      </c>
      <c r="BU57" s="94" t="s">
        <v>1081</v>
      </c>
      <c r="BV57" s="94" t="s">
        <v>1082</v>
      </c>
      <c r="BW57" s="94" t="s">
        <v>1083</v>
      </c>
      <c r="BX57" s="94" t="s">
        <v>1084</v>
      </c>
      <c r="BY57" s="94" t="s">
        <v>1085</v>
      </c>
      <c r="BZ57" s="94" t="s">
        <v>1086</v>
      </c>
      <c r="CA57" s="94" t="s">
        <v>1087</v>
      </c>
      <c r="CB57" s="94" t="s">
        <v>1088</v>
      </c>
      <c r="CC57" s="94" t="s">
        <v>1089</v>
      </c>
      <c r="CD57" s="94" t="s">
        <v>1090</v>
      </c>
      <c r="CE57" s="94" t="s">
        <v>1091</v>
      </c>
      <c r="CF57" s="94" t="s">
        <v>1092</v>
      </c>
      <c r="CG57" s="94" t="s">
        <v>1093</v>
      </c>
      <c r="CH57" s="94" t="s">
        <v>1094</v>
      </c>
      <c r="CI57" s="94" t="s">
        <v>832</v>
      </c>
      <c r="CJ57" s="94" t="s">
        <v>833</v>
      </c>
      <c r="CK57" s="94" t="s">
        <v>834</v>
      </c>
      <c r="CL57" s="94" t="s">
        <v>835</v>
      </c>
      <c r="CM57" s="94" t="s">
        <v>836</v>
      </c>
      <c r="CN57" s="94" t="s">
        <v>837</v>
      </c>
      <c r="CP57" s="7"/>
      <c r="CQ57" s="7"/>
      <c r="CR57" s="7"/>
      <c r="CS57" s="7"/>
      <c r="CT57" s="7"/>
      <c r="CU57" s="7"/>
      <c r="CV57" s="7"/>
      <c r="CW57" s="7"/>
      <c r="CX57" s="7"/>
    </row>
    <row r="58" spans="1:118">
      <c r="A58" s="7" t="str">
        <f t="shared" ref="A58:A92" si="16">CONCATENATE("INSERT INTO PS_K_CD_ARCK_B_TBL (",""&amp;$CP$56&amp;"",""&amp;$CQ$56&amp;"",""&amp;$CR$56&amp;"",""&amp;$CS$56&amp;"",""&amp;$CT$56&amp;"",""&amp;$CU$56&amp;"",""&amp;$CV$56&amp;"",""&amp;$CW$56&amp;"",""&amp;$CX$56&amp;""," ) VALUES ")</f>
        <v xml:space="preserve">INSERT INTO PS_K_CD_ARCK_B_TBL (BUSINESS_UNIT,K_CD_ARVCHK_ID,K_CD_ARVCHKLN_NO,K_CD_ARVSEQ_NO,K_CD_TRD_ID,K_CD_TRDSPT_ID,K_CD_RLCONT_SW,K_CD_TRDLN_NO,K_CD_TRDLNDSP_NO,K_CD_TRDSEQ_NO,K_CD_PO_ID,K_CD_LTRNS_FLG,K_CD_P_BARTER_SW,K_CD_P_UPAREA_FLG,K_CD_P_MARKET_FLG,K_CD_CM_CD,K_CD_CMGRPL_CD,K_CD_CMGRPM_CD,K_CD_CMGRPS_CD,K_CD_SIZE_TXT,K_CD_STKTAI_FLG,K_CD_LOIL_SW,K_CD_P_LOILZ_FLG,K_CD_LOT_ID,K_CD_WHARV_NO,K_CD_P_SUB_QNT,K_CD_P_SUB_QU_CD,K_CD_P_STD_QNT,K_CD_P_STD_QU_CD,K_CD_QUXCG_SW,K_CD_QNTINP_SW,K_CD_STKSTD_QNT,K_CD_STKSTD_QU_CD,K_CD_XCGSTDQN_RT,K_CD_P_NMNB_FLG,K_CD_P_TRD_UP,K_CD_P_BS_UP,K_CD_P_PVUP_SW,K_CD_P_UPSET_SW,K_CD_P_TRD_AMT,K_CD_P_BS_AMT,K_CD_P_VP_FLG,VAT_TXN_TYPE_CD,K_CD_P_SZ_CD,K_CD_P_SZINP_SW,K_CD_P_SZ_TAX_FLG,K_CD_SZ_RT,K_CD_SZ_INC_FLG,K_CD_P_TRDSZ_AMT,K_CD_P_BSSZ_AMT,K_CD_P_TDLOILZ_AMT,K_CD_P_BSLOILZ_AMT,K_CD_VLD_DT,K_CD_USR1_DT,K_CD_USR2_DT,K_CD_USR3_DT,K_CD_USR1_TXT,K_CD_USR2_TXT,K_CD_USR3_TXT,K_CD_DTY_SW,K_CD_DTY_AMT,K_CD_STTRDCHG_AMT,K_CD_STBSCHG_AMT,K_CD_PAYADV_FLG,K_CD_ALPYMNT_AMT,K_CD_WH_CD,K_CD_P_RTNSUB_QNT,K_CD_P_RTNSTD_QNT,K_CD_ARVRTGTRD_AMT,K_CD_ARVRTGBS_AMT,K_CD_ARVRGSZTD_AMT,K_CD_ARVRGSZBS_AMT,K_CD_P_TRDNMNB_AMT,K_CD_P_BSNMNB_AMT,K_CD_INSCKSBTL_QNT,K_CD_INSCKSDTL_QNT,K_CD_INSCKTDTL_AMT,K_CD_INSCKBSTL_AMT,K_CD_INCKTDSZTL_AM,K_CD_INCKBSSZTL_AM,K_CD_ORGARCKLN_NO,K_CD_ORGARVSEQ_NO,K_CD_ORGARVRTLN_NO,K_NS_CRT_DTTM,K_NS_CRT_OPRID,K_NS_CRT_PGM,K_NS_LSTUPD_DTTM,K_NS_LSTUPD_OPRID,K_NS_LSTUPD_PGM ) VALUES </v>
      </c>
      <c r="B58" s="7" t="str">
        <f t="shared" ref="B58:B92" si="17">CONCATENATE("(",,""&amp;CP58&amp;"",""&amp;CQ58&amp;"",""&amp;CR58&amp;"",""&amp;CS58&amp;"",""&amp;CT58&amp;"",""&amp;CU58&amp;"",""&amp;CV58&amp;"",""&amp;CW58&amp;"",""&amp;CX58&amp;"",");")</f>
        <v>('X2901','IF-030000101','1','1',' ','0','N','0','0','0','PR0000258947',' ','N',' ',' ',' ',' ',' ',' ',' ',' ','N',' ',' ',' ','0',' ','0',' ','N','N','0',' ','0',' ','0','0','N','N','81550','81550',' ','PK','KGT08','N','K','0','N','6524','6524','0','0',null,null,null,null,' ','TR0000258947',' ','N','0','0','0',' ','0',' ','0','0','0','0','0','0','0','0','0','0','0','0','0','0','0','0','0','2017-08-01 10:00:00','YYW','SQL','2017-08-01 10:00:00','YYW','SQL');</v>
      </c>
      <c r="D58" s="34" t="s">
        <v>838</v>
      </c>
      <c r="E58" s="100" t="str">
        <f>E15</f>
        <v>IF-030000101</v>
      </c>
      <c r="F58" s="34" t="s">
        <v>839</v>
      </c>
      <c r="G58" s="34" t="s">
        <v>839</v>
      </c>
      <c r="H58" s="34" t="s">
        <v>42</v>
      </c>
      <c r="I58" s="34" t="s">
        <v>190</v>
      </c>
      <c r="J58" s="34" t="s">
        <v>64</v>
      </c>
      <c r="K58" s="34" t="s">
        <v>190</v>
      </c>
      <c r="L58" s="34" t="s">
        <v>190</v>
      </c>
      <c r="M58" s="34" t="s">
        <v>190</v>
      </c>
      <c r="N58" s="34" t="s">
        <v>1095</v>
      </c>
      <c r="O58" s="34" t="s">
        <v>42</v>
      </c>
      <c r="P58" s="34" t="s">
        <v>64</v>
      </c>
      <c r="Q58" s="34" t="s">
        <v>42</v>
      </c>
      <c r="R58" s="34" t="s">
        <v>42</v>
      </c>
      <c r="S58" s="34" t="s">
        <v>42</v>
      </c>
      <c r="T58" s="34" t="s">
        <v>42</v>
      </c>
      <c r="U58" s="34" t="s">
        <v>42</v>
      </c>
      <c r="V58" s="34" t="s">
        <v>42</v>
      </c>
      <c r="W58" s="34" t="s">
        <v>42</v>
      </c>
      <c r="X58" s="34" t="s">
        <v>42</v>
      </c>
      <c r="Y58" s="34" t="s">
        <v>64</v>
      </c>
      <c r="Z58" s="34" t="s">
        <v>42</v>
      </c>
      <c r="AA58" s="34" t="s">
        <v>42</v>
      </c>
      <c r="AB58" s="34" t="s">
        <v>42</v>
      </c>
      <c r="AC58" s="34" t="s">
        <v>190</v>
      </c>
      <c r="AD58" s="34" t="s">
        <v>42</v>
      </c>
      <c r="AE58" s="34" t="s">
        <v>190</v>
      </c>
      <c r="AF58" s="34" t="s">
        <v>42</v>
      </c>
      <c r="AG58" s="34" t="s">
        <v>64</v>
      </c>
      <c r="AH58" s="34" t="s">
        <v>64</v>
      </c>
      <c r="AI58" s="34" t="s">
        <v>190</v>
      </c>
      <c r="AJ58" s="34" t="s">
        <v>42</v>
      </c>
      <c r="AK58" s="34" t="s">
        <v>190</v>
      </c>
      <c r="AL58" s="34" t="s">
        <v>42</v>
      </c>
      <c r="AM58" s="34" t="s">
        <v>190</v>
      </c>
      <c r="AN58" s="34" t="s">
        <v>190</v>
      </c>
      <c r="AO58" s="34" t="s">
        <v>64</v>
      </c>
      <c r="AP58" s="34" t="s">
        <v>64</v>
      </c>
      <c r="AQ58" s="100" t="str">
        <f>AL15</f>
        <v>81550</v>
      </c>
      <c r="AR58" s="100" t="str">
        <f>AM15</f>
        <v>81550</v>
      </c>
      <c r="AS58" s="34" t="s">
        <v>42</v>
      </c>
      <c r="AT58" s="34" t="s">
        <v>1096</v>
      </c>
      <c r="AU58" s="98" t="s">
        <v>249</v>
      </c>
      <c r="AV58" s="34" t="s">
        <v>64</v>
      </c>
      <c r="AW58" s="34" t="s">
        <v>1097</v>
      </c>
      <c r="AX58" s="34" t="s">
        <v>190</v>
      </c>
      <c r="AY58" s="34" t="s">
        <v>64</v>
      </c>
      <c r="AZ58" s="99">
        <f>IF(AN15&lt;&gt;0,AN15,"0")</f>
        <v>6524</v>
      </c>
      <c r="BA58" s="99">
        <f>IF(AO15&lt;&gt;0,AO15,0)</f>
        <v>6524</v>
      </c>
      <c r="BB58" s="34" t="s">
        <v>190</v>
      </c>
      <c r="BC58" s="34" t="s">
        <v>190</v>
      </c>
      <c r="BD58" s="34"/>
      <c r="BE58" s="34"/>
      <c r="BF58" s="34"/>
      <c r="BG58" s="34"/>
      <c r="BH58" s="34" t="s">
        <v>42</v>
      </c>
      <c r="BI58" s="34" t="s">
        <v>1098</v>
      </c>
      <c r="BJ58" s="34" t="s">
        <v>42</v>
      </c>
      <c r="BK58" s="34" t="s">
        <v>64</v>
      </c>
      <c r="BL58" s="34" t="s">
        <v>190</v>
      </c>
      <c r="BM58" s="34" t="s">
        <v>190</v>
      </c>
      <c r="BN58" s="34" t="s">
        <v>190</v>
      </c>
      <c r="BO58" s="34" t="s">
        <v>42</v>
      </c>
      <c r="BP58" s="34" t="s">
        <v>190</v>
      </c>
      <c r="BQ58" s="34" t="s">
        <v>42</v>
      </c>
      <c r="BR58" s="34" t="s">
        <v>190</v>
      </c>
      <c r="BS58" s="34" t="s">
        <v>190</v>
      </c>
      <c r="BT58" s="34" t="s">
        <v>190</v>
      </c>
      <c r="BU58" s="34" t="s">
        <v>190</v>
      </c>
      <c r="BV58" s="34" t="s">
        <v>190</v>
      </c>
      <c r="BW58" s="34" t="s">
        <v>190</v>
      </c>
      <c r="BX58" s="34" t="s">
        <v>190</v>
      </c>
      <c r="BY58" s="34" t="s">
        <v>190</v>
      </c>
      <c r="BZ58" s="34" t="s">
        <v>190</v>
      </c>
      <c r="CA58" s="34" t="s">
        <v>190</v>
      </c>
      <c r="CB58" s="34" t="s">
        <v>190</v>
      </c>
      <c r="CC58" s="34" t="s">
        <v>190</v>
      </c>
      <c r="CD58" s="34" t="s">
        <v>190</v>
      </c>
      <c r="CE58" s="34" t="s">
        <v>190</v>
      </c>
      <c r="CF58" s="34" t="s">
        <v>190</v>
      </c>
      <c r="CG58" s="34" t="s">
        <v>190</v>
      </c>
      <c r="CH58" s="34" t="s">
        <v>190</v>
      </c>
      <c r="CI58" s="34" t="s">
        <v>1212</v>
      </c>
      <c r="CJ58" s="34" t="s">
        <v>1171</v>
      </c>
      <c r="CK58" s="34" t="s">
        <v>1173</v>
      </c>
      <c r="CL58" s="34" t="s">
        <v>1211</v>
      </c>
      <c r="CM58" s="34" t="s">
        <v>1171</v>
      </c>
      <c r="CN58" s="34" t="s">
        <v>1173</v>
      </c>
      <c r="CP58" s="7" t="str">
        <f t="shared" ref="CP58:CP92" si="18">CONCATENATE("'"&amp;D58&amp;"'",",'"&amp;E58&amp;"'",","&amp;IF(F58="","0","'"&amp;F58&amp;"'")&amp;"",","&amp;IF(G58="","0","'"&amp;G58&amp;"'")&amp;"",",'"&amp;H58&amp;"'",","&amp;IF(I58="","0","'"&amp;I58&amp;"'")&amp;"",",'"&amp;J58&amp;"'",","&amp;IF(K58="","0","'"&amp;K58&amp;"'")&amp;"",","&amp;IF(L58="","0","'"&amp;L58&amp;"'")&amp;"",","&amp;IF(M58="","0","'"&amp;M58&amp;"'")&amp;"")</f>
        <v>'X2901','IF-030000101','1','1',' ','0','N','0','0','0'</v>
      </c>
      <c r="CQ58" s="7" t="str">
        <f t="shared" ref="CQ58:CQ92" si="19">CONCATENATE(,",'"&amp;N58&amp;"'",",'"&amp;O58&amp;"'",",'"&amp;P58&amp;"'",",'"&amp;Q58&amp;"'",",'"&amp;R58&amp;"'",",'"&amp;S58&amp;"'",",'"&amp;T58&amp;"'",",'"&amp;U58&amp;"'",",'"&amp;V58&amp;"'",",'"&amp;W58&amp;"'")</f>
        <v>,'PR0000258947',' ','N',' ',' ',' ',' ',' ',' ',' '</v>
      </c>
      <c r="CR58" s="7" t="str">
        <f t="shared" ref="CR58:CR92" si="20">CONCATENATE(,",'"&amp;X58&amp;"'",",'"&amp;Y58&amp;"'",",'"&amp;Z58&amp;"'",",'"&amp;AA58&amp;"'",",'"&amp;AB58&amp;"'",","&amp;IF(AC58="","0","'"&amp;AC58&amp;"'")&amp;"",",'"&amp;AD58&amp;"'",","&amp;IF(AE58="","0","'"&amp;AE58&amp;"'")&amp;"",",'"&amp;AF58&amp;"'",",'"&amp;AG58&amp;"'")</f>
        <v>,' ','N',' ',' ',' ','0',' ','0',' ','N'</v>
      </c>
      <c r="CS58" s="7" t="str">
        <f t="shared" ref="CS58:CS92" si="21">CONCATENATE(,",'"&amp;AH58&amp;"'",","&amp;IF(AI58="","0","'"&amp;AI58&amp;"'")&amp;"",",'"&amp;AJ58&amp;"'",","&amp;IF(AK58="","0","'"&amp;AK58&amp;"'")&amp;"",",'"&amp;AL58&amp;"'",","&amp;IF(AM58="","0","'"&amp;AM58&amp;"'")&amp;"",","&amp;IF(AN58="","0","'"&amp;AN58&amp;"'")&amp;"",",'"&amp;AO58&amp;"'",",'"&amp;AP58&amp;"'",","&amp;IF(AQ58="","0","'"&amp;AQ58&amp;"'")&amp;"")</f>
        <v>,'N','0',' ','0',' ','0','0','N','N','81550'</v>
      </c>
      <c r="CT58" s="7" t="str">
        <f t="shared" ref="CT58:CT92" si="22">CONCATENATE(,","&amp;IF(AR58="","0","'"&amp;AR58&amp;"'")&amp;"",",'"&amp;AS58&amp;"'",",'"&amp;AT58&amp;"'",",'"&amp;AU58&amp;"'",",'"&amp;AV58&amp;"'",",'"&amp;AW58&amp;"'",","&amp;IF(AX58="","0","'"&amp;AX58&amp;"'")&amp;"",",'"&amp;AY58&amp;"'",","&amp;IF(AZ58="","0","'"&amp;AZ58&amp;"'")&amp;"",","&amp;IF(BA58="","0","'"&amp;BA58&amp;"'")&amp;"")</f>
        <v>,'81550',' ','PK','KGT08','N','K','0','N','6524','6524'</v>
      </c>
      <c r="CU58" s="7" t="str">
        <f t="shared" ref="CU58:CU92" si="23">CONCATENATE(,","&amp;IF(BB58="","0","'"&amp;BB58&amp;"'")&amp;"",","&amp;IF(BC58="","0","'"&amp;BC58&amp;"'")&amp;"",","&amp;IF(BD58="","null","'"&amp;BD58&amp;"'")&amp;"",","&amp;IF(BE58="","null","'"&amp;BE58&amp;"'")&amp;"",","&amp;IF(BF58="","null","'"&amp;BF58&amp;"'")&amp;"",","&amp;IF(BG58="","null","'"&amp;BG58&amp;"'")&amp;"",",'"&amp;BH58&amp;"'",",'"&amp;BI58&amp;"'",",'"&amp;BJ58&amp;"'",",'"&amp;BK58&amp;"'")</f>
        <v>,'0','0',null,null,null,null,' ','TR0000258947',' ','N'</v>
      </c>
      <c r="CV58" s="7" t="str">
        <f t="shared" ref="CV58:CV92" si="24">CONCATENATE(,","&amp;IF(BL58="","0","'"&amp;BL58&amp;"'")&amp;"",","&amp;IF(BM58="","0","'"&amp;BM58&amp;"'")&amp;"",","&amp;IF(BN58="","0","'"&amp;BN58&amp;"'")&amp;"",",'"&amp;BO58&amp;"'",","&amp;IF(BP58="","0","'"&amp;BP58&amp;"'")&amp;"",",'"&amp;BQ58&amp;"'",","&amp;IF(BR58="","0","'"&amp;BR58&amp;"'")&amp;"",","&amp;IF(BS58="","0","'"&amp;BS58&amp;"'")&amp;"",","&amp;IF(BT58="","0","'"&amp;BT58&amp;"'")&amp;"",","&amp;IF(BU58="","0","'"&amp;BU58&amp;"'")&amp;"")</f>
        <v>,'0','0','0',' ','0',' ','0','0','0','0'</v>
      </c>
      <c r="CW58" s="7" t="str">
        <f t="shared" ref="CW58:CW92" si="25">CONCATENATE(,","&amp;IF(BV58="","0","'"&amp;BV58&amp;"'")&amp;"",","&amp;IF(BW58="","0","'"&amp;BW58&amp;"'")&amp;"",","&amp;IF(BX58="","0","'"&amp;BX58&amp;"'")&amp;"",","&amp;IF(BY58="","0","'"&amp;BY58&amp;"'")&amp;"",","&amp;IF(BZ58="","0","'"&amp;BZ58&amp;"'")&amp;"",","&amp;IF(CA58="","0","'"&amp;CA58&amp;"'")&amp;"",","&amp;IF(CB58="","0","'"&amp;CB58&amp;"'")&amp;"",","&amp;IF(CC58="","0","'"&amp;CC58&amp;"'")&amp;"",","&amp;IF(CD58="","0","'"&amp;CD58&amp;"'")&amp;"",","&amp;IF(CE58="","0","'"&amp;CE58&amp;"'")&amp;"")</f>
        <v>,'0','0','0','0','0','0','0','0','0','0'</v>
      </c>
      <c r="CX58" s="7" t="str">
        <f t="shared" ref="CX58:CX92" si="26">CONCATENATE(,","&amp;IF(CF58="","0","'"&amp;CF58&amp;"'")&amp;"",","&amp;IF(CG58="","0","'"&amp;CG58&amp;"'")&amp;"",","&amp;IF(CH58="","0","'"&amp;CH58&amp;"'")&amp;"",","&amp;IF(CI58="","null","'"&amp;CI58&amp;"'")&amp;"",",'"&amp;CJ58&amp;"'",",'"&amp;CK58&amp;"'",","&amp;IF(CL58="","null","'"&amp;CL58&amp;"'")&amp;"",",'"&amp;CM58&amp;"'",",'"&amp;CN58&amp;"'")</f>
        <v>,'0','0','0','2017-08-01 10:00:00','YYW','SQL','2017-08-01 10:00:00','YYW','SQL'</v>
      </c>
    </row>
    <row r="59" spans="1:118">
      <c r="A59" s="7" t="str">
        <f t="shared" si="16"/>
        <v xml:space="preserve">INSERT INTO PS_K_CD_ARCK_B_TBL (BUSINESS_UNIT,K_CD_ARVCHK_ID,K_CD_ARVCHKLN_NO,K_CD_ARVSEQ_NO,K_CD_TRD_ID,K_CD_TRDSPT_ID,K_CD_RLCONT_SW,K_CD_TRDLN_NO,K_CD_TRDLNDSP_NO,K_CD_TRDSEQ_NO,K_CD_PO_ID,K_CD_LTRNS_FLG,K_CD_P_BARTER_SW,K_CD_P_UPAREA_FLG,K_CD_P_MARKET_FLG,K_CD_CM_CD,K_CD_CMGRPL_CD,K_CD_CMGRPM_CD,K_CD_CMGRPS_CD,K_CD_SIZE_TXT,K_CD_STKTAI_FLG,K_CD_LOIL_SW,K_CD_P_LOILZ_FLG,K_CD_LOT_ID,K_CD_WHARV_NO,K_CD_P_SUB_QNT,K_CD_P_SUB_QU_CD,K_CD_P_STD_QNT,K_CD_P_STD_QU_CD,K_CD_QUXCG_SW,K_CD_QNTINP_SW,K_CD_STKSTD_QNT,K_CD_STKSTD_QU_CD,K_CD_XCGSTDQN_RT,K_CD_P_NMNB_FLG,K_CD_P_TRD_UP,K_CD_P_BS_UP,K_CD_P_PVUP_SW,K_CD_P_UPSET_SW,K_CD_P_TRD_AMT,K_CD_P_BS_AMT,K_CD_P_VP_FLG,VAT_TXN_TYPE_CD,K_CD_P_SZ_CD,K_CD_P_SZINP_SW,K_CD_P_SZ_TAX_FLG,K_CD_SZ_RT,K_CD_SZ_INC_FLG,K_CD_P_TRDSZ_AMT,K_CD_P_BSSZ_AMT,K_CD_P_TDLOILZ_AMT,K_CD_P_BSLOILZ_AMT,K_CD_VLD_DT,K_CD_USR1_DT,K_CD_USR2_DT,K_CD_USR3_DT,K_CD_USR1_TXT,K_CD_USR2_TXT,K_CD_USR3_TXT,K_CD_DTY_SW,K_CD_DTY_AMT,K_CD_STTRDCHG_AMT,K_CD_STBSCHG_AMT,K_CD_PAYADV_FLG,K_CD_ALPYMNT_AMT,K_CD_WH_CD,K_CD_P_RTNSUB_QNT,K_CD_P_RTNSTD_QNT,K_CD_ARVRTGTRD_AMT,K_CD_ARVRTGBS_AMT,K_CD_ARVRGSZTD_AMT,K_CD_ARVRGSZBS_AMT,K_CD_P_TRDNMNB_AMT,K_CD_P_BSNMNB_AMT,K_CD_INSCKSBTL_QNT,K_CD_INSCKSDTL_QNT,K_CD_INSCKTDTL_AMT,K_CD_INSCKBSTL_AMT,K_CD_INCKTDSZTL_AM,K_CD_INCKBSSZTL_AM,K_CD_ORGARCKLN_NO,K_CD_ORGARVSEQ_NO,K_CD_ORGARVRTLN_NO,K_NS_CRT_DTTM,K_NS_CRT_OPRID,K_NS_CRT_PGM,K_NS_LSTUPD_DTTM,K_NS_LSTUPD_OPRID,K_NS_LSTUPD_PGM ) VALUES </v>
      </c>
      <c r="B59" s="7" t="str">
        <f t="shared" si="17"/>
        <v>('X2901','IF-030000102','1','1',' ','0','N','0','0','0','PR0000258948',' ','N',' ',' ',' ',' ',' ',' ',' ',' ','N',' ',' ',' ','0',' ','0',' ','N','N','0',' ','0',' ','0','0','N','N','8365','8365',' ','PK','KGT08','N','K','0','N','669','669','0','0',null,null,null,null,' ','TR0000258948',' ','N','0','0','0',' ','0',' ','0','0','0','0','0','0','0','0','0','0','0','0','0','0','0','0','0','2017-08-01 10:00:00','YYW','SQL','2017-08-01 10:00:00','YYW','SQL');</v>
      </c>
      <c r="D59" s="34" t="s">
        <v>838</v>
      </c>
      <c r="E59" s="100" t="str">
        <f t="shared" ref="E59:E92" si="27">E16</f>
        <v>IF-030000102</v>
      </c>
      <c r="F59" s="34" t="s">
        <v>839</v>
      </c>
      <c r="G59" s="34" t="s">
        <v>839</v>
      </c>
      <c r="H59" s="34" t="s">
        <v>42</v>
      </c>
      <c r="I59" s="34" t="s">
        <v>190</v>
      </c>
      <c r="J59" s="34" t="s">
        <v>64</v>
      </c>
      <c r="K59" s="34" t="s">
        <v>190</v>
      </c>
      <c r="L59" s="34" t="s">
        <v>190</v>
      </c>
      <c r="M59" s="34" t="s">
        <v>190</v>
      </c>
      <c r="N59" s="34" t="s">
        <v>1099</v>
      </c>
      <c r="O59" s="34" t="s">
        <v>42</v>
      </c>
      <c r="P59" s="34" t="s">
        <v>64</v>
      </c>
      <c r="Q59" s="34" t="s">
        <v>42</v>
      </c>
      <c r="R59" s="34" t="s">
        <v>42</v>
      </c>
      <c r="S59" s="34" t="s">
        <v>42</v>
      </c>
      <c r="T59" s="34" t="s">
        <v>42</v>
      </c>
      <c r="U59" s="34" t="s">
        <v>42</v>
      </c>
      <c r="V59" s="34" t="s">
        <v>42</v>
      </c>
      <c r="W59" s="34" t="s">
        <v>42</v>
      </c>
      <c r="X59" s="34" t="s">
        <v>42</v>
      </c>
      <c r="Y59" s="34" t="s">
        <v>64</v>
      </c>
      <c r="Z59" s="34" t="s">
        <v>42</v>
      </c>
      <c r="AA59" s="34" t="s">
        <v>42</v>
      </c>
      <c r="AB59" s="34" t="s">
        <v>42</v>
      </c>
      <c r="AC59" s="34" t="s">
        <v>190</v>
      </c>
      <c r="AD59" s="34" t="s">
        <v>42</v>
      </c>
      <c r="AE59" s="34" t="s">
        <v>190</v>
      </c>
      <c r="AF59" s="34" t="s">
        <v>42</v>
      </c>
      <c r="AG59" s="34" t="s">
        <v>64</v>
      </c>
      <c r="AH59" s="34" t="s">
        <v>64</v>
      </c>
      <c r="AI59" s="34" t="s">
        <v>190</v>
      </c>
      <c r="AJ59" s="34" t="s">
        <v>42</v>
      </c>
      <c r="AK59" s="34" t="s">
        <v>190</v>
      </c>
      <c r="AL59" s="34" t="s">
        <v>42</v>
      </c>
      <c r="AM59" s="34" t="s">
        <v>190</v>
      </c>
      <c r="AN59" s="34" t="s">
        <v>190</v>
      </c>
      <c r="AO59" s="34" t="s">
        <v>64</v>
      </c>
      <c r="AP59" s="34" t="s">
        <v>64</v>
      </c>
      <c r="AQ59" s="100" t="str">
        <f t="shared" ref="AQ59:AQ92" si="28">AL16</f>
        <v>8365</v>
      </c>
      <c r="AR59" s="100" t="str">
        <f t="shared" ref="AR59:AR92" si="29">AM16</f>
        <v>8365</v>
      </c>
      <c r="AS59" s="34" t="s">
        <v>42</v>
      </c>
      <c r="AT59" s="34" t="s">
        <v>1096</v>
      </c>
      <c r="AU59" s="98" t="s">
        <v>249</v>
      </c>
      <c r="AV59" s="34" t="s">
        <v>64</v>
      </c>
      <c r="AW59" s="34" t="s">
        <v>1097</v>
      </c>
      <c r="AX59" s="34" t="s">
        <v>190</v>
      </c>
      <c r="AY59" s="34" t="s">
        <v>64</v>
      </c>
      <c r="AZ59" s="99">
        <f t="shared" ref="AZ59:AZ92" si="30">IF(AN16&lt;&gt;0,AN16,"0")</f>
        <v>669</v>
      </c>
      <c r="BA59" s="99">
        <f t="shared" ref="BA59" si="31">IF(AO16&lt;&gt;0,AO16,0)</f>
        <v>669</v>
      </c>
      <c r="BB59" s="34" t="s">
        <v>190</v>
      </c>
      <c r="BC59" s="34" t="s">
        <v>190</v>
      </c>
      <c r="BD59" s="34"/>
      <c r="BE59" s="34"/>
      <c r="BF59" s="34"/>
      <c r="BG59" s="34"/>
      <c r="BH59" s="34" t="s">
        <v>42</v>
      </c>
      <c r="BI59" s="34" t="s">
        <v>1100</v>
      </c>
      <c r="BJ59" s="34" t="s">
        <v>42</v>
      </c>
      <c r="BK59" s="34" t="s">
        <v>64</v>
      </c>
      <c r="BL59" s="34" t="s">
        <v>190</v>
      </c>
      <c r="BM59" s="34" t="s">
        <v>190</v>
      </c>
      <c r="BN59" s="34" t="s">
        <v>190</v>
      </c>
      <c r="BO59" s="34" t="s">
        <v>42</v>
      </c>
      <c r="BP59" s="34" t="s">
        <v>190</v>
      </c>
      <c r="BQ59" s="34" t="s">
        <v>42</v>
      </c>
      <c r="BR59" s="34" t="s">
        <v>190</v>
      </c>
      <c r="BS59" s="34" t="s">
        <v>190</v>
      </c>
      <c r="BT59" s="34" t="s">
        <v>190</v>
      </c>
      <c r="BU59" s="34" t="s">
        <v>190</v>
      </c>
      <c r="BV59" s="34" t="s">
        <v>190</v>
      </c>
      <c r="BW59" s="34" t="s">
        <v>190</v>
      </c>
      <c r="BX59" s="34" t="s">
        <v>190</v>
      </c>
      <c r="BY59" s="34" t="s">
        <v>190</v>
      </c>
      <c r="BZ59" s="34" t="s">
        <v>190</v>
      </c>
      <c r="CA59" s="34" t="s">
        <v>190</v>
      </c>
      <c r="CB59" s="34" t="s">
        <v>190</v>
      </c>
      <c r="CC59" s="34" t="s">
        <v>190</v>
      </c>
      <c r="CD59" s="34" t="s">
        <v>190</v>
      </c>
      <c r="CE59" s="34" t="s">
        <v>190</v>
      </c>
      <c r="CF59" s="34" t="s">
        <v>190</v>
      </c>
      <c r="CG59" s="34" t="s">
        <v>190</v>
      </c>
      <c r="CH59" s="34" t="s">
        <v>190</v>
      </c>
      <c r="CI59" s="34" t="s">
        <v>1211</v>
      </c>
      <c r="CJ59" s="34" t="s">
        <v>1171</v>
      </c>
      <c r="CK59" s="34" t="s">
        <v>1173</v>
      </c>
      <c r="CL59" s="34" t="s">
        <v>1211</v>
      </c>
      <c r="CM59" s="34" t="s">
        <v>1171</v>
      </c>
      <c r="CN59" s="34" t="s">
        <v>1173</v>
      </c>
      <c r="CP59" s="7" t="str">
        <f t="shared" si="18"/>
        <v>'X2901','IF-030000102','1','1',' ','0','N','0','0','0'</v>
      </c>
      <c r="CQ59" s="7" t="str">
        <f t="shared" si="19"/>
        <v>,'PR0000258948',' ','N',' ',' ',' ',' ',' ',' ',' '</v>
      </c>
      <c r="CR59" s="7" t="str">
        <f t="shared" si="20"/>
        <v>,' ','N',' ',' ',' ','0',' ','0',' ','N'</v>
      </c>
      <c r="CS59" s="7" t="str">
        <f t="shared" si="21"/>
        <v>,'N','0',' ','0',' ','0','0','N','N','8365'</v>
      </c>
      <c r="CT59" s="7" t="str">
        <f t="shared" si="22"/>
        <v>,'8365',' ','PK','KGT08','N','K','0','N','669','669'</v>
      </c>
      <c r="CU59" s="7" t="str">
        <f t="shared" si="23"/>
        <v>,'0','0',null,null,null,null,' ','TR0000258948',' ','N'</v>
      </c>
      <c r="CV59" s="7" t="str">
        <f t="shared" si="24"/>
        <v>,'0','0','0',' ','0',' ','0','0','0','0'</v>
      </c>
      <c r="CW59" s="7" t="str">
        <f t="shared" si="25"/>
        <v>,'0','0','0','0','0','0','0','0','0','0'</v>
      </c>
      <c r="CX59" s="7" t="str">
        <f t="shared" si="26"/>
        <v>,'0','0','0','2017-08-01 10:00:00','YYW','SQL','2017-08-01 10:00:00','YYW','SQL'</v>
      </c>
    </row>
    <row r="60" spans="1:118">
      <c r="A60" s="7" t="str">
        <f t="shared" si="16"/>
        <v xml:space="preserve">INSERT INTO PS_K_CD_ARCK_B_TBL (BUSINESS_UNIT,K_CD_ARVCHK_ID,K_CD_ARVCHKLN_NO,K_CD_ARVSEQ_NO,K_CD_TRD_ID,K_CD_TRDSPT_ID,K_CD_RLCONT_SW,K_CD_TRDLN_NO,K_CD_TRDLNDSP_NO,K_CD_TRDSEQ_NO,K_CD_PO_ID,K_CD_LTRNS_FLG,K_CD_P_BARTER_SW,K_CD_P_UPAREA_FLG,K_CD_P_MARKET_FLG,K_CD_CM_CD,K_CD_CMGRPL_CD,K_CD_CMGRPM_CD,K_CD_CMGRPS_CD,K_CD_SIZE_TXT,K_CD_STKTAI_FLG,K_CD_LOIL_SW,K_CD_P_LOILZ_FLG,K_CD_LOT_ID,K_CD_WHARV_NO,K_CD_P_SUB_QNT,K_CD_P_SUB_QU_CD,K_CD_P_STD_QNT,K_CD_P_STD_QU_CD,K_CD_QUXCG_SW,K_CD_QNTINP_SW,K_CD_STKSTD_QNT,K_CD_STKSTD_QU_CD,K_CD_XCGSTDQN_RT,K_CD_P_NMNB_FLG,K_CD_P_TRD_UP,K_CD_P_BS_UP,K_CD_P_PVUP_SW,K_CD_P_UPSET_SW,K_CD_P_TRD_AMT,K_CD_P_BS_AMT,K_CD_P_VP_FLG,VAT_TXN_TYPE_CD,K_CD_P_SZ_CD,K_CD_P_SZINP_SW,K_CD_P_SZ_TAX_FLG,K_CD_SZ_RT,K_CD_SZ_INC_FLG,K_CD_P_TRDSZ_AMT,K_CD_P_BSSZ_AMT,K_CD_P_TDLOILZ_AMT,K_CD_P_BSLOILZ_AMT,K_CD_VLD_DT,K_CD_USR1_DT,K_CD_USR2_DT,K_CD_USR3_DT,K_CD_USR1_TXT,K_CD_USR2_TXT,K_CD_USR3_TXT,K_CD_DTY_SW,K_CD_DTY_AMT,K_CD_STTRDCHG_AMT,K_CD_STBSCHG_AMT,K_CD_PAYADV_FLG,K_CD_ALPYMNT_AMT,K_CD_WH_CD,K_CD_P_RTNSUB_QNT,K_CD_P_RTNSTD_QNT,K_CD_ARVRTGTRD_AMT,K_CD_ARVRTGBS_AMT,K_CD_ARVRGSZTD_AMT,K_CD_ARVRGSZBS_AMT,K_CD_P_TRDNMNB_AMT,K_CD_P_BSNMNB_AMT,K_CD_INSCKSBTL_QNT,K_CD_INSCKSDTL_QNT,K_CD_INSCKTDTL_AMT,K_CD_INSCKBSTL_AMT,K_CD_INCKTDSZTL_AM,K_CD_INCKBSSZTL_AM,K_CD_ORGARCKLN_NO,K_CD_ORGARVSEQ_NO,K_CD_ORGARVRTLN_NO,K_NS_CRT_DTTM,K_NS_CRT_OPRID,K_NS_CRT_PGM,K_NS_LSTUPD_DTTM,K_NS_LSTUPD_OPRID,K_NS_LSTUPD_PGM ) VALUES </v>
      </c>
      <c r="B60" s="7" t="str">
        <f t="shared" si="17"/>
        <v>('X2901','IF-030000103','1','1',' ','0','N','0','0','0','PR0000258976',' ','N',' ',' ',' ',' ',' ',' ',' ',' ','N',' ',' ',' ','0',' ','0',' ','N','N','0',' ','0',' ','0','0','N','N','850650','850650',' ','PK','KGT08','N','K','0','N','68052','68052','0','0',null,null,null,null,' ','TR0000258976',' ','N','0','0','0',' ','0',' ','0','0','0','0','0','0','0','0','0','0','0','0','0','0','0','0','0','2017-08-01 10:00:00','YYW','SQL','2017-08-01 10:00:00','YYW','SQL');</v>
      </c>
      <c r="D60" s="34" t="s">
        <v>838</v>
      </c>
      <c r="E60" s="100" t="str">
        <f t="shared" si="27"/>
        <v>IF-030000103</v>
      </c>
      <c r="F60" s="34" t="s">
        <v>839</v>
      </c>
      <c r="G60" s="34" t="s">
        <v>839</v>
      </c>
      <c r="H60" s="34" t="s">
        <v>42</v>
      </c>
      <c r="I60" s="34" t="s">
        <v>190</v>
      </c>
      <c r="J60" s="34" t="s">
        <v>64</v>
      </c>
      <c r="K60" s="34" t="s">
        <v>190</v>
      </c>
      <c r="L60" s="34" t="s">
        <v>190</v>
      </c>
      <c r="M60" s="34" t="s">
        <v>190</v>
      </c>
      <c r="N60" s="34" t="s">
        <v>1101</v>
      </c>
      <c r="O60" s="34" t="s">
        <v>42</v>
      </c>
      <c r="P60" s="34" t="s">
        <v>64</v>
      </c>
      <c r="Q60" s="34" t="s">
        <v>42</v>
      </c>
      <c r="R60" s="34" t="s">
        <v>42</v>
      </c>
      <c r="S60" s="34" t="s">
        <v>42</v>
      </c>
      <c r="T60" s="34" t="s">
        <v>42</v>
      </c>
      <c r="U60" s="34" t="s">
        <v>42</v>
      </c>
      <c r="V60" s="34" t="s">
        <v>42</v>
      </c>
      <c r="W60" s="34" t="s">
        <v>42</v>
      </c>
      <c r="X60" s="34" t="s">
        <v>42</v>
      </c>
      <c r="Y60" s="34" t="s">
        <v>64</v>
      </c>
      <c r="Z60" s="34" t="s">
        <v>42</v>
      </c>
      <c r="AA60" s="34" t="s">
        <v>42</v>
      </c>
      <c r="AB60" s="34" t="s">
        <v>42</v>
      </c>
      <c r="AC60" s="34" t="s">
        <v>190</v>
      </c>
      <c r="AD60" s="34" t="s">
        <v>42</v>
      </c>
      <c r="AE60" s="34" t="s">
        <v>190</v>
      </c>
      <c r="AF60" s="34" t="s">
        <v>42</v>
      </c>
      <c r="AG60" s="34" t="s">
        <v>64</v>
      </c>
      <c r="AH60" s="34" t="s">
        <v>64</v>
      </c>
      <c r="AI60" s="34" t="s">
        <v>190</v>
      </c>
      <c r="AJ60" s="34" t="s">
        <v>42</v>
      </c>
      <c r="AK60" s="34" t="s">
        <v>190</v>
      </c>
      <c r="AL60" s="34" t="s">
        <v>42</v>
      </c>
      <c r="AM60" s="34" t="s">
        <v>190</v>
      </c>
      <c r="AN60" s="34" t="s">
        <v>190</v>
      </c>
      <c r="AO60" s="34" t="s">
        <v>64</v>
      </c>
      <c r="AP60" s="34" t="s">
        <v>64</v>
      </c>
      <c r="AQ60" s="100" t="str">
        <f t="shared" si="28"/>
        <v>850650</v>
      </c>
      <c r="AR60" s="100" t="str">
        <f t="shared" si="29"/>
        <v>850650</v>
      </c>
      <c r="AS60" s="34" t="s">
        <v>42</v>
      </c>
      <c r="AT60" s="34" t="s">
        <v>1096</v>
      </c>
      <c r="AU60" s="98" t="s">
        <v>249</v>
      </c>
      <c r="AV60" s="34" t="s">
        <v>64</v>
      </c>
      <c r="AW60" s="34" t="s">
        <v>1097</v>
      </c>
      <c r="AX60" s="34" t="s">
        <v>190</v>
      </c>
      <c r="AY60" s="34" t="s">
        <v>64</v>
      </c>
      <c r="AZ60" s="99">
        <f t="shared" si="30"/>
        <v>68052</v>
      </c>
      <c r="BA60" s="99">
        <f t="shared" ref="BA60" si="32">IF(AO17&lt;&gt;0,AO17,0)</f>
        <v>68052</v>
      </c>
      <c r="BB60" s="34" t="s">
        <v>190</v>
      </c>
      <c r="BC60" s="34" t="s">
        <v>190</v>
      </c>
      <c r="BD60" s="34"/>
      <c r="BE60" s="34"/>
      <c r="BF60" s="34"/>
      <c r="BG60" s="34"/>
      <c r="BH60" s="34" t="s">
        <v>42</v>
      </c>
      <c r="BI60" s="34" t="s">
        <v>1102</v>
      </c>
      <c r="BJ60" s="34" t="s">
        <v>42</v>
      </c>
      <c r="BK60" s="34" t="s">
        <v>64</v>
      </c>
      <c r="BL60" s="34" t="s">
        <v>190</v>
      </c>
      <c r="BM60" s="34" t="s">
        <v>190</v>
      </c>
      <c r="BN60" s="34" t="s">
        <v>190</v>
      </c>
      <c r="BO60" s="34" t="s">
        <v>42</v>
      </c>
      <c r="BP60" s="34" t="s">
        <v>190</v>
      </c>
      <c r="BQ60" s="34" t="s">
        <v>42</v>
      </c>
      <c r="BR60" s="34" t="s">
        <v>190</v>
      </c>
      <c r="BS60" s="34" t="s">
        <v>190</v>
      </c>
      <c r="BT60" s="34" t="s">
        <v>190</v>
      </c>
      <c r="BU60" s="34" t="s">
        <v>190</v>
      </c>
      <c r="BV60" s="34" t="s">
        <v>190</v>
      </c>
      <c r="BW60" s="34" t="s">
        <v>190</v>
      </c>
      <c r="BX60" s="34" t="s">
        <v>190</v>
      </c>
      <c r="BY60" s="34" t="s">
        <v>190</v>
      </c>
      <c r="BZ60" s="34" t="s">
        <v>190</v>
      </c>
      <c r="CA60" s="34" t="s">
        <v>190</v>
      </c>
      <c r="CB60" s="34" t="s">
        <v>190</v>
      </c>
      <c r="CC60" s="34" t="s">
        <v>190</v>
      </c>
      <c r="CD60" s="34" t="s">
        <v>190</v>
      </c>
      <c r="CE60" s="34" t="s">
        <v>190</v>
      </c>
      <c r="CF60" s="34" t="s">
        <v>190</v>
      </c>
      <c r="CG60" s="34" t="s">
        <v>190</v>
      </c>
      <c r="CH60" s="34" t="s">
        <v>190</v>
      </c>
      <c r="CI60" s="34" t="s">
        <v>1211</v>
      </c>
      <c r="CJ60" s="34" t="s">
        <v>1171</v>
      </c>
      <c r="CK60" s="34" t="s">
        <v>1173</v>
      </c>
      <c r="CL60" s="34" t="s">
        <v>1211</v>
      </c>
      <c r="CM60" s="34" t="s">
        <v>1171</v>
      </c>
      <c r="CN60" s="34" t="s">
        <v>1173</v>
      </c>
      <c r="CP60" s="7" t="str">
        <f t="shared" si="18"/>
        <v>'X2901','IF-030000103','1','1',' ','0','N','0','0','0'</v>
      </c>
      <c r="CQ60" s="7" t="str">
        <f t="shared" si="19"/>
        <v>,'PR0000258976',' ','N',' ',' ',' ',' ',' ',' ',' '</v>
      </c>
      <c r="CR60" s="7" t="str">
        <f t="shared" si="20"/>
        <v>,' ','N',' ',' ',' ','0',' ','0',' ','N'</v>
      </c>
      <c r="CS60" s="7" t="str">
        <f t="shared" si="21"/>
        <v>,'N','0',' ','0',' ','0','0','N','N','850650'</v>
      </c>
      <c r="CT60" s="7" t="str">
        <f t="shared" si="22"/>
        <v>,'850650',' ','PK','KGT08','N','K','0','N','68052','68052'</v>
      </c>
      <c r="CU60" s="7" t="str">
        <f t="shared" si="23"/>
        <v>,'0','0',null,null,null,null,' ','TR0000258976',' ','N'</v>
      </c>
      <c r="CV60" s="7" t="str">
        <f t="shared" si="24"/>
        <v>,'0','0','0',' ','0',' ','0','0','0','0'</v>
      </c>
      <c r="CW60" s="7" t="str">
        <f t="shared" si="25"/>
        <v>,'0','0','0','0','0','0','0','0','0','0'</v>
      </c>
      <c r="CX60" s="7" t="str">
        <f t="shared" si="26"/>
        <v>,'0','0','0','2017-08-01 10:00:00','YYW','SQL','2017-08-01 10:00:00','YYW','SQL'</v>
      </c>
    </row>
    <row r="61" spans="1:118">
      <c r="A61" s="7" t="str">
        <f t="shared" si="16"/>
        <v xml:space="preserve">INSERT INTO PS_K_CD_ARCK_B_TBL (BUSINESS_UNIT,K_CD_ARVCHK_ID,K_CD_ARVCHKLN_NO,K_CD_ARVSEQ_NO,K_CD_TRD_ID,K_CD_TRDSPT_ID,K_CD_RLCONT_SW,K_CD_TRDLN_NO,K_CD_TRDLNDSP_NO,K_CD_TRDSEQ_NO,K_CD_PO_ID,K_CD_LTRNS_FLG,K_CD_P_BARTER_SW,K_CD_P_UPAREA_FLG,K_CD_P_MARKET_FLG,K_CD_CM_CD,K_CD_CMGRPL_CD,K_CD_CMGRPM_CD,K_CD_CMGRPS_CD,K_CD_SIZE_TXT,K_CD_STKTAI_FLG,K_CD_LOIL_SW,K_CD_P_LOILZ_FLG,K_CD_LOT_ID,K_CD_WHARV_NO,K_CD_P_SUB_QNT,K_CD_P_SUB_QU_CD,K_CD_P_STD_QNT,K_CD_P_STD_QU_CD,K_CD_QUXCG_SW,K_CD_QNTINP_SW,K_CD_STKSTD_QNT,K_CD_STKSTD_QU_CD,K_CD_XCGSTDQN_RT,K_CD_P_NMNB_FLG,K_CD_P_TRD_UP,K_CD_P_BS_UP,K_CD_P_PVUP_SW,K_CD_P_UPSET_SW,K_CD_P_TRD_AMT,K_CD_P_BS_AMT,K_CD_P_VP_FLG,VAT_TXN_TYPE_CD,K_CD_P_SZ_CD,K_CD_P_SZINP_SW,K_CD_P_SZ_TAX_FLG,K_CD_SZ_RT,K_CD_SZ_INC_FLG,K_CD_P_TRDSZ_AMT,K_CD_P_BSSZ_AMT,K_CD_P_TDLOILZ_AMT,K_CD_P_BSLOILZ_AMT,K_CD_VLD_DT,K_CD_USR1_DT,K_CD_USR2_DT,K_CD_USR3_DT,K_CD_USR1_TXT,K_CD_USR2_TXT,K_CD_USR3_TXT,K_CD_DTY_SW,K_CD_DTY_AMT,K_CD_STTRDCHG_AMT,K_CD_STBSCHG_AMT,K_CD_PAYADV_FLG,K_CD_ALPYMNT_AMT,K_CD_WH_CD,K_CD_P_RTNSUB_QNT,K_CD_P_RTNSTD_QNT,K_CD_ARVRTGTRD_AMT,K_CD_ARVRTGBS_AMT,K_CD_ARVRGSZTD_AMT,K_CD_ARVRGSZBS_AMT,K_CD_P_TRDNMNB_AMT,K_CD_P_BSNMNB_AMT,K_CD_INSCKSBTL_QNT,K_CD_INSCKSDTL_QNT,K_CD_INSCKTDTL_AMT,K_CD_INSCKBSTL_AMT,K_CD_INCKTDSZTL_AM,K_CD_INCKBSSZTL_AM,K_CD_ORGARCKLN_NO,K_CD_ORGARVSEQ_NO,K_CD_ORGARVRTLN_NO,K_NS_CRT_DTTM,K_NS_CRT_OPRID,K_NS_CRT_PGM,K_NS_LSTUPD_DTTM,K_NS_LSTUPD_OPRID,K_NS_LSTUPD_PGM ) VALUES </v>
      </c>
      <c r="B61" s="7" t="str">
        <f t="shared" si="17"/>
        <v>('X2901','IF-030000104','1','1',' ','0','N','0','0','0','PR0000258977',' ','N',' ',' ',' ',' ',' ',' ',' ',' ','N',' ',' ',' ','0',' ','0',' ','N','N','0',' ','0',' ','0','0','N','N','58700','58700',' ','PK','KGT08','N','K','0','N','4696','4696','0','0',null,null,null,null,' ','TR0000258977',' ','N','0','0','0',' ','0',' ','0','0','0','0','0','0','0','0','0','0','0','0','0','0','0','0','0','2017-08-01 10:00:00','YYW','SQL','2017-08-01 10:00:00','YYW','SQL');</v>
      </c>
      <c r="D61" s="34" t="s">
        <v>838</v>
      </c>
      <c r="E61" s="100" t="str">
        <f t="shared" si="27"/>
        <v>IF-030000104</v>
      </c>
      <c r="F61" s="34" t="s">
        <v>839</v>
      </c>
      <c r="G61" s="34" t="s">
        <v>839</v>
      </c>
      <c r="H61" s="34" t="s">
        <v>42</v>
      </c>
      <c r="I61" s="34" t="s">
        <v>190</v>
      </c>
      <c r="J61" s="34" t="s">
        <v>64</v>
      </c>
      <c r="K61" s="34" t="s">
        <v>190</v>
      </c>
      <c r="L61" s="34" t="s">
        <v>190</v>
      </c>
      <c r="M61" s="34" t="s">
        <v>190</v>
      </c>
      <c r="N61" s="34" t="s">
        <v>1103</v>
      </c>
      <c r="O61" s="34" t="s">
        <v>42</v>
      </c>
      <c r="P61" s="34" t="s">
        <v>64</v>
      </c>
      <c r="Q61" s="34" t="s">
        <v>42</v>
      </c>
      <c r="R61" s="34" t="s">
        <v>42</v>
      </c>
      <c r="S61" s="34" t="s">
        <v>42</v>
      </c>
      <c r="T61" s="34" t="s">
        <v>42</v>
      </c>
      <c r="U61" s="34" t="s">
        <v>42</v>
      </c>
      <c r="V61" s="34" t="s">
        <v>42</v>
      </c>
      <c r="W61" s="34" t="s">
        <v>42</v>
      </c>
      <c r="X61" s="34" t="s">
        <v>42</v>
      </c>
      <c r="Y61" s="34" t="s">
        <v>64</v>
      </c>
      <c r="Z61" s="34" t="s">
        <v>42</v>
      </c>
      <c r="AA61" s="34" t="s">
        <v>42</v>
      </c>
      <c r="AB61" s="34" t="s">
        <v>42</v>
      </c>
      <c r="AC61" s="34" t="s">
        <v>190</v>
      </c>
      <c r="AD61" s="34" t="s">
        <v>42</v>
      </c>
      <c r="AE61" s="34" t="s">
        <v>190</v>
      </c>
      <c r="AF61" s="34" t="s">
        <v>42</v>
      </c>
      <c r="AG61" s="34" t="s">
        <v>64</v>
      </c>
      <c r="AH61" s="34" t="s">
        <v>64</v>
      </c>
      <c r="AI61" s="34" t="s">
        <v>190</v>
      </c>
      <c r="AJ61" s="34" t="s">
        <v>42</v>
      </c>
      <c r="AK61" s="34" t="s">
        <v>190</v>
      </c>
      <c r="AL61" s="34" t="s">
        <v>42</v>
      </c>
      <c r="AM61" s="34" t="s">
        <v>190</v>
      </c>
      <c r="AN61" s="34" t="s">
        <v>190</v>
      </c>
      <c r="AO61" s="34" t="s">
        <v>64</v>
      </c>
      <c r="AP61" s="34" t="s">
        <v>64</v>
      </c>
      <c r="AQ61" s="100" t="str">
        <f t="shared" si="28"/>
        <v>58700</v>
      </c>
      <c r="AR61" s="100" t="str">
        <f t="shared" si="29"/>
        <v>58700</v>
      </c>
      <c r="AS61" s="34" t="s">
        <v>42</v>
      </c>
      <c r="AT61" s="34" t="s">
        <v>1096</v>
      </c>
      <c r="AU61" s="98" t="s">
        <v>249</v>
      </c>
      <c r="AV61" s="34" t="s">
        <v>64</v>
      </c>
      <c r="AW61" s="34" t="s">
        <v>1097</v>
      </c>
      <c r="AX61" s="34" t="s">
        <v>190</v>
      </c>
      <c r="AY61" s="34" t="s">
        <v>64</v>
      </c>
      <c r="AZ61" s="99">
        <f t="shared" si="30"/>
        <v>4696</v>
      </c>
      <c r="BA61" s="99">
        <f t="shared" ref="BA61" si="33">IF(AO18&lt;&gt;0,AO18,0)</f>
        <v>4696</v>
      </c>
      <c r="BB61" s="34" t="s">
        <v>190</v>
      </c>
      <c r="BC61" s="34" t="s">
        <v>190</v>
      </c>
      <c r="BD61" s="34"/>
      <c r="BE61" s="34"/>
      <c r="BF61" s="34"/>
      <c r="BG61" s="34"/>
      <c r="BH61" s="34" t="s">
        <v>42</v>
      </c>
      <c r="BI61" s="34" t="s">
        <v>1104</v>
      </c>
      <c r="BJ61" s="34" t="s">
        <v>42</v>
      </c>
      <c r="BK61" s="34" t="s">
        <v>64</v>
      </c>
      <c r="BL61" s="34" t="s">
        <v>190</v>
      </c>
      <c r="BM61" s="34" t="s">
        <v>190</v>
      </c>
      <c r="BN61" s="34" t="s">
        <v>190</v>
      </c>
      <c r="BO61" s="34" t="s">
        <v>42</v>
      </c>
      <c r="BP61" s="34" t="s">
        <v>190</v>
      </c>
      <c r="BQ61" s="34" t="s">
        <v>42</v>
      </c>
      <c r="BR61" s="34" t="s">
        <v>190</v>
      </c>
      <c r="BS61" s="34" t="s">
        <v>190</v>
      </c>
      <c r="BT61" s="34" t="s">
        <v>190</v>
      </c>
      <c r="BU61" s="34" t="s">
        <v>190</v>
      </c>
      <c r="BV61" s="34" t="s">
        <v>190</v>
      </c>
      <c r="BW61" s="34" t="s">
        <v>190</v>
      </c>
      <c r="BX61" s="34" t="s">
        <v>190</v>
      </c>
      <c r="BY61" s="34" t="s">
        <v>190</v>
      </c>
      <c r="BZ61" s="34" t="s">
        <v>190</v>
      </c>
      <c r="CA61" s="34" t="s">
        <v>190</v>
      </c>
      <c r="CB61" s="34" t="s">
        <v>190</v>
      </c>
      <c r="CC61" s="34" t="s">
        <v>190</v>
      </c>
      <c r="CD61" s="34" t="s">
        <v>190</v>
      </c>
      <c r="CE61" s="34" t="s">
        <v>190</v>
      </c>
      <c r="CF61" s="34" t="s">
        <v>190</v>
      </c>
      <c r="CG61" s="34" t="s">
        <v>190</v>
      </c>
      <c r="CH61" s="34" t="s">
        <v>190</v>
      </c>
      <c r="CI61" s="34" t="s">
        <v>1211</v>
      </c>
      <c r="CJ61" s="34" t="s">
        <v>1171</v>
      </c>
      <c r="CK61" s="34" t="s">
        <v>1173</v>
      </c>
      <c r="CL61" s="34" t="s">
        <v>1211</v>
      </c>
      <c r="CM61" s="34" t="s">
        <v>1171</v>
      </c>
      <c r="CN61" s="34" t="s">
        <v>1173</v>
      </c>
      <c r="CP61" s="7" t="str">
        <f t="shared" si="18"/>
        <v>'X2901','IF-030000104','1','1',' ','0','N','0','0','0'</v>
      </c>
      <c r="CQ61" s="7" t="str">
        <f t="shared" si="19"/>
        <v>,'PR0000258977',' ','N',' ',' ',' ',' ',' ',' ',' '</v>
      </c>
      <c r="CR61" s="7" t="str">
        <f t="shared" si="20"/>
        <v>,' ','N',' ',' ',' ','0',' ','0',' ','N'</v>
      </c>
      <c r="CS61" s="7" t="str">
        <f t="shared" si="21"/>
        <v>,'N','0',' ','0',' ','0','0','N','N','58700'</v>
      </c>
      <c r="CT61" s="7" t="str">
        <f t="shared" si="22"/>
        <v>,'58700',' ','PK','KGT08','N','K','0','N','4696','4696'</v>
      </c>
      <c r="CU61" s="7" t="str">
        <f t="shared" si="23"/>
        <v>,'0','0',null,null,null,null,' ','TR0000258977',' ','N'</v>
      </c>
      <c r="CV61" s="7" t="str">
        <f t="shared" si="24"/>
        <v>,'0','0','0',' ','0',' ','0','0','0','0'</v>
      </c>
      <c r="CW61" s="7" t="str">
        <f t="shared" si="25"/>
        <v>,'0','0','0','0','0','0','0','0','0','0'</v>
      </c>
      <c r="CX61" s="7" t="str">
        <f t="shared" si="26"/>
        <v>,'0','0','0','2017-08-01 10:00:00','YYW','SQL','2017-08-01 10:00:00','YYW','SQL'</v>
      </c>
    </row>
    <row r="62" spans="1:118">
      <c r="A62" s="7" t="str">
        <f t="shared" si="16"/>
        <v xml:space="preserve">INSERT INTO PS_K_CD_ARCK_B_TBL (BUSINESS_UNIT,K_CD_ARVCHK_ID,K_CD_ARVCHKLN_NO,K_CD_ARVSEQ_NO,K_CD_TRD_ID,K_CD_TRDSPT_ID,K_CD_RLCONT_SW,K_CD_TRDLN_NO,K_CD_TRDLNDSP_NO,K_CD_TRDSEQ_NO,K_CD_PO_ID,K_CD_LTRNS_FLG,K_CD_P_BARTER_SW,K_CD_P_UPAREA_FLG,K_CD_P_MARKET_FLG,K_CD_CM_CD,K_CD_CMGRPL_CD,K_CD_CMGRPM_CD,K_CD_CMGRPS_CD,K_CD_SIZE_TXT,K_CD_STKTAI_FLG,K_CD_LOIL_SW,K_CD_P_LOILZ_FLG,K_CD_LOT_ID,K_CD_WHARV_NO,K_CD_P_SUB_QNT,K_CD_P_SUB_QU_CD,K_CD_P_STD_QNT,K_CD_P_STD_QU_CD,K_CD_QUXCG_SW,K_CD_QNTINP_SW,K_CD_STKSTD_QNT,K_CD_STKSTD_QU_CD,K_CD_XCGSTDQN_RT,K_CD_P_NMNB_FLG,K_CD_P_TRD_UP,K_CD_P_BS_UP,K_CD_P_PVUP_SW,K_CD_P_UPSET_SW,K_CD_P_TRD_AMT,K_CD_P_BS_AMT,K_CD_P_VP_FLG,VAT_TXN_TYPE_CD,K_CD_P_SZ_CD,K_CD_P_SZINP_SW,K_CD_P_SZ_TAX_FLG,K_CD_SZ_RT,K_CD_SZ_INC_FLG,K_CD_P_TRDSZ_AMT,K_CD_P_BSSZ_AMT,K_CD_P_TDLOILZ_AMT,K_CD_P_BSLOILZ_AMT,K_CD_VLD_DT,K_CD_USR1_DT,K_CD_USR2_DT,K_CD_USR3_DT,K_CD_USR1_TXT,K_CD_USR2_TXT,K_CD_USR3_TXT,K_CD_DTY_SW,K_CD_DTY_AMT,K_CD_STTRDCHG_AMT,K_CD_STBSCHG_AMT,K_CD_PAYADV_FLG,K_CD_ALPYMNT_AMT,K_CD_WH_CD,K_CD_P_RTNSUB_QNT,K_CD_P_RTNSTD_QNT,K_CD_ARVRTGTRD_AMT,K_CD_ARVRTGBS_AMT,K_CD_ARVRGSZTD_AMT,K_CD_ARVRGSZBS_AMT,K_CD_P_TRDNMNB_AMT,K_CD_P_BSNMNB_AMT,K_CD_INSCKSBTL_QNT,K_CD_INSCKSDTL_QNT,K_CD_INSCKTDTL_AMT,K_CD_INSCKBSTL_AMT,K_CD_INCKTDSZTL_AM,K_CD_INCKBSSZTL_AM,K_CD_ORGARCKLN_NO,K_CD_ORGARVSEQ_NO,K_CD_ORGARVRTLN_NO,K_NS_CRT_DTTM,K_NS_CRT_OPRID,K_NS_CRT_PGM,K_NS_LSTUPD_DTTM,K_NS_LSTUPD_OPRID,K_NS_LSTUPD_PGM ) VALUES </v>
      </c>
      <c r="B62" s="7" t="str">
        <f t="shared" si="17"/>
        <v>('X2901','IF-030000105','1','1',' ','0','N','0','0','0','PR0000258978',' ','N',' ',' ',' ',' ',' ',' ',' ',' ','N',' ',' ',' ','0',' ','0',' ','N','N','0',' ','0',' ','0','0','N','N','385799','385799',' ','PK','KGT08','N','K','0','N','30864','30864','0','0',null,null,null,null,' ','TR0000258978',' ','N','0','0','0',' ','0',' ','0','0','0','0','0','0','0','0','0','0','0','0','0','0','0','0','0','2017-08-01 10:00:00','YYW','SQL','2017-08-01 10:00:00','YYW','SQL');</v>
      </c>
      <c r="D62" s="34" t="s">
        <v>838</v>
      </c>
      <c r="E62" s="100" t="str">
        <f t="shared" si="27"/>
        <v>IF-030000105</v>
      </c>
      <c r="F62" s="34" t="s">
        <v>839</v>
      </c>
      <c r="G62" s="34" t="s">
        <v>839</v>
      </c>
      <c r="H62" s="34" t="s">
        <v>42</v>
      </c>
      <c r="I62" s="34" t="s">
        <v>190</v>
      </c>
      <c r="J62" s="34" t="s">
        <v>64</v>
      </c>
      <c r="K62" s="34" t="s">
        <v>190</v>
      </c>
      <c r="L62" s="34" t="s">
        <v>190</v>
      </c>
      <c r="M62" s="34" t="s">
        <v>190</v>
      </c>
      <c r="N62" s="34" t="s">
        <v>1105</v>
      </c>
      <c r="O62" s="34" t="s">
        <v>42</v>
      </c>
      <c r="P62" s="34" t="s">
        <v>64</v>
      </c>
      <c r="Q62" s="34" t="s">
        <v>42</v>
      </c>
      <c r="R62" s="34" t="s">
        <v>42</v>
      </c>
      <c r="S62" s="34" t="s">
        <v>42</v>
      </c>
      <c r="T62" s="34" t="s">
        <v>42</v>
      </c>
      <c r="U62" s="34" t="s">
        <v>42</v>
      </c>
      <c r="V62" s="34" t="s">
        <v>42</v>
      </c>
      <c r="W62" s="34" t="s">
        <v>42</v>
      </c>
      <c r="X62" s="34" t="s">
        <v>42</v>
      </c>
      <c r="Y62" s="34" t="s">
        <v>64</v>
      </c>
      <c r="Z62" s="34" t="s">
        <v>42</v>
      </c>
      <c r="AA62" s="34" t="s">
        <v>42</v>
      </c>
      <c r="AB62" s="34" t="s">
        <v>42</v>
      </c>
      <c r="AC62" s="34" t="s">
        <v>190</v>
      </c>
      <c r="AD62" s="34" t="s">
        <v>42</v>
      </c>
      <c r="AE62" s="34" t="s">
        <v>190</v>
      </c>
      <c r="AF62" s="34" t="s">
        <v>42</v>
      </c>
      <c r="AG62" s="34" t="s">
        <v>64</v>
      </c>
      <c r="AH62" s="34" t="s">
        <v>64</v>
      </c>
      <c r="AI62" s="34" t="s">
        <v>190</v>
      </c>
      <c r="AJ62" s="34" t="s">
        <v>42</v>
      </c>
      <c r="AK62" s="34" t="s">
        <v>190</v>
      </c>
      <c r="AL62" s="34" t="s">
        <v>42</v>
      </c>
      <c r="AM62" s="34" t="s">
        <v>190</v>
      </c>
      <c r="AN62" s="34" t="s">
        <v>190</v>
      </c>
      <c r="AO62" s="34" t="s">
        <v>64</v>
      </c>
      <c r="AP62" s="34" t="s">
        <v>64</v>
      </c>
      <c r="AQ62" s="100" t="str">
        <f t="shared" si="28"/>
        <v>385799</v>
      </c>
      <c r="AR62" s="100" t="str">
        <f t="shared" si="29"/>
        <v>385799</v>
      </c>
      <c r="AS62" s="34" t="s">
        <v>42</v>
      </c>
      <c r="AT62" s="34" t="s">
        <v>1096</v>
      </c>
      <c r="AU62" s="98" t="s">
        <v>249</v>
      </c>
      <c r="AV62" s="34" t="s">
        <v>64</v>
      </c>
      <c r="AW62" s="34" t="s">
        <v>1097</v>
      </c>
      <c r="AX62" s="34" t="s">
        <v>190</v>
      </c>
      <c r="AY62" s="34" t="s">
        <v>64</v>
      </c>
      <c r="AZ62" s="99">
        <f t="shared" si="30"/>
        <v>30864</v>
      </c>
      <c r="BA62" s="99">
        <f t="shared" ref="BA62" si="34">IF(AO19&lt;&gt;0,AO19,0)</f>
        <v>30864</v>
      </c>
      <c r="BB62" s="34" t="s">
        <v>190</v>
      </c>
      <c r="BC62" s="34" t="s">
        <v>190</v>
      </c>
      <c r="BD62" s="34"/>
      <c r="BE62" s="34"/>
      <c r="BF62" s="34"/>
      <c r="BG62" s="34"/>
      <c r="BH62" s="34" t="s">
        <v>42</v>
      </c>
      <c r="BI62" s="34" t="s">
        <v>1106</v>
      </c>
      <c r="BJ62" s="34" t="s">
        <v>42</v>
      </c>
      <c r="BK62" s="34" t="s">
        <v>64</v>
      </c>
      <c r="BL62" s="34" t="s">
        <v>190</v>
      </c>
      <c r="BM62" s="34" t="s">
        <v>190</v>
      </c>
      <c r="BN62" s="34" t="s">
        <v>190</v>
      </c>
      <c r="BO62" s="34" t="s">
        <v>42</v>
      </c>
      <c r="BP62" s="34" t="s">
        <v>190</v>
      </c>
      <c r="BQ62" s="34" t="s">
        <v>42</v>
      </c>
      <c r="BR62" s="34" t="s">
        <v>190</v>
      </c>
      <c r="BS62" s="34" t="s">
        <v>190</v>
      </c>
      <c r="BT62" s="34" t="s">
        <v>190</v>
      </c>
      <c r="BU62" s="34" t="s">
        <v>190</v>
      </c>
      <c r="BV62" s="34" t="s">
        <v>190</v>
      </c>
      <c r="BW62" s="34" t="s">
        <v>190</v>
      </c>
      <c r="BX62" s="34" t="s">
        <v>190</v>
      </c>
      <c r="BY62" s="34" t="s">
        <v>190</v>
      </c>
      <c r="BZ62" s="34" t="s">
        <v>190</v>
      </c>
      <c r="CA62" s="34" t="s">
        <v>190</v>
      </c>
      <c r="CB62" s="34" t="s">
        <v>190</v>
      </c>
      <c r="CC62" s="34" t="s">
        <v>190</v>
      </c>
      <c r="CD62" s="34" t="s">
        <v>190</v>
      </c>
      <c r="CE62" s="34" t="s">
        <v>190</v>
      </c>
      <c r="CF62" s="34" t="s">
        <v>190</v>
      </c>
      <c r="CG62" s="34" t="s">
        <v>190</v>
      </c>
      <c r="CH62" s="34" t="s">
        <v>190</v>
      </c>
      <c r="CI62" s="34" t="s">
        <v>1211</v>
      </c>
      <c r="CJ62" s="34" t="s">
        <v>1171</v>
      </c>
      <c r="CK62" s="34" t="s">
        <v>1173</v>
      </c>
      <c r="CL62" s="34" t="s">
        <v>1211</v>
      </c>
      <c r="CM62" s="34" t="s">
        <v>1171</v>
      </c>
      <c r="CN62" s="34" t="s">
        <v>1173</v>
      </c>
      <c r="CP62" s="7" t="str">
        <f t="shared" si="18"/>
        <v>'X2901','IF-030000105','1','1',' ','0','N','0','0','0'</v>
      </c>
      <c r="CQ62" s="7" t="str">
        <f t="shared" si="19"/>
        <v>,'PR0000258978',' ','N',' ',' ',' ',' ',' ',' ',' '</v>
      </c>
      <c r="CR62" s="7" t="str">
        <f t="shared" si="20"/>
        <v>,' ','N',' ',' ',' ','0',' ','0',' ','N'</v>
      </c>
      <c r="CS62" s="7" t="str">
        <f t="shared" si="21"/>
        <v>,'N','0',' ','0',' ','0','0','N','N','385799'</v>
      </c>
      <c r="CT62" s="7" t="str">
        <f t="shared" si="22"/>
        <v>,'385799',' ','PK','KGT08','N','K','0','N','30864','30864'</v>
      </c>
      <c r="CU62" s="7" t="str">
        <f t="shared" si="23"/>
        <v>,'0','0',null,null,null,null,' ','TR0000258978',' ','N'</v>
      </c>
      <c r="CV62" s="7" t="str">
        <f t="shared" si="24"/>
        <v>,'0','0','0',' ','0',' ','0','0','0','0'</v>
      </c>
      <c r="CW62" s="7" t="str">
        <f t="shared" si="25"/>
        <v>,'0','0','0','0','0','0','0','0','0','0'</v>
      </c>
      <c r="CX62" s="7" t="str">
        <f t="shared" si="26"/>
        <v>,'0','0','0','2017-08-01 10:00:00','YYW','SQL','2017-08-01 10:00:00','YYW','SQL'</v>
      </c>
    </row>
    <row r="63" spans="1:118">
      <c r="A63" s="7" t="str">
        <f t="shared" si="16"/>
        <v xml:space="preserve">INSERT INTO PS_K_CD_ARCK_B_TBL (BUSINESS_UNIT,K_CD_ARVCHK_ID,K_CD_ARVCHKLN_NO,K_CD_ARVSEQ_NO,K_CD_TRD_ID,K_CD_TRDSPT_ID,K_CD_RLCONT_SW,K_CD_TRDLN_NO,K_CD_TRDLNDSP_NO,K_CD_TRDSEQ_NO,K_CD_PO_ID,K_CD_LTRNS_FLG,K_CD_P_BARTER_SW,K_CD_P_UPAREA_FLG,K_CD_P_MARKET_FLG,K_CD_CM_CD,K_CD_CMGRPL_CD,K_CD_CMGRPM_CD,K_CD_CMGRPS_CD,K_CD_SIZE_TXT,K_CD_STKTAI_FLG,K_CD_LOIL_SW,K_CD_P_LOILZ_FLG,K_CD_LOT_ID,K_CD_WHARV_NO,K_CD_P_SUB_QNT,K_CD_P_SUB_QU_CD,K_CD_P_STD_QNT,K_CD_P_STD_QU_CD,K_CD_QUXCG_SW,K_CD_QNTINP_SW,K_CD_STKSTD_QNT,K_CD_STKSTD_QU_CD,K_CD_XCGSTDQN_RT,K_CD_P_NMNB_FLG,K_CD_P_TRD_UP,K_CD_P_BS_UP,K_CD_P_PVUP_SW,K_CD_P_UPSET_SW,K_CD_P_TRD_AMT,K_CD_P_BS_AMT,K_CD_P_VP_FLG,VAT_TXN_TYPE_CD,K_CD_P_SZ_CD,K_CD_P_SZINP_SW,K_CD_P_SZ_TAX_FLG,K_CD_SZ_RT,K_CD_SZ_INC_FLG,K_CD_P_TRDSZ_AMT,K_CD_P_BSSZ_AMT,K_CD_P_TDLOILZ_AMT,K_CD_P_BSLOILZ_AMT,K_CD_VLD_DT,K_CD_USR1_DT,K_CD_USR2_DT,K_CD_USR3_DT,K_CD_USR1_TXT,K_CD_USR2_TXT,K_CD_USR3_TXT,K_CD_DTY_SW,K_CD_DTY_AMT,K_CD_STTRDCHG_AMT,K_CD_STBSCHG_AMT,K_CD_PAYADV_FLG,K_CD_ALPYMNT_AMT,K_CD_WH_CD,K_CD_P_RTNSUB_QNT,K_CD_P_RTNSTD_QNT,K_CD_ARVRTGTRD_AMT,K_CD_ARVRTGBS_AMT,K_CD_ARVRGSZTD_AMT,K_CD_ARVRGSZBS_AMT,K_CD_P_TRDNMNB_AMT,K_CD_P_BSNMNB_AMT,K_CD_INSCKSBTL_QNT,K_CD_INSCKSDTL_QNT,K_CD_INSCKTDTL_AMT,K_CD_INSCKBSTL_AMT,K_CD_INCKTDSZTL_AM,K_CD_INCKBSSZTL_AM,K_CD_ORGARCKLN_NO,K_CD_ORGARVSEQ_NO,K_CD_ORGARVRTLN_NO,K_NS_CRT_DTTM,K_NS_CRT_OPRID,K_NS_CRT_PGM,K_NS_LSTUPD_DTTM,K_NS_LSTUPD_OPRID,K_NS_LSTUPD_PGM ) VALUES </v>
      </c>
      <c r="B63" s="7" t="str">
        <f t="shared" si="17"/>
        <v>('X2901','IF-030000106','1','1',' ','0','N','0','0','0','PR0000258979',' ','N',' ',' ',' ',' ',' ',' ',' ',' ','N',' ',' ',' ','0',' ','0',' ','N','N','0',' ','0',' ','0','0','N','N','566368','566368',' ','PK','KGT08','N','K','0','N','45309','45309','0','0',null,null,null,null,' ','TR0000258979',' ','N','0','0','0',' ','0',' ','0','0','0','0','0','0','0','0','0','0','0','0','0','0','0','0','0','2017-08-01 10:00:00','YYW','SQL','2017-08-01 10:00:00','YYW','SQL');</v>
      </c>
      <c r="D63" s="34" t="s">
        <v>838</v>
      </c>
      <c r="E63" s="100" t="str">
        <f t="shared" si="27"/>
        <v>IF-030000106</v>
      </c>
      <c r="F63" s="34" t="s">
        <v>839</v>
      </c>
      <c r="G63" s="34" t="s">
        <v>839</v>
      </c>
      <c r="H63" s="34" t="s">
        <v>42</v>
      </c>
      <c r="I63" s="34" t="s">
        <v>190</v>
      </c>
      <c r="J63" s="34" t="s">
        <v>64</v>
      </c>
      <c r="K63" s="34" t="s">
        <v>190</v>
      </c>
      <c r="L63" s="34" t="s">
        <v>190</v>
      </c>
      <c r="M63" s="34" t="s">
        <v>190</v>
      </c>
      <c r="N63" s="34" t="s">
        <v>1107</v>
      </c>
      <c r="O63" s="34" t="s">
        <v>42</v>
      </c>
      <c r="P63" s="34" t="s">
        <v>64</v>
      </c>
      <c r="Q63" s="34" t="s">
        <v>42</v>
      </c>
      <c r="R63" s="34" t="s">
        <v>42</v>
      </c>
      <c r="S63" s="34" t="s">
        <v>42</v>
      </c>
      <c r="T63" s="34" t="s">
        <v>42</v>
      </c>
      <c r="U63" s="34" t="s">
        <v>42</v>
      </c>
      <c r="V63" s="34" t="s">
        <v>42</v>
      </c>
      <c r="W63" s="34" t="s">
        <v>42</v>
      </c>
      <c r="X63" s="34" t="s">
        <v>42</v>
      </c>
      <c r="Y63" s="34" t="s">
        <v>64</v>
      </c>
      <c r="Z63" s="34" t="s">
        <v>42</v>
      </c>
      <c r="AA63" s="34" t="s">
        <v>42</v>
      </c>
      <c r="AB63" s="34" t="s">
        <v>42</v>
      </c>
      <c r="AC63" s="34" t="s">
        <v>190</v>
      </c>
      <c r="AD63" s="34" t="s">
        <v>42</v>
      </c>
      <c r="AE63" s="34" t="s">
        <v>190</v>
      </c>
      <c r="AF63" s="34" t="s">
        <v>42</v>
      </c>
      <c r="AG63" s="34" t="s">
        <v>64</v>
      </c>
      <c r="AH63" s="34" t="s">
        <v>64</v>
      </c>
      <c r="AI63" s="34" t="s">
        <v>190</v>
      </c>
      <c r="AJ63" s="34" t="s">
        <v>42</v>
      </c>
      <c r="AK63" s="34" t="s">
        <v>190</v>
      </c>
      <c r="AL63" s="34" t="s">
        <v>42</v>
      </c>
      <c r="AM63" s="34" t="s">
        <v>190</v>
      </c>
      <c r="AN63" s="34" t="s">
        <v>190</v>
      </c>
      <c r="AO63" s="34" t="s">
        <v>64</v>
      </c>
      <c r="AP63" s="34" t="s">
        <v>64</v>
      </c>
      <c r="AQ63" s="100" t="str">
        <f t="shared" si="28"/>
        <v>566368</v>
      </c>
      <c r="AR63" s="100" t="str">
        <f t="shared" si="29"/>
        <v>566368</v>
      </c>
      <c r="AS63" s="34" t="s">
        <v>42</v>
      </c>
      <c r="AT63" s="34" t="s">
        <v>1096</v>
      </c>
      <c r="AU63" s="98" t="s">
        <v>249</v>
      </c>
      <c r="AV63" s="34" t="s">
        <v>64</v>
      </c>
      <c r="AW63" s="34" t="s">
        <v>1097</v>
      </c>
      <c r="AX63" s="34" t="s">
        <v>190</v>
      </c>
      <c r="AY63" s="34" t="s">
        <v>64</v>
      </c>
      <c r="AZ63" s="99">
        <f t="shared" si="30"/>
        <v>45309</v>
      </c>
      <c r="BA63" s="99">
        <f t="shared" ref="BA63" si="35">IF(AO20&lt;&gt;0,AO20,0)</f>
        <v>45309</v>
      </c>
      <c r="BB63" s="34" t="s">
        <v>190</v>
      </c>
      <c r="BC63" s="34" t="s">
        <v>190</v>
      </c>
      <c r="BD63" s="34"/>
      <c r="BE63" s="34"/>
      <c r="BF63" s="34"/>
      <c r="BG63" s="34"/>
      <c r="BH63" s="34" t="s">
        <v>42</v>
      </c>
      <c r="BI63" s="34" t="s">
        <v>1108</v>
      </c>
      <c r="BJ63" s="34" t="s">
        <v>42</v>
      </c>
      <c r="BK63" s="34" t="s">
        <v>64</v>
      </c>
      <c r="BL63" s="34" t="s">
        <v>190</v>
      </c>
      <c r="BM63" s="34" t="s">
        <v>190</v>
      </c>
      <c r="BN63" s="34" t="s">
        <v>190</v>
      </c>
      <c r="BO63" s="34" t="s">
        <v>42</v>
      </c>
      <c r="BP63" s="34" t="s">
        <v>190</v>
      </c>
      <c r="BQ63" s="34" t="s">
        <v>42</v>
      </c>
      <c r="BR63" s="34" t="s">
        <v>190</v>
      </c>
      <c r="BS63" s="34" t="s">
        <v>190</v>
      </c>
      <c r="BT63" s="34" t="s">
        <v>190</v>
      </c>
      <c r="BU63" s="34" t="s">
        <v>190</v>
      </c>
      <c r="BV63" s="34" t="s">
        <v>190</v>
      </c>
      <c r="BW63" s="34" t="s">
        <v>190</v>
      </c>
      <c r="BX63" s="34" t="s">
        <v>190</v>
      </c>
      <c r="BY63" s="34" t="s">
        <v>190</v>
      </c>
      <c r="BZ63" s="34" t="s">
        <v>190</v>
      </c>
      <c r="CA63" s="34" t="s">
        <v>190</v>
      </c>
      <c r="CB63" s="34" t="s">
        <v>190</v>
      </c>
      <c r="CC63" s="34" t="s">
        <v>190</v>
      </c>
      <c r="CD63" s="34" t="s">
        <v>190</v>
      </c>
      <c r="CE63" s="34" t="s">
        <v>190</v>
      </c>
      <c r="CF63" s="34" t="s">
        <v>190</v>
      </c>
      <c r="CG63" s="34" t="s">
        <v>190</v>
      </c>
      <c r="CH63" s="34" t="s">
        <v>190</v>
      </c>
      <c r="CI63" s="34" t="s">
        <v>1211</v>
      </c>
      <c r="CJ63" s="34" t="s">
        <v>1171</v>
      </c>
      <c r="CK63" s="34" t="s">
        <v>1173</v>
      </c>
      <c r="CL63" s="34" t="s">
        <v>1211</v>
      </c>
      <c r="CM63" s="34" t="s">
        <v>1171</v>
      </c>
      <c r="CN63" s="34" t="s">
        <v>1173</v>
      </c>
      <c r="CP63" s="7" t="str">
        <f t="shared" si="18"/>
        <v>'X2901','IF-030000106','1','1',' ','0','N','0','0','0'</v>
      </c>
      <c r="CQ63" s="7" t="str">
        <f t="shared" si="19"/>
        <v>,'PR0000258979',' ','N',' ',' ',' ',' ',' ',' ',' '</v>
      </c>
      <c r="CR63" s="7" t="str">
        <f t="shared" si="20"/>
        <v>,' ','N',' ',' ',' ','0',' ','0',' ','N'</v>
      </c>
      <c r="CS63" s="7" t="str">
        <f t="shared" si="21"/>
        <v>,'N','0',' ','0',' ','0','0','N','N','566368'</v>
      </c>
      <c r="CT63" s="7" t="str">
        <f t="shared" si="22"/>
        <v>,'566368',' ','PK','KGT08','N','K','0','N','45309','45309'</v>
      </c>
      <c r="CU63" s="7" t="str">
        <f t="shared" si="23"/>
        <v>,'0','0',null,null,null,null,' ','TR0000258979',' ','N'</v>
      </c>
      <c r="CV63" s="7" t="str">
        <f t="shared" si="24"/>
        <v>,'0','0','0',' ','0',' ','0','0','0','0'</v>
      </c>
      <c r="CW63" s="7" t="str">
        <f t="shared" si="25"/>
        <v>,'0','0','0','0','0','0','0','0','0','0'</v>
      </c>
      <c r="CX63" s="7" t="str">
        <f t="shared" si="26"/>
        <v>,'0','0','0','2017-08-01 10:00:00','YYW','SQL','2017-08-01 10:00:00','YYW','SQL'</v>
      </c>
    </row>
    <row r="64" spans="1:118">
      <c r="A64" s="7" t="str">
        <f t="shared" si="16"/>
        <v xml:space="preserve">INSERT INTO PS_K_CD_ARCK_B_TBL (BUSINESS_UNIT,K_CD_ARVCHK_ID,K_CD_ARVCHKLN_NO,K_CD_ARVSEQ_NO,K_CD_TRD_ID,K_CD_TRDSPT_ID,K_CD_RLCONT_SW,K_CD_TRDLN_NO,K_CD_TRDLNDSP_NO,K_CD_TRDSEQ_NO,K_CD_PO_ID,K_CD_LTRNS_FLG,K_CD_P_BARTER_SW,K_CD_P_UPAREA_FLG,K_CD_P_MARKET_FLG,K_CD_CM_CD,K_CD_CMGRPL_CD,K_CD_CMGRPM_CD,K_CD_CMGRPS_CD,K_CD_SIZE_TXT,K_CD_STKTAI_FLG,K_CD_LOIL_SW,K_CD_P_LOILZ_FLG,K_CD_LOT_ID,K_CD_WHARV_NO,K_CD_P_SUB_QNT,K_CD_P_SUB_QU_CD,K_CD_P_STD_QNT,K_CD_P_STD_QU_CD,K_CD_QUXCG_SW,K_CD_QNTINP_SW,K_CD_STKSTD_QNT,K_CD_STKSTD_QU_CD,K_CD_XCGSTDQN_RT,K_CD_P_NMNB_FLG,K_CD_P_TRD_UP,K_CD_P_BS_UP,K_CD_P_PVUP_SW,K_CD_P_UPSET_SW,K_CD_P_TRD_AMT,K_CD_P_BS_AMT,K_CD_P_VP_FLG,VAT_TXN_TYPE_CD,K_CD_P_SZ_CD,K_CD_P_SZINP_SW,K_CD_P_SZ_TAX_FLG,K_CD_SZ_RT,K_CD_SZ_INC_FLG,K_CD_P_TRDSZ_AMT,K_CD_P_BSSZ_AMT,K_CD_P_TDLOILZ_AMT,K_CD_P_BSLOILZ_AMT,K_CD_VLD_DT,K_CD_USR1_DT,K_CD_USR2_DT,K_CD_USR3_DT,K_CD_USR1_TXT,K_CD_USR2_TXT,K_CD_USR3_TXT,K_CD_DTY_SW,K_CD_DTY_AMT,K_CD_STTRDCHG_AMT,K_CD_STBSCHG_AMT,K_CD_PAYADV_FLG,K_CD_ALPYMNT_AMT,K_CD_WH_CD,K_CD_P_RTNSUB_QNT,K_CD_P_RTNSTD_QNT,K_CD_ARVRTGTRD_AMT,K_CD_ARVRTGBS_AMT,K_CD_ARVRGSZTD_AMT,K_CD_ARVRGSZBS_AMT,K_CD_P_TRDNMNB_AMT,K_CD_P_BSNMNB_AMT,K_CD_INSCKSBTL_QNT,K_CD_INSCKSDTL_QNT,K_CD_INSCKTDTL_AMT,K_CD_INSCKBSTL_AMT,K_CD_INCKTDSZTL_AM,K_CD_INCKBSSZTL_AM,K_CD_ORGARCKLN_NO,K_CD_ORGARVSEQ_NO,K_CD_ORGARVRTLN_NO,K_NS_CRT_DTTM,K_NS_CRT_OPRID,K_NS_CRT_PGM,K_NS_LSTUPD_DTTM,K_NS_LSTUPD_OPRID,K_NS_LSTUPD_PGM ) VALUES </v>
      </c>
      <c r="B64" s="7" t="str">
        <f t="shared" si="17"/>
        <v>('X2901','IF-030000107','1','1',' ','0','N','0','0','0','PR0000258980',' ','N',' ',' ',' ',' ',' ',' ',' ',' ','N',' ',' ',' ','0',' ','0',' ','N','N','0',' ','0',' ','0','0','N','N','36741','36741',' ','PK','KGT08','N','K','0','N','2939','2939','0','0',null,null,null,null,' ','TR0000258980',' ','N','0','0','0',' ','0',' ','0','0','0','0','0','0','0','0','0','0','0','0','0','0','0','0','0','2017-08-01 10:00:00','YYW','SQL','2017-08-01 10:00:00','YYW','SQL');</v>
      </c>
      <c r="D64" s="34" t="s">
        <v>838</v>
      </c>
      <c r="E64" s="100" t="str">
        <f t="shared" si="27"/>
        <v>IF-030000107</v>
      </c>
      <c r="F64" s="34" t="s">
        <v>839</v>
      </c>
      <c r="G64" s="34" t="s">
        <v>839</v>
      </c>
      <c r="H64" s="34" t="s">
        <v>42</v>
      </c>
      <c r="I64" s="34" t="s">
        <v>190</v>
      </c>
      <c r="J64" s="34" t="s">
        <v>64</v>
      </c>
      <c r="K64" s="34" t="s">
        <v>190</v>
      </c>
      <c r="L64" s="34" t="s">
        <v>190</v>
      </c>
      <c r="M64" s="34" t="s">
        <v>190</v>
      </c>
      <c r="N64" s="34" t="s">
        <v>1109</v>
      </c>
      <c r="O64" s="34" t="s">
        <v>42</v>
      </c>
      <c r="P64" s="34" t="s">
        <v>64</v>
      </c>
      <c r="Q64" s="34" t="s">
        <v>42</v>
      </c>
      <c r="R64" s="34" t="s">
        <v>42</v>
      </c>
      <c r="S64" s="34" t="s">
        <v>42</v>
      </c>
      <c r="T64" s="34" t="s">
        <v>42</v>
      </c>
      <c r="U64" s="34" t="s">
        <v>42</v>
      </c>
      <c r="V64" s="34" t="s">
        <v>42</v>
      </c>
      <c r="W64" s="34" t="s">
        <v>42</v>
      </c>
      <c r="X64" s="34" t="s">
        <v>42</v>
      </c>
      <c r="Y64" s="34" t="s">
        <v>64</v>
      </c>
      <c r="Z64" s="34" t="s">
        <v>42</v>
      </c>
      <c r="AA64" s="34" t="s">
        <v>42</v>
      </c>
      <c r="AB64" s="34" t="s">
        <v>42</v>
      </c>
      <c r="AC64" s="34" t="s">
        <v>190</v>
      </c>
      <c r="AD64" s="34" t="s">
        <v>42</v>
      </c>
      <c r="AE64" s="34" t="s">
        <v>190</v>
      </c>
      <c r="AF64" s="34" t="s">
        <v>42</v>
      </c>
      <c r="AG64" s="34" t="s">
        <v>64</v>
      </c>
      <c r="AH64" s="34" t="s">
        <v>64</v>
      </c>
      <c r="AI64" s="34" t="s">
        <v>190</v>
      </c>
      <c r="AJ64" s="34" t="s">
        <v>42</v>
      </c>
      <c r="AK64" s="34" t="s">
        <v>190</v>
      </c>
      <c r="AL64" s="34" t="s">
        <v>42</v>
      </c>
      <c r="AM64" s="34" t="s">
        <v>190</v>
      </c>
      <c r="AN64" s="34" t="s">
        <v>190</v>
      </c>
      <c r="AO64" s="34" t="s">
        <v>64</v>
      </c>
      <c r="AP64" s="34" t="s">
        <v>64</v>
      </c>
      <c r="AQ64" s="100" t="str">
        <f t="shared" si="28"/>
        <v>36741</v>
      </c>
      <c r="AR64" s="100" t="str">
        <f t="shared" si="29"/>
        <v>36741</v>
      </c>
      <c r="AS64" s="34" t="s">
        <v>42</v>
      </c>
      <c r="AT64" s="34" t="s">
        <v>1096</v>
      </c>
      <c r="AU64" s="98" t="s">
        <v>249</v>
      </c>
      <c r="AV64" s="34" t="s">
        <v>64</v>
      </c>
      <c r="AW64" s="34" t="s">
        <v>1097</v>
      </c>
      <c r="AX64" s="34" t="s">
        <v>190</v>
      </c>
      <c r="AY64" s="34" t="s">
        <v>64</v>
      </c>
      <c r="AZ64" s="99">
        <f t="shared" si="30"/>
        <v>2939</v>
      </c>
      <c r="BA64" s="99">
        <f t="shared" ref="BA64" si="36">IF(AO21&lt;&gt;0,AO21,0)</f>
        <v>2939</v>
      </c>
      <c r="BB64" s="34" t="s">
        <v>190</v>
      </c>
      <c r="BC64" s="34" t="s">
        <v>190</v>
      </c>
      <c r="BD64" s="34"/>
      <c r="BE64" s="34"/>
      <c r="BF64" s="34"/>
      <c r="BG64" s="34"/>
      <c r="BH64" s="34" t="s">
        <v>42</v>
      </c>
      <c r="BI64" s="34" t="s">
        <v>1110</v>
      </c>
      <c r="BJ64" s="34" t="s">
        <v>42</v>
      </c>
      <c r="BK64" s="34" t="s">
        <v>64</v>
      </c>
      <c r="BL64" s="34" t="s">
        <v>190</v>
      </c>
      <c r="BM64" s="34" t="s">
        <v>190</v>
      </c>
      <c r="BN64" s="34" t="s">
        <v>190</v>
      </c>
      <c r="BO64" s="34" t="s">
        <v>42</v>
      </c>
      <c r="BP64" s="34" t="s">
        <v>190</v>
      </c>
      <c r="BQ64" s="34" t="s">
        <v>42</v>
      </c>
      <c r="BR64" s="34" t="s">
        <v>190</v>
      </c>
      <c r="BS64" s="34" t="s">
        <v>190</v>
      </c>
      <c r="BT64" s="34" t="s">
        <v>190</v>
      </c>
      <c r="BU64" s="34" t="s">
        <v>190</v>
      </c>
      <c r="BV64" s="34" t="s">
        <v>190</v>
      </c>
      <c r="BW64" s="34" t="s">
        <v>190</v>
      </c>
      <c r="BX64" s="34" t="s">
        <v>190</v>
      </c>
      <c r="BY64" s="34" t="s">
        <v>190</v>
      </c>
      <c r="BZ64" s="34" t="s">
        <v>190</v>
      </c>
      <c r="CA64" s="34" t="s">
        <v>190</v>
      </c>
      <c r="CB64" s="34" t="s">
        <v>190</v>
      </c>
      <c r="CC64" s="34" t="s">
        <v>190</v>
      </c>
      <c r="CD64" s="34" t="s">
        <v>190</v>
      </c>
      <c r="CE64" s="34" t="s">
        <v>190</v>
      </c>
      <c r="CF64" s="34" t="s">
        <v>190</v>
      </c>
      <c r="CG64" s="34" t="s">
        <v>190</v>
      </c>
      <c r="CH64" s="34" t="s">
        <v>190</v>
      </c>
      <c r="CI64" s="34" t="s">
        <v>1211</v>
      </c>
      <c r="CJ64" s="34" t="s">
        <v>1171</v>
      </c>
      <c r="CK64" s="34" t="s">
        <v>1173</v>
      </c>
      <c r="CL64" s="34" t="s">
        <v>1211</v>
      </c>
      <c r="CM64" s="34" t="s">
        <v>1171</v>
      </c>
      <c r="CN64" s="34" t="s">
        <v>1173</v>
      </c>
      <c r="CP64" s="7" t="str">
        <f t="shared" si="18"/>
        <v>'X2901','IF-030000107','1','1',' ','0','N','0','0','0'</v>
      </c>
      <c r="CQ64" s="7" t="str">
        <f t="shared" si="19"/>
        <v>,'PR0000258980',' ','N',' ',' ',' ',' ',' ',' ',' '</v>
      </c>
      <c r="CR64" s="7" t="str">
        <f t="shared" si="20"/>
        <v>,' ','N',' ',' ',' ','0',' ','0',' ','N'</v>
      </c>
      <c r="CS64" s="7" t="str">
        <f t="shared" si="21"/>
        <v>,'N','0',' ','0',' ','0','0','N','N','36741'</v>
      </c>
      <c r="CT64" s="7" t="str">
        <f t="shared" si="22"/>
        <v>,'36741',' ','PK','KGT08','N','K','0','N','2939','2939'</v>
      </c>
      <c r="CU64" s="7" t="str">
        <f t="shared" si="23"/>
        <v>,'0','0',null,null,null,null,' ','TR0000258980',' ','N'</v>
      </c>
      <c r="CV64" s="7" t="str">
        <f t="shared" si="24"/>
        <v>,'0','0','0',' ','0',' ','0','0','0','0'</v>
      </c>
      <c r="CW64" s="7" t="str">
        <f t="shared" si="25"/>
        <v>,'0','0','0','0','0','0','0','0','0','0'</v>
      </c>
      <c r="CX64" s="7" t="str">
        <f t="shared" si="26"/>
        <v>,'0','0','0','2017-08-01 10:00:00','YYW','SQL','2017-08-01 10:00:00','YYW','SQL'</v>
      </c>
    </row>
    <row r="65" spans="1:102">
      <c r="A65" s="7" t="str">
        <f t="shared" si="16"/>
        <v xml:space="preserve">INSERT INTO PS_K_CD_ARCK_B_TBL (BUSINESS_UNIT,K_CD_ARVCHK_ID,K_CD_ARVCHKLN_NO,K_CD_ARVSEQ_NO,K_CD_TRD_ID,K_CD_TRDSPT_ID,K_CD_RLCONT_SW,K_CD_TRDLN_NO,K_CD_TRDLNDSP_NO,K_CD_TRDSEQ_NO,K_CD_PO_ID,K_CD_LTRNS_FLG,K_CD_P_BARTER_SW,K_CD_P_UPAREA_FLG,K_CD_P_MARKET_FLG,K_CD_CM_CD,K_CD_CMGRPL_CD,K_CD_CMGRPM_CD,K_CD_CMGRPS_CD,K_CD_SIZE_TXT,K_CD_STKTAI_FLG,K_CD_LOIL_SW,K_CD_P_LOILZ_FLG,K_CD_LOT_ID,K_CD_WHARV_NO,K_CD_P_SUB_QNT,K_CD_P_SUB_QU_CD,K_CD_P_STD_QNT,K_CD_P_STD_QU_CD,K_CD_QUXCG_SW,K_CD_QNTINP_SW,K_CD_STKSTD_QNT,K_CD_STKSTD_QU_CD,K_CD_XCGSTDQN_RT,K_CD_P_NMNB_FLG,K_CD_P_TRD_UP,K_CD_P_BS_UP,K_CD_P_PVUP_SW,K_CD_P_UPSET_SW,K_CD_P_TRD_AMT,K_CD_P_BS_AMT,K_CD_P_VP_FLG,VAT_TXN_TYPE_CD,K_CD_P_SZ_CD,K_CD_P_SZINP_SW,K_CD_P_SZ_TAX_FLG,K_CD_SZ_RT,K_CD_SZ_INC_FLG,K_CD_P_TRDSZ_AMT,K_CD_P_BSSZ_AMT,K_CD_P_TDLOILZ_AMT,K_CD_P_BSLOILZ_AMT,K_CD_VLD_DT,K_CD_USR1_DT,K_CD_USR2_DT,K_CD_USR3_DT,K_CD_USR1_TXT,K_CD_USR2_TXT,K_CD_USR3_TXT,K_CD_DTY_SW,K_CD_DTY_AMT,K_CD_STTRDCHG_AMT,K_CD_STBSCHG_AMT,K_CD_PAYADV_FLG,K_CD_ALPYMNT_AMT,K_CD_WH_CD,K_CD_P_RTNSUB_QNT,K_CD_P_RTNSTD_QNT,K_CD_ARVRTGTRD_AMT,K_CD_ARVRTGBS_AMT,K_CD_ARVRGSZTD_AMT,K_CD_ARVRGSZBS_AMT,K_CD_P_TRDNMNB_AMT,K_CD_P_BSNMNB_AMT,K_CD_INSCKSBTL_QNT,K_CD_INSCKSDTL_QNT,K_CD_INSCKTDTL_AMT,K_CD_INSCKBSTL_AMT,K_CD_INCKTDSZTL_AM,K_CD_INCKBSSZTL_AM,K_CD_ORGARCKLN_NO,K_CD_ORGARVSEQ_NO,K_CD_ORGARVRTLN_NO,K_NS_CRT_DTTM,K_NS_CRT_OPRID,K_NS_CRT_PGM,K_NS_LSTUPD_DTTM,K_NS_LSTUPD_OPRID,K_NS_LSTUPD_PGM ) VALUES </v>
      </c>
      <c r="B65" s="7" t="str">
        <f t="shared" si="17"/>
        <v>('X2901','IF-030000108','1','1',' ','0','N','0','0','0','PR0000258981',' ','N',' ',' ',' ',' ',' ',' ',' ',' ','N',' ',' ',' ','0',' ','0',' ','N','N','0',' ','0',' ','0','0','N','N','629484','629484',' ','PK','KGT08','N','K','0','N','50359','50359','0','0',null,null,null,null,' ','TR0000258981',' ','N','0','0','0',' ','0',' ','0','0','0','0','0','0','0','0','0','0','0','0','0','0','0','0','0','2017-08-01 10:00:00','YYW','SQL','2017-08-01 10:00:00','YYW','SQL');</v>
      </c>
      <c r="D65" s="34" t="s">
        <v>838</v>
      </c>
      <c r="E65" s="100" t="str">
        <f t="shared" si="27"/>
        <v>IF-030000108</v>
      </c>
      <c r="F65" s="34" t="s">
        <v>839</v>
      </c>
      <c r="G65" s="34" t="s">
        <v>839</v>
      </c>
      <c r="H65" s="34" t="s">
        <v>42</v>
      </c>
      <c r="I65" s="34" t="s">
        <v>190</v>
      </c>
      <c r="J65" s="34" t="s">
        <v>64</v>
      </c>
      <c r="K65" s="34" t="s">
        <v>190</v>
      </c>
      <c r="L65" s="34" t="s">
        <v>190</v>
      </c>
      <c r="M65" s="34" t="s">
        <v>190</v>
      </c>
      <c r="N65" s="34" t="s">
        <v>1111</v>
      </c>
      <c r="O65" s="34" t="s">
        <v>42</v>
      </c>
      <c r="P65" s="34" t="s">
        <v>64</v>
      </c>
      <c r="Q65" s="34" t="s">
        <v>42</v>
      </c>
      <c r="R65" s="34" t="s">
        <v>42</v>
      </c>
      <c r="S65" s="34" t="s">
        <v>42</v>
      </c>
      <c r="T65" s="34" t="s">
        <v>42</v>
      </c>
      <c r="U65" s="34" t="s">
        <v>42</v>
      </c>
      <c r="V65" s="34" t="s">
        <v>42</v>
      </c>
      <c r="W65" s="34" t="s">
        <v>42</v>
      </c>
      <c r="X65" s="34" t="s">
        <v>42</v>
      </c>
      <c r="Y65" s="34" t="s">
        <v>64</v>
      </c>
      <c r="Z65" s="34" t="s">
        <v>42</v>
      </c>
      <c r="AA65" s="34" t="s">
        <v>42</v>
      </c>
      <c r="AB65" s="34" t="s">
        <v>42</v>
      </c>
      <c r="AC65" s="34" t="s">
        <v>190</v>
      </c>
      <c r="AD65" s="34" t="s">
        <v>42</v>
      </c>
      <c r="AE65" s="34" t="s">
        <v>190</v>
      </c>
      <c r="AF65" s="34" t="s">
        <v>42</v>
      </c>
      <c r="AG65" s="34" t="s">
        <v>64</v>
      </c>
      <c r="AH65" s="34" t="s">
        <v>64</v>
      </c>
      <c r="AI65" s="34" t="s">
        <v>190</v>
      </c>
      <c r="AJ65" s="34" t="s">
        <v>42</v>
      </c>
      <c r="AK65" s="34" t="s">
        <v>190</v>
      </c>
      <c r="AL65" s="34" t="s">
        <v>42</v>
      </c>
      <c r="AM65" s="34" t="s">
        <v>190</v>
      </c>
      <c r="AN65" s="34" t="s">
        <v>190</v>
      </c>
      <c r="AO65" s="34" t="s">
        <v>64</v>
      </c>
      <c r="AP65" s="34" t="s">
        <v>64</v>
      </c>
      <c r="AQ65" s="100" t="str">
        <f t="shared" si="28"/>
        <v>629484</v>
      </c>
      <c r="AR65" s="100" t="str">
        <f t="shared" si="29"/>
        <v>629484</v>
      </c>
      <c r="AS65" s="34" t="s">
        <v>42</v>
      </c>
      <c r="AT65" s="34" t="s">
        <v>1096</v>
      </c>
      <c r="AU65" s="98" t="s">
        <v>249</v>
      </c>
      <c r="AV65" s="34" t="s">
        <v>64</v>
      </c>
      <c r="AW65" s="34" t="s">
        <v>1097</v>
      </c>
      <c r="AX65" s="34" t="s">
        <v>190</v>
      </c>
      <c r="AY65" s="34" t="s">
        <v>64</v>
      </c>
      <c r="AZ65" s="99">
        <f t="shared" si="30"/>
        <v>50359</v>
      </c>
      <c r="BA65" s="99">
        <f t="shared" ref="BA65" si="37">IF(AO22&lt;&gt;0,AO22,0)</f>
        <v>50359</v>
      </c>
      <c r="BB65" s="34" t="s">
        <v>190</v>
      </c>
      <c r="BC65" s="34" t="s">
        <v>190</v>
      </c>
      <c r="BD65" s="34"/>
      <c r="BE65" s="34"/>
      <c r="BF65" s="34"/>
      <c r="BG65" s="34"/>
      <c r="BH65" s="34" t="s">
        <v>42</v>
      </c>
      <c r="BI65" s="34" t="s">
        <v>1112</v>
      </c>
      <c r="BJ65" s="34" t="s">
        <v>42</v>
      </c>
      <c r="BK65" s="34" t="s">
        <v>64</v>
      </c>
      <c r="BL65" s="34" t="s">
        <v>190</v>
      </c>
      <c r="BM65" s="34" t="s">
        <v>190</v>
      </c>
      <c r="BN65" s="34" t="s">
        <v>190</v>
      </c>
      <c r="BO65" s="34" t="s">
        <v>42</v>
      </c>
      <c r="BP65" s="34" t="s">
        <v>190</v>
      </c>
      <c r="BQ65" s="34" t="s">
        <v>42</v>
      </c>
      <c r="BR65" s="34" t="s">
        <v>190</v>
      </c>
      <c r="BS65" s="34" t="s">
        <v>190</v>
      </c>
      <c r="BT65" s="34" t="s">
        <v>190</v>
      </c>
      <c r="BU65" s="34" t="s">
        <v>190</v>
      </c>
      <c r="BV65" s="34" t="s">
        <v>190</v>
      </c>
      <c r="BW65" s="34" t="s">
        <v>190</v>
      </c>
      <c r="BX65" s="34" t="s">
        <v>190</v>
      </c>
      <c r="BY65" s="34" t="s">
        <v>190</v>
      </c>
      <c r="BZ65" s="34" t="s">
        <v>190</v>
      </c>
      <c r="CA65" s="34" t="s">
        <v>190</v>
      </c>
      <c r="CB65" s="34" t="s">
        <v>190</v>
      </c>
      <c r="CC65" s="34" t="s">
        <v>190</v>
      </c>
      <c r="CD65" s="34" t="s">
        <v>190</v>
      </c>
      <c r="CE65" s="34" t="s">
        <v>190</v>
      </c>
      <c r="CF65" s="34" t="s">
        <v>190</v>
      </c>
      <c r="CG65" s="34" t="s">
        <v>190</v>
      </c>
      <c r="CH65" s="34" t="s">
        <v>190</v>
      </c>
      <c r="CI65" s="34" t="s">
        <v>1211</v>
      </c>
      <c r="CJ65" s="34" t="s">
        <v>1171</v>
      </c>
      <c r="CK65" s="34" t="s">
        <v>1173</v>
      </c>
      <c r="CL65" s="34" t="s">
        <v>1211</v>
      </c>
      <c r="CM65" s="34" t="s">
        <v>1171</v>
      </c>
      <c r="CN65" s="34" t="s">
        <v>1173</v>
      </c>
      <c r="CP65" s="7" t="str">
        <f t="shared" si="18"/>
        <v>'X2901','IF-030000108','1','1',' ','0','N','0','0','0'</v>
      </c>
      <c r="CQ65" s="7" t="str">
        <f t="shared" si="19"/>
        <v>,'PR0000258981',' ','N',' ',' ',' ',' ',' ',' ',' '</v>
      </c>
      <c r="CR65" s="7" t="str">
        <f t="shared" si="20"/>
        <v>,' ','N',' ',' ',' ','0',' ','0',' ','N'</v>
      </c>
      <c r="CS65" s="7" t="str">
        <f t="shared" si="21"/>
        <v>,'N','0',' ','0',' ','0','0','N','N','629484'</v>
      </c>
      <c r="CT65" s="7" t="str">
        <f t="shared" si="22"/>
        <v>,'629484',' ','PK','KGT08','N','K','0','N','50359','50359'</v>
      </c>
      <c r="CU65" s="7" t="str">
        <f t="shared" si="23"/>
        <v>,'0','0',null,null,null,null,' ','TR0000258981',' ','N'</v>
      </c>
      <c r="CV65" s="7" t="str">
        <f t="shared" si="24"/>
        <v>,'0','0','0',' ','0',' ','0','0','0','0'</v>
      </c>
      <c r="CW65" s="7" t="str">
        <f t="shared" si="25"/>
        <v>,'0','0','0','0','0','0','0','0','0','0'</v>
      </c>
      <c r="CX65" s="7" t="str">
        <f t="shared" si="26"/>
        <v>,'0','0','0','2017-08-01 10:00:00','YYW','SQL','2017-08-01 10:00:00','YYW','SQL'</v>
      </c>
    </row>
    <row r="66" spans="1:102">
      <c r="A66" s="7" t="str">
        <f t="shared" si="16"/>
        <v xml:space="preserve">INSERT INTO PS_K_CD_ARCK_B_TBL (BUSINESS_UNIT,K_CD_ARVCHK_ID,K_CD_ARVCHKLN_NO,K_CD_ARVSEQ_NO,K_CD_TRD_ID,K_CD_TRDSPT_ID,K_CD_RLCONT_SW,K_CD_TRDLN_NO,K_CD_TRDLNDSP_NO,K_CD_TRDSEQ_NO,K_CD_PO_ID,K_CD_LTRNS_FLG,K_CD_P_BARTER_SW,K_CD_P_UPAREA_FLG,K_CD_P_MARKET_FLG,K_CD_CM_CD,K_CD_CMGRPL_CD,K_CD_CMGRPM_CD,K_CD_CMGRPS_CD,K_CD_SIZE_TXT,K_CD_STKTAI_FLG,K_CD_LOIL_SW,K_CD_P_LOILZ_FLG,K_CD_LOT_ID,K_CD_WHARV_NO,K_CD_P_SUB_QNT,K_CD_P_SUB_QU_CD,K_CD_P_STD_QNT,K_CD_P_STD_QU_CD,K_CD_QUXCG_SW,K_CD_QNTINP_SW,K_CD_STKSTD_QNT,K_CD_STKSTD_QU_CD,K_CD_XCGSTDQN_RT,K_CD_P_NMNB_FLG,K_CD_P_TRD_UP,K_CD_P_BS_UP,K_CD_P_PVUP_SW,K_CD_P_UPSET_SW,K_CD_P_TRD_AMT,K_CD_P_BS_AMT,K_CD_P_VP_FLG,VAT_TXN_TYPE_CD,K_CD_P_SZ_CD,K_CD_P_SZINP_SW,K_CD_P_SZ_TAX_FLG,K_CD_SZ_RT,K_CD_SZ_INC_FLG,K_CD_P_TRDSZ_AMT,K_CD_P_BSSZ_AMT,K_CD_P_TDLOILZ_AMT,K_CD_P_BSLOILZ_AMT,K_CD_VLD_DT,K_CD_USR1_DT,K_CD_USR2_DT,K_CD_USR3_DT,K_CD_USR1_TXT,K_CD_USR2_TXT,K_CD_USR3_TXT,K_CD_DTY_SW,K_CD_DTY_AMT,K_CD_STTRDCHG_AMT,K_CD_STBSCHG_AMT,K_CD_PAYADV_FLG,K_CD_ALPYMNT_AMT,K_CD_WH_CD,K_CD_P_RTNSUB_QNT,K_CD_P_RTNSTD_QNT,K_CD_ARVRTGTRD_AMT,K_CD_ARVRTGBS_AMT,K_CD_ARVRGSZTD_AMT,K_CD_ARVRGSZBS_AMT,K_CD_P_TRDNMNB_AMT,K_CD_P_BSNMNB_AMT,K_CD_INSCKSBTL_QNT,K_CD_INSCKSDTL_QNT,K_CD_INSCKTDTL_AMT,K_CD_INSCKBSTL_AMT,K_CD_INCKTDSZTL_AM,K_CD_INCKBSSZTL_AM,K_CD_ORGARCKLN_NO,K_CD_ORGARVSEQ_NO,K_CD_ORGARVRTLN_NO,K_NS_CRT_DTTM,K_NS_CRT_OPRID,K_NS_CRT_PGM,K_NS_LSTUPD_DTTM,K_NS_LSTUPD_OPRID,K_NS_LSTUPD_PGM ) VALUES </v>
      </c>
      <c r="B66" s="7" t="str">
        <f t="shared" si="17"/>
        <v>('X2901','IF-030000109','1','1',' ','0','N','0','0','0','P6411301202',' ','N',' ',' ',' ',' ',' ',' ',' ',' ','N',' ',' ',' ','0',' ','0',' ','N','N','0',' ','0',' ','0','0','N','N','1168640','1168640',' ',' ',' ','N',' ','0',' ',0,0,'0','0',null,null,null,null,' ','64113012',' ','N','0','0','0',' ','0',' ','0','0','0','0','0','0','0','0','0','0','0','0','0','0','0','0','0','2017-08-01 10:00:00','YYW','SQL','2017-08-01 10:00:00','YYW','SQL');</v>
      </c>
      <c r="D66" s="34" t="s">
        <v>838</v>
      </c>
      <c r="E66" s="100" t="str">
        <f t="shared" si="27"/>
        <v>IF-030000109</v>
      </c>
      <c r="F66" s="34" t="s">
        <v>839</v>
      </c>
      <c r="G66" s="34" t="s">
        <v>839</v>
      </c>
      <c r="H66" s="34" t="s">
        <v>42</v>
      </c>
      <c r="I66" s="34" t="s">
        <v>190</v>
      </c>
      <c r="J66" s="34" t="s">
        <v>64</v>
      </c>
      <c r="K66" s="34" t="s">
        <v>190</v>
      </c>
      <c r="L66" s="34" t="s">
        <v>190</v>
      </c>
      <c r="M66" s="34" t="s">
        <v>190</v>
      </c>
      <c r="N66" s="34" t="s">
        <v>1113</v>
      </c>
      <c r="O66" s="34" t="s">
        <v>42</v>
      </c>
      <c r="P66" s="34" t="s">
        <v>64</v>
      </c>
      <c r="Q66" s="34" t="s">
        <v>42</v>
      </c>
      <c r="R66" s="34" t="s">
        <v>42</v>
      </c>
      <c r="S66" s="34" t="s">
        <v>42</v>
      </c>
      <c r="T66" s="34" t="s">
        <v>42</v>
      </c>
      <c r="U66" s="34" t="s">
        <v>42</v>
      </c>
      <c r="V66" s="34" t="s">
        <v>42</v>
      </c>
      <c r="W66" s="34" t="s">
        <v>42</v>
      </c>
      <c r="X66" s="34" t="s">
        <v>42</v>
      </c>
      <c r="Y66" s="34" t="s">
        <v>64</v>
      </c>
      <c r="Z66" s="34" t="s">
        <v>42</v>
      </c>
      <c r="AA66" s="34" t="s">
        <v>42</v>
      </c>
      <c r="AB66" s="34" t="s">
        <v>42</v>
      </c>
      <c r="AC66" s="34" t="s">
        <v>190</v>
      </c>
      <c r="AD66" s="34" t="s">
        <v>42</v>
      </c>
      <c r="AE66" s="34" t="s">
        <v>190</v>
      </c>
      <c r="AF66" s="34" t="s">
        <v>42</v>
      </c>
      <c r="AG66" s="34" t="s">
        <v>64</v>
      </c>
      <c r="AH66" s="34" t="s">
        <v>64</v>
      </c>
      <c r="AI66" s="34" t="s">
        <v>190</v>
      </c>
      <c r="AJ66" s="34" t="s">
        <v>42</v>
      </c>
      <c r="AK66" s="34" t="s">
        <v>190</v>
      </c>
      <c r="AL66" s="34" t="s">
        <v>42</v>
      </c>
      <c r="AM66" s="34" t="s">
        <v>190</v>
      </c>
      <c r="AN66" s="34" t="s">
        <v>190</v>
      </c>
      <c r="AO66" s="34" t="s">
        <v>64</v>
      </c>
      <c r="AP66" s="34" t="s">
        <v>64</v>
      </c>
      <c r="AQ66" s="100" t="str">
        <f t="shared" si="28"/>
        <v>1168640</v>
      </c>
      <c r="AR66" s="100" t="str">
        <f t="shared" si="29"/>
        <v>1168640</v>
      </c>
      <c r="AS66" s="34" t="s">
        <v>42</v>
      </c>
      <c r="AT66" s="34" t="s">
        <v>42</v>
      </c>
      <c r="AU66" s="98" t="s">
        <v>42</v>
      </c>
      <c r="AV66" s="34" t="s">
        <v>64</v>
      </c>
      <c r="AW66" s="34" t="s">
        <v>42</v>
      </c>
      <c r="AX66" s="34" t="s">
        <v>190</v>
      </c>
      <c r="AY66" s="34" t="s">
        <v>42</v>
      </c>
      <c r="AZ66" s="99" t="str">
        <f t="shared" si="30"/>
        <v/>
      </c>
      <c r="BA66" s="99" t="str">
        <f t="shared" ref="BA66" si="38">IF(AO23&lt;&gt;0,AO23,0)</f>
        <v/>
      </c>
      <c r="BB66" s="34" t="s">
        <v>190</v>
      </c>
      <c r="BC66" s="34" t="s">
        <v>190</v>
      </c>
      <c r="BD66" s="34"/>
      <c r="BE66" s="34"/>
      <c r="BF66" s="34"/>
      <c r="BG66" s="34"/>
      <c r="BH66" s="34" t="s">
        <v>42</v>
      </c>
      <c r="BI66" s="34" t="s">
        <v>1114</v>
      </c>
      <c r="BJ66" s="34" t="s">
        <v>42</v>
      </c>
      <c r="BK66" s="34" t="s">
        <v>64</v>
      </c>
      <c r="BL66" s="34" t="s">
        <v>190</v>
      </c>
      <c r="BM66" s="34" t="s">
        <v>190</v>
      </c>
      <c r="BN66" s="34" t="s">
        <v>190</v>
      </c>
      <c r="BO66" s="34" t="s">
        <v>42</v>
      </c>
      <c r="BP66" s="34" t="s">
        <v>190</v>
      </c>
      <c r="BQ66" s="34" t="s">
        <v>42</v>
      </c>
      <c r="BR66" s="34" t="s">
        <v>190</v>
      </c>
      <c r="BS66" s="34" t="s">
        <v>190</v>
      </c>
      <c r="BT66" s="34" t="s">
        <v>190</v>
      </c>
      <c r="BU66" s="34" t="s">
        <v>190</v>
      </c>
      <c r="BV66" s="34" t="s">
        <v>190</v>
      </c>
      <c r="BW66" s="34" t="s">
        <v>190</v>
      </c>
      <c r="BX66" s="34" t="s">
        <v>190</v>
      </c>
      <c r="BY66" s="34" t="s">
        <v>190</v>
      </c>
      <c r="BZ66" s="34" t="s">
        <v>190</v>
      </c>
      <c r="CA66" s="34" t="s">
        <v>190</v>
      </c>
      <c r="CB66" s="34" t="s">
        <v>190</v>
      </c>
      <c r="CC66" s="34" t="s">
        <v>190</v>
      </c>
      <c r="CD66" s="34" t="s">
        <v>190</v>
      </c>
      <c r="CE66" s="34" t="s">
        <v>190</v>
      </c>
      <c r="CF66" s="34" t="s">
        <v>190</v>
      </c>
      <c r="CG66" s="34" t="s">
        <v>190</v>
      </c>
      <c r="CH66" s="34" t="s">
        <v>190</v>
      </c>
      <c r="CI66" s="34" t="s">
        <v>1211</v>
      </c>
      <c r="CJ66" s="34" t="s">
        <v>1171</v>
      </c>
      <c r="CK66" s="34" t="s">
        <v>1173</v>
      </c>
      <c r="CL66" s="34" t="s">
        <v>1211</v>
      </c>
      <c r="CM66" s="34" t="s">
        <v>1171</v>
      </c>
      <c r="CN66" s="34" t="s">
        <v>1173</v>
      </c>
      <c r="CP66" s="7" t="str">
        <f t="shared" si="18"/>
        <v>'X2901','IF-030000109','1','1',' ','0','N','0','0','0'</v>
      </c>
      <c r="CQ66" s="7" t="str">
        <f t="shared" si="19"/>
        <v>,'P6411301202',' ','N',' ',' ',' ',' ',' ',' ',' '</v>
      </c>
      <c r="CR66" s="7" t="str">
        <f t="shared" si="20"/>
        <v>,' ','N',' ',' ',' ','0',' ','0',' ','N'</v>
      </c>
      <c r="CS66" s="7" t="str">
        <f t="shared" si="21"/>
        <v>,'N','0',' ','0',' ','0','0','N','N','1168640'</v>
      </c>
      <c r="CT66" s="7" t="str">
        <f t="shared" si="22"/>
        <v>,'1168640',' ',' ',' ','N',' ','0',' ',0,0</v>
      </c>
      <c r="CU66" s="7" t="str">
        <f t="shared" si="23"/>
        <v>,'0','0',null,null,null,null,' ','64113012',' ','N'</v>
      </c>
      <c r="CV66" s="7" t="str">
        <f t="shared" si="24"/>
        <v>,'0','0','0',' ','0',' ','0','0','0','0'</v>
      </c>
      <c r="CW66" s="7" t="str">
        <f t="shared" si="25"/>
        <v>,'0','0','0','0','0','0','0','0','0','0'</v>
      </c>
      <c r="CX66" s="7" t="str">
        <f t="shared" si="26"/>
        <v>,'0','0','0','2017-08-01 10:00:00','YYW','SQL','2017-08-01 10:00:00','YYW','SQL'</v>
      </c>
    </row>
    <row r="67" spans="1:102">
      <c r="A67" s="7" t="str">
        <f t="shared" si="16"/>
        <v xml:space="preserve">INSERT INTO PS_K_CD_ARCK_B_TBL (BUSINESS_UNIT,K_CD_ARVCHK_ID,K_CD_ARVCHKLN_NO,K_CD_ARVSEQ_NO,K_CD_TRD_ID,K_CD_TRDSPT_ID,K_CD_RLCONT_SW,K_CD_TRDLN_NO,K_CD_TRDLNDSP_NO,K_CD_TRDSEQ_NO,K_CD_PO_ID,K_CD_LTRNS_FLG,K_CD_P_BARTER_SW,K_CD_P_UPAREA_FLG,K_CD_P_MARKET_FLG,K_CD_CM_CD,K_CD_CMGRPL_CD,K_CD_CMGRPM_CD,K_CD_CMGRPS_CD,K_CD_SIZE_TXT,K_CD_STKTAI_FLG,K_CD_LOIL_SW,K_CD_P_LOILZ_FLG,K_CD_LOT_ID,K_CD_WHARV_NO,K_CD_P_SUB_QNT,K_CD_P_SUB_QU_CD,K_CD_P_STD_QNT,K_CD_P_STD_QU_CD,K_CD_QUXCG_SW,K_CD_QNTINP_SW,K_CD_STKSTD_QNT,K_CD_STKSTD_QU_CD,K_CD_XCGSTDQN_RT,K_CD_P_NMNB_FLG,K_CD_P_TRD_UP,K_CD_P_BS_UP,K_CD_P_PVUP_SW,K_CD_P_UPSET_SW,K_CD_P_TRD_AMT,K_CD_P_BS_AMT,K_CD_P_VP_FLG,VAT_TXN_TYPE_CD,K_CD_P_SZ_CD,K_CD_P_SZINP_SW,K_CD_P_SZ_TAX_FLG,K_CD_SZ_RT,K_CD_SZ_INC_FLG,K_CD_P_TRDSZ_AMT,K_CD_P_BSSZ_AMT,K_CD_P_TDLOILZ_AMT,K_CD_P_BSLOILZ_AMT,K_CD_VLD_DT,K_CD_USR1_DT,K_CD_USR2_DT,K_CD_USR3_DT,K_CD_USR1_TXT,K_CD_USR2_TXT,K_CD_USR3_TXT,K_CD_DTY_SW,K_CD_DTY_AMT,K_CD_STTRDCHG_AMT,K_CD_STBSCHG_AMT,K_CD_PAYADV_FLG,K_CD_ALPYMNT_AMT,K_CD_WH_CD,K_CD_P_RTNSUB_QNT,K_CD_P_RTNSTD_QNT,K_CD_ARVRTGTRD_AMT,K_CD_ARVRTGBS_AMT,K_CD_ARVRGSZTD_AMT,K_CD_ARVRGSZBS_AMT,K_CD_P_TRDNMNB_AMT,K_CD_P_BSNMNB_AMT,K_CD_INSCKSBTL_QNT,K_CD_INSCKSDTL_QNT,K_CD_INSCKTDTL_AMT,K_CD_INSCKBSTL_AMT,K_CD_INCKTDSZTL_AM,K_CD_INCKBSSZTL_AM,K_CD_ORGARCKLN_NO,K_CD_ORGARVSEQ_NO,K_CD_ORGARVRTLN_NO,K_NS_CRT_DTTM,K_NS_CRT_OPRID,K_NS_CRT_PGM,K_NS_LSTUPD_DTTM,K_NS_LSTUPD_OPRID,K_NS_LSTUPD_PGM ) VALUES </v>
      </c>
      <c r="B67" s="7" t="str">
        <f t="shared" si="17"/>
        <v>('X2901','IF-030000110','1','1',' ','0','N','0','0','0','P84050715001',' ','N',' ',' ',' ',' ',' ',' ',' ',' ','N',' ',' ',' ','0',' ','0',' ','N','N','0',' ','0',' ','0','0','N','N','783356','783356',' ',' ',' ','N',' ','0',' ',0,0,'0','0',null,null,null,null,' ','84050715',' ','N','0','0','0',' ','0',' ','0','0','0','0','0','0','0','0','0','0','0','0','0','0','0','0','0','2017-08-01 10:00:00','YYW','SQL','2017-08-01 10:00:00','YYW','SQL');</v>
      </c>
      <c r="D67" s="34" t="s">
        <v>838</v>
      </c>
      <c r="E67" s="100" t="str">
        <f t="shared" si="27"/>
        <v>IF-030000110</v>
      </c>
      <c r="F67" s="34" t="s">
        <v>839</v>
      </c>
      <c r="G67" s="34" t="s">
        <v>839</v>
      </c>
      <c r="H67" s="34" t="s">
        <v>42</v>
      </c>
      <c r="I67" s="34" t="s">
        <v>190</v>
      </c>
      <c r="J67" s="34" t="s">
        <v>64</v>
      </c>
      <c r="K67" s="34" t="s">
        <v>190</v>
      </c>
      <c r="L67" s="34" t="s">
        <v>190</v>
      </c>
      <c r="M67" s="34" t="s">
        <v>190</v>
      </c>
      <c r="N67" s="34" t="s">
        <v>1115</v>
      </c>
      <c r="O67" s="34" t="s">
        <v>42</v>
      </c>
      <c r="P67" s="34" t="s">
        <v>64</v>
      </c>
      <c r="Q67" s="34" t="s">
        <v>42</v>
      </c>
      <c r="R67" s="34" t="s">
        <v>42</v>
      </c>
      <c r="S67" s="34" t="s">
        <v>42</v>
      </c>
      <c r="T67" s="34" t="s">
        <v>42</v>
      </c>
      <c r="U67" s="34" t="s">
        <v>42</v>
      </c>
      <c r="V67" s="34" t="s">
        <v>42</v>
      </c>
      <c r="W67" s="34" t="s">
        <v>42</v>
      </c>
      <c r="X67" s="34" t="s">
        <v>42</v>
      </c>
      <c r="Y67" s="34" t="s">
        <v>64</v>
      </c>
      <c r="Z67" s="34" t="s">
        <v>42</v>
      </c>
      <c r="AA67" s="34" t="s">
        <v>42</v>
      </c>
      <c r="AB67" s="34" t="s">
        <v>42</v>
      </c>
      <c r="AC67" s="34" t="s">
        <v>190</v>
      </c>
      <c r="AD67" s="34" t="s">
        <v>42</v>
      </c>
      <c r="AE67" s="34" t="s">
        <v>190</v>
      </c>
      <c r="AF67" s="34" t="s">
        <v>42</v>
      </c>
      <c r="AG67" s="34" t="s">
        <v>64</v>
      </c>
      <c r="AH67" s="34" t="s">
        <v>64</v>
      </c>
      <c r="AI67" s="34" t="s">
        <v>190</v>
      </c>
      <c r="AJ67" s="34" t="s">
        <v>42</v>
      </c>
      <c r="AK67" s="34" t="s">
        <v>190</v>
      </c>
      <c r="AL67" s="34" t="s">
        <v>42</v>
      </c>
      <c r="AM67" s="34" t="s">
        <v>190</v>
      </c>
      <c r="AN67" s="34" t="s">
        <v>190</v>
      </c>
      <c r="AO67" s="34" t="s">
        <v>64</v>
      </c>
      <c r="AP67" s="34" t="s">
        <v>64</v>
      </c>
      <c r="AQ67" s="100" t="str">
        <f t="shared" si="28"/>
        <v>783356</v>
      </c>
      <c r="AR67" s="100" t="str">
        <f t="shared" si="29"/>
        <v>783356</v>
      </c>
      <c r="AS67" s="34" t="s">
        <v>42</v>
      </c>
      <c r="AT67" s="34" t="s">
        <v>42</v>
      </c>
      <c r="AU67" s="98" t="s">
        <v>42</v>
      </c>
      <c r="AV67" s="34" t="s">
        <v>64</v>
      </c>
      <c r="AW67" s="34" t="s">
        <v>42</v>
      </c>
      <c r="AX67" s="34" t="s">
        <v>190</v>
      </c>
      <c r="AY67" s="34" t="s">
        <v>42</v>
      </c>
      <c r="AZ67" s="99" t="str">
        <f t="shared" si="30"/>
        <v/>
      </c>
      <c r="BA67" s="99" t="str">
        <f t="shared" ref="BA67" si="39">IF(AO24&lt;&gt;0,AO24,0)</f>
        <v/>
      </c>
      <c r="BB67" s="34" t="s">
        <v>190</v>
      </c>
      <c r="BC67" s="34" t="s">
        <v>190</v>
      </c>
      <c r="BD67" s="34"/>
      <c r="BE67" s="34"/>
      <c r="BF67" s="34"/>
      <c r="BG67" s="34"/>
      <c r="BH67" s="34" t="s">
        <v>42</v>
      </c>
      <c r="BI67" s="34" t="s">
        <v>1116</v>
      </c>
      <c r="BJ67" s="34" t="s">
        <v>42</v>
      </c>
      <c r="BK67" s="34" t="s">
        <v>64</v>
      </c>
      <c r="BL67" s="34" t="s">
        <v>190</v>
      </c>
      <c r="BM67" s="34" t="s">
        <v>190</v>
      </c>
      <c r="BN67" s="34" t="s">
        <v>190</v>
      </c>
      <c r="BO67" s="34" t="s">
        <v>42</v>
      </c>
      <c r="BP67" s="34" t="s">
        <v>190</v>
      </c>
      <c r="BQ67" s="34" t="s">
        <v>42</v>
      </c>
      <c r="BR67" s="34" t="s">
        <v>190</v>
      </c>
      <c r="BS67" s="34" t="s">
        <v>190</v>
      </c>
      <c r="BT67" s="34" t="s">
        <v>190</v>
      </c>
      <c r="BU67" s="34" t="s">
        <v>190</v>
      </c>
      <c r="BV67" s="34" t="s">
        <v>190</v>
      </c>
      <c r="BW67" s="34" t="s">
        <v>190</v>
      </c>
      <c r="BX67" s="34" t="s">
        <v>190</v>
      </c>
      <c r="BY67" s="34" t="s">
        <v>190</v>
      </c>
      <c r="BZ67" s="34" t="s">
        <v>190</v>
      </c>
      <c r="CA67" s="34" t="s">
        <v>190</v>
      </c>
      <c r="CB67" s="34" t="s">
        <v>190</v>
      </c>
      <c r="CC67" s="34" t="s">
        <v>190</v>
      </c>
      <c r="CD67" s="34" t="s">
        <v>190</v>
      </c>
      <c r="CE67" s="34" t="s">
        <v>190</v>
      </c>
      <c r="CF67" s="34" t="s">
        <v>190</v>
      </c>
      <c r="CG67" s="34" t="s">
        <v>190</v>
      </c>
      <c r="CH67" s="34" t="s">
        <v>190</v>
      </c>
      <c r="CI67" s="34" t="s">
        <v>1211</v>
      </c>
      <c r="CJ67" s="34" t="s">
        <v>1171</v>
      </c>
      <c r="CK67" s="34" t="s">
        <v>1173</v>
      </c>
      <c r="CL67" s="34" t="s">
        <v>1211</v>
      </c>
      <c r="CM67" s="34" t="s">
        <v>1171</v>
      </c>
      <c r="CN67" s="34" t="s">
        <v>1173</v>
      </c>
      <c r="CP67" s="7" t="str">
        <f t="shared" si="18"/>
        <v>'X2901','IF-030000110','1','1',' ','0','N','0','0','0'</v>
      </c>
      <c r="CQ67" s="7" t="str">
        <f t="shared" si="19"/>
        <v>,'P84050715001',' ','N',' ',' ',' ',' ',' ',' ',' '</v>
      </c>
      <c r="CR67" s="7" t="str">
        <f t="shared" si="20"/>
        <v>,' ','N',' ',' ',' ','0',' ','0',' ','N'</v>
      </c>
      <c r="CS67" s="7" t="str">
        <f t="shared" si="21"/>
        <v>,'N','0',' ','0',' ','0','0','N','N','783356'</v>
      </c>
      <c r="CT67" s="7" t="str">
        <f t="shared" si="22"/>
        <v>,'783356',' ',' ',' ','N',' ','0',' ',0,0</v>
      </c>
      <c r="CU67" s="7" t="str">
        <f t="shared" si="23"/>
        <v>,'0','0',null,null,null,null,' ','84050715',' ','N'</v>
      </c>
      <c r="CV67" s="7" t="str">
        <f t="shared" si="24"/>
        <v>,'0','0','0',' ','0',' ','0','0','0','0'</v>
      </c>
      <c r="CW67" s="7" t="str">
        <f t="shared" si="25"/>
        <v>,'0','0','0','0','0','0','0','0','0','0'</v>
      </c>
      <c r="CX67" s="7" t="str">
        <f t="shared" si="26"/>
        <v>,'0','0','0','2017-08-01 10:00:00','YYW','SQL','2017-08-01 10:00:00','YYW','SQL'</v>
      </c>
    </row>
    <row r="68" spans="1:102">
      <c r="A68" s="7" t="str">
        <f t="shared" si="16"/>
        <v xml:space="preserve">INSERT INTO PS_K_CD_ARCK_B_TBL (BUSINESS_UNIT,K_CD_ARVCHK_ID,K_CD_ARVCHKLN_NO,K_CD_ARVSEQ_NO,K_CD_TRD_ID,K_CD_TRDSPT_ID,K_CD_RLCONT_SW,K_CD_TRDLN_NO,K_CD_TRDLNDSP_NO,K_CD_TRDSEQ_NO,K_CD_PO_ID,K_CD_LTRNS_FLG,K_CD_P_BARTER_SW,K_CD_P_UPAREA_FLG,K_CD_P_MARKET_FLG,K_CD_CM_CD,K_CD_CMGRPL_CD,K_CD_CMGRPM_CD,K_CD_CMGRPS_CD,K_CD_SIZE_TXT,K_CD_STKTAI_FLG,K_CD_LOIL_SW,K_CD_P_LOILZ_FLG,K_CD_LOT_ID,K_CD_WHARV_NO,K_CD_P_SUB_QNT,K_CD_P_SUB_QU_CD,K_CD_P_STD_QNT,K_CD_P_STD_QU_CD,K_CD_QUXCG_SW,K_CD_QNTINP_SW,K_CD_STKSTD_QNT,K_CD_STKSTD_QU_CD,K_CD_XCGSTDQN_RT,K_CD_P_NMNB_FLG,K_CD_P_TRD_UP,K_CD_P_BS_UP,K_CD_P_PVUP_SW,K_CD_P_UPSET_SW,K_CD_P_TRD_AMT,K_CD_P_BS_AMT,K_CD_P_VP_FLG,VAT_TXN_TYPE_CD,K_CD_P_SZ_CD,K_CD_P_SZINP_SW,K_CD_P_SZ_TAX_FLG,K_CD_SZ_RT,K_CD_SZ_INC_FLG,K_CD_P_TRDSZ_AMT,K_CD_P_BSSZ_AMT,K_CD_P_TDLOILZ_AMT,K_CD_P_BSLOILZ_AMT,K_CD_VLD_DT,K_CD_USR1_DT,K_CD_USR2_DT,K_CD_USR3_DT,K_CD_USR1_TXT,K_CD_USR2_TXT,K_CD_USR3_TXT,K_CD_DTY_SW,K_CD_DTY_AMT,K_CD_STTRDCHG_AMT,K_CD_STBSCHG_AMT,K_CD_PAYADV_FLG,K_CD_ALPYMNT_AMT,K_CD_WH_CD,K_CD_P_RTNSUB_QNT,K_CD_P_RTNSTD_QNT,K_CD_ARVRTGTRD_AMT,K_CD_ARVRTGBS_AMT,K_CD_ARVRGSZTD_AMT,K_CD_ARVRGSZBS_AMT,K_CD_P_TRDNMNB_AMT,K_CD_P_BSNMNB_AMT,K_CD_INSCKSBTL_QNT,K_CD_INSCKSDTL_QNT,K_CD_INSCKTDTL_AMT,K_CD_INSCKBSTL_AMT,K_CD_INCKTDSZTL_AM,K_CD_INCKBSSZTL_AM,K_CD_ORGARCKLN_NO,K_CD_ORGARVSEQ_NO,K_CD_ORGARVRTLN_NO,K_NS_CRT_DTTM,K_NS_CRT_OPRID,K_NS_CRT_PGM,K_NS_LSTUPD_DTTM,K_NS_LSTUPD_OPRID,K_NS_LSTUPD_PGM ) VALUES </v>
      </c>
      <c r="B68" s="7" t="str">
        <f t="shared" si="17"/>
        <v>('X2901','IF-030000111','1','1',' ','0','N','0','0','0','P84050716001',' ','N',' ',' ',' ',' ',' ',' ',' ',' ','N',' ',' ',' ','0',' ','0',' ','N','N','0',' ','0',' ','0','0','N','N','78252','78252',' ',' ',' ','N',' ','0',' ',0,0,'0','0',null,null,null,null,' ','84050716',' ','N','0','0','0',' ','0',' ','0','0','0','0','0','0','0','0','0','0','0','0','0','0','0','0','0','2017-08-01 10:00:00','YYW','SQL','2017-08-01 10:00:00','YYW','SQL');</v>
      </c>
      <c r="D68" s="34" t="s">
        <v>838</v>
      </c>
      <c r="E68" s="100" t="str">
        <f t="shared" si="27"/>
        <v>IF-030000111</v>
      </c>
      <c r="F68" s="34" t="s">
        <v>839</v>
      </c>
      <c r="G68" s="34" t="s">
        <v>839</v>
      </c>
      <c r="H68" s="34" t="s">
        <v>42</v>
      </c>
      <c r="I68" s="34" t="s">
        <v>190</v>
      </c>
      <c r="J68" s="34" t="s">
        <v>64</v>
      </c>
      <c r="K68" s="34" t="s">
        <v>190</v>
      </c>
      <c r="L68" s="34" t="s">
        <v>190</v>
      </c>
      <c r="M68" s="34" t="s">
        <v>190</v>
      </c>
      <c r="N68" s="34" t="s">
        <v>1117</v>
      </c>
      <c r="O68" s="34" t="s">
        <v>42</v>
      </c>
      <c r="P68" s="34" t="s">
        <v>64</v>
      </c>
      <c r="Q68" s="34" t="s">
        <v>42</v>
      </c>
      <c r="R68" s="34" t="s">
        <v>42</v>
      </c>
      <c r="S68" s="34" t="s">
        <v>42</v>
      </c>
      <c r="T68" s="34" t="s">
        <v>42</v>
      </c>
      <c r="U68" s="34" t="s">
        <v>42</v>
      </c>
      <c r="V68" s="34" t="s">
        <v>42</v>
      </c>
      <c r="W68" s="34" t="s">
        <v>42</v>
      </c>
      <c r="X68" s="34" t="s">
        <v>42</v>
      </c>
      <c r="Y68" s="34" t="s">
        <v>64</v>
      </c>
      <c r="Z68" s="34" t="s">
        <v>42</v>
      </c>
      <c r="AA68" s="34" t="s">
        <v>42</v>
      </c>
      <c r="AB68" s="34" t="s">
        <v>42</v>
      </c>
      <c r="AC68" s="34" t="s">
        <v>190</v>
      </c>
      <c r="AD68" s="34" t="s">
        <v>42</v>
      </c>
      <c r="AE68" s="34" t="s">
        <v>190</v>
      </c>
      <c r="AF68" s="34" t="s">
        <v>42</v>
      </c>
      <c r="AG68" s="34" t="s">
        <v>64</v>
      </c>
      <c r="AH68" s="34" t="s">
        <v>64</v>
      </c>
      <c r="AI68" s="34" t="s">
        <v>190</v>
      </c>
      <c r="AJ68" s="34" t="s">
        <v>42</v>
      </c>
      <c r="AK68" s="34" t="s">
        <v>190</v>
      </c>
      <c r="AL68" s="34" t="s">
        <v>42</v>
      </c>
      <c r="AM68" s="34" t="s">
        <v>190</v>
      </c>
      <c r="AN68" s="34" t="s">
        <v>190</v>
      </c>
      <c r="AO68" s="34" t="s">
        <v>64</v>
      </c>
      <c r="AP68" s="34" t="s">
        <v>64</v>
      </c>
      <c r="AQ68" s="100" t="str">
        <f t="shared" si="28"/>
        <v>78252</v>
      </c>
      <c r="AR68" s="100" t="str">
        <f t="shared" si="29"/>
        <v>78252</v>
      </c>
      <c r="AS68" s="34" t="s">
        <v>42</v>
      </c>
      <c r="AT68" s="34" t="s">
        <v>42</v>
      </c>
      <c r="AU68" s="98" t="s">
        <v>42</v>
      </c>
      <c r="AV68" s="34" t="s">
        <v>64</v>
      </c>
      <c r="AW68" s="34" t="s">
        <v>42</v>
      </c>
      <c r="AX68" s="34" t="s">
        <v>190</v>
      </c>
      <c r="AY68" s="34" t="s">
        <v>42</v>
      </c>
      <c r="AZ68" s="99" t="str">
        <f t="shared" si="30"/>
        <v/>
      </c>
      <c r="BA68" s="99" t="str">
        <f t="shared" ref="BA68" si="40">IF(AO25&lt;&gt;0,AO25,0)</f>
        <v/>
      </c>
      <c r="BB68" s="34" t="s">
        <v>190</v>
      </c>
      <c r="BC68" s="34" t="s">
        <v>190</v>
      </c>
      <c r="BD68" s="34"/>
      <c r="BE68" s="34"/>
      <c r="BF68" s="34"/>
      <c r="BG68" s="34"/>
      <c r="BH68" s="34" t="s">
        <v>42</v>
      </c>
      <c r="BI68" s="34" t="s">
        <v>1118</v>
      </c>
      <c r="BJ68" s="34" t="s">
        <v>42</v>
      </c>
      <c r="BK68" s="34" t="s">
        <v>64</v>
      </c>
      <c r="BL68" s="34" t="s">
        <v>190</v>
      </c>
      <c r="BM68" s="34" t="s">
        <v>190</v>
      </c>
      <c r="BN68" s="34" t="s">
        <v>190</v>
      </c>
      <c r="BO68" s="34" t="s">
        <v>42</v>
      </c>
      <c r="BP68" s="34" t="s">
        <v>190</v>
      </c>
      <c r="BQ68" s="34" t="s">
        <v>42</v>
      </c>
      <c r="BR68" s="34" t="s">
        <v>190</v>
      </c>
      <c r="BS68" s="34" t="s">
        <v>190</v>
      </c>
      <c r="BT68" s="34" t="s">
        <v>190</v>
      </c>
      <c r="BU68" s="34" t="s">
        <v>190</v>
      </c>
      <c r="BV68" s="34" t="s">
        <v>190</v>
      </c>
      <c r="BW68" s="34" t="s">
        <v>190</v>
      </c>
      <c r="BX68" s="34" t="s">
        <v>190</v>
      </c>
      <c r="BY68" s="34" t="s">
        <v>190</v>
      </c>
      <c r="BZ68" s="34" t="s">
        <v>190</v>
      </c>
      <c r="CA68" s="34" t="s">
        <v>190</v>
      </c>
      <c r="CB68" s="34" t="s">
        <v>190</v>
      </c>
      <c r="CC68" s="34" t="s">
        <v>190</v>
      </c>
      <c r="CD68" s="34" t="s">
        <v>190</v>
      </c>
      <c r="CE68" s="34" t="s">
        <v>190</v>
      </c>
      <c r="CF68" s="34" t="s">
        <v>190</v>
      </c>
      <c r="CG68" s="34" t="s">
        <v>190</v>
      </c>
      <c r="CH68" s="34" t="s">
        <v>190</v>
      </c>
      <c r="CI68" s="34" t="s">
        <v>1211</v>
      </c>
      <c r="CJ68" s="34" t="s">
        <v>1171</v>
      </c>
      <c r="CK68" s="34" t="s">
        <v>1173</v>
      </c>
      <c r="CL68" s="34" t="s">
        <v>1211</v>
      </c>
      <c r="CM68" s="34" t="s">
        <v>1171</v>
      </c>
      <c r="CN68" s="34" t="s">
        <v>1173</v>
      </c>
      <c r="CP68" s="7" t="str">
        <f t="shared" si="18"/>
        <v>'X2901','IF-030000111','1','1',' ','0','N','0','0','0'</v>
      </c>
      <c r="CQ68" s="7" t="str">
        <f t="shared" si="19"/>
        <v>,'P84050716001',' ','N',' ',' ',' ',' ',' ',' ',' '</v>
      </c>
      <c r="CR68" s="7" t="str">
        <f t="shared" si="20"/>
        <v>,' ','N',' ',' ',' ','0',' ','0',' ','N'</v>
      </c>
      <c r="CS68" s="7" t="str">
        <f t="shared" si="21"/>
        <v>,'N','0',' ','0',' ','0','0','N','N','78252'</v>
      </c>
      <c r="CT68" s="7" t="str">
        <f t="shared" si="22"/>
        <v>,'78252',' ',' ',' ','N',' ','0',' ',0,0</v>
      </c>
      <c r="CU68" s="7" t="str">
        <f t="shared" si="23"/>
        <v>,'0','0',null,null,null,null,' ','84050716',' ','N'</v>
      </c>
      <c r="CV68" s="7" t="str">
        <f t="shared" si="24"/>
        <v>,'0','0','0',' ','0',' ','0','0','0','0'</v>
      </c>
      <c r="CW68" s="7" t="str">
        <f t="shared" si="25"/>
        <v>,'0','0','0','0','0','0','0','0','0','0'</v>
      </c>
      <c r="CX68" s="7" t="str">
        <f t="shared" si="26"/>
        <v>,'0','0','0','2017-08-01 10:00:00','YYW','SQL','2017-08-01 10:00:00','YYW','SQL'</v>
      </c>
    </row>
    <row r="69" spans="1:102">
      <c r="A69" s="7" t="str">
        <f t="shared" si="16"/>
        <v xml:space="preserve">INSERT INTO PS_K_CD_ARCK_B_TBL (BUSINESS_UNIT,K_CD_ARVCHK_ID,K_CD_ARVCHKLN_NO,K_CD_ARVSEQ_NO,K_CD_TRD_ID,K_CD_TRDSPT_ID,K_CD_RLCONT_SW,K_CD_TRDLN_NO,K_CD_TRDLNDSP_NO,K_CD_TRDSEQ_NO,K_CD_PO_ID,K_CD_LTRNS_FLG,K_CD_P_BARTER_SW,K_CD_P_UPAREA_FLG,K_CD_P_MARKET_FLG,K_CD_CM_CD,K_CD_CMGRPL_CD,K_CD_CMGRPM_CD,K_CD_CMGRPS_CD,K_CD_SIZE_TXT,K_CD_STKTAI_FLG,K_CD_LOIL_SW,K_CD_P_LOILZ_FLG,K_CD_LOT_ID,K_CD_WHARV_NO,K_CD_P_SUB_QNT,K_CD_P_SUB_QU_CD,K_CD_P_STD_QNT,K_CD_P_STD_QU_CD,K_CD_QUXCG_SW,K_CD_QNTINP_SW,K_CD_STKSTD_QNT,K_CD_STKSTD_QU_CD,K_CD_XCGSTDQN_RT,K_CD_P_NMNB_FLG,K_CD_P_TRD_UP,K_CD_P_BS_UP,K_CD_P_PVUP_SW,K_CD_P_UPSET_SW,K_CD_P_TRD_AMT,K_CD_P_BS_AMT,K_CD_P_VP_FLG,VAT_TXN_TYPE_CD,K_CD_P_SZ_CD,K_CD_P_SZINP_SW,K_CD_P_SZ_TAX_FLG,K_CD_SZ_RT,K_CD_SZ_INC_FLG,K_CD_P_TRDSZ_AMT,K_CD_P_BSSZ_AMT,K_CD_P_TDLOILZ_AMT,K_CD_P_BSLOILZ_AMT,K_CD_VLD_DT,K_CD_USR1_DT,K_CD_USR2_DT,K_CD_USR3_DT,K_CD_USR1_TXT,K_CD_USR2_TXT,K_CD_USR3_TXT,K_CD_DTY_SW,K_CD_DTY_AMT,K_CD_STTRDCHG_AMT,K_CD_STBSCHG_AMT,K_CD_PAYADV_FLG,K_CD_ALPYMNT_AMT,K_CD_WH_CD,K_CD_P_RTNSUB_QNT,K_CD_P_RTNSTD_QNT,K_CD_ARVRTGTRD_AMT,K_CD_ARVRTGBS_AMT,K_CD_ARVRGSZTD_AMT,K_CD_ARVRGSZBS_AMT,K_CD_P_TRDNMNB_AMT,K_CD_P_BSNMNB_AMT,K_CD_INSCKSBTL_QNT,K_CD_INSCKSDTL_QNT,K_CD_INSCKTDTL_AMT,K_CD_INSCKBSTL_AMT,K_CD_INCKTDSZTL_AM,K_CD_INCKBSSZTL_AM,K_CD_ORGARCKLN_NO,K_CD_ORGARVSEQ_NO,K_CD_ORGARVRTLN_NO,K_NS_CRT_DTTM,K_NS_CRT_OPRID,K_NS_CRT_PGM,K_NS_LSTUPD_DTTM,K_NS_LSTUPD_OPRID,K_NS_LSTUPD_PGM ) VALUES </v>
      </c>
      <c r="B69" s="7" t="str">
        <f t="shared" si="17"/>
        <v>('X2901','IF-030000112','1','1',' ','0','N','0','0','0','P84050717001',' ','N',' ',' ',' ',' ',' ',' ',' ',' ','N',' ',' ',' ','0',' ','0',' ','N','N','0',' ','0',' ','0','0','N','N','-42416','-42416',' ',' ',' ','N',' ','0',' ',0,0,'0','0',null,null,null,null,' ','84050717',' ','N','0','0','0',' ','0',' ','0','0','0','0','0','0','0','0','0','0','0','0','0','0','0','0','0','2017-08-01 10:00:00','YYW','SQL','2017-08-01 10:00:00','YYW','SQL');</v>
      </c>
      <c r="D69" s="34" t="s">
        <v>838</v>
      </c>
      <c r="E69" s="100" t="str">
        <f t="shared" si="27"/>
        <v>IF-030000112</v>
      </c>
      <c r="F69" s="34" t="s">
        <v>839</v>
      </c>
      <c r="G69" s="34" t="s">
        <v>839</v>
      </c>
      <c r="H69" s="34" t="s">
        <v>42</v>
      </c>
      <c r="I69" s="34" t="s">
        <v>190</v>
      </c>
      <c r="J69" s="34" t="s">
        <v>64</v>
      </c>
      <c r="K69" s="34" t="s">
        <v>190</v>
      </c>
      <c r="L69" s="34" t="s">
        <v>190</v>
      </c>
      <c r="M69" s="34" t="s">
        <v>190</v>
      </c>
      <c r="N69" s="34" t="s">
        <v>1119</v>
      </c>
      <c r="O69" s="34" t="s">
        <v>42</v>
      </c>
      <c r="P69" s="34" t="s">
        <v>64</v>
      </c>
      <c r="Q69" s="34" t="s">
        <v>42</v>
      </c>
      <c r="R69" s="34" t="s">
        <v>42</v>
      </c>
      <c r="S69" s="34" t="s">
        <v>42</v>
      </c>
      <c r="T69" s="34" t="s">
        <v>42</v>
      </c>
      <c r="U69" s="34" t="s">
        <v>42</v>
      </c>
      <c r="V69" s="34" t="s">
        <v>42</v>
      </c>
      <c r="W69" s="34" t="s">
        <v>42</v>
      </c>
      <c r="X69" s="34" t="s">
        <v>42</v>
      </c>
      <c r="Y69" s="34" t="s">
        <v>64</v>
      </c>
      <c r="Z69" s="34" t="s">
        <v>42</v>
      </c>
      <c r="AA69" s="34" t="s">
        <v>42</v>
      </c>
      <c r="AB69" s="34" t="s">
        <v>42</v>
      </c>
      <c r="AC69" s="34" t="s">
        <v>190</v>
      </c>
      <c r="AD69" s="34" t="s">
        <v>42</v>
      </c>
      <c r="AE69" s="34" t="s">
        <v>190</v>
      </c>
      <c r="AF69" s="34" t="s">
        <v>42</v>
      </c>
      <c r="AG69" s="34" t="s">
        <v>64</v>
      </c>
      <c r="AH69" s="34" t="s">
        <v>64</v>
      </c>
      <c r="AI69" s="34" t="s">
        <v>190</v>
      </c>
      <c r="AJ69" s="34" t="s">
        <v>42</v>
      </c>
      <c r="AK69" s="34" t="s">
        <v>190</v>
      </c>
      <c r="AL69" s="34" t="s">
        <v>42</v>
      </c>
      <c r="AM69" s="34" t="s">
        <v>190</v>
      </c>
      <c r="AN69" s="34" t="s">
        <v>190</v>
      </c>
      <c r="AO69" s="34" t="s">
        <v>64</v>
      </c>
      <c r="AP69" s="34" t="s">
        <v>64</v>
      </c>
      <c r="AQ69" s="100" t="str">
        <f t="shared" si="28"/>
        <v>-42416</v>
      </c>
      <c r="AR69" s="100" t="str">
        <f t="shared" si="29"/>
        <v>-42416</v>
      </c>
      <c r="AS69" s="34" t="s">
        <v>42</v>
      </c>
      <c r="AT69" s="34" t="s">
        <v>42</v>
      </c>
      <c r="AU69" s="98" t="s">
        <v>42</v>
      </c>
      <c r="AV69" s="34" t="s">
        <v>64</v>
      </c>
      <c r="AW69" s="34" t="s">
        <v>42</v>
      </c>
      <c r="AX69" s="34" t="s">
        <v>190</v>
      </c>
      <c r="AY69" s="34" t="s">
        <v>42</v>
      </c>
      <c r="AZ69" s="99" t="str">
        <f t="shared" si="30"/>
        <v/>
      </c>
      <c r="BA69" s="99" t="str">
        <f t="shared" ref="BA69" si="41">IF(AO26&lt;&gt;0,AO26,0)</f>
        <v/>
      </c>
      <c r="BB69" s="34" t="s">
        <v>190</v>
      </c>
      <c r="BC69" s="34" t="s">
        <v>190</v>
      </c>
      <c r="BD69" s="34"/>
      <c r="BE69" s="34"/>
      <c r="BF69" s="34"/>
      <c r="BG69" s="34"/>
      <c r="BH69" s="34" t="s">
        <v>42</v>
      </c>
      <c r="BI69" s="34" t="s">
        <v>1120</v>
      </c>
      <c r="BJ69" s="34" t="s">
        <v>42</v>
      </c>
      <c r="BK69" s="34" t="s">
        <v>64</v>
      </c>
      <c r="BL69" s="34" t="s">
        <v>190</v>
      </c>
      <c r="BM69" s="34" t="s">
        <v>190</v>
      </c>
      <c r="BN69" s="34" t="s">
        <v>190</v>
      </c>
      <c r="BO69" s="34" t="s">
        <v>42</v>
      </c>
      <c r="BP69" s="34" t="s">
        <v>190</v>
      </c>
      <c r="BQ69" s="34" t="s">
        <v>42</v>
      </c>
      <c r="BR69" s="34" t="s">
        <v>190</v>
      </c>
      <c r="BS69" s="34" t="s">
        <v>190</v>
      </c>
      <c r="BT69" s="34" t="s">
        <v>190</v>
      </c>
      <c r="BU69" s="34" t="s">
        <v>190</v>
      </c>
      <c r="BV69" s="34" t="s">
        <v>190</v>
      </c>
      <c r="BW69" s="34" t="s">
        <v>190</v>
      </c>
      <c r="BX69" s="34" t="s">
        <v>190</v>
      </c>
      <c r="BY69" s="34" t="s">
        <v>190</v>
      </c>
      <c r="BZ69" s="34" t="s">
        <v>190</v>
      </c>
      <c r="CA69" s="34" t="s">
        <v>190</v>
      </c>
      <c r="CB69" s="34" t="s">
        <v>190</v>
      </c>
      <c r="CC69" s="34" t="s">
        <v>190</v>
      </c>
      <c r="CD69" s="34" t="s">
        <v>190</v>
      </c>
      <c r="CE69" s="34" t="s">
        <v>190</v>
      </c>
      <c r="CF69" s="34" t="s">
        <v>190</v>
      </c>
      <c r="CG69" s="34" t="s">
        <v>190</v>
      </c>
      <c r="CH69" s="34" t="s">
        <v>190</v>
      </c>
      <c r="CI69" s="34" t="s">
        <v>1211</v>
      </c>
      <c r="CJ69" s="34" t="s">
        <v>1171</v>
      </c>
      <c r="CK69" s="34" t="s">
        <v>1173</v>
      </c>
      <c r="CL69" s="34" t="s">
        <v>1211</v>
      </c>
      <c r="CM69" s="34" t="s">
        <v>1171</v>
      </c>
      <c r="CN69" s="34" t="s">
        <v>1173</v>
      </c>
      <c r="CP69" s="7" t="str">
        <f t="shared" si="18"/>
        <v>'X2901','IF-030000112','1','1',' ','0','N','0','0','0'</v>
      </c>
      <c r="CQ69" s="7" t="str">
        <f t="shared" si="19"/>
        <v>,'P84050717001',' ','N',' ',' ',' ',' ',' ',' ',' '</v>
      </c>
      <c r="CR69" s="7" t="str">
        <f t="shared" si="20"/>
        <v>,' ','N',' ',' ',' ','0',' ','0',' ','N'</v>
      </c>
      <c r="CS69" s="7" t="str">
        <f t="shared" si="21"/>
        <v>,'N','0',' ','0',' ','0','0','N','N','-42416'</v>
      </c>
      <c r="CT69" s="7" t="str">
        <f t="shared" si="22"/>
        <v>,'-42416',' ',' ',' ','N',' ','0',' ',0,0</v>
      </c>
      <c r="CU69" s="7" t="str">
        <f t="shared" si="23"/>
        <v>,'0','0',null,null,null,null,' ','84050717',' ','N'</v>
      </c>
      <c r="CV69" s="7" t="str">
        <f t="shared" si="24"/>
        <v>,'0','0','0',' ','0',' ','0','0','0','0'</v>
      </c>
      <c r="CW69" s="7" t="str">
        <f t="shared" si="25"/>
        <v>,'0','0','0','0','0','0','0','0','0','0'</v>
      </c>
      <c r="CX69" s="7" t="str">
        <f t="shared" si="26"/>
        <v>,'0','0','0','2017-08-01 10:00:00','YYW','SQL','2017-08-01 10:00:00','YYW','SQL'</v>
      </c>
    </row>
    <row r="70" spans="1:102">
      <c r="A70" s="7" t="str">
        <f t="shared" si="16"/>
        <v xml:space="preserve">INSERT INTO PS_K_CD_ARCK_B_TBL (BUSINESS_UNIT,K_CD_ARVCHK_ID,K_CD_ARVCHKLN_NO,K_CD_ARVSEQ_NO,K_CD_TRD_ID,K_CD_TRDSPT_ID,K_CD_RLCONT_SW,K_CD_TRDLN_NO,K_CD_TRDLNDSP_NO,K_CD_TRDSEQ_NO,K_CD_PO_ID,K_CD_LTRNS_FLG,K_CD_P_BARTER_SW,K_CD_P_UPAREA_FLG,K_CD_P_MARKET_FLG,K_CD_CM_CD,K_CD_CMGRPL_CD,K_CD_CMGRPM_CD,K_CD_CMGRPS_CD,K_CD_SIZE_TXT,K_CD_STKTAI_FLG,K_CD_LOIL_SW,K_CD_P_LOILZ_FLG,K_CD_LOT_ID,K_CD_WHARV_NO,K_CD_P_SUB_QNT,K_CD_P_SUB_QU_CD,K_CD_P_STD_QNT,K_CD_P_STD_QU_CD,K_CD_QUXCG_SW,K_CD_QNTINP_SW,K_CD_STKSTD_QNT,K_CD_STKSTD_QU_CD,K_CD_XCGSTDQN_RT,K_CD_P_NMNB_FLG,K_CD_P_TRD_UP,K_CD_P_BS_UP,K_CD_P_PVUP_SW,K_CD_P_UPSET_SW,K_CD_P_TRD_AMT,K_CD_P_BS_AMT,K_CD_P_VP_FLG,VAT_TXN_TYPE_CD,K_CD_P_SZ_CD,K_CD_P_SZINP_SW,K_CD_P_SZ_TAX_FLG,K_CD_SZ_RT,K_CD_SZ_INC_FLG,K_CD_P_TRDSZ_AMT,K_CD_P_BSSZ_AMT,K_CD_P_TDLOILZ_AMT,K_CD_P_BSLOILZ_AMT,K_CD_VLD_DT,K_CD_USR1_DT,K_CD_USR2_DT,K_CD_USR3_DT,K_CD_USR1_TXT,K_CD_USR2_TXT,K_CD_USR3_TXT,K_CD_DTY_SW,K_CD_DTY_AMT,K_CD_STTRDCHG_AMT,K_CD_STBSCHG_AMT,K_CD_PAYADV_FLG,K_CD_ALPYMNT_AMT,K_CD_WH_CD,K_CD_P_RTNSUB_QNT,K_CD_P_RTNSTD_QNT,K_CD_ARVRTGTRD_AMT,K_CD_ARVRTGBS_AMT,K_CD_ARVRGSZTD_AMT,K_CD_ARVRGSZBS_AMT,K_CD_P_TRDNMNB_AMT,K_CD_P_BSNMNB_AMT,K_CD_INSCKSBTL_QNT,K_CD_INSCKSDTL_QNT,K_CD_INSCKTDTL_AMT,K_CD_INSCKBSTL_AMT,K_CD_INCKTDSZTL_AM,K_CD_INCKBSSZTL_AM,K_CD_ORGARCKLN_NO,K_CD_ORGARVSEQ_NO,K_CD_ORGARVRTLN_NO,K_NS_CRT_DTTM,K_NS_CRT_OPRID,K_NS_CRT_PGM,K_NS_LSTUPD_DTTM,K_NS_LSTUPD_OPRID,K_NS_LSTUPD_PGM ) VALUES </v>
      </c>
      <c r="B70" s="7" t="str">
        <f t="shared" si="17"/>
        <v>('X2901','IF-030000113','1','1',' ','0','N','0','0','0','P84050718001',' ','N',' ',' ',' ',' ',' ',' ',' ',' ','N',' ',' ',' ','0',' ','0',' ','N','N','0',' ','0',' ','0','0','N','N','-10576','-10576',' ',' ',' ','N',' ','0',' ',0,0,'0','0',null,null,null,null,' ','84050718',' ','N','0','0','0',' ','0',' ','0','0','0','0','0','0','0','0','0','0','0','0','0','0','0','0','0','2017-08-01 10:00:00','YYW','SQL','2017-08-01 10:00:00','YYW','SQL');</v>
      </c>
      <c r="D70" s="34" t="s">
        <v>838</v>
      </c>
      <c r="E70" s="100" t="str">
        <f t="shared" si="27"/>
        <v>IF-030000113</v>
      </c>
      <c r="F70" s="34" t="s">
        <v>839</v>
      </c>
      <c r="G70" s="34" t="s">
        <v>839</v>
      </c>
      <c r="H70" s="34" t="s">
        <v>42</v>
      </c>
      <c r="I70" s="34" t="s">
        <v>190</v>
      </c>
      <c r="J70" s="34" t="s">
        <v>64</v>
      </c>
      <c r="K70" s="34" t="s">
        <v>190</v>
      </c>
      <c r="L70" s="34" t="s">
        <v>190</v>
      </c>
      <c r="M70" s="34" t="s">
        <v>190</v>
      </c>
      <c r="N70" s="34" t="s">
        <v>1121</v>
      </c>
      <c r="O70" s="34" t="s">
        <v>42</v>
      </c>
      <c r="P70" s="34" t="s">
        <v>64</v>
      </c>
      <c r="Q70" s="34" t="s">
        <v>42</v>
      </c>
      <c r="R70" s="34" t="s">
        <v>42</v>
      </c>
      <c r="S70" s="34" t="s">
        <v>42</v>
      </c>
      <c r="T70" s="34" t="s">
        <v>42</v>
      </c>
      <c r="U70" s="34" t="s">
        <v>42</v>
      </c>
      <c r="V70" s="34" t="s">
        <v>42</v>
      </c>
      <c r="W70" s="34" t="s">
        <v>42</v>
      </c>
      <c r="X70" s="34" t="s">
        <v>42</v>
      </c>
      <c r="Y70" s="34" t="s">
        <v>64</v>
      </c>
      <c r="Z70" s="34" t="s">
        <v>42</v>
      </c>
      <c r="AA70" s="34" t="s">
        <v>42</v>
      </c>
      <c r="AB70" s="34" t="s">
        <v>42</v>
      </c>
      <c r="AC70" s="34" t="s">
        <v>190</v>
      </c>
      <c r="AD70" s="34" t="s">
        <v>42</v>
      </c>
      <c r="AE70" s="34" t="s">
        <v>190</v>
      </c>
      <c r="AF70" s="34" t="s">
        <v>42</v>
      </c>
      <c r="AG70" s="34" t="s">
        <v>64</v>
      </c>
      <c r="AH70" s="34" t="s">
        <v>64</v>
      </c>
      <c r="AI70" s="34" t="s">
        <v>190</v>
      </c>
      <c r="AJ70" s="34" t="s">
        <v>42</v>
      </c>
      <c r="AK70" s="34" t="s">
        <v>190</v>
      </c>
      <c r="AL70" s="34" t="s">
        <v>42</v>
      </c>
      <c r="AM70" s="34" t="s">
        <v>190</v>
      </c>
      <c r="AN70" s="34" t="s">
        <v>190</v>
      </c>
      <c r="AO70" s="34" t="s">
        <v>64</v>
      </c>
      <c r="AP70" s="34" t="s">
        <v>64</v>
      </c>
      <c r="AQ70" s="100" t="str">
        <f t="shared" si="28"/>
        <v>-10576</v>
      </c>
      <c r="AR70" s="100" t="str">
        <f t="shared" si="29"/>
        <v>-10576</v>
      </c>
      <c r="AS70" s="34" t="s">
        <v>42</v>
      </c>
      <c r="AT70" s="34" t="s">
        <v>42</v>
      </c>
      <c r="AU70" s="98" t="s">
        <v>42</v>
      </c>
      <c r="AV70" s="34" t="s">
        <v>64</v>
      </c>
      <c r="AW70" s="34" t="s">
        <v>42</v>
      </c>
      <c r="AX70" s="34" t="s">
        <v>190</v>
      </c>
      <c r="AY70" s="34" t="s">
        <v>42</v>
      </c>
      <c r="AZ70" s="99" t="str">
        <f t="shared" si="30"/>
        <v/>
      </c>
      <c r="BA70" s="99" t="str">
        <f t="shared" ref="BA70" si="42">IF(AO27&lt;&gt;0,AO27,0)</f>
        <v/>
      </c>
      <c r="BB70" s="34" t="s">
        <v>190</v>
      </c>
      <c r="BC70" s="34" t="s">
        <v>190</v>
      </c>
      <c r="BD70" s="34"/>
      <c r="BE70" s="34"/>
      <c r="BF70" s="34"/>
      <c r="BG70" s="34"/>
      <c r="BH70" s="34" t="s">
        <v>42</v>
      </c>
      <c r="BI70" s="34" t="s">
        <v>1122</v>
      </c>
      <c r="BJ70" s="34" t="s">
        <v>42</v>
      </c>
      <c r="BK70" s="34" t="s">
        <v>64</v>
      </c>
      <c r="BL70" s="34" t="s">
        <v>190</v>
      </c>
      <c r="BM70" s="34" t="s">
        <v>190</v>
      </c>
      <c r="BN70" s="34" t="s">
        <v>190</v>
      </c>
      <c r="BO70" s="34" t="s">
        <v>42</v>
      </c>
      <c r="BP70" s="34" t="s">
        <v>190</v>
      </c>
      <c r="BQ70" s="34" t="s">
        <v>42</v>
      </c>
      <c r="BR70" s="34" t="s">
        <v>190</v>
      </c>
      <c r="BS70" s="34" t="s">
        <v>190</v>
      </c>
      <c r="BT70" s="34" t="s">
        <v>190</v>
      </c>
      <c r="BU70" s="34" t="s">
        <v>190</v>
      </c>
      <c r="BV70" s="34" t="s">
        <v>190</v>
      </c>
      <c r="BW70" s="34" t="s">
        <v>190</v>
      </c>
      <c r="BX70" s="34" t="s">
        <v>190</v>
      </c>
      <c r="BY70" s="34" t="s">
        <v>190</v>
      </c>
      <c r="BZ70" s="34" t="s">
        <v>190</v>
      </c>
      <c r="CA70" s="34" t="s">
        <v>190</v>
      </c>
      <c r="CB70" s="34" t="s">
        <v>190</v>
      </c>
      <c r="CC70" s="34" t="s">
        <v>190</v>
      </c>
      <c r="CD70" s="34" t="s">
        <v>190</v>
      </c>
      <c r="CE70" s="34" t="s">
        <v>190</v>
      </c>
      <c r="CF70" s="34" t="s">
        <v>190</v>
      </c>
      <c r="CG70" s="34" t="s">
        <v>190</v>
      </c>
      <c r="CH70" s="34" t="s">
        <v>190</v>
      </c>
      <c r="CI70" s="34" t="s">
        <v>1211</v>
      </c>
      <c r="CJ70" s="34" t="s">
        <v>1171</v>
      </c>
      <c r="CK70" s="34" t="s">
        <v>1173</v>
      </c>
      <c r="CL70" s="34" t="s">
        <v>1211</v>
      </c>
      <c r="CM70" s="34" t="s">
        <v>1171</v>
      </c>
      <c r="CN70" s="34" t="s">
        <v>1173</v>
      </c>
      <c r="CP70" s="7" t="str">
        <f t="shared" si="18"/>
        <v>'X2901','IF-030000113','1','1',' ','0','N','0','0','0'</v>
      </c>
      <c r="CQ70" s="7" t="str">
        <f t="shared" si="19"/>
        <v>,'P84050718001',' ','N',' ',' ',' ',' ',' ',' ',' '</v>
      </c>
      <c r="CR70" s="7" t="str">
        <f t="shared" si="20"/>
        <v>,' ','N',' ',' ',' ','0',' ','0',' ','N'</v>
      </c>
      <c r="CS70" s="7" t="str">
        <f t="shared" si="21"/>
        <v>,'N','0',' ','0',' ','0','0','N','N','-10576'</v>
      </c>
      <c r="CT70" s="7" t="str">
        <f t="shared" si="22"/>
        <v>,'-10576',' ',' ',' ','N',' ','0',' ',0,0</v>
      </c>
      <c r="CU70" s="7" t="str">
        <f t="shared" si="23"/>
        <v>,'0','0',null,null,null,null,' ','84050718',' ','N'</v>
      </c>
      <c r="CV70" s="7" t="str">
        <f t="shared" si="24"/>
        <v>,'0','0','0',' ','0',' ','0','0','0','0'</v>
      </c>
      <c r="CW70" s="7" t="str">
        <f t="shared" si="25"/>
        <v>,'0','0','0','0','0','0','0','0','0','0'</v>
      </c>
      <c r="CX70" s="7" t="str">
        <f t="shared" si="26"/>
        <v>,'0','0','0','2017-08-01 10:00:00','YYW','SQL','2017-08-01 10:00:00','YYW','SQL'</v>
      </c>
    </row>
    <row r="71" spans="1:102">
      <c r="A71" s="7" t="str">
        <f t="shared" si="16"/>
        <v xml:space="preserve">INSERT INTO PS_K_CD_ARCK_B_TBL (BUSINESS_UNIT,K_CD_ARVCHK_ID,K_CD_ARVCHKLN_NO,K_CD_ARVSEQ_NO,K_CD_TRD_ID,K_CD_TRDSPT_ID,K_CD_RLCONT_SW,K_CD_TRDLN_NO,K_CD_TRDLNDSP_NO,K_CD_TRDSEQ_NO,K_CD_PO_ID,K_CD_LTRNS_FLG,K_CD_P_BARTER_SW,K_CD_P_UPAREA_FLG,K_CD_P_MARKET_FLG,K_CD_CM_CD,K_CD_CMGRPL_CD,K_CD_CMGRPM_CD,K_CD_CMGRPS_CD,K_CD_SIZE_TXT,K_CD_STKTAI_FLG,K_CD_LOIL_SW,K_CD_P_LOILZ_FLG,K_CD_LOT_ID,K_CD_WHARV_NO,K_CD_P_SUB_QNT,K_CD_P_SUB_QU_CD,K_CD_P_STD_QNT,K_CD_P_STD_QU_CD,K_CD_QUXCG_SW,K_CD_QNTINP_SW,K_CD_STKSTD_QNT,K_CD_STKSTD_QU_CD,K_CD_XCGSTDQN_RT,K_CD_P_NMNB_FLG,K_CD_P_TRD_UP,K_CD_P_BS_UP,K_CD_P_PVUP_SW,K_CD_P_UPSET_SW,K_CD_P_TRD_AMT,K_CD_P_BS_AMT,K_CD_P_VP_FLG,VAT_TXN_TYPE_CD,K_CD_P_SZ_CD,K_CD_P_SZINP_SW,K_CD_P_SZ_TAX_FLG,K_CD_SZ_RT,K_CD_SZ_INC_FLG,K_CD_P_TRDSZ_AMT,K_CD_P_BSSZ_AMT,K_CD_P_TDLOILZ_AMT,K_CD_P_BSLOILZ_AMT,K_CD_VLD_DT,K_CD_USR1_DT,K_CD_USR2_DT,K_CD_USR3_DT,K_CD_USR1_TXT,K_CD_USR2_TXT,K_CD_USR3_TXT,K_CD_DTY_SW,K_CD_DTY_AMT,K_CD_STTRDCHG_AMT,K_CD_STBSCHG_AMT,K_CD_PAYADV_FLG,K_CD_ALPYMNT_AMT,K_CD_WH_CD,K_CD_P_RTNSUB_QNT,K_CD_P_RTNSTD_QNT,K_CD_ARVRTGTRD_AMT,K_CD_ARVRTGBS_AMT,K_CD_ARVRGSZTD_AMT,K_CD_ARVRGSZBS_AMT,K_CD_P_TRDNMNB_AMT,K_CD_P_BSNMNB_AMT,K_CD_INSCKSBTL_QNT,K_CD_INSCKSDTL_QNT,K_CD_INSCKTDTL_AMT,K_CD_INSCKBSTL_AMT,K_CD_INCKTDSZTL_AM,K_CD_INCKBSSZTL_AM,K_CD_ORGARCKLN_NO,K_CD_ORGARVSEQ_NO,K_CD_ORGARVRTLN_NO,K_NS_CRT_DTTM,K_NS_CRT_OPRID,K_NS_CRT_PGM,K_NS_LSTUPD_DTTM,K_NS_LSTUPD_OPRID,K_NS_LSTUPD_PGM ) VALUES </v>
      </c>
      <c r="B71" s="7" t="str">
        <f t="shared" si="17"/>
        <v>('X2901','IF-030000114','1','1',' ','0','N','0','0','0','P84050719001',' ','N',' ',' ',' ',' ',' ',' ',' ',' ','N',' ',' ',' ','0',' ','0',' ','N','N','0',' ','0',' ','0','0','N','N','-2396','-2396',' ',' ',' ','N',' ','0',' ',0,0,'0','0',null,null,null,null,' ','84050719',' ','N','0','0','0',' ','0',' ','0','0','0','0','0','0','0','0','0','0','0','0','0','0','0','0','0','2017-08-01 10:00:00','YYW','SQL','2017-08-01 10:00:00','YYW','SQL');</v>
      </c>
      <c r="D71" s="34" t="s">
        <v>838</v>
      </c>
      <c r="E71" s="100" t="str">
        <f t="shared" si="27"/>
        <v>IF-030000114</v>
      </c>
      <c r="F71" s="34" t="s">
        <v>839</v>
      </c>
      <c r="G71" s="34" t="s">
        <v>839</v>
      </c>
      <c r="H71" s="34" t="s">
        <v>42</v>
      </c>
      <c r="I71" s="34" t="s">
        <v>190</v>
      </c>
      <c r="J71" s="34" t="s">
        <v>64</v>
      </c>
      <c r="K71" s="34" t="s">
        <v>190</v>
      </c>
      <c r="L71" s="34" t="s">
        <v>190</v>
      </c>
      <c r="M71" s="34" t="s">
        <v>190</v>
      </c>
      <c r="N71" s="34" t="s">
        <v>1123</v>
      </c>
      <c r="O71" s="34" t="s">
        <v>42</v>
      </c>
      <c r="P71" s="34" t="s">
        <v>64</v>
      </c>
      <c r="Q71" s="34" t="s">
        <v>42</v>
      </c>
      <c r="R71" s="34" t="s">
        <v>42</v>
      </c>
      <c r="S71" s="34" t="s">
        <v>42</v>
      </c>
      <c r="T71" s="34" t="s">
        <v>42</v>
      </c>
      <c r="U71" s="34" t="s">
        <v>42</v>
      </c>
      <c r="V71" s="34" t="s">
        <v>42</v>
      </c>
      <c r="W71" s="34" t="s">
        <v>42</v>
      </c>
      <c r="X71" s="34" t="s">
        <v>42</v>
      </c>
      <c r="Y71" s="34" t="s">
        <v>64</v>
      </c>
      <c r="Z71" s="34" t="s">
        <v>42</v>
      </c>
      <c r="AA71" s="34" t="s">
        <v>42</v>
      </c>
      <c r="AB71" s="34" t="s">
        <v>42</v>
      </c>
      <c r="AC71" s="34" t="s">
        <v>190</v>
      </c>
      <c r="AD71" s="34" t="s">
        <v>42</v>
      </c>
      <c r="AE71" s="34" t="s">
        <v>190</v>
      </c>
      <c r="AF71" s="34" t="s">
        <v>42</v>
      </c>
      <c r="AG71" s="34" t="s">
        <v>64</v>
      </c>
      <c r="AH71" s="34" t="s">
        <v>64</v>
      </c>
      <c r="AI71" s="34" t="s">
        <v>190</v>
      </c>
      <c r="AJ71" s="34" t="s">
        <v>42</v>
      </c>
      <c r="AK71" s="34" t="s">
        <v>190</v>
      </c>
      <c r="AL71" s="34" t="s">
        <v>42</v>
      </c>
      <c r="AM71" s="34" t="s">
        <v>190</v>
      </c>
      <c r="AN71" s="34" t="s">
        <v>190</v>
      </c>
      <c r="AO71" s="34" t="s">
        <v>64</v>
      </c>
      <c r="AP71" s="34" t="s">
        <v>64</v>
      </c>
      <c r="AQ71" s="100" t="str">
        <f t="shared" si="28"/>
        <v>-2396</v>
      </c>
      <c r="AR71" s="100" t="str">
        <f t="shared" si="29"/>
        <v>-2396</v>
      </c>
      <c r="AS71" s="34" t="s">
        <v>42</v>
      </c>
      <c r="AT71" s="34" t="s">
        <v>42</v>
      </c>
      <c r="AU71" s="98" t="s">
        <v>42</v>
      </c>
      <c r="AV71" s="34" t="s">
        <v>64</v>
      </c>
      <c r="AW71" s="34" t="s">
        <v>42</v>
      </c>
      <c r="AX71" s="34" t="s">
        <v>190</v>
      </c>
      <c r="AY71" s="34" t="s">
        <v>42</v>
      </c>
      <c r="AZ71" s="99" t="str">
        <f t="shared" si="30"/>
        <v/>
      </c>
      <c r="BA71" s="99" t="str">
        <f t="shared" ref="BA71" si="43">IF(AO28&lt;&gt;0,AO28,0)</f>
        <v/>
      </c>
      <c r="BB71" s="34" t="s">
        <v>190</v>
      </c>
      <c r="BC71" s="34" t="s">
        <v>190</v>
      </c>
      <c r="BD71" s="34"/>
      <c r="BE71" s="34"/>
      <c r="BF71" s="34"/>
      <c r="BG71" s="34"/>
      <c r="BH71" s="34" t="s">
        <v>42</v>
      </c>
      <c r="BI71" s="34" t="s">
        <v>1124</v>
      </c>
      <c r="BJ71" s="34" t="s">
        <v>42</v>
      </c>
      <c r="BK71" s="34" t="s">
        <v>64</v>
      </c>
      <c r="BL71" s="34" t="s">
        <v>190</v>
      </c>
      <c r="BM71" s="34" t="s">
        <v>190</v>
      </c>
      <c r="BN71" s="34" t="s">
        <v>190</v>
      </c>
      <c r="BO71" s="34" t="s">
        <v>42</v>
      </c>
      <c r="BP71" s="34" t="s">
        <v>190</v>
      </c>
      <c r="BQ71" s="34" t="s">
        <v>42</v>
      </c>
      <c r="BR71" s="34" t="s">
        <v>190</v>
      </c>
      <c r="BS71" s="34" t="s">
        <v>190</v>
      </c>
      <c r="BT71" s="34" t="s">
        <v>190</v>
      </c>
      <c r="BU71" s="34" t="s">
        <v>190</v>
      </c>
      <c r="BV71" s="34" t="s">
        <v>190</v>
      </c>
      <c r="BW71" s="34" t="s">
        <v>190</v>
      </c>
      <c r="BX71" s="34" t="s">
        <v>190</v>
      </c>
      <c r="BY71" s="34" t="s">
        <v>190</v>
      </c>
      <c r="BZ71" s="34" t="s">
        <v>190</v>
      </c>
      <c r="CA71" s="34" t="s">
        <v>190</v>
      </c>
      <c r="CB71" s="34" t="s">
        <v>190</v>
      </c>
      <c r="CC71" s="34" t="s">
        <v>190</v>
      </c>
      <c r="CD71" s="34" t="s">
        <v>190</v>
      </c>
      <c r="CE71" s="34" t="s">
        <v>190</v>
      </c>
      <c r="CF71" s="34" t="s">
        <v>190</v>
      </c>
      <c r="CG71" s="34" t="s">
        <v>190</v>
      </c>
      <c r="CH71" s="34" t="s">
        <v>190</v>
      </c>
      <c r="CI71" s="34" t="s">
        <v>1211</v>
      </c>
      <c r="CJ71" s="34" t="s">
        <v>1171</v>
      </c>
      <c r="CK71" s="34" t="s">
        <v>1173</v>
      </c>
      <c r="CL71" s="34" t="s">
        <v>1211</v>
      </c>
      <c r="CM71" s="34" t="s">
        <v>1171</v>
      </c>
      <c r="CN71" s="34" t="s">
        <v>1173</v>
      </c>
      <c r="CP71" s="7" t="str">
        <f t="shared" si="18"/>
        <v>'X2901','IF-030000114','1','1',' ','0','N','0','0','0'</v>
      </c>
      <c r="CQ71" s="7" t="str">
        <f t="shared" si="19"/>
        <v>,'P84050719001',' ','N',' ',' ',' ',' ',' ',' ',' '</v>
      </c>
      <c r="CR71" s="7" t="str">
        <f t="shared" si="20"/>
        <v>,' ','N',' ',' ',' ','0',' ','0',' ','N'</v>
      </c>
      <c r="CS71" s="7" t="str">
        <f t="shared" si="21"/>
        <v>,'N','0',' ','0',' ','0','0','N','N','-2396'</v>
      </c>
      <c r="CT71" s="7" t="str">
        <f t="shared" si="22"/>
        <v>,'-2396',' ',' ',' ','N',' ','0',' ',0,0</v>
      </c>
      <c r="CU71" s="7" t="str">
        <f t="shared" si="23"/>
        <v>,'0','0',null,null,null,null,' ','84050719',' ','N'</v>
      </c>
      <c r="CV71" s="7" t="str">
        <f t="shared" si="24"/>
        <v>,'0','0','0',' ','0',' ','0','0','0','0'</v>
      </c>
      <c r="CW71" s="7" t="str">
        <f t="shared" si="25"/>
        <v>,'0','0','0','0','0','0','0','0','0','0'</v>
      </c>
      <c r="CX71" s="7" t="str">
        <f t="shared" si="26"/>
        <v>,'0','0','0','2017-08-01 10:00:00','YYW','SQL','2017-08-01 10:00:00','YYW','SQL'</v>
      </c>
    </row>
    <row r="72" spans="1:102">
      <c r="A72" s="7" t="str">
        <f t="shared" si="16"/>
        <v xml:space="preserve">INSERT INTO PS_K_CD_ARCK_B_TBL (BUSINESS_UNIT,K_CD_ARVCHK_ID,K_CD_ARVCHKLN_NO,K_CD_ARVSEQ_NO,K_CD_TRD_ID,K_CD_TRDSPT_ID,K_CD_RLCONT_SW,K_CD_TRDLN_NO,K_CD_TRDLNDSP_NO,K_CD_TRDSEQ_NO,K_CD_PO_ID,K_CD_LTRNS_FLG,K_CD_P_BARTER_SW,K_CD_P_UPAREA_FLG,K_CD_P_MARKET_FLG,K_CD_CM_CD,K_CD_CMGRPL_CD,K_CD_CMGRPM_CD,K_CD_CMGRPS_CD,K_CD_SIZE_TXT,K_CD_STKTAI_FLG,K_CD_LOIL_SW,K_CD_P_LOILZ_FLG,K_CD_LOT_ID,K_CD_WHARV_NO,K_CD_P_SUB_QNT,K_CD_P_SUB_QU_CD,K_CD_P_STD_QNT,K_CD_P_STD_QU_CD,K_CD_QUXCG_SW,K_CD_QNTINP_SW,K_CD_STKSTD_QNT,K_CD_STKSTD_QU_CD,K_CD_XCGSTDQN_RT,K_CD_P_NMNB_FLG,K_CD_P_TRD_UP,K_CD_P_BS_UP,K_CD_P_PVUP_SW,K_CD_P_UPSET_SW,K_CD_P_TRD_AMT,K_CD_P_BS_AMT,K_CD_P_VP_FLG,VAT_TXN_TYPE_CD,K_CD_P_SZ_CD,K_CD_P_SZINP_SW,K_CD_P_SZ_TAX_FLG,K_CD_SZ_RT,K_CD_SZ_INC_FLG,K_CD_P_TRDSZ_AMT,K_CD_P_BSSZ_AMT,K_CD_P_TDLOILZ_AMT,K_CD_P_BSLOILZ_AMT,K_CD_VLD_DT,K_CD_USR1_DT,K_CD_USR2_DT,K_CD_USR3_DT,K_CD_USR1_TXT,K_CD_USR2_TXT,K_CD_USR3_TXT,K_CD_DTY_SW,K_CD_DTY_AMT,K_CD_STTRDCHG_AMT,K_CD_STBSCHG_AMT,K_CD_PAYADV_FLG,K_CD_ALPYMNT_AMT,K_CD_WH_CD,K_CD_P_RTNSUB_QNT,K_CD_P_RTNSTD_QNT,K_CD_ARVRTGTRD_AMT,K_CD_ARVRTGBS_AMT,K_CD_ARVRGSZTD_AMT,K_CD_ARVRGSZBS_AMT,K_CD_P_TRDNMNB_AMT,K_CD_P_BSNMNB_AMT,K_CD_INSCKSBTL_QNT,K_CD_INSCKSDTL_QNT,K_CD_INSCKTDTL_AMT,K_CD_INSCKBSTL_AMT,K_CD_INCKTDSZTL_AM,K_CD_INCKBSSZTL_AM,K_CD_ORGARCKLN_NO,K_CD_ORGARVSEQ_NO,K_CD_ORGARVRTLN_NO,K_NS_CRT_DTTM,K_NS_CRT_OPRID,K_NS_CRT_PGM,K_NS_LSTUPD_DTTM,K_NS_LSTUPD_OPRID,K_NS_LSTUPD_PGM ) VALUES </v>
      </c>
      <c r="B72" s="7" t="str">
        <f t="shared" si="17"/>
        <v>('X2901','IF-030000115','1','1',' ','0','N','0','0','0','P84050720001',' ','N',' ',' ',' ',' ',' ',' ',' ',' ','N',' ',' ',' ','0',' ','0',' ','N','N','0',' ','0',' ','0','0','N','N','-5069','-5069',' ',' ',' ','N',' ','0',' ',0,0,'0','0',null,null,null,null,' ','84050720',' ','N','0','0','0',' ','0',' ','0','0','0','0','0','0','0','0','0','0','0','0','0','0','0','0','0','2017-08-01 10:00:00','YYW','SQL','2017-08-01 10:00:00','YYW','SQL');</v>
      </c>
      <c r="D72" s="34" t="s">
        <v>838</v>
      </c>
      <c r="E72" s="100" t="str">
        <f t="shared" si="27"/>
        <v>IF-030000115</v>
      </c>
      <c r="F72" s="34" t="s">
        <v>839</v>
      </c>
      <c r="G72" s="34" t="s">
        <v>839</v>
      </c>
      <c r="H72" s="34" t="s">
        <v>42</v>
      </c>
      <c r="I72" s="34" t="s">
        <v>190</v>
      </c>
      <c r="J72" s="34" t="s">
        <v>64</v>
      </c>
      <c r="K72" s="34" t="s">
        <v>190</v>
      </c>
      <c r="L72" s="34" t="s">
        <v>190</v>
      </c>
      <c r="M72" s="34" t="s">
        <v>190</v>
      </c>
      <c r="N72" s="34" t="s">
        <v>1125</v>
      </c>
      <c r="O72" s="34" t="s">
        <v>42</v>
      </c>
      <c r="P72" s="34" t="s">
        <v>64</v>
      </c>
      <c r="Q72" s="34" t="s">
        <v>42</v>
      </c>
      <c r="R72" s="34" t="s">
        <v>42</v>
      </c>
      <c r="S72" s="34" t="s">
        <v>42</v>
      </c>
      <c r="T72" s="34" t="s">
        <v>42</v>
      </c>
      <c r="U72" s="34" t="s">
        <v>42</v>
      </c>
      <c r="V72" s="34" t="s">
        <v>42</v>
      </c>
      <c r="W72" s="34" t="s">
        <v>42</v>
      </c>
      <c r="X72" s="34" t="s">
        <v>42</v>
      </c>
      <c r="Y72" s="34" t="s">
        <v>64</v>
      </c>
      <c r="Z72" s="34" t="s">
        <v>42</v>
      </c>
      <c r="AA72" s="34" t="s">
        <v>42</v>
      </c>
      <c r="AB72" s="34" t="s">
        <v>42</v>
      </c>
      <c r="AC72" s="34" t="s">
        <v>190</v>
      </c>
      <c r="AD72" s="34" t="s">
        <v>42</v>
      </c>
      <c r="AE72" s="34" t="s">
        <v>190</v>
      </c>
      <c r="AF72" s="34" t="s">
        <v>42</v>
      </c>
      <c r="AG72" s="34" t="s">
        <v>64</v>
      </c>
      <c r="AH72" s="34" t="s">
        <v>64</v>
      </c>
      <c r="AI72" s="34" t="s">
        <v>190</v>
      </c>
      <c r="AJ72" s="34" t="s">
        <v>42</v>
      </c>
      <c r="AK72" s="34" t="s">
        <v>190</v>
      </c>
      <c r="AL72" s="34" t="s">
        <v>42</v>
      </c>
      <c r="AM72" s="34" t="s">
        <v>190</v>
      </c>
      <c r="AN72" s="34" t="s">
        <v>190</v>
      </c>
      <c r="AO72" s="34" t="s">
        <v>64</v>
      </c>
      <c r="AP72" s="34" t="s">
        <v>64</v>
      </c>
      <c r="AQ72" s="100" t="str">
        <f t="shared" si="28"/>
        <v>-5069</v>
      </c>
      <c r="AR72" s="100" t="str">
        <f t="shared" si="29"/>
        <v>-5069</v>
      </c>
      <c r="AS72" s="34" t="s">
        <v>42</v>
      </c>
      <c r="AT72" s="34" t="s">
        <v>42</v>
      </c>
      <c r="AU72" s="98" t="s">
        <v>42</v>
      </c>
      <c r="AV72" s="34" t="s">
        <v>64</v>
      </c>
      <c r="AW72" s="34" t="s">
        <v>42</v>
      </c>
      <c r="AX72" s="34" t="s">
        <v>190</v>
      </c>
      <c r="AY72" s="34" t="s">
        <v>42</v>
      </c>
      <c r="AZ72" s="99" t="str">
        <f t="shared" si="30"/>
        <v/>
      </c>
      <c r="BA72" s="99" t="str">
        <f t="shared" ref="BA72" si="44">IF(AO29&lt;&gt;0,AO29,0)</f>
        <v/>
      </c>
      <c r="BB72" s="34" t="s">
        <v>190</v>
      </c>
      <c r="BC72" s="34" t="s">
        <v>190</v>
      </c>
      <c r="BD72" s="34"/>
      <c r="BE72" s="34"/>
      <c r="BF72" s="34"/>
      <c r="BG72" s="34"/>
      <c r="BH72" s="34" t="s">
        <v>42</v>
      </c>
      <c r="BI72" s="34" t="s">
        <v>1126</v>
      </c>
      <c r="BJ72" s="34" t="s">
        <v>42</v>
      </c>
      <c r="BK72" s="34" t="s">
        <v>64</v>
      </c>
      <c r="BL72" s="34" t="s">
        <v>190</v>
      </c>
      <c r="BM72" s="34" t="s">
        <v>190</v>
      </c>
      <c r="BN72" s="34" t="s">
        <v>190</v>
      </c>
      <c r="BO72" s="34" t="s">
        <v>42</v>
      </c>
      <c r="BP72" s="34" t="s">
        <v>190</v>
      </c>
      <c r="BQ72" s="34" t="s">
        <v>42</v>
      </c>
      <c r="BR72" s="34" t="s">
        <v>190</v>
      </c>
      <c r="BS72" s="34" t="s">
        <v>190</v>
      </c>
      <c r="BT72" s="34" t="s">
        <v>190</v>
      </c>
      <c r="BU72" s="34" t="s">
        <v>190</v>
      </c>
      <c r="BV72" s="34" t="s">
        <v>190</v>
      </c>
      <c r="BW72" s="34" t="s">
        <v>190</v>
      </c>
      <c r="BX72" s="34" t="s">
        <v>190</v>
      </c>
      <c r="BY72" s="34" t="s">
        <v>190</v>
      </c>
      <c r="BZ72" s="34" t="s">
        <v>190</v>
      </c>
      <c r="CA72" s="34" t="s">
        <v>190</v>
      </c>
      <c r="CB72" s="34" t="s">
        <v>190</v>
      </c>
      <c r="CC72" s="34" t="s">
        <v>190</v>
      </c>
      <c r="CD72" s="34" t="s">
        <v>190</v>
      </c>
      <c r="CE72" s="34" t="s">
        <v>190</v>
      </c>
      <c r="CF72" s="34" t="s">
        <v>190</v>
      </c>
      <c r="CG72" s="34" t="s">
        <v>190</v>
      </c>
      <c r="CH72" s="34" t="s">
        <v>190</v>
      </c>
      <c r="CI72" s="34" t="s">
        <v>1211</v>
      </c>
      <c r="CJ72" s="34" t="s">
        <v>1171</v>
      </c>
      <c r="CK72" s="34" t="s">
        <v>1173</v>
      </c>
      <c r="CL72" s="34" t="s">
        <v>1211</v>
      </c>
      <c r="CM72" s="34" t="s">
        <v>1171</v>
      </c>
      <c r="CN72" s="34" t="s">
        <v>1173</v>
      </c>
      <c r="CP72" s="7" t="str">
        <f t="shared" si="18"/>
        <v>'X2901','IF-030000115','1','1',' ','0','N','0','0','0'</v>
      </c>
      <c r="CQ72" s="7" t="str">
        <f t="shared" si="19"/>
        <v>,'P84050720001',' ','N',' ',' ',' ',' ',' ',' ',' '</v>
      </c>
      <c r="CR72" s="7" t="str">
        <f t="shared" si="20"/>
        <v>,' ','N',' ',' ',' ','0',' ','0',' ','N'</v>
      </c>
      <c r="CS72" s="7" t="str">
        <f t="shared" si="21"/>
        <v>,'N','0',' ','0',' ','0','0','N','N','-5069'</v>
      </c>
      <c r="CT72" s="7" t="str">
        <f t="shared" si="22"/>
        <v>,'-5069',' ',' ',' ','N',' ','0',' ',0,0</v>
      </c>
      <c r="CU72" s="7" t="str">
        <f t="shared" si="23"/>
        <v>,'0','0',null,null,null,null,' ','84050720',' ','N'</v>
      </c>
      <c r="CV72" s="7" t="str">
        <f t="shared" si="24"/>
        <v>,'0','0','0',' ','0',' ','0','0','0','0'</v>
      </c>
      <c r="CW72" s="7" t="str">
        <f t="shared" si="25"/>
        <v>,'0','0','0','0','0','0','0','0','0','0'</v>
      </c>
      <c r="CX72" s="7" t="str">
        <f t="shared" si="26"/>
        <v>,'0','0','0','2017-08-01 10:00:00','YYW','SQL','2017-08-01 10:00:00','YYW','SQL'</v>
      </c>
    </row>
    <row r="73" spans="1:102">
      <c r="A73" s="7" t="str">
        <f t="shared" si="16"/>
        <v xml:space="preserve">INSERT INTO PS_K_CD_ARCK_B_TBL (BUSINESS_UNIT,K_CD_ARVCHK_ID,K_CD_ARVCHKLN_NO,K_CD_ARVSEQ_NO,K_CD_TRD_ID,K_CD_TRDSPT_ID,K_CD_RLCONT_SW,K_CD_TRDLN_NO,K_CD_TRDLNDSP_NO,K_CD_TRDSEQ_NO,K_CD_PO_ID,K_CD_LTRNS_FLG,K_CD_P_BARTER_SW,K_CD_P_UPAREA_FLG,K_CD_P_MARKET_FLG,K_CD_CM_CD,K_CD_CMGRPL_CD,K_CD_CMGRPM_CD,K_CD_CMGRPS_CD,K_CD_SIZE_TXT,K_CD_STKTAI_FLG,K_CD_LOIL_SW,K_CD_P_LOILZ_FLG,K_CD_LOT_ID,K_CD_WHARV_NO,K_CD_P_SUB_QNT,K_CD_P_SUB_QU_CD,K_CD_P_STD_QNT,K_CD_P_STD_QU_CD,K_CD_QUXCG_SW,K_CD_QNTINP_SW,K_CD_STKSTD_QNT,K_CD_STKSTD_QU_CD,K_CD_XCGSTDQN_RT,K_CD_P_NMNB_FLG,K_CD_P_TRD_UP,K_CD_P_BS_UP,K_CD_P_PVUP_SW,K_CD_P_UPSET_SW,K_CD_P_TRD_AMT,K_CD_P_BS_AMT,K_CD_P_VP_FLG,VAT_TXN_TYPE_CD,K_CD_P_SZ_CD,K_CD_P_SZINP_SW,K_CD_P_SZ_TAX_FLG,K_CD_SZ_RT,K_CD_SZ_INC_FLG,K_CD_P_TRDSZ_AMT,K_CD_P_BSSZ_AMT,K_CD_P_TDLOILZ_AMT,K_CD_P_BSLOILZ_AMT,K_CD_VLD_DT,K_CD_USR1_DT,K_CD_USR2_DT,K_CD_USR3_DT,K_CD_USR1_TXT,K_CD_USR2_TXT,K_CD_USR3_TXT,K_CD_DTY_SW,K_CD_DTY_AMT,K_CD_STTRDCHG_AMT,K_CD_STBSCHG_AMT,K_CD_PAYADV_FLG,K_CD_ALPYMNT_AMT,K_CD_WH_CD,K_CD_P_RTNSUB_QNT,K_CD_P_RTNSTD_QNT,K_CD_ARVRTGTRD_AMT,K_CD_ARVRTGBS_AMT,K_CD_ARVRGSZTD_AMT,K_CD_ARVRGSZBS_AMT,K_CD_P_TRDNMNB_AMT,K_CD_P_BSNMNB_AMT,K_CD_INSCKSBTL_QNT,K_CD_INSCKSDTL_QNT,K_CD_INSCKTDTL_AMT,K_CD_INSCKBSTL_AMT,K_CD_INCKTDSZTL_AM,K_CD_INCKBSSZTL_AM,K_CD_ORGARCKLN_NO,K_CD_ORGARVSEQ_NO,K_CD_ORGARVRTLN_NO,K_NS_CRT_DTTM,K_NS_CRT_OPRID,K_NS_CRT_PGM,K_NS_LSTUPD_DTTM,K_NS_LSTUPD_OPRID,K_NS_LSTUPD_PGM ) VALUES </v>
      </c>
      <c r="B73" s="7" t="str">
        <f t="shared" si="17"/>
        <v>('X2901','IF-030000116','1','1',' ','0','N','0','0','0','P84050721001',' ','N',' ',' ',' ',' ',' ',' ',' ',' ','N',' ',' ',' ','0',' ','0',' ','N','N','0',' ','0',' ','0','0','N','N','-43931','-43931',' ',' ',' ','N',' ','0',' ',0,0,'0','0',null,null,null,null,' ','84050721',' ','N','0','0','0',' ','0',' ','0','0','0','0','0','0','0','0','0','0','0','0','0','0','0','0','0','2017-08-01 10:00:00','YYW','SQL','2017-08-01 10:00:00','YYW','SQL');</v>
      </c>
      <c r="D73" s="34" t="s">
        <v>838</v>
      </c>
      <c r="E73" s="100" t="str">
        <f t="shared" si="27"/>
        <v>IF-030000116</v>
      </c>
      <c r="F73" s="34" t="s">
        <v>839</v>
      </c>
      <c r="G73" s="34" t="s">
        <v>839</v>
      </c>
      <c r="H73" s="34" t="s">
        <v>42</v>
      </c>
      <c r="I73" s="34" t="s">
        <v>190</v>
      </c>
      <c r="J73" s="34" t="s">
        <v>64</v>
      </c>
      <c r="K73" s="34" t="s">
        <v>190</v>
      </c>
      <c r="L73" s="34" t="s">
        <v>190</v>
      </c>
      <c r="M73" s="34" t="s">
        <v>190</v>
      </c>
      <c r="N73" s="34" t="s">
        <v>1127</v>
      </c>
      <c r="O73" s="34" t="s">
        <v>42</v>
      </c>
      <c r="P73" s="34" t="s">
        <v>64</v>
      </c>
      <c r="Q73" s="34" t="s">
        <v>42</v>
      </c>
      <c r="R73" s="34" t="s">
        <v>42</v>
      </c>
      <c r="S73" s="34" t="s">
        <v>42</v>
      </c>
      <c r="T73" s="34" t="s">
        <v>42</v>
      </c>
      <c r="U73" s="34" t="s">
        <v>42</v>
      </c>
      <c r="V73" s="34" t="s">
        <v>42</v>
      </c>
      <c r="W73" s="34" t="s">
        <v>42</v>
      </c>
      <c r="X73" s="34" t="s">
        <v>42</v>
      </c>
      <c r="Y73" s="34" t="s">
        <v>64</v>
      </c>
      <c r="Z73" s="34" t="s">
        <v>42</v>
      </c>
      <c r="AA73" s="34" t="s">
        <v>42</v>
      </c>
      <c r="AB73" s="34" t="s">
        <v>42</v>
      </c>
      <c r="AC73" s="34" t="s">
        <v>190</v>
      </c>
      <c r="AD73" s="34" t="s">
        <v>42</v>
      </c>
      <c r="AE73" s="34" t="s">
        <v>190</v>
      </c>
      <c r="AF73" s="34" t="s">
        <v>42</v>
      </c>
      <c r="AG73" s="34" t="s">
        <v>64</v>
      </c>
      <c r="AH73" s="34" t="s">
        <v>64</v>
      </c>
      <c r="AI73" s="34" t="s">
        <v>190</v>
      </c>
      <c r="AJ73" s="34" t="s">
        <v>42</v>
      </c>
      <c r="AK73" s="34" t="s">
        <v>190</v>
      </c>
      <c r="AL73" s="34" t="s">
        <v>42</v>
      </c>
      <c r="AM73" s="34" t="s">
        <v>190</v>
      </c>
      <c r="AN73" s="34" t="s">
        <v>190</v>
      </c>
      <c r="AO73" s="34" t="s">
        <v>64</v>
      </c>
      <c r="AP73" s="34" t="s">
        <v>64</v>
      </c>
      <c r="AQ73" s="100" t="str">
        <f t="shared" si="28"/>
        <v>-43931</v>
      </c>
      <c r="AR73" s="100" t="str">
        <f t="shared" si="29"/>
        <v>-43931</v>
      </c>
      <c r="AS73" s="34" t="s">
        <v>42</v>
      </c>
      <c r="AT73" s="34" t="s">
        <v>42</v>
      </c>
      <c r="AU73" s="98" t="s">
        <v>42</v>
      </c>
      <c r="AV73" s="34" t="s">
        <v>64</v>
      </c>
      <c r="AW73" s="34" t="s">
        <v>42</v>
      </c>
      <c r="AX73" s="34" t="s">
        <v>190</v>
      </c>
      <c r="AY73" s="34" t="s">
        <v>42</v>
      </c>
      <c r="AZ73" s="99" t="str">
        <f t="shared" si="30"/>
        <v/>
      </c>
      <c r="BA73" s="99" t="str">
        <f t="shared" ref="BA73" si="45">IF(AO30&lt;&gt;0,AO30,0)</f>
        <v/>
      </c>
      <c r="BB73" s="34" t="s">
        <v>190</v>
      </c>
      <c r="BC73" s="34" t="s">
        <v>190</v>
      </c>
      <c r="BD73" s="34"/>
      <c r="BE73" s="34"/>
      <c r="BF73" s="34"/>
      <c r="BG73" s="34"/>
      <c r="BH73" s="34" t="s">
        <v>42</v>
      </c>
      <c r="BI73" s="34" t="s">
        <v>1128</v>
      </c>
      <c r="BJ73" s="34" t="s">
        <v>42</v>
      </c>
      <c r="BK73" s="34" t="s">
        <v>64</v>
      </c>
      <c r="BL73" s="34" t="s">
        <v>190</v>
      </c>
      <c r="BM73" s="34" t="s">
        <v>190</v>
      </c>
      <c r="BN73" s="34" t="s">
        <v>190</v>
      </c>
      <c r="BO73" s="34" t="s">
        <v>42</v>
      </c>
      <c r="BP73" s="34" t="s">
        <v>190</v>
      </c>
      <c r="BQ73" s="34" t="s">
        <v>42</v>
      </c>
      <c r="BR73" s="34" t="s">
        <v>190</v>
      </c>
      <c r="BS73" s="34" t="s">
        <v>190</v>
      </c>
      <c r="BT73" s="34" t="s">
        <v>190</v>
      </c>
      <c r="BU73" s="34" t="s">
        <v>190</v>
      </c>
      <c r="BV73" s="34" t="s">
        <v>190</v>
      </c>
      <c r="BW73" s="34" t="s">
        <v>190</v>
      </c>
      <c r="BX73" s="34" t="s">
        <v>190</v>
      </c>
      <c r="BY73" s="34" t="s">
        <v>190</v>
      </c>
      <c r="BZ73" s="34" t="s">
        <v>190</v>
      </c>
      <c r="CA73" s="34" t="s">
        <v>190</v>
      </c>
      <c r="CB73" s="34" t="s">
        <v>190</v>
      </c>
      <c r="CC73" s="34" t="s">
        <v>190</v>
      </c>
      <c r="CD73" s="34" t="s">
        <v>190</v>
      </c>
      <c r="CE73" s="34" t="s">
        <v>190</v>
      </c>
      <c r="CF73" s="34" t="s">
        <v>190</v>
      </c>
      <c r="CG73" s="34" t="s">
        <v>190</v>
      </c>
      <c r="CH73" s="34" t="s">
        <v>190</v>
      </c>
      <c r="CI73" s="34" t="s">
        <v>1211</v>
      </c>
      <c r="CJ73" s="34" t="s">
        <v>1171</v>
      </c>
      <c r="CK73" s="34" t="s">
        <v>1173</v>
      </c>
      <c r="CL73" s="34" t="s">
        <v>1211</v>
      </c>
      <c r="CM73" s="34" t="s">
        <v>1171</v>
      </c>
      <c r="CN73" s="34" t="s">
        <v>1173</v>
      </c>
      <c r="CP73" s="7" t="str">
        <f t="shared" si="18"/>
        <v>'X2901','IF-030000116','1','1',' ','0','N','0','0','0'</v>
      </c>
      <c r="CQ73" s="7" t="str">
        <f t="shared" si="19"/>
        <v>,'P84050721001',' ','N',' ',' ',' ',' ',' ',' ',' '</v>
      </c>
      <c r="CR73" s="7" t="str">
        <f t="shared" si="20"/>
        <v>,' ','N',' ',' ',' ','0',' ','0',' ','N'</v>
      </c>
      <c r="CS73" s="7" t="str">
        <f t="shared" si="21"/>
        <v>,'N','0',' ','0',' ','0','0','N','N','-43931'</v>
      </c>
      <c r="CT73" s="7" t="str">
        <f t="shared" si="22"/>
        <v>,'-43931',' ',' ',' ','N',' ','0',' ',0,0</v>
      </c>
      <c r="CU73" s="7" t="str">
        <f t="shared" si="23"/>
        <v>,'0','0',null,null,null,null,' ','84050721',' ','N'</v>
      </c>
      <c r="CV73" s="7" t="str">
        <f t="shared" si="24"/>
        <v>,'0','0','0',' ','0',' ','0','0','0','0'</v>
      </c>
      <c r="CW73" s="7" t="str">
        <f t="shared" si="25"/>
        <v>,'0','0','0','0','0','0','0','0','0','0'</v>
      </c>
      <c r="CX73" s="7" t="str">
        <f t="shared" si="26"/>
        <v>,'0','0','0','2017-08-01 10:00:00','YYW','SQL','2017-08-01 10:00:00','YYW','SQL'</v>
      </c>
    </row>
    <row r="74" spans="1:102">
      <c r="A74" s="7" t="str">
        <f t="shared" si="16"/>
        <v xml:space="preserve">INSERT INTO PS_K_CD_ARCK_B_TBL (BUSINESS_UNIT,K_CD_ARVCHK_ID,K_CD_ARVCHKLN_NO,K_CD_ARVSEQ_NO,K_CD_TRD_ID,K_CD_TRDSPT_ID,K_CD_RLCONT_SW,K_CD_TRDLN_NO,K_CD_TRDLNDSP_NO,K_CD_TRDSEQ_NO,K_CD_PO_ID,K_CD_LTRNS_FLG,K_CD_P_BARTER_SW,K_CD_P_UPAREA_FLG,K_CD_P_MARKET_FLG,K_CD_CM_CD,K_CD_CMGRPL_CD,K_CD_CMGRPM_CD,K_CD_CMGRPS_CD,K_CD_SIZE_TXT,K_CD_STKTAI_FLG,K_CD_LOIL_SW,K_CD_P_LOILZ_FLG,K_CD_LOT_ID,K_CD_WHARV_NO,K_CD_P_SUB_QNT,K_CD_P_SUB_QU_CD,K_CD_P_STD_QNT,K_CD_P_STD_QU_CD,K_CD_QUXCG_SW,K_CD_QNTINP_SW,K_CD_STKSTD_QNT,K_CD_STKSTD_QU_CD,K_CD_XCGSTDQN_RT,K_CD_P_NMNB_FLG,K_CD_P_TRD_UP,K_CD_P_BS_UP,K_CD_P_PVUP_SW,K_CD_P_UPSET_SW,K_CD_P_TRD_AMT,K_CD_P_BS_AMT,K_CD_P_VP_FLG,VAT_TXN_TYPE_CD,K_CD_P_SZ_CD,K_CD_P_SZINP_SW,K_CD_P_SZ_TAX_FLG,K_CD_SZ_RT,K_CD_SZ_INC_FLG,K_CD_P_TRDSZ_AMT,K_CD_P_BSSZ_AMT,K_CD_P_TDLOILZ_AMT,K_CD_P_BSLOILZ_AMT,K_CD_VLD_DT,K_CD_USR1_DT,K_CD_USR2_DT,K_CD_USR3_DT,K_CD_USR1_TXT,K_CD_USR2_TXT,K_CD_USR3_TXT,K_CD_DTY_SW,K_CD_DTY_AMT,K_CD_STTRDCHG_AMT,K_CD_STBSCHG_AMT,K_CD_PAYADV_FLG,K_CD_ALPYMNT_AMT,K_CD_WH_CD,K_CD_P_RTNSUB_QNT,K_CD_P_RTNSTD_QNT,K_CD_ARVRTGTRD_AMT,K_CD_ARVRTGBS_AMT,K_CD_ARVRGSZTD_AMT,K_CD_ARVRGSZBS_AMT,K_CD_P_TRDNMNB_AMT,K_CD_P_BSNMNB_AMT,K_CD_INSCKSBTL_QNT,K_CD_INSCKSDTL_QNT,K_CD_INSCKTDTL_AMT,K_CD_INSCKBSTL_AMT,K_CD_INCKTDSZTL_AM,K_CD_INCKBSSZTL_AM,K_CD_ORGARCKLN_NO,K_CD_ORGARVSEQ_NO,K_CD_ORGARVRTLN_NO,K_NS_CRT_DTTM,K_NS_CRT_OPRID,K_NS_CRT_PGM,K_NS_LSTUPD_DTTM,K_NS_LSTUPD_OPRID,K_NS_LSTUPD_PGM ) VALUES </v>
      </c>
      <c r="B74" s="7" t="str">
        <f t="shared" si="17"/>
        <v>('X2901','IF-030000117','1','1',' ','0','N','0','0','0','P84060034001',' ','N',' ',' ',' ',' ',' ',' ',' ',' ','N',' ',' ',' ','0',' ','0',' ','N','N','0',' ','0',' ','0','0','N','N','-3740','-3740',' ',' ',' ','N',' ','0',' ',0,0,'0','0',null,null,null,null,' ','84060034',' ','N','0','0','0',' ','0',' ','0','0','0','0','0','0','0','0','0','0','0','0','0','0','0','0','0','2017-08-01 10:00:00','YYW','SQL','2017-08-01 10:00:00','YYW','SQL');</v>
      </c>
      <c r="D74" s="34" t="s">
        <v>838</v>
      </c>
      <c r="E74" s="100" t="str">
        <f t="shared" si="27"/>
        <v>IF-030000117</v>
      </c>
      <c r="F74" s="34" t="s">
        <v>839</v>
      </c>
      <c r="G74" s="34" t="s">
        <v>839</v>
      </c>
      <c r="H74" s="34" t="s">
        <v>42</v>
      </c>
      <c r="I74" s="34" t="s">
        <v>190</v>
      </c>
      <c r="J74" s="34" t="s">
        <v>64</v>
      </c>
      <c r="K74" s="34" t="s">
        <v>190</v>
      </c>
      <c r="L74" s="34" t="s">
        <v>190</v>
      </c>
      <c r="M74" s="34" t="s">
        <v>190</v>
      </c>
      <c r="N74" s="34" t="s">
        <v>1129</v>
      </c>
      <c r="O74" s="34" t="s">
        <v>42</v>
      </c>
      <c r="P74" s="34" t="s">
        <v>64</v>
      </c>
      <c r="Q74" s="34" t="s">
        <v>42</v>
      </c>
      <c r="R74" s="34" t="s">
        <v>42</v>
      </c>
      <c r="S74" s="34" t="s">
        <v>42</v>
      </c>
      <c r="T74" s="34" t="s">
        <v>42</v>
      </c>
      <c r="U74" s="34" t="s">
        <v>42</v>
      </c>
      <c r="V74" s="34" t="s">
        <v>42</v>
      </c>
      <c r="W74" s="34" t="s">
        <v>42</v>
      </c>
      <c r="X74" s="34" t="s">
        <v>42</v>
      </c>
      <c r="Y74" s="34" t="s">
        <v>64</v>
      </c>
      <c r="Z74" s="34" t="s">
        <v>42</v>
      </c>
      <c r="AA74" s="34" t="s">
        <v>42</v>
      </c>
      <c r="AB74" s="34" t="s">
        <v>42</v>
      </c>
      <c r="AC74" s="34" t="s">
        <v>190</v>
      </c>
      <c r="AD74" s="34" t="s">
        <v>42</v>
      </c>
      <c r="AE74" s="34" t="s">
        <v>190</v>
      </c>
      <c r="AF74" s="34" t="s">
        <v>42</v>
      </c>
      <c r="AG74" s="34" t="s">
        <v>64</v>
      </c>
      <c r="AH74" s="34" t="s">
        <v>64</v>
      </c>
      <c r="AI74" s="34" t="s">
        <v>190</v>
      </c>
      <c r="AJ74" s="34" t="s">
        <v>42</v>
      </c>
      <c r="AK74" s="34" t="s">
        <v>190</v>
      </c>
      <c r="AL74" s="34" t="s">
        <v>42</v>
      </c>
      <c r="AM74" s="34" t="s">
        <v>190</v>
      </c>
      <c r="AN74" s="34" t="s">
        <v>190</v>
      </c>
      <c r="AO74" s="34" t="s">
        <v>64</v>
      </c>
      <c r="AP74" s="34" t="s">
        <v>64</v>
      </c>
      <c r="AQ74" s="100" t="str">
        <f t="shared" si="28"/>
        <v>-3740</v>
      </c>
      <c r="AR74" s="100" t="str">
        <f t="shared" si="29"/>
        <v>-3740</v>
      </c>
      <c r="AS74" s="34" t="s">
        <v>42</v>
      </c>
      <c r="AT74" s="34" t="s">
        <v>42</v>
      </c>
      <c r="AU74" s="98" t="s">
        <v>42</v>
      </c>
      <c r="AV74" s="34" t="s">
        <v>64</v>
      </c>
      <c r="AW74" s="34" t="s">
        <v>42</v>
      </c>
      <c r="AX74" s="34" t="s">
        <v>190</v>
      </c>
      <c r="AY74" s="34" t="s">
        <v>42</v>
      </c>
      <c r="AZ74" s="99" t="str">
        <f t="shared" si="30"/>
        <v/>
      </c>
      <c r="BA74" s="99" t="str">
        <f t="shared" ref="BA74" si="46">IF(AO31&lt;&gt;0,AO31,0)</f>
        <v/>
      </c>
      <c r="BB74" s="34" t="s">
        <v>190</v>
      </c>
      <c r="BC74" s="34" t="s">
        <v>190</v>
      </c>
      <c r="BD74" s="34"/>
      <c r="BE74" s="34"/>
      <c r="BF74" s="34"/>
      <c r="BG74" s="34"/>
      <c r="BH74" s="34" t="s">
        <v>42</v>
      </c>
      <c r="BI74" s="34" t="s">
        <v>1130</v>
      </c>
      <c r="BJ74" s="34" t="s">
        <v>42</v>
      </c>
      <c r="BK74" s="34" t="s">
        <v>64</v>
      </c>
      <c r="BL74" s="34" t="s">
        <v>190</v>
      </c>
      <c r="BM74" s="34" t="s">
        <v>190</v>
      </c>
      <c r="BN74" s="34" t="s">
        <v>190</v>
      </c>
      <c r="BO74" s="34" t="s">
        <v>42</v>
      </c>
      <c r="BP74" s="34" t="s">
        <v>190</v>
      </c>
      <c r="BQ74" s="34" t="s">
        <v>42</v>
      </c>
      <c r="BR74" s="34" t="s">
        <v>190</v>
      </c>
      <c r="BS74" s="34" t="s">
        <v>190</v>
      </c>
      <c r="BT74" s="34" t="s">
        <v>190</v>
      </c>
      <c r="BU74" s="34" t="s">
        <v>190</v>
      </c>
      <c r="BV74" s="34" t="s">
        <v>190</v>
      </c>
      <c r="BW74" s="34" t="s">
        <v>190</v>
      </c>
      <c r="BX74" s="34" t="s">
        <v>190</v>
      </c>
      <c r="BY74" s="34" t="s">
        <v>190</v>
      </c>
      <c r="BZ74" s="34" t="s">
        <v>190</v>
      </c>
      <c r="CA74" s="34" t="s">
        <v>190</v>
      </c>
      <c r="CB74" s="34" t="s">
        <v>190</v>
      </c>
      <c r="CC74" s="34" t="s">
        <v>190</v>
      </c>
      <c r="CD74" s="34" t="s">
        <v>190</v>
      </c>
      <c r="CE74" s="34" t="s">
        <v>190</v>
      </c>
      <c r="CF74" s="34" t="s">
        <v>190</v>
      </c>
      <c r="CG74" s="34" t="s">
        <v>190</v>
      </c>
      <c r="CH74" s="34" t="s">
        <v>190</v>
      </c>
      <c r="CI74" s="34" t="s">
        <v>1211</v>
      </c>
      <c r="CJ74" s="34" t="s">
        <v>1171</v>
      </c>
      <c r="CK74" s="34" t="s">
        <v>1173</v>
      </c>
      <c r="CL74" s="34" t="s">
        <v>1211</v>
      </c>
      <c r="CM74" s="34" t="s">
        <v>1171</v>
      </c>
      <c r="CN74" s="34" t="s">
        <v>1173</v>
      </c>
      <c r="CP74" s="7" t="str">
        <f t="shared" si="18"/>
        <v>'X2901','IF-030000117','1','1',' ','0','N','0','0','0'</v>
      </c>
      <c r="CQ74" s="7" t="str">
        <f t="shared" si="19"/>
        <v>,'P84060034001',' ','N',' ',' ',' ',' ',' ',' ',' '</v>
      </c>
      <c r="CR74" s="7" t="str">
        <f t="shared" si="20"/>
        <v>,' ','N',' ',' ',' ','0',' ','0',' ','N'</v>
      </c>
      <c r="CS74" s="7" t="str">
        <f t="shared" si="21"/>
        <v>,'N','0',' ','0',' ','0','0','N','N','-3740'</v>
      </c>
      <c r="CT74" s="7" t="str">
        <f t="shared" si="22"/>
        <v>,'-3740',' ',' ',' ','N',' ','0',' ',0,0</v>
      </c>
      <c r="CU74" s="7" t="str">
        <f t="shared" si="23"/>
        <v>,'0','0',null,null,null,null,' ','84060034',' ','N'</v>
      </c>
      <c r="CV74" s="7" t="str">
        <f t="shared" si="24"/>
        <v>,'0','0','0',' ','0',' ','0','0','0','0'</v>
      </c>
      <c r="CW74" s="7" t="str">
        <f t="shared" si="25"/>
        <v>,'0','0','0','0','0','0','0','0','0','0'</v>
      </c>
      <c r="CX74" s="7" t="str">
        <f t="shared" si="26"/>
        <v>,'0','0','0','2017-08-01 10:00:00','YYW','SQL','2017-08-01 10:00:00','YYW','SQL'</v>
      </c>
    </row>
    <row r="75" spans="1:102">
      <c r="A75" s="7" t="str">
        <f t="shared" si="16"/>
        <v xml:space="preserve">INSERT INTO PS_K_CD_ARCK_B_TBL (BUSINESS_UNIT,K_CD_ARVCHK_ID,K_CD_ARVCHKLN_NO,K_CD_ARVSEQ_NO,K_CD_TRD_ID,K_CD_TRDSPT_ID,K_CD_RLCONT_SW,K_CD_TRDLN_NO,K_CD_TRDLNDSP_NO,K_CD_TRDSEQ_NO,K_CD_PO_ID,K_CD_LTRNS_FLG,K_CD_P_BARTER_SW,K_CD_P_UPAREA_FLG,K_CD_P_MARKET_FLG,K_CD_CM_CD,K_CD_CMGRPL_CD,K_CD_CMGRPM_CD,K_CD_CMGRPS_CD,K_CD_SIZE_TXT,K_CD_STKTAI_FLG,K_CD_LOIL_SW,K_CD_P_LOILZ_FLG,K_CD_LOT_ID,K_CD_WHARV_NO,K_CD_P_SUB_QNT,K_CD_P_SUB_QU_CD,K_CD_P_STD_QNT,K_CD_P_STD_QU_CD,K_CD_QUXCG_SW,K_CD_QNTINP_SW,K_CD_STKSTD_QNT,K_CD_STKSTD_QU_CD,K_CD_XCGSTDQN_RT,K_CD_P_NMNB_FLG,K_CD_P_TRD_UP,K_CD_P_BS_UP,K_CD_P_PVUP_SW,K_CD_P_UPSET_SW,K_CD_P_TRD_AMT,K_CD_P_BS_AMT,K_CD_P_VP_FLG,VAT_TXN_TYPE_CD,K_CD_P_SZ_CD,K_CD_P_SZINP_SW,K_CD_P_SZ_TAX_FLG,K_CD_SZ_RT,K_CD_SZ_INC_FLG,K_CD_P_TRDSZ_AMT,K_CD_P_BSSZ_AMT,K_CD_P_TDLOILZ_AMT,K_CD_P_BSLOILZ_AMT,K_CD_VLD_DT,K_CD_USR1_DT,K_CD_USR2_DT,K_CD_USR3_DT,K_CD_USR1_TXT,K_CD_USR2_TXT,K_CD_USR3_TXT,K_CD_DTY_SW,K_CD_DTY_AMT,K_CD_STTRDCHG_AMT,K_CD_STBSCHG_AMT,K_CD_PAYADV_FLG,K_CD_ALPYMNT_AMT,K_CD_WH_CD,K_CD_P_RTNSUB_QNT,K_CD_P_RTNSTD_QNT,K_CD_ARVRTGTRD_AMT,K_CD_ARVRTGBS_AMT,K_CD_ARVRGSZTD_AMT,K_CD_ARVRGSZBS_AMT,K_CD_P_TRDNMNB_AMT,K_CD_P_BSNMNB_AMT,K_CD_INSCKSBTL_QNT,K_CD_INSCKSDTL_QNT,K_CD_INSCKTDTL_AMT,K_CD_INSCKBSTL_AMT,K_CD_INCKTDSZTL_AM,K_CD_INCKBSSZTL_AM,K_CD_ORGARCKLN_NO,K_CD_ORGARVSEQ_NO,K_CD_ORGARVRTLN_NO,K_NS_CRT_DTTM,K_NS_CRT_OPRID,K_NS_CRT_PGM,K_NS_LSTUPD_DTTM,K_NS_LSTUPD_OPRID,K_NS_LSTUPD_PGM ) VALUES </v>
      </c>
      <c r="B75" s="7" t="str">
        <f t="shared" si="17"/>
        <v>('X2901','IF-030000118','1','1',' ','0','N','0','0','0','P84060035001',' ','N',' ',' ',' ',' ',' ',' ',' ',' ','N',' ',' ',' ','0',' ','0',' ','N','N','0',' ','0',' ','0','0','N','N','-4033','-4033',' ',' ',' ','N',' ','0',' ',0,0,'0','0',null,null,null,null,' ','84060035',' ','N','0','0','0',' ','0',' ','0','0','0','0','0','0','0','0','0','0','0','0','0','0','0','0','0','2017-08-01 10:00:00','YYW','SQL','2017-08-01 10:00:00','YYW','SQL');</v>
      </c>
      <c r="D75" s="34" t="s">
        <v>838</v>
      </c>
      <c r="E75" s="100" t="str">
        <f t="shared" si="27"/>
        <v>IF-030000118</v>
      </c>
      <c r="F75" s="34" t="s">
        <v>839</v>
      </c>
      <c r="G75" s="34" t="s">
        <v>839</v>
      </c>
      <c r="H75" s="34" t="s">
        <v>42</v>
      </c>
      <c r="I75" s="34" t="s">
        <v>190</v>
      </c>
      <c r="J75" s="34" t="s">
        <v>64</v>
      </c>
      <c r="K75" s="34" t="s">
        <v>190</v>
      </c>
      <c r="L75" s="34" t="s">
        <v>190</v>
      </c>
      <c r="M75" s="34" t="s">
        <v>190</v>
      </c>
      <c r="N75" s="34" t="s">
        <v>1131</v>
      </c>
      <c r="O75" s="34" t="s">
        <v>42</v>
      </c>
      <c r="P75" s="34" t="s">
        <v>64</v>
      </c>
      <c r="Q75" s="34" t="s">
        <v>42</v>
      </c>
      <c r="R75" s="34" t="s">
        <v>42</v>
      </c>
      <c r="S75" s="34" t="s">
        <v>42</v>
      </c>
      <c r="T75" s="34" t="s">
        <v>42</v>
      </c>
      <c r="U75" s="34" t="s">
        <v>42</v>
      </c>
      <c r="V75" s="34" t="s">
        <v>42</v>
      </c>
      <c r="W75" s="34" t="s">
        <v>42</v>
      </c>
      <c r="X75" s="34" t="s">
        <v>42</v>
      </c>
      <c r="Y75" s="34" t="s">
        <v>64</v>
      </c>
      <c r="Z75" s="34" t="s">
        <v>42</v>
      </c>
      <c r="AA75" s="34" t="s">
        <v>42</v>
      </c>
      <c r="AB75" s="34" t="s">
        <v>42</v>
      </c>
      <c r="AC75" s="34" t="s">
        <v>190</v>
      </c>
      <c r="AD75" s="34" t="s">
        <v>42</v>
      </c>
      <c r="AE75" s="34" t="s">
        <v>190</v>
      </c>
      <c r="AF75" s="34" t="s">
        <v>42</v>
      </c>
      <c r="AG75" s="34" t="s">
        <v>64</v>
      </c>
      <c r="AH75" s="34" t="s">
        <v>64</v>
      </c>
      <c r="AI75" s="34" t="s">
        <v>190</v>
      </c>
      <c r="AJ75" s="34" t="s">
        <v>42</v>
      </c>
      <c r="AK75" s="34" t="s">
        <v>190</v>
      </c>
      <c r="AL75" s="34" t="s">
        <v>42</v>
      </c>
      <c r="AM75" s="34" t="s">
        <v>190</v>
      </c>
      <c r="AN75" s="34" t="s">
        <v>190</v>
      </c>
      <c r="AO75" s="34" t="s">
        <v>64</v>
      </c>
      <c r="AP75" s="34" t="s">
        <v>64</v>
      </c>
      <c r="AQ75" s="100" t="str">
        <f t="shared" si="28"/>
        <v>-4033</v>
      </c>
      <c r="AR75" s="100" t="str">
        <f t="shared" si="29"/>
        <v>-4033</v>
      </c>
      <c r="AS75" s="34" t="s">
        <v>42</v>
      </c>
      <c r="AT75" s="34" t="s">
        <v>42</v>
      </c>
      <c r="AU75" s="98" t="s">
        <v>42</v>
      </c>
      <c r="AV75" s="34" t="s">
        <v>64</v>
      </c>
      <c r="AW75" s="34" t="s">
        <v>42</v>
      </c>
      <c r="AX75" s="34" t="s">
        <v>190</v>
      </c>
      <c r="AY75" s="34" t="s">
        <v>42</v>
      </c>
      <c r="AZ75" s="99" t="str">
        <f t="shared" si="30"/>
        <v/>
      </c>
      <c r="BA75" s="99" t="str">
        <f t="shared" ref="BA75" si="47">IF(AO32&lt;&gt;0,AO32,0)</f>
        <v/>
      </c>
      <c r="BB75" s="34" t="s">
        <v>190</v>
      </c>
      <c r="BC75" s="34" t="s">
        <v>190</v>
      </c>
      <c r="BD75" s="34"/>
      <c r="BE75" s="34"/>
      <c r="BF75" s="34"/>
      <c r="BG75" s="34"/>
      <c r="BH75" s="34" t="s">
        <v>42</v>
      </c>
      <c r="BI75" s="34" t="s">
        <v>1132</v>
      </c>
      <c r="BJ75" s="34" t="s">
        <v>42</v>
      </c>
      <c r="BK75" s="34" t="s">
        <v>64</v>
      </c>
      <c r="BL75" s="34" t="s">
        <v>190</v>
      </c>
      <c r="BM75" s="34" t="s">
        <v>190</v>
      </c>
      <c r="BN75" s="34" t="s">
        <v>190</v>
      </c>
      <c r="BO75" s="34" t="s">
        <v>42</v>
      </c>
      <c r="BP75" s="34" t="s">
        <v>190</v>
      </c>
      <c r="BQ75" s="34" t="s">
        <v>42</v>
      </c>
      <c r="BR75" s="34" t="s">
        <v>190</v>
      </c>
      <c r="BS75" s="34" t="s">
        <v>190</v>
      </c>
      <c r="BT75" s="34" t="s">
        <v>190</v>
      </c>
      <c r="BU75" s="34" t="s">
        <v>190</v>
      </c>
      <c r="BV75" s="34" t="s">
        <v>190</v>
      </c>
      <c r="BW75" s="34" t="s">
        <v>190</v>
      </c>
      <c r="BX75" s="34" t="s">
        <v>190</v>
      </c>
      <c r="BY75" s="34" t="s">
        <v>190</v>
      </c>
      <c r="BZ75" s="34" t="s">
        <v>190</v>
      </c>
      <c r="CA75" s="34" t="s">
        <v>190</v>
      </c>
      <c r="CB75" s="34" t="s">
        <v>190</v>
      </c>
      <c r="CC75" s="34" t="s">
        <v>190</v>
      </c>
      <c r="CD75" s="34" t="s">
        <v>190</v>
      </c>
      <c r="CE75" s="34" t="s">
        <v>190</v>
      </c>
      <c r="CF75" s="34" t="s">
        <v>190</v>
      </c>
      <c r="CG75" s="34" t="s">
        <v>190</v>
      </c>
      <c r="CH75" s="34" t="s">
        <v>190</v>
      </c>
      <c r="CI75" s="34" t="s">
        <v>1211</v>
      </c>
      <c r="CJ75" s="34" t="s">
        <v>1171</v>
      </c>
      <c r="CK75" s="34" t="s">
        <v>1173</v>
      </c>
      <c r="CL75" s="34" t="s">
        <v>1211</v>
      </c>
      <c r="CM75" s="34" t="s">
        <v>1171</v>
      </c>
      <c r="CN75" s="34" t="s">
        <v>1173</v>
      </c>
      <c r="CP75" s="7" t="str">
        <f t="shared" si="18"/>
        <v>'X2901','IF-030000118','1','1',' ','0','N','0','0','0'</v>
      </c>
      <c r="CQ75" s="7" t="str">
        <f t="shared" si="19"/>
        <v>,'P84060035001',' ','N',' ',' ',' ',' ',' ',' ',' '</v>
      </c>
      <c r="CR75" s="7" t="str">
        <f t="shared" si="20"/>
        <v>,' ','N',' ',' ',' ','0',' ','0',' ','N'</v>
      </c>
      <c r="CS75" s="7" t="str">
        <f t="shared" si="21"/>
        <v>,'N','0',' ','0',' ','0','0','N','N','-4033'</v>
      </c>
      <c r="CT75" s="7" t="str">
        <f t="shared" si="22"/>
        <v>,'-4033',' ',' ',' ','N',' ','0',' ',0,0</v>
      </c>
      <c r="CU75" s="7" t="str">
        <f t="shared" si="23"/>
        <v>,'0','0',null,null,null,null,' ','84060035',' ','N'</v>
      </c>
      <c r="CV75" s="7" t="str">
        <f t="shared" si="24"/>
        <v>,'0','0','0',' ','0',' ','0','0','0','0'</v>
      </c>
      <c r="CW75" s="7" t="str">
        <f t="shared" si="25"/>
        <v>,'0','0','0','0','0','0','0','0','0','0'</v>
      </c>
      <c r="CX75" s="7" t="str">
        <f t="shared" si="26"/>
        <v>,'0','0','0','2017-08-01 10:00:00','YYW','SQL','2017-08-01 10:00:00','YYW','SQL'</v>
      </c>
    </row>
    <row r="76" spans="1:102">
      <c r="A76" s="7" t="str">
        <f t="shared" si="16"/>
        <v xml:space="preserve">INSERT INTO PS_K_CD_ARCK_B_TBL (BUSINESS_UNIT,K_CD_ARVCHK_ID,K_CD_ARVCHKLN_NO,K_CD_ARVSEQ_NO,K_CD_TRD_ID,K_CD_TRDSPT_ID,K_CD_RLCONT_SW,K_CD_TRDLN_NO,K_CD_TRDLNDSP_NO,K_CD_TRDSEQ_NO,K_CD_PO_ID,K_CD_LTRNS_FLG,K_CD_P_BARTER_SW,K_CD_P_UPAREA_FLG,K_CD_P_MARKET_FLG,K_CD_CM_CD,K_CD_CMGRPL_CD,K_CD_CMGRPM_CD,K_CD_CMGRPS_CD,K_CD_SIZE_TXT,K_CD_STKTAI_FLG,K_CD_LOIL_SW,K_CD_P_LOILZ_FLG,K_CD_LOT_ID,K_CD_WHARV_NO,K_CD_P_SUB_QNT,K_CD_P_SUB_QU_CD,K_CD_P_STD_QNT,K_CD_P_STD_QU_CD,K_CD_QUXCG_SW,K_CD_QNTINP_SW,K_CD_STKSTD_QNT,K_CD_STKSTD_QU_CD,K_CD_XCGSTDQN_RT,K_CD_P_NMNB_FLG,K_CD_P_TRD_UP,K_CD_P_BS_UP,K_CD_P_PVUP_SW,K_CD_P_UPSET_SW,K_CD_P_TRD_AMT,K_CD_P_BS_AMT,K_CD_P_VP_FLG,VAT_TXN_TYPE_CD,K_CD_P_SZ_CD,K_CD_P_SZINP_SW,K_CD_P_SZ_TAX_FLG,K_CD_SZ_RT,K_CD_SZ_INC_FLG,K_CD_P_TRDSZ_AMT,K_CD_P_BSSZ_AMT,K_CD_P_TDLOILZ_AMT,K_CD_P_BSLOILZ_AMT,K_CD_VLD_DT,K_CD_USR1_DT,K_CD_USR2_DT,K_CD_USR3_DT,K_CD_USR1_TXT,K_CD_USR2_TXT,K_CD_USR3_TXT,K_CD_DTY_SW,K_CD_DTY_AMT,K_CD_STTRDCHG_AMT,K_CD_STBSCHG_AMT,K_CD_PAYADV_FLG,K_CD_ALPYMNT_AMT,K_CD_WH_CD,K_CD_P_RTNSUB_QNT,K_CD_P_RTNSTD_QNT,K_CD_ARVRTGTRD_AMT,K_CD_ARVRTGBS_AMT,K_CD_ARVRGSZTD_AMT,K_CD_ARVRGSZBS_AMT,K_CD_P_TRDNMNB_AMT,K_CD_P_BSNMNB_AMT,K_CD_INSCKSBTL_QNT,K_CD_INSCKSDTL_QNT,K_CD_INSCKTDTL_AMT,K_CD_INSCKBSTL_AMT,K_CD_INCKTDSZTL_AM,K_CD_INCKBSSZTL_AM,K_CD_ORGARCKLN_NO,K_CD_ORGARVSEQ_NO,K_CD_ORGARVRTLN_NO,K_NS_CRT_DTTM,K_NS_CRT_OPRID,K_NS_CRT_PGM,K_NS_LSTUPD_DTTM,K_NS_LSTUPD_OPRID,K_NS_LSTUPD_PGM ) VALUES </v>
      </c>
      <c r="B76" s="7" t="str">
        <f t="shared" si="17"/>
        <v>('X2901','IF-030000119','1','1',' ','0','N','0','0','0','P84060036001',' ','N',' ',' ',' ',' ',' ',' ',' ',' ','N',' ',' ',' ','0',' ','0',' ','N','N','0',' ','0',' ','0','0','N','N','-3151','-3151',' ',' ',' ','N',' ','0',' ',0,0,'0','0',null,null,null,null,' ','84060036',' ','N','0','0','0',' ','0',' ','0','0','0','0','0','0','0','0','0','0','0','0','0','0','0','0','0','2017-08-01 10:00:00','YYW','SQL','2017-08-01 10:00:00','YYW','SQL');</v>
      </c>
      <c r="D76" s="34" t="s">
        <v>838</v>
      </c>
      <c r="E76" s="100" t="str">
        <f t="shared" si="27"/>
        <v>IF-030000119</v>
      </c>
      <c r="F76" s="34" t="s">
        <v>839</v>
      </c>
      <c r="G76" s="34" t="s">
        <v>839</v>
      </c>
      <c r="H76" s="34" t="s">
        <v>42</v>
      </c>
      <c r="I76" s="34" t="s">
        <v>190</v>
      </c>
      <c r="J76" s="34" t="s">
        <v>64</v>
      </c>
      <c r="K76" s="34" t="s">
        <v>190</v>
      </c>
      <c r="L76" s="34" t="s">
        <v>190</v>
      </c>
      <c r="M76" s="34" t="s">
        <v>190</v>
      </c>
      <c r="N76" s="34" t="s">
        <v>1133</v>
      </c>
      <c r="O76" s="34" t="s">
        <v>42</v>
      </c>
      <c r="P76" s="34" t="s">
        <v>64</v>
      </c>
      <c r="Q76" s="34" t="s">
        <v>42</v>
      </c>
      <c r="R76" s="34" t="s">
        <v>42</v>
      </c>
      <c r="S76" s="34" t="s">
        <v>42</v>
      </c>
      <c r="T76" s="34" t="s">
        <v>42</v>
      </c>
      <c r="U76" s="34" t="s">
        <v>42</v>
      </c>
      <c r="V76" s="34" t="s">
        <v>42</v>
      </c>
      <c r="W76" s="34" t="s">
        <v>42</v>
      </c>
      <c r="X76" s="34" t="s">
        <v>42</v>
      </c>
      <c r="Y76" s="34" t="s">
        <v>64</v>
      </c>
      <c r="Z76" s="34" t="s">
        <v>42</v>
      </c>
      <c r="AA76" s="34" t="s">
        <v>42</v>
      </c>
      <c r="AB76" s="34" t="s">
        <v>42</v>
      </c>
      <c r="AC76" s="34" t="s">
        <v>190</v>
      </c>
      <c r="AD76" s="34" t="s">
        <v>42</v>
      </c>
      <c r="AE76" s="34" t="s">
        <v>190</v>
      </c>
      <c r="AF76" s="34" t="s">
        <v>42</v>
      </c>
      <c r="AG76" s="34" t="s">
        <v>64</v>
      </c>
      <c r="AH76" s="34" t="s">
        <v>64</v>
      </c>
      <c r="AI76" s="34" t="s">
        <v>190</v>
      </c>
      <c r="AJ76" s="34" t="s">
        <v>42</v>
      </c>
      <c r="AK76" s="34" t="s">
        <v>190</v>
      </c>
      <c r="AL76" s="34" t="s">
        <v>42</v>
      </c>
      <c r="AM76" s="34" t="s">
        <v>190</v>
      </c>
      <c r="AN76" s="34" t="s">
        <v>190</v>
      </c>
      <c r="AO76" s="34" t="s">
        <v>64</v>
      </c>
      <c r="AP76" s="34" t="s">
        <v>64</v>
      </c>
      <c r="AQ76" s="100" t="str">
        <f t="shared" si="28"/>
        <v>-3151</v>
      </c>
      <c r="AR76" s="100" t="str">
        <f t="shared" si="29"/>
        <v>-3151</v>
      </c>
      <c r="AS76" s="34" t="s">
        <v>42</v>
      </c>
      <c r="AT76" s="34" t="s">
        <v>42</v>
      </c>
      <c r="AU76" s="98" t="s">
        <v>42</v>
      </c>
      <c r="AV76" s="34" t="s">
        <v>64</v>
      </c>
      <c r="AW76" s="34" t="s">
        <v>42</v>
      </c>
      <c r="AX76" s="34" t="s">
        <v>190</v>
      </c>
      <c r="AY76" s="34" t="s">
        <v>42</v>
      </c>
      <c r="AZ76" s="99" t="str">
        <f t="shared" si="30"/>
        <v/>
      </c>
      <c r="BA76" s="99" t="str">
        <f t="shared" ref="BA76" si="48">IF(AO33&lt;&gt;0,AO33,0)</f>
        <v/>
      </c>
      <c r="BB76" s="34" t="s">
        <v>190</v>
      </c>
      <c r="BC76" s="34" t="s">
        <v>190</v>
      </c>
      <c r="BD76" s="34"/>
      <c r="BE76" s="34"/>
      <c r="BF76" s="34"/>
      <c r="BG76" s="34"/>
      <c r="BH76" s="34" t="s">
        <v>42</v>
      </c>
      <c r="BI76" s="34" t="s">
        <v>1134</v>
      </c>
      <c r="BJ76" s="34" t="s">
        <v>42</v>
      </c>
      <c r="BK76" s="34" t="s">
        <v>64</v>
      </c>
      <c r="BL76" s="34" t="s">
        <v>190</v>
      </c>
      <c r="BM76" s="34" t="s">
        <v>190</v>
      </c>
      <c r="BN76" s="34" t="s">
        <v>190</v>
      </c>
      <c r="BO76" s="34" t="s">
        <v>42</v>
      </c>
      <c r="BP76" s="34" t="s">
        <v>190</v>
      </c>
      <c r="BQ76" s="34" t="s">
        <v>42</v>
      </c>
      <c r="BR76" s="34" t="s">
        <v>190</v>
      </c>
      <c r="BS76" s="34" t="s">
        <v>190</v>
      </c>
      <c r="BT76" s="34" t="s">
        <v>190</v>
      </c>
      <c r="BU76" s="34" t="s">
        <v>190</v>
      </c>
      <c r="BV76" s="34" t="s">
        <v>190</v>
      </c>
      <c r="BW76" s="34" t="s">
        <v>190</v>
      </c>
      <c r="BX76" s="34" t="s">
        <v>190</v>
      </c>
      <c r="BY76" s="34" t="s">
        <v>190</v>
      </c>
      <c r="BZ76" s="34" t="s">
        <v>190</v>
      </c>
      <c r="CA76" s="34" t="s">
        <v>190</v>
      </c>
      <c r="CB76" s="34" t="s">
        <v>190</v>
      </c>
      <c r="CC76" s="34" t="s">
        <v>190</v>
      </c>
      <c r="CD76" s="34" t="s">
        <v>190</v>
      </c>
      <c r="CE76" s="34" t="s">
        <v>190</v>
      </c>
      <c r="CF76" s="34" t="s">
        <v>190</v>
      </c>
      <c r="CG76" s="34" t="s">
        <v>190</v>
      </c>
      <c r="CH76" s="34" t="s">
        <v>190</v>
      </c>
      <c r="CI76" s="34" t="s">
        <v>1211</v>
      </c>
      <c r="CJ76" s="34" t="s">
        <v>1171</v>
      </c>
      <c r="CK76" s="34" t="s">
        <v>1173</v>
      </c>
      <c r="CL76" s="34" t="s">
        <v>1211</v>
      </c>
      <c r="CM76" s="34" t="s">
        <v>1171</v>
      </c>
      <c r="CN76" s="34" t="s">
        <v>1173</v>
      </c>
      <c r="CP76" s="7" t="str">
        <f t="shared" si="18"/>
        <v>'X2901','IF-030000119','1','1',' ','0','N','0','0','0'</v>
      </c>
      <c r="CQ76" s="7" t="str">
        <f t="shared" si="19"/>
        <v>,'P84060036001',' ','N',' ',' ',' ',' ',' ',' ',' '</v>
      </c>
      <c r="CR76" s="7" t="str">
        <f t="shared" si="20"/>
        <v>,' ','N',' ',' ',' ','0',' ','0',' ','N'</v>
      </c>
      <c r="CS76" s="7" t="str">
        <f t="shared" si="21"/>
        <v>,'N','0',' ','0',' ','0','0','N','N','-3151'</v>
      </c>
      <c r="CT76" s="7" t="str">
        <f t="shared" si="22"/>
        <v>,'-3151',' ',' ',' ','N',' ','0',' ',0,0</v>
      </c>
      <c r="CU76" s="7" t="str">
        <f t="shared" si="23"/>
        <v>,'0','0',null,null,null,null,' ','84060036',' ','N'</v>
      </c>
      <c r="CV76" s="7" t="str">
        <f t="shared" si="24"/>
        <v>,'0','0','0',' ','0',' ','0','0','0','0'</v>
      </c>
      <c r="CW76" s="7" t="str">
        <f t="shared" si="25"/>
        <v>,'0','0','0','0','0','0','0','0','0','0'</v>
      </c>
      <c r="CX76" s="7" t="str">
        <f t="shared" si="26"/>
        <v>,'0','0','0','2017-08-01 10:00:00','YYW','SQL','2017-08-01 10:00:00','YYW','SQL'</v>
      </c>
    </row>
    <row r="77" spans="1:102">
      <c r="A77" s="7" t="str">
        <f t="shared" si="16"/>
        <v xml:space="preserve">INSERT INTO PS_K_CD_ARCK_B_TBL (BUSINESS_UNIT,K_CD_ARVCHK_ID,K_CD_ARVCHKLN_NO,K_CD_ARVSEQ_NO,K_CD_TRD_ID,K_CD_TRDSPT_ID,K_CD_RLCONT_SW,K_CD_TRDLN_NO,K_CD_TRDLNDSP_NO,K_CD_TRDSEQ_NO,K_CD_PO_ID,K_CD_LTRNS_FLG,K_CD_P_BARTER_SW,K_CD_P_UPAREA_FLG,K_CD_P_MARKET_FLG,K_CD_CM_CD,K_CD_CMGRPL_CD,K_CD_CMGRPM_CD,K_CD_CMGRPS_CD,K_CD_SIZE_TXT,K_CD_STKTAI_FLG,K_CD_LOIL_SW,K_CD_P_LOILZ_FLG,K_CD_LOT_ID,K_CD_WHARV_NO,K_CD_P_SUB_QNT,K_CD_P_SUB_QU_CD,K_CD_P_STD_QNT,K_CD_P_STD_QU_CD,K_CD_QUXCG_SW,K_CD_QNTINP_SW,K_CD_STKSTD_QNT,K_CD_STKSTD_QU_CD,K_CD_XCGSTDQN_RT,K_CD_P_NMNB_FLG,K_CD_P_TRD_UP,K_CD_P_BS_UP,K_CD_P_PVUP_SW,K_CD_P_UPSET_SW,K_CD_P_TRD_AMT,K_CD_P_BS_AMT,K_CD_P_VP_FLG,VAT_TXN_TYPE_CD,K_CD_P_SZ_CD,K_CD_P_SZINP_SW,K_CD_P_SZ_TAX_FLG,K_CD_SZ_RT,K_CD_SZ_INC_FLG,K_CD_P_TRDSZ_AMT,K_CD_P_BSSZ_AMT,K_CD_P_TDLOILZ_AMT,K_CD_P_BSLOILZ_AMT,K_CD_VLD_DT,K_CD_USR1_DT,K_CD_USR2_DT,K_CD_USR3_DT,K_CD_USR1_TXT,K_CD_USR2_TXT,K_CD_USR3_TXT,K_CD_DTY_SW,K_CD_DTY_AMT,K_CD_STTRDCHG_AMT,K_CD_STBSCHG_AMT,K_CD_PAYADV_FLG,K_CD_ALPYMNT_AMT,K_CD_WH_CD,K_CD_P_RTNSUB_QNT,K_CD_P_RTNSTD_QNT,K_CD_ARVRTGTRD_AMT,K_CD_ARVRTGBS_AMT,K_CD_ARVRGSZTD_AMT,K_CD_ARVRGSZBS_AMT,K_CD_P_TRDNMNB_AMT,K_CD_P_BSNMNB_AMT,K_CD_INSCKSBTL_QNT,K_CD_INSCKSDTL_QNT,K_CD_INSCKTDTL_AMT,K_CD_INSCKBSTL_AMT,K_CD_INCKTDSZTL_AM,K_CD_INCKBSSZTL_AM,K_CD_ORGARCKLN_NO,K_CD_ORGARVSEQ_NO,K_CD_ORGARVRTLN_NO,K_NS_CRT_DTTM,K_NS_CRT_OPRID,K_NS_CRT_PGM,K_NS_LSTUPD_DTTM,K_NS_LSTUPD_OPRID,K_NS_LSTUPD_PGM ) VALUES </v>
      </c>
      <c r="B77" s="7" t="str">
        <f t="shared" si="17"/>
        <v>('X2901','IF-030000120','1','1',' ','0','N','0','0','0','P84060037001',' ','N',' ',' ',' ',' ',' ',' ',' ',' ','N',' ',' ',' ','0',' ','0',' ','N','N','0',' ','0',' ','0','0','N','N','-5547','-5547',' ',' ',' ','N',' ','0',' ',0,0,'0','0',null,null,null,null,' ','84060037',' ','N','0','0','0',' ','0',' ','0','0','0','0','0','0','0','0','0','0','0','0','0','0','0','0','0','2017-08-01 10:00:00','YYW','SQL','2017-08-01 10:00:00','YYW','SQL');</v>
      </c>
      <c r="D77" s="34" t="s">
        <v>838</v>
      </c>
      <c r="E77" s="100" t="str">
        <f t="shared" si="27"/>
        <v>IF-030000120</v>
      </c>
      <c r="F77" s="34" t="s">
        <v>839</v>
      </c>
      <c r="G77" s="34" t="s">
        <v>839</v>
      </c>
      <c r="H77" s="34" t="s">
        <v>42</v>
      </c>
      <c r="I77" s="34" t="s">
        <v>190</v>
      </c>
      <c r="J77" s="34" t="s">
        <v>64</v>
      </c>
      <c r="K77" s="34" t="s">
        <v>190</v>
      </c>
      <c r="L77" s="34" t="s">
        <v>190</v>
      </c>
      <c r="M77" s="34" t="s">
        <v>190</v>
      </c>
      <c r="N77" s="34" t="s">
        <v>1135</v>
      </c>
      <c r="O77" s="34" t="s">
        <v>42</v>
      </c>
      <c r="P77" s="34" t="s">
        <v>64</v>
      </c>
      <c r="Q77" s="34" t="s">
        <v>42</v>
      </c>
      <c r="R77" s="34" t="s">
        <v>42</v>
      </c>
      <c r="S77" s="34" t="s">
        <v>42</v>
      </c>
      <c r="T77" s="34" t="s">
        <v>42</v>
      </c>
      <c r="U77" s="34" t="s">
        <v>42</v>
      </c>
      <c r="V77" s="34" t="s">
        <v>42</v>
      </c>
      <c r="W77" s="34" t="s">
        <v>42</v>
      </c>
      <c r="X77" s="34" t="s">
        <v>42</v>
      </c>
      <c r="Y77" s="34" t="s">
        <v>64</v>
      </c>
      <c r="Z77" s="34" t="s">
        <v>42</v>
      </c>
      <c r="AA77" s="34" t="s">
        <v>42</v>
      </c>
      <c r="AB77" s="34" t="s">
        <v>42</v>
      </c>
      <c r="AC77" s="34" t="s">
        <v>190</v>
      </c>
      <c r="AD77" s="34" t="s">
        <v>42</v>
      </c>
      <c r="AE77" s="34" t="s">
        <v>190</v>
      </c>
      <c r="AF77" s="34" t="s">
        <v>42</v>
      </c>
      <c r="AG77" s="34" t="s">
        <v>64</v>
      </c>
      <c r="AH77" s="34" t="s">
        <v>64</v>
      </c>
      <c r="AI77" s="34" t="s">
        <v>190</v>
      </c>
      <c r="AJ77" s="34" t="s">
        <v>42</v>
      </c>
      <c r="AK77" s="34" t="s">
        <v>190</v>
      </c>
      <c r="AL77" s="34" t="s">
        <v>42</v>
      </c>
      <c r="AM77" s="34" t="s">
        <v>190</v>
      </c>
      <c r="AN77" s="34" t="s">
        <v>190</v>
      </c>
      <c r="AO77" s="34" t="s">
        <v>64</v>
      </c>
      <c r="AP77" s="34" t="s">
        <v>64</v>
      </c>
      <c r="AQ77" s="100" t="str">
        <f t="shared" si="28"/>
        <v>-5547</v>
      </c>
      <c r="AR77" s="100" t="str">
        <f t="shared" si="29"/>
        <v>-5547</v>
      </c>
      <c r="AS77" s="34" t="s">
        <v>42</v>
      </c>
      <c r="AT77" s="34" t="s">
        <v>42</v>
      </c>
      <c r="AU77" s="98" t="s">
        <v>42</v>
      </c>
      <c r="AV77" s="34" t="s">
        <v>64</v>
      </c>
      <c r="AW77" s="34" t="s">
        <v>42</v>
      </c>
      <c r="AX77" s="34" t="s">
        <v>190</v>
      </c>
      <c r="AY77" s="34" t="s">
        <v>42</v>
      </c>
      <c r="AZ77" s="99" t="str">
        <f t="shared" si="30"/>
        <v/>
      </c>
      <c r="BA77" s="99" t="str">
        <f t="shared" ref="BA77" si="49">IF(AO34&lt;&gt;0,AO34,0)</f>
        <v/>
      </c>
      <c r="BB77" s="34" t="s">
        <v>190</v>
      </c>
      <c r="BC77" s="34" t="s">
        <v>190</v>
      </c>
      <c r="BD77" s="34"/>
      <c r="BE77" s="34"/>
      <c r="BF77" s="34"/>
      <c r="BG77" s="34"/>
      <c r="BH77" s="34" t="s">
        <v>42</v>
      </c>
      <c r="BI77" s="34" t="s">
        <v>1136</v>
      </c>
      <c r="BJ77" s="34" t="s">
        <v>42</v>
      </c>
      <c r="BK77" s="34" t="s">
        <v>64</v>
      </c>
      <c r="BL77" s="34" t="s">
        <v>190</v>
      </c>
      <c r="BM77" s="34" t="s">
        <v>190</v>
      </c>
      <c r="BN77" s="34" t="s">
        <v>190</v>
      </c>
      <c r="BO77" s="34" t="s">
        <v>42</v>
      </c>
      <c r="BP77" s="34" t="s">
        <v>190</v>
      </c>
      <c r="BQ77" s="34" t="s">
        <v>42</v>
      </c>
      <c r="BR77" s="34" t="s">
        <v>190</v>
      </c>
      <c r="BS77" s="34" t="s">
        <v>190</v>
      </c>
      <c r="BT77" s="34" t="s">
        <v>190</v>
      </c>
      <c r="BU77" s="34" t="s">
        <v>190</v>
      </c>
      <c r="BV77" s="34" t="s">
        <v>190</v>
      </c>
      <c r="BW77" s="34" t="s">
        <v>190</v>
      </c>
      <c r="BX77" s="34" t="s">
        <v>190</v>
      </c>
      <c r="BY77" s="34" t="s">
        <v>190</v>
      </c>
      <c r="BZ77" s="34" t="s">
        <v>190</v>
      </c>
      <c r="CA77" s="34" t="s">
        <v>190</v>
      </c>
      <c r="CB77" s="34" t="s">
        <v>190</v>
      </c>
      <c r="CC77" s="34" t="s">
        <v>190</v>
      </c>
      <c r="CD77" s="34" t="s">
        <v>190</v>
      </c>
      <c r="CE77" s="34" t="s">
        <v>190</v>
      </c>
      <c r="CF77" s="34" t="s">
        <v>190</v>
      </c>
      <c r="CG77" s="34" t="s">
        <v>190</v>
      </c>
      <c r="CH77" s="34" t="s">
        <v>190</v>
      </c>
      <c r="CI77" s="34" t="s">
        <v>1211</v>
      </c>
      <c r="CJ77" s="34" t="s">
        <v>1171</v>
      </c>
      <c r="CK77" s="34" t="s">
        <v>1173</v>
      </c>
      <c r="CL77" s="34" t="s">
        <v>1211</v>
      </c>
      <c r="CM77" s="34" t="s">
        <v>1171</v>
      </c>
      <c r="CN77" s="34" t="s">
        <v>1173</v>
      </c>
      <c r="CP77" s="7" t="str">
        <f t="shared" si="18"/>
        <v>'X2901','IF-030000120','1','1',' ','0','N','0','0','0'</v>
      </c>
      <c r="CQ77" s="7" t="str">
        <f t="shared" si="19"/>
        <v>,'P84060037001',' ','N',' ',' ',' ',' ',' ',' ',' '</v>
      </c>
      <c r="CR77" s="7" t="str">
        <f t="shared" si="20"/>
        <v>,' ','N',' ',' ',' ','0',' ','0',' ','N'</v>
      </c>
      <c r="CS77" s="7" t="str">
        <f t="shared" si="21"/>
        <v>,'N','0',' ','0',' ','0','0','N','N','-5547'</v>
      </c>
      <c r="CT77" s="7" t="str">
        <f t="shared" si="22"/>
        <v>,'-5547',' ',' ',' ','N',' ','0',' ',0,0</v>
      </c>
      <c r="CU77" s="7" t="str">
        <f t="shared" si="23"/>
        <v>,'0','0',null,null,null,null,' ','84060037',' ','N'</v>
      </c>
      <c r="CV77" s="7" t="str">
        <f t="shared" si="24"/>
        <v>,'0','0','0',' ','0',' ','0','0','0','0'</v>
      </c>
      <c r="CW77" s="7" t="str">
        <f t="shared" si="25"/>
        <v>,'0','0','0','0','0','0','0','0','0','0'</v>
      </c>
      <c r="CX77" s="7" t="str">
        <f t="shared" si="26"/>
        <v>,'0','0','0','2017-08-01 10:00:00','YYW','SQL','2017-08-01 10:00:00','YYW','SQL'</v>
      </c>
    </row>
    <row r="78" spans="1:102">
      <c r="A78" s="7" t="str">
        <f t="shared" si="16"/>
        <v xml:space="preserve">INSERT INTO PS_K_CD_ARCK_B_TBL (BUSINESS_UNIT,K_CD_ARVCHK_ID,K_CD_ARVCHKLN_NO,K_CD_ARVSEQ_NO,K_CD_TRD_ID,K_CD_TRDSPT_ID,K_CD_RLCONT_SW,K_CD_TRDLN_NO,K_CD_TRDLNDSP_NO,K_CD_TRDSEQ_NO,K_CD_PO_ID,K_CD_LTRNS_FLG,K_CD_P_BARTER_SW,K_CD_P_UPAREA_FLG,K_CD_P_MARKET_FLG,K_CD_CM_CD,K_CD_CMGRPL_CD,K_CD_CMGRPM_CD,K_CD_CMGRPS_CD,K_CD_SIZE_TXT,K_CD_STKTAI_FLG,K_CD_LOIL_SW,K_CD_P_LOILZ_FLG,K_CD_LOT_ID,K_CD_WHARV_NO,K_CD_P_SUB_QNT,K_CD_P_SUB_QU_CD,K_CD_P_STD_QNT,K_CD_P_STD_QU_CD,K_CD_QUXCG_SW,K_CD_QNTINP_SW,K_CD_STKSTD_QNT,K_CD_STKSTD_QU_CD,K_CD_XCGSTDQN_RT,K_CD_P_NMNB_FLG,K_CD_P_TRD_UP,K_CD_P_BS_UP,K_CD_P_PVUP_SW,K_CD_P_UPSET_SW,K_CD_P_TRD_AMT,K_CD_P_BS_AMT,K_CD_P_VP_FLG,VAT_TXN_TYPE_CD,K_CD_P_SZ_CD,K_CD_P_SZINP_SW,K_CD_P_SZ_TAX_FLG,K_CD_SZ_RT,K_CD_SZ_INC_FLG,K_CD_P_TRDSZ_AMT,K_CD_P_BSSZ_AMT,K_CD_P_TDLOILZ_AMT,K_CD_P_BSLOILZ_AMT,K_CD_VLD_DT,K_CD_USR1_DT,K_CD_USR2_DT,K_CD_USR3_DT,K_CD_USR1_TXT,K_CD_USR2_TXT,K_CD_USR3_TXT,K_CD_DTY_SW,K_CD_DTY_AMT,K_CD_STTRDCHG_AMT,K_CD_STBSCHG_AMT,K_CD_PAYADV_FLG,K_CD_ALPYMNT_AMT,K_CD_WH_CD,K_CD_P_RTNSUB_QNT,K_CD_P_RTNSTD_QNT,K_CD_ARVRTGTRD_AMT,K_CD_ARVRTGBS_AMT,K_CD_ARVRGSZTD_AMT,K_CD_ARVRGSZBS_AMT,K_CD_P_TRDNMNB_AMT,K_CD_P_BSNMNB_AMT,K_CD_INSCKSBTL_QNT,K_CD_INSCKSDTL_QNT,K_CD_INSCKTDTL_AMT,K_CD_INSCKBSTL_AMT,K_CD_INCKTDSZTL_AM,K_CD_INCKBSSZTL_AM,K_CD_ORGARCKLN_NO,K_CD_ORGARVSEQ_NO,K_CD_ORGARVRTLN_NO,K_NS_CRT_DTTM,K_NS_CRT_OPRID,K_NS_CRT_PGM,K_NS_LSTUPD_DTTM,K_NS_LSTUPD_OPRID,K_NS_LSTUPD_PGM ) VALUES </v>
      </c>
      <c r="B78" s="7" t="str">
        <f t="shared" si="17"/>
        <v>('X2901','IF-030000121','1','1',' ','0','N','0','0','0','P84060038001',' ','N',' ',' ',' ',' ',' ',' ',' ',' ','N',' ',' ',' ','0',' ','0',' ','N','N','0',' ','0',' ','0','0','N','N','-5469','-5469',' ',' ',' ','N',' ','0',' ',0,0,'0','0',null,null,null,null,' ','84060038',' ','N','0','0','0',' ','0',' ','0','0','0','0','0','0','0','0','0','0','0','0','0','0','0','0','0','2017-08-01 10:00:00','YYW','SQL','2017-08-01 10:00:00','YYW','SQL');</v>
      </c>
      <c r="D78" s="34" t="s">
        <v>838</v>
      </c>
      <c r="E78" s="100" t="str">
        <f t="shared" si="27"/>
        <v>IF-030000121</v>
      </c>
      <c r="F78" s="34" t="s">
        <v>839</v>
      </c>
      <c r="G78" s="34" t="s">
        <v>839</v>
      </c>
      <c r="H78" s="34" t="s">
        <v>42</v>
      </c>
      <c r="I78" s="34" t="s">
        <v>190</v>
      </c>
      <c r="J78" s="34" t="s">
        <v>64</v>
      </c>
      <c r="K78" s="34" t="s">
        <v>190</v>
      </c>
      <c r="L78" s="34" t="s">
        <v>190</v>
      </c>
      <c r="M78" s="34" t="s">
        <v>190</v>
      </c>
      <c r="N78" s="34" t="s">
        <v>1137</v>
      </c>
      <c r="O78" s="34" t="s">
        <v>42</v>
      </c>
      <c r="P78" s="34" t="s">
        <v>64</v>
      </c>
      <c r="Q78" s="34" t="s">
        <v>42</v>
      </c>
      <c r="R78" s="34" t="s">
        <v>42</v>
      </c>
      <c r="S78" s="34" t="s">
        <v>42</v>
      </c>
      <c r="T78" s="34" t="s">
        <v>42</v>
      </c>
      <c r="U78" s="34" t="s">
        <v>42</v>
      </c>
      <c r="V78" s="34" t="s">
        <v>42</v>
      </c>
      <c r="W78" s="34" t="s">
        <v>42</v>
      </c>
      <c r="X78" s="34" t="s">
        <v>42</v>
      </c>
      <c r="Y78" s="34" t="s">
        <v>64</v>
      </c>
      <c r="Z78" s="34" t="s">
        <v>42</v>
      </c>
      <c r="AA78" s="34" t="s">
        <v>42</v>
      </c>
      <c r="AB78" s="34" t="s">
        <v>42</v>
      </c>
      <c r="AC78" s="34" t="s">
        <v>190</v>
      </c>
      <c r="AD78" s="34" t="s">
        <v>42</v>
      </c>
      <c r="AE78" s="34" t="s">
        <v>190</v>
      </c>
      <c r="AF78" s="34" t="s">
        <v>42</v>
      </c>
      <c r="AG78" s="34" t="s">
        <v>64</v>
      </c>
      <c r="AH78" s="34" t="s">
        <v>64</v>
      </c>
      <c r="AI78" s="34" t="s">
        <v>190</v>
      </c>
      <c r="AJ78" s="34" t="s">
        <v>42</v>
      </c>
      <c r="AK78" s="34" t="s">
        <v>190</v>
      </c>
      <c r="AL78" s="34" t="s">
        <v>42</v>
      </c>
      <c r="AM78" s="34" t="s">
        <v>190</v>
      </c>
      <c r="AN78" s="34" t="s">
        <v>190</v>
      </c>
      <c r="AO78" s="34" t="s">
        <v>64</v>
      </c>
      <c r="AP78" s="34" t="s">
        <v>64</v>
      </c>
      <c r="AQ78" s="100" t="str">
        <f t="shared" si="28"/>
        <v>-5469</v>
      </c>
      <c r="AR78" s="100" t="str">
        <f t="shared" si="29"/>
        <v>-5469</v>
      </c>
      <c r="AS78" s="34" t="s">
        <v>42</v>
      </c>
      <c r="AT78" s="34" t="s">
        <v>42</v>
      </c>
      <c r="AU78" s="98" t="s">
        <v>42</v>
      </c>
      <c r="AV78" s="34" t="s">
        <v>64</v>
      </c>
      <c r="AW78" s="34" t="s">
        <v>42</v>
      </c>
      <c r="AX78" s="34" t="s">
        <v>190</v>
      </c>
      <c r="AY78" s="34" t="s">
        <v>42</v>
      </c>
      <c r="AZ78" s="99" t="str">
        <f t="shared" si="30"/>
        <v/>
      </c>
      <c r="BA78" s="99" t="str">
        <f t="shared" ref="BA78" si="50">IF(AO35&lt;&gt;0,AO35,0)</f>
        <v/>
      </c>
      <c r="BB78" s="34" t="s">
        <v>190</v>
      </c>
      <c r="BC78" s="34" t="s">
        <v>190</v>
      </c>
      <c r="BD78" s="34"/>
      <c r="BE78" s="34"/>
      <c r="BF78" s="34"/>
      <c r="BG78" s="34"/>
      <c r="BH78" s="34" t="s">
        <v>42</v>
      </c>
      <c r="BI78" s="34" t="s">
        <v>1138</v>
      </c>
      <c r="BJ78" s="34" t="s">
        <v>42</v>
      </c>
      <c r="BK78" s="34" t="s">
        <v>64</v>
      </c>
      <c r="BL78" s="34" t="s">
        <v>190</v>
      </c>
      <c r="BM78" s="34" t="s">
        <v>190</v>
      </c>
      <c r="BN78" s="34" t="s">
        <v>190</v>
      </c>
      <c r="BO78" s="34" t="s">
        <v>42</v>
      </c>
      <c r="BP78" s="34" t="s">
        <v>190</v>
      </c>
      <c r="BQ78" s="34" t="s">
        <v>42</v>
      </c>
      <c r="BR78" s="34" t="s">
        <v>190</v>
      </c>
      <c r="BS78" s="34" t="s">
        <v>190</v>
      </c>
      <c r="BT78" s="34" t="s">
        <v>190</v>
      </c>
      <c r="BU78" s="34" t="s">
        <v>190</v>
      </c>
      <c r="BV78" s="34" t="s">
        <v>190</v>
      </c>
      <c r="BW78" s="34" t="s">
        <v>190</v>
      </c>
      <c r="BX78" s="34" t="s">
        <v>190</v>
      </c>
      <c r="BY78" s="34" t="s">
        <v>190</v>
      </c>
      <c r="BZ78" s="34" t="s">
        <v>190</v>
      </c>
      <c r="CA78" s="34" t="s">
        <v>190</v>
      </c>
      <c r="CB78" s="34" t="s">
        <v>190</v>
      </c>
      <c r="CC78" s="34" t="s">
        <v>190</v>
      </c>
      <c r="CD78" s="34" t="s">
        <v>190</v>
      </c>
      <c r="CE78" s="34" t="s">
        <v>190</v>
      </c>
      <c r="CF78" s="34" t="s">
        <v>190</v>
      </c>
      <c r="CG78" s="34" t="s">
        <v>190</v>
      </c>
      <c r="CH78" s="34" t="s">
        <v>190</v>
      </c>
      <c r="CI78" s="34" t="s">
        <v>1211</v>
      </c>
      <c r="CJ78" s="34" t="s">
        <v>1171</v>
      </c>
      <c r="CK78" s="34" t="s">
        <v>1173</v>
      </c>
      <c r="CL78" s="34" t="s">
        <v>1211</v>
      </c>
      <c r="CM78" s="34" t="s">
        <v>1171</v>
      </c>
      <c r="CN78" s="34" t="s">
        <v>1173</v>
      </c>
      <c r="CP78" s="7" t="str">
        <f t="shared" si="18"/>
        <v>'X2901','IF-030000121','1','1',' ','0','N','0','0','0'</v>
      </c>
      <c r="CQ78" s="7" t="str">
        <f t="shared" si="19"/>
        <v>,'P84060038001',' ','N',' ',' ',' ',' ',' ',' ',' '</v>
      </c>
      <c r="CR78" s="7" t="str">
        <f t="shared" si="20"/>
        <v>,' ','N',' ',' ',' ','0',' ','0',' ','N'</v>
      </c>
      <c r="CS78" s="7" t="str">
        <f t="shared" si="21"/>
        <v>,'N','0',' ','0',' ','0','0','N','N','-5469'</v>
      </c>
      <c r="CT78" s="7" t="str">
        <f t="shared" si="22"/>
        <v>,'-5469',' ',' ',' ','N',' ','0',' ',0,0</v>
      </c>
      <c r="CU78" s="7" t="str">
        <f t="shared" si="23"/>
        <v>,'0','0',null,null,null,null,' ','84060038',' ','N'</v>
      </c>
      <c r="CV78" s="7" t="str">
        <f t="shared" si="24"/>
        <v>,'0','0','0',' ','0',' ','0','0','0','0'</v>
      </c>
      <c r="CW78" s="7" t="str">
        <f t="shared" si="25"/>
        <v>,'0','0','0','0','0','0','0','0','0','0'</v>
      </c>
      <c r="CX78" s="7" t="str">
        <f t="shared" si="26"/>
        <v>,'0','0','0','2017-08-01 10:00:00','YYW','SQL','2017-08-01 10:00:00','YYW','SQL'</v>
      </c>
    </row>
    <row r="79" spans="1:102">
      <c r="A79" s="7" t="str">
        <f t="shared" si="16"/>
        <v xml:space="preserve">INSERT INTO PS_K_CD_ARCK_B_TBL (BUSINESS_UNIT,K_CD_ARVCHK_ID,K_CD_ARVCHKLN_NO,K_CD_ARVSEQ_NO,K_CD_TRD_ID,K_CD_TRDSPT_ID,K_CD_RLCONT_SW,K_CD_TRDLN_NO,K_CD_TRDLNDSP_NO,K_CD_TRDSEQ_NO,K_CD_PO_ID,K_CD_LTRNS_FLG,K_CD_P_BARTER_SW,K_CD_P_UPAREA_FLG,K_CD_P_MARKET_FLG,K_CD_CM_CD,K_CD_CMGRPL_CD,K_CD_CMGRPM_CD,K_CD_CMGRPS_CD,K_CD_SIZE_TXT,K_CD_STKTAI_FLG,K_CD_LOIL_SW,K_CD_P_LOILZ_FLG,K_CD_LOT_ID,K_CD_WHARV_NO,K_CD_P_SUB_QNT,K_CD_P_SUB_QU_CD,K_CD_P_STD_QNT,K_CD_P_STD_QU_CD,K_CD_QUXCG_SW,K_CD_QNTINP_SW,K_CD_STKSTD_QNT,K_CD_STKSTD_QU_CD,K_CD_XCGSTDQN_RT,K_CD_P_NMNB_FLG,K_CD_P_TRD_UP,K_CD_P_BS_UP,K_CD_P_PVUP_SW,K_CD_P_UPSET_SW,K_CD_P_TRD_AMT,K_CD_P_BS_AMT,K_CD_P_VP_FLG,VAT_TXN_TYPE_CD,K_CD_P_SZ_CD,K_CD_P_SZINP_SW,K_CD_P_SZ_TAX_FLG,K_CD_SZ_RT,K_CD_SZ_INC_FLG,K_CD_P_TRDSZ_AMT,K_CD_P_BSSZ_AMT,K_CD_P_TDLOILZ_AMT,K_CD_P_BSLOILZ_AMT,K_CD_VLD_DT,K_CD_USR1_DT,K_CD_USR2_DT,K_CD_USR3_DT,K_CD_USR1_TXT,K_CD_USR2_TXT,K_CD_USR3_TXT,K_CD_DTY_SW,K_CD_DTY_AMT,K_CD_STTRDCHG_AMT,K_CD_STBSCHG_AMT,K_CD_PAYADV_FLG,K_CD_ALPYMNT_AMT,K_CD_WH_CD,K_CD_P_RTNSUB_QNT,K_CD_P_RTNSTD_QNT,K_CD_ARVRTGTRD_AMT,K_CD_ARVRTGBS_AMT,K_CD_ARVRGSZTD_AMT,K_CD_ARVRGSZBS_AMT,K_CD_P_TRDNMNB_AMT,K_CD_P_BSNMNB_AMT,K_CD_INSCKSBTL_QNT,K_CD_INSCKSDTL_QNT,K_CD_INSCKTDTL_AMT,K_CD_INSCKBSTL_AMT,K_CD_INCKTDSZTL_AM,K_CD_INCKBSSZTL_AM,K_CD_ORGARCKLN_NO,K_CD_ORGARVSEQ_NO,K_CD_ORGARVRTLN_NO,K_NS_CRT_DTTM,K_NS_CRT_OPRID,K_NS_CRT_PGM,K_NS_LSTUPD_DTTM,K_NS_LSTUPD_OPRID,K_NS_LSTUPD_PGM ) VALUES </v>
      </c>
      <c r="B79" s="7" t="str">
        <f t="shared" si="17"/>
        <v>('X2901','IF-030000122','1','1',' ','0','N','0','0','0','P84060039001',' ','N',' ',' ',' ',' ',' ',' ',' ',' ','N',' ',' ',' ','0',' ','0',' ','N','N','0',' ','0',' ','0','0','N','N','-2976','-2976',' ',' ',' ','N',' ','0',' ',0,0,'0','0',null,null,null,null,' ','84060039',' ','N','0','0','0',' ','0',' ','0','0','0','0','0','0','0','0','0','0','0','0','0','0','0','0','0','2017-08-01 10:00:00','YYW','SQL','2017-08-01 10:00:00','YYW','SQL');</v>
      </c>
      <c r="D79" s="34" t="s">
        <v>838</v>
      </c>
      <c r="E79" s="100" t="str">
        <f t="shared" si="27"/>
        <v>IF-030000122</v>
      </c>
      <c r="F79" s="34" t="s">
        <v>839</v>
      </c>
      <c r="G79" s="34" t="s">
        <v>839</v>
      </c>
      <c r="H79" s="34" t="s">
        <v>42</v>
      </c>
      <c r="I79" s="34" t="s">
        <v>190</v>
      </c>
      <c r="J79" s="34" t="s">
        <v>64</v>
      </c>
      <c r="K79" s="34" t="s">
        <v>190</v>
      </c>
      <c r="L79" s="34" t="s">
        <v>190</v>
      </c>
      <c r="M79" s="34" t="s">
        <v>190</v>
      </c>
      <c r="N79" s="34" t="s">
        <v>1139</v>
      </c>
      <c r="O79" s="34" t="s">
        <v>42</v>
      </c>
      <c r="P79" s="34" t="s">
        <v>64</v>
      </c>
      <c r="Q79" s="34" t="s">
        <v>42</v>
      </c>
      <c r="R79" s="34" t="s">
        <v>42</v>
      </c>
      <c r="S79" s="34" t="s">
        <v>42</v>
      </c>
      <c r="T79" s="34" t="s">
        <v>42</v>
      </c>
      <c r="U79" s="34" t="s">
        <v>42</v>
      </c>
      <c r="V79" s="34" t="s">
        <v>42</v>
      </c>
      <c r="W79" s="34" t="s">
        <v>42</v>
      </c>
      <c r="X79" s="34" t="s">
        <v>42</v>
      </c>
      <c r="Y79" s="34" t="s">
        <v>64</v>
      </c>
      <c r="Z79" s="34" t="s">
        <v>42</v>
      </c>
      <c r="AA79" s="34" t="s">
        <v>42</v>
      </c>
      <c r="AB79" s="34" t="s">
        <v>42</v>
      </c>
      <c r="AC79" s="34" t="s">
        <v>190</v>
      </c>
      <c r="AD79" s="34" t="s">
        <v>42</v>
      </c>
      <c r="AE79" s="34" t="s">
        <v>190</v>
      </c>
      <c r="AF79" s="34" t="s">
        <v>42</v>
      </c>
      <c r="AG79" s="34" t="s">
        <v>64</v>
      </c>
      <c r="AH79" s="34" t="s">
        <v>64</v>
      </c>
      <c r="AI79" s="34" t="s">
        <v>190</v>
      </c>
      <c r="AJ79" s="34" t="s">
        <v>42</v>
      </c>
      <c r="AK79" s="34" t="s">
        <v>190</v>
      </c>
      <c r="AL79" s="34" t="s">
        <v>42</v>
      </c>
      <c r="AM79" s="34" t="s">
        <v>190</v>
      </c>
      <c r="AN79" s="34" t="s">
        <v>190</v>
      </c>
      <c r="AO79" s="34" t="s">
        <v>64</v>
      </c>
      <c r="AP79" s="34" t="s">
        <v>64</v>
      </c>
      <c r="AQ79" s="100" t="str">
        <f t="shared" si="28"/>
        <v>-2976</v>
      </c>
      <c r="AR79" s="100" t="str">
        <f t="shared" si="29"/>
        <v>-2976</v>
      </c>
      <c r="AS79" s="34" t="s">
        <v>42</v>
      </c>
      <c r="AT79" s="34" t="s">
        <v>42</v>
      </c>
      <c r="AU79" s="98" t="s">
        <v>42</v>
      </c>
      <c r="AV79" s="34" t="s">
        <v>64</v>
      </c>
      <c r="AW79" s="34" t="s">
        <v>42</v>
      </c>
      <c r="AX79" s="34" t="s">
        <v>190</v>
      </c>
      <c r="AY79" s="34" t="s">
        <v>42</v>
      </c>
      <c r="AZ79" s="99" t="str">
        <f t="shared" si="30"/>
        <v/>
      </c>
      <c r="BA79" s="99" t="str">
        <f t="shared" ref="BA79" si="51">IF(AO36&lt;&gt;0,AO36,0)</f>
        <v/>
      </c>
      <c r="BB79" s="34" t="s">
        <v>190</v>
      </c>
      <c r="BC79" s="34" t="s">
        <v>190</v>
      </c>
      <c r="BD79" s="34"/>
      <c r="BE79" s="34"/>
      <c r="BF79" s="34"/>
      <c r="BG79" s="34"/>
      <c r="BH79" s="34" t="s">
        <v>42</v>
      </c>
      <c r="BI79" s="34" t="s">
        <v>1140</v>
      </c>
      <c r="BJ79" s="34" t="s">
        <v>42</v>
      </c>
      <c r="BK79" s="34" t="s">
        <v>64</v>
      </c>
      <c r="BL79" s="34" t="s">
        <v>190</v>
      </c>
      <c r="BM79" s="34" t="s">
        <v>190</v>
      </c>
      <c r="BN79" s="34" t="s">
        <v>190</v>
      </c>
      <c r="BO79" s="34" t="s">
        <v>42</v>
      </c>
      <c r="BP79" s="34" t="s">
        <v>190</v>
      </c>
      <c r="BQ79" s="34" t="s">
        <v>42</v>
      </c>
      <c r="BR79" s="34" t="s">
        <v>190</v>
      </c>
      <c r="BS79" s="34" t="s">
        <v>190</v>
      </c>
      <c r="BT79" s="34" t="s">
        <v>190</v>
      </c>
      <c r="BU79" s="34" t="s">
        <v>190</v>
      </c>
      <c r="BV79" s="34" t="s">
        <v>190</v>
      </c>
      <c r="BW79" s="34" t="s">
        <v>190</v>
      </c>
      <c r="BX79" s="34" t="s">
        <v>190</v>
      </c>
      <c r="BY79" s="34" t="s">
        <v>190</v>
      </c>
      <c r="BZ79" s="34" t="s">
        <v>190</v>
      </c>
      <c r="CA79" s="34" t="s">
        <v>190</v>
      </c>
      <c r="CB79" s="34" t="s">
        <v>190</v>
      </c>
      <c r="CC79" s="34" t="s">
        <v>190</v>
      </c>
      <c r="CD79" s="34" t="s">
        <v>190</v>
      </c>
      <c r="CE79" s="34" t="s">
        <v>190</v>
      </c>
      <c r="CF79" s="34" t="s">
        <v>190</v>
      </c>
      <c r="CG79" s="34" t="s">
        <v>190</v>
      </c>
      <c r="CH79" s="34" t="s">
        <v>190</v>
      </c>
      <c r="CI79" s="34" t="s">
        <v>1211</v>
      </c>
      <c r="CJ79" s="34" t="s">
        <v>1171</v>
      </c>
      <c r="CK79" s="34" t="s">
        <v>1173</v>
      </c>
      <c r="CL79" s="34" t="s">
        <v>1211</v>
      </c>
      <c r="CM79" s="34" t="s">
        <v>1171</v>
      </c>
      <c r="CN79" s="34" t="s">
        <v>1173</v>
      </c>
      <c r="CP79" s="7" t="str">
        <f t="shared" si="18"/>
        <v>'X2901','IF-030000122','1','1',' ','0','N','0','0','0'</v>
      </c>
      <c r="CQ79" s="7" t="str">
        <f t="shared" si="19"/>
        <v>,'P84060039001',' ','N',' ',' ',' ',' ',' ',' ',' '</v>
      </c>
      <c r="CR79" s="7" t="str">
        <f t="shared" si="20"/>
        <v>,' ','N',' ',' ',' ','0',' ','0',' ','N'</v>
      </c>
      <c r="CS79" s="7" t="str">
        <f t="shared" si="21"/>
        <v>,'N','0',' ','0',' ','0','0','N','N','-2976'</v>
      </c>
      <c r="CT79" s="7" t="str">
        <f t="shared" si="22"/>
        <v>,'-2976',' ',' ',' ','N',' ','0',' ',0,0</v>
      </c>
      <c r="CU79" s="7" t="str">
        <f t="shared" si="23"/>
        <v>,'0','0',null,null,null,null,' ','84060039',' ','N'</v>
      </c>
      <c r="CV79" s="7" t="str">
        <f t="shared" si="24"/>
        <v>,'0','0','0',' ','0',' ','0','0','0','0'</v>
      </c>
      <c r="CW79" s="7" t="str">
        <f t="shared" si="25"/>
        <v>,'0','0','0','0','0','0','0','0','0','0'</v>
      </c>
      <c r="CX79" s="7" t="str">
        <f t="shared" si="26"/>
        <v>,'0','0','0','2017-08-01 10:00:00','YYW','SQL','2017-08-01 10:00:00','YYW','SQL'</v>
      </c>
    </row>
    <row r="80" spans="1:102">
      <c r="A80" s="7" t="str">
        <f t="shared" si="16"/>
        <v xml:space="preserve">INSERT INTO PS_K_CD_ARCK_B_TBL (BUSINESS_UNIT,K_CD_ARVCHK_ID,K_CD_ARVCHKLN_NO,K_CD_ARVSEQ_NO,K_CD_TRD_ID,K_CD_TRDSPT_ID,K_CD_RLCONT_SW,K_CD_TRDLN_NO,K_CD_TRDLNDSP_NO,K_CD_TRDSEQ_NO,K_CD_PO_ID,K_CD_LTRNS_FLG,K_CD_P_BARTER_SW,K_CD_P_UPAREA_FLG,K_CD_P_MARKET_FLG,K_CD_CM_CD,K_CD_CMGRPL_CD,K_CD_CMGRPM_CD,K_CD_CMGRPS_CD,K_CD_SIZE_TXT,K_CD_STKTAI_FLG,K_CD_LOIL_SW,K_CD_P_LOILZ_FLG,K_CD_LOT_ID,K_CD_WHARV_NO,K_CD_P_SUB_QNT,K_CD_P_SUB_QU_CD,K_CD_P_STD_QNT,K_CD_P_STD_QU_CD,K_CD_QUXCG_SW,K_CD_QNTINP_SW,K_CD_STKSTD_QNT,K_CD_STKSTD_QU_CD,K_CD_XCGSTDQN_RT,K_CD_P_NMNB_FLG,K_CD_P_TRD_UP,K_CD_P_BS_UP,K_CD_P_PVUP_SW,K_CD_P_UPSET_SW,K_CD_P_TRD_AMT,K_CD_P_BS_AMT,K_CD_P_VP_FLG,VAT_TXN_TYPE_CD,K_CD_P_SZ_CD,K_CD_P_SZINP_SW,K_CD_P_SZ_TAX_FLG,K_CD_SZ_RT,K_CD_SZ_INC_FLG,K_CD_P_TRDSZ_AMT,K_CD_P_BSSZ_AMT,K_CD_P_TDLOILZ_AMT,K_CD_P_BSLOILZ_AMT,K_CD_VLD_DT,K_CD_USR1_DT,K_CD_USR2_DT,K_CD_USR3_DT,K_CD_USR1_TXT,K_CD_USR2_TXT,K_CD_USR3_TXT,K_CD_DTY_SW,K_CD_DTY_AMT,K_CD_STTRDCHG_AMT,K_CD_STBSCHG_AMT,K_CD_PAYADV_FLG,K_CD_ALPYMNT_AMT,K_CD_WH_CD,K_CD_P_RTNSUB_QNT,K_CD_P_RTNSTD_QNT,K_CD_ARVRTGTRD_AMT,K_CD_ARVRTGBS_AMT,K_CD_ARVRGSZTD_AMT,K_CD_ARVRGSZBS_AMT,K_CD_P_TRDNMNB_AMT,K_CD_P_BSNMNB_AMT,K_CD_INSCKSBTL_QNT,K_CD_INSCKSDTL_QNT,K_CD_INSCKTDTL_AMT,K_CD_INSCKBSTL_AMT,K_CD_INCKTDSZTL_AM,K_CD_INCKBSSZTL_AM,K_CD_ORGARCKLN_NO,K_CD_ORGARVSEQ_NO,K_CD_ORGARVRTLN_NO,K_NS_CRT_DTTM,K_NS_CRT_OPRID,K_NS_CRT_PGM,K_NS_LSTUPD_DTTM,K_NS_LSTUPD_OPRID,K_NS_LSTUPD_PGM ) VALUES </v>
      </c>
      <c r="B80" s="7" t="str">
        <f t="shared" si="17"/>
        <v>('X2901','IF-030000123','1','1',' ','0','N','0','0','0','P84060777001',' ','N',' ',' ',' ',' ',' ',' ',' ',' ','N',' ',' ',' ','0',' ','0',' ','N','N','0',' ','0',' ','0','0','N','N','147360','147360',' ',' ',' ','N',' ','0',' ',0,0,'0','0',null,null,null,null,' ','84060777',' ','N','0','0','0',' ','0',' ','0','0','0','0','0','0','0','0','0','0','0','0','0','0','0','0','0','2017-08-01 10:00:00','YYW','SQL','2017-08-01 10:00:00','YYW','SQL');</v>
      </c>
      <c r="D80" s="34" t="s">
        <v>838</v>
      </c>
      <c r="E80" s="100" t="str">
        <f t="shared" si="27"/>
        <v>IF-030000123</v>
      </c>
      <c r="F80" s="34" t="s">
        <v>839</v>
      </c>
      <c r="G80" s="34" t="s">
        <v>839</v>
      </c>
      <c r="H80" s="34" t="s">
        <v>42</v>
      </c>
      <c r="I80" s="34" t="s">
        <v>190</v>
      </c>
      <c r="J80" s="34" t="s">
        <v>64</v>
      </c>
      <c r="K80" s="34" t="s">
        <v>190</v>
      </c>
      <c r="L80" s="34" t="s">
        <v>190</v>
      </c>
      <c r="M80" s="34" t="s">
        <v>190</v>
      </c>
      <c r="N80" s="34" t="s">
        <v>1141</v>
      </c>
      <c r="O80" s="34" t="s">
        <v>42</v>
      </c>
      <c r="P80" s="34" t="s">
        <v>64</v>
      </c>
      <c r="Q80" s="34" t="s">
        <v>42</v>
      </c>
      <c r="R80" s="34" t="s">
        <v>42</v>
      </c>
      <c r="S80" s="34" t="s">
        <v>42</v>
      </c>
      <c r="T80" s="34" t="s">
        <v>42</v>
      </c>
      <c r="U80" s="34" t="s">
        <v>42</v>
      </c>
      <c r="V80" s="34" t="s">
        <v>42</v>
      </c>
      <c r="W80" s="34" t="s">
        <v>42</v>
      </c>
      <c r="X80" s="34" t="s">
        <v>42</v>
      </c>
      <c r="Y80" s="34" t="s">
        <v>64</v>
      </c>
      <c r="Z80" s="34" t="s">
        <v>42</v>
      </c>
      <c r="AA80" s="34" t="s">
        <v>42</v>
      </c>
      <c r="AB80" s="34" t="s">
        <v>42</v>
      </c>
      <c r="AC80" s="34" t="s">
        <v>190</v>
      </c>
      <c r="AD80" s="34" t="s">
        <v>42</v>
      </c>
      <c r="AE80" s="34" t="s">
        <v>190</v>
      </c>
      <c r="AF80" s="34" t="s">
        <v>42</v>
      </c>
      <c r="AG80" s="34" t="s">
        <v>64</v>
      </c>
      <c r="AH80" s="34" t="s">
        <v>64</v>
      </c>
      <c r="AI80" s="34" t="s">
        <v>190</v>
      </c>
      <c r="AJ80" s="34" t="s">
        <v>42</v>
      </c>
      <c r="AK80" s="34" t="s">
        <v>190</v>
      </c>
      <c r="AL80" s="34" t="s">
        <v>42</v>
      </c>
      <c r="AM80" s="34" t="s">
        <v>190</v>
      </c>
      <c r="AN80" s="34" t="s">
        <v>190</v>
      </c>
      <c r="AO80" s="34" t="s">
        <v>64</v>
      </c>
      <c r="AP80" s="34" t="s">
        <v>64</v>
      </c>
      <c r="AQ80" s="100" t="str">
        <f t="shared" si="28"/>
        <v>147360</v>
      </c>
      <c r="AR80" s="100" t="str">
        <f t="shared" si="29"/>
        <v>147360</v>
      </c>
      <c r="AS80" s="34" t="s">
        <v>42</v>
      </c>
      <c r="AT80" s="34" t="s">
        <v>42</v>
      </c>
      <c r="AU80" s="98" t="s">
        <v>42</v>
      </c>
      <c r="AV80" s="34" t="s">
        <v>64</v>
      </c>
      <c r="AW80" s="34" t="s">
        <v>42</v>
      </c>
      <c r="AX80" s="34" t="s">
        <v>190</v>
      </c>
      <c r="AY80" s="34" t="s">
        <v>42</v>
      </c>
      <c r="AZ80" s="99" t="str">
        <f t="shared" si="30"/>
        <v/>
      </c>
      <c r="BA80" s="99" t="str">
        <f t="shared" ref="BA80" si="52">IF(AO37&lt;&gt;0,AO37,0)</f>
        <v/>
      </c>
      <c r="BB80" s="34" t="s">
        <v>190</v>
      </c>
      <c r="BC80" s="34" t="s">
        <v>190</v>
      </c>
      <c r="BD80" s="34"/>
      <c r="BE80" s="34"/>
      <c r="BF80" s="34"/>
      <c r="BG80" s="34"/>
      <c r="BH80" s="34" t="s">
        <v>42</v>
      </c>
      <c r="BI80" s="34" t="s">
        <v>1142</v>
      </c>
      <c r="BJ80" s="34" t="s">
        <v>42</v>
      </c>
      <c r="BK80" s="34" t="s">
        <v>64</v>
      </c>
      <c r="BL80" s="34" t="s">
        <v>190</v>
      </c>
      <c r="BM80" s="34" t="s">
        <v>190</v>
      </c>
      <c r="BN80" s="34" t="s">
        <v>190</v>
      </c>
      <c r="BO80" s="34" t="s">
        <v>42</v>
      </c>
      <c r="BP80" s="34" t="s">
        <v>190</v>
      </c>
      <c r="BQ80" s="34" t="s">
        <v>42</v>
      </c>
      <c r="BR80" s="34" t="s">
        <v>190</v>
      </c>
      <c r="BS80" s="34" t="s">
        <v>190</v>
      </c>
      <c r="BT80" s="34" t="s">
        <v>190</v>
      </c>
      <c r="BU80" s="34" t="s">
        <v>190</v>
      </c>
      <c r="BV80" s="34" t="s">
        <v>190</v>
      </c>
      <c r="BW80" s="34" t="s">
        <v>190</v>
      </c>
      <c r="BX80" s="34" t="s">
        <v>190</v>
      </c>
      <c r="BY80" s="34" t="s">
        <v>190</v>
      </c>
      <c r="BZ80" s="34" t="s">
        <v>190</v>
      </c>
      <c r="CA80" s="34" t="s">
        <v>190</v>
      </c>
      <c r="CB80" s="34" t="s">
        <v>190</v>
      </c>
      <c r="CC80" s="34" t="s">
        <v>190</v>
      </c>
      <c r="CD80" s="34" t="s">
        <v>190</v>
      </c>
      <c r="CE80" s="34" t="s">
        <v>190</v>
      </c>
      <c r="CF80" s="34" t="s">
        <v>190</v>
      </c>
      <c r="CG80" s="34" t="s">
        <v>190</v>
      </c>
      <c r="CH80" s="34" t="s">
        <v>190</v>
      </c>
      <c r="CI80" s="34" t="s">
        <v>1211</v>
      </c>
      <c r="CJ80" s="34" t="s">
        <v>1171</v>
      </c>
      <c r="CK80" s="34" t="s">
        <v>1173</v>
      </c>
      <c r="CL80" s="34" t="s">
        <v>1211</v>
      </c>
      <c r="CM80" s="34" t="s">
        <v>1171</v>
      </c>
      <c r="CN80" s="34" t="s">
        <v>1173</v>
      </c>
      <c r="CP80" s="7" t="str">
        <f t="shared" si="18"/>
        <v>'X2901','IF-030000123','1','1',' ','0','N','0','0','0'</v>
      </c>
      <c r="CQ80" s="7" t="str">
        <f t="shared" si="19"/>
        <v>,'P84060777001',' ','N',' ',' ',' ',' ',' ',' ',' '</v>
      </c>
      <c r="CR80" s="7" t="str">
        <f t="shared" si="20"/>
        <v>,' ','N',' ',' ',' ','0',' ','0',' ','N'</v>
      </c>
      <c r="CS80" s="7" t="str">
        <f t="shared" si="21"/>
        <v>,'N','0',' ','0',' ','0','0','N','N','147360'</v>
      </c>
      <c r="CT80" s="7" t="str">
        <f t="shared" si="22"/>
        <v>,'147360',' ',' ',' ','N',' ','0',' ',0,0</v>
      </c>
      <c r="CU80" s="7" t="str">
        <f t="shared" si="23"/>
        <v>,'0','0',null,null,null,null,' ','84060777',' ','N'</v>
      </c>
      <c r="CV80" s="7" t="str">
        <f t="shared" si="24"/>
        <v>,'0','0','0',' ','0',' ','0','0','0','0'</v>
      </c>
      <c r="CW80" s="7" t="str">
        <f t="shared" si="25"/>
        <v>,'0','0','0','0','0','0','0','0','0','0'</v>
      </c>
      <c r="CX80" s="7" t="str">
        <f t="shared" si="26"/>
        <v>,'0','0','0','2017-08-01 10:00:00','YYW','SQL','2017-08-01 10:00:00','YYW','SQL'</v>
      </c>
    </row>
    <row r="81" spans="1:102">
      <c r="A81" s="7" t="str">
        <f t="shared" si="16"/>
        <v xml:space="preserve">INSERT INTO PS_K_CD_ARCK_B_TBL (BUSINESS_UNIT,K_CD_ARVCHK_ID,K_CD_ARVCHKLN_NO,K_CD_ARVSEQ_NO,K_CD_TRD_ID,K_CD_TRDSPT_ID,K_CD_RLCONT_SW,K_CD_TRDLN_NO,K_CD_TRDLNDSP_NO,K_CD_TRDSEQ_NO,K_CD_PO_ID,K_CD_LTRNS_FLG,K_CD_P_BARTER_SW,K_CD_P_UPAREA_FLG,K_CD_P_MARKET_FLG,K_CD_CM_CD,K_CD_CMGRPL_CD,K_CD_CMGRPM_CD,K_CD_CMGRPS_CD,K_CD_SIZE_TXT,K_CD_STKTAI_FLG,K_CD_LOIL_SW,K_CD_P_LOILZ_FLG,K_CD_LOT_ID,K_CD_WHARV_NO,K_CD_P_SUB_QNT,K_CD_P_SUB_QU_CD,K_CD_P_STD_QNT,K_CD_P_STD_QU_CD,K_CD_QUXCG_SW,K_CD_QNTINP_SW,K_CD_STKSTD_QNT,K_CD_STKSTD_QU_CD,K_CD_XCGSTDQN_RT,K_CD_P_NMNB_FLG,K_CD_P_TRD_UP,K_CD_P_BS_UP,K_CD_P_PVUP_SW,K_CD_P_UPSET_SW,K_CD_P_TRD_AMT,K_CD_P_BS_AMT,K_CD_P_VP_FLG,VAT_TXN_TYPE_CD,K_CD_P_SZ_CD,K_CD_P_SZINP_SW,K_CD_P_SZ_TAX_FLG,K_CD_SZ_RT,K_CD_SZ_INC_FLG,K_CD_P_TRDSZ_AMT,K_CD_P_BSSZ_AMT,K_CD_P_TDLOILZ_AMT,K_CD_P_BSLOILZ_AMT,K_CD_VLD_DT,K_CD_USR1_DT,K_CD_USR2_DT,K_CD_USR3_DT,K_CD_USR1_TXT,K_CD_USR2_TXT,K_CD_USR3_TXT,K_CD_DTY_SW,K_CD_DTY_AMT,K_CD_STTRDCHG_AMT,K_CD_STBSCHG_AMT,K_CD_PAYADV_FLG,K_CD_ALPYMNT_AMT,K_CD_WH_CD,K_CD_P_RTNSUB_QNT,K_CD_P_RTNSTD_QNT,K_CD_ARVRTGTRD_AMT,K_CD_ARVRTGBS_AMT,K_CD_ARVRGSZTD_AMT,K_CD_ARVRGSZBS_AMT,K_CD_P_TRDNMNB_AMT,K_CD_P_BSNMNB_AMT,K_CD_INSCKSBTL_QNT,K_CD_INSCKSDTL_QNT,K_CD_INSCKTDTL_AMT,K_CD_INSCKBSTL_AMT,K_CD_INCKTDSZTL_AM,K_CD_INCKBSSZTL_AM,K_CD_ORGARCKLN_NO,K_CD_ORGARVSEQ_NO,K_CD_ORGARVRTLN_NO,K_NS_CRT_DTTM,K_NS_CRT_OPRID,K_NS_CRT_PGM,K_NS_LSTUPD_DTTM,K_NS_LSTUPD_OPRID,K_NS_LSTUPD_PGM ) VALUES </v>
      </c>
      <c r="B81" s="7" t="str">
        <f t="shared" si="17"/>
        <v>('X2901','IF-030000124','1','1',' ','0','N','0','0','0','P84060778001',' ','N',' ',' ',' ',' ',' ',' ',' ',' ','N',' ',' ',' ','0',' ','0',' ','N','N','0',' ','0',' ','0','0','N','N','24660','24660',' ',' ',' ','N',' ','0',' ',0,0,'0','0',null,null,null,null,' ','84060778',' ','N','0','0','0',' ','0',' ','0','0','0','0','0','0','0','0','0','0','0','0','0','0','0','0','0','2017-08-01 10:00:00','YYW','SQL','2017-08-01 10:00:00','YYW','SQL');</v>
      </c>
      <c r="D81" s="34" t="s">
        <v>838</v>
      </c>
      <c r="E81" s="100" t="str">
        <f t="shared" si="27"/>
        <v>IF-030000124</v>
      </c>
      <c r="F81" s="34" t="s">
        <v>839</v>
      </c>
      <c r="G81" s="34" t="s">
        <v>839</v>
      </c>
      <c r="H81" s="34" t="s">
        <v>42</v>
      </c>
      <c r="I81" s="34" t="s">
        <v>190</v>
      </c>
      <c r="J81" s="34" t="s">
        <v>64</v>
      </c>
      <c r="K81" s="34" t="s">
        <v>190</v>
      </c>
      <c r="L81" s="34" t="s">
        <v>190</v>
      </c>
      <c r="M81" s="34" t="s">
        <v>190</v>
      </c>
      <c r="N81" s="34" t="s">
        <v>1143</v>
      </c>
      <c r="O81" s="34" t="s">
        <v>42</v>
      </c>
      <c r="P81" s="34" t="s">
        <v>64</v>
      </c>
      <c r="Q81" s="34" t="s">
        <v>42</v>
      </c>
      <c r="R81" s="34" t="s">
        <v>42</v>
      </c>
      <c r="S81" s="34" t="s">
        <v>42</v>
      </c>
      <c r="T81" s="34" t="s">
        <v>42</v>
      </c>
      <c r="U81" s="34" t="s">
        <v>42</v>
      </c>
      <c r="V81" s="34" t="s">
        <v>42</v>
      </c>
      <c r="W81" s="34" t="s">
        <v>42</v>
      </c>
      <c r="X81" s="34" t="s">
        <v>42</v>
      </c>
      <c r="Y81" s="34" t="s">
        <v>64</v>
      </c>
      <c r="Z81" s="34" t="s">
        <v>42</v>
      </c>
      <c r="AA81" s="34" t="s">
        <v>42</v>
      </c>
      <c r="AB81" s="34" t="s">
        <v>42</v>
      </c>
      <c r="AC81" s="34" t="s">
        <v>190</v>
      </c>
      <c r="AD81" s="34" t="s">
        <v>42</v>
      </c>
      <c r="AE81" s="34" t="s">
        <v>190</v>
      </c>
      <c r="AF81" s="34" t="s">
        <v>42</v>
      </c>
      <c r="AG81" s="34" t="s">
        <v>64</v>
      </c>
      <c r="AH81" s="34" t="s">
        <v>64</v>
      </c>
      <c r="AI81" s="34" t="s">
        <v>190</v>
      </c>
      <c r="AJ81" s="34" t="s">
        <v>42</v>
      </c>
      <c r="AK81" s="34" t="s">
        <v>190</v>
      </c>
      <c r="AL81" s="34" t="s">
        <v>42</v>
      </c>
      <c r="AM81" s="34" t="s">
        <v>190</v>
      </c>
      <c r="AN81" s="34" t="s">
        <v>190</v>
      </c>
      <c r="AO81" s="34" t="s">
        <v>64</v>
      </c>
      <c r="AP81" s="34" t="s">
        <v>64</v>
      </c>
      <c r="AQ81" s="100" t="str">
        <f t="shared" si="28"/>
        <v>24660</v>
      </c>
      <c r="AR81" s="100" t="str">
        <f t="shared" si="29"/>
        <v>24660</v>
      </c>
      <c r="AS81" s="34" t="s">
        <v>42</v>
      </c>
      <c r="AT81" s="34" t="s">
        <v>42</v>
      </c>
      <c r="AU81" s="98" t="s">
        <v>42</v>
      </c>
      <c r="AV81" s="34" t="s">
        <v>64</v>
      </c>
      <c r="AW81" s="34" t="s">
        <v>42</v>
      </c>
      <c r="AX81" s="34" t="s">
        <v>190</v>
      </c>
      <c r="AY81" s="34" t="s">
        <v>42</v>
      </c>
      <c r="AZ81" s="99" t="str">
        <f t="shared" si="30"/>
        <v/>
      </c>
      <c r="BA81" s="99" t="str">
        <f t="shared" ref="BA81" si="53">IF(AO38&lt;&gt;0,AO38,0)</f>
        <v/>
      </c>
      <c r="BB81" s="34" t="s">
        <v>190</v>
      </c>
      <c r="BC81" s="34" t="s">
        <v>190</v>
      </c>
      <c r="BD81" s="34"/>
      <c r="BE81" s="34"/>
      <c r="BF81" s="34"/>
      <c r="BG81" s="34"/>
      <c r="BH81" s="34" t="s">
        <v>42</v>
      </c>
      <c r="BI81" s="34" t="s">
        <v>1144</v>
      </c>
      <c r="BJ81" s="34" t="s">
        <v>42</v>
      </c>
      <c r="BK81" s="34" t="s">
        <v>64</v>
      </c>
      <c r="BL81" s="34" t="s">
        <v>190</v>
      </c>
      <c r="BM81" s="34" t="s">
        <v>190</v>
      </c>
      <c r="BN81" s="34" t="s">
        <v>190</v>
      </c>
      <c r="BO81" s="34" t="s">
        <v>42</v>
      </c>
      <c r="BP81" s="34" t="s">
        <v>190</v>
      </c>
      <c r="BQ81" s="34" t="s">
        <v>42</v>
      </c>
      <c r="BR81" s="34" t="s">
        <v>190</v>
      </c>
      <c r="BS81" s="34" t="s">
        <v>190</v>
      </c>
      <c r="BT81" s="34" t="s">
        <v>190</v>
      </c>
      <c r="BU81" s="34" t="s">
        <v>190</v>
      </c>
      <c r="BV81" s="34" t="s">
        <v>190</v>
      </c>
      <c r="BW81" s="34" t="s">
        <v>190</v>
      </c>
      <c r="BX81" s="34" t="s">
        <v>190</v>
      </c>
      <c r="BY81" s="34" t="s">
        <v>190</v>
      </c>
      <c r="BZ81" s="34" t="s">
        <v>190</v>
      </c>
      <c r="CA81" s="34" t="s">
        <v>190</v>
      </c>
      <c r="CB81" s="34" t="s">
        <v>190</v>
      </c>
      <c r="CC81" s="34" t="s">
        <v>190</v>
      </c>
      <c r="CD81" s="34" t="s">
        <v>190</v>
      </c>
      <c r="CE81" s="34" t="s">
        <v>190</v>
      </c>
      <c r="CF81" s="34" t="s">
        <v>190</v>
      </c>
      <c r="CG81" s="34" t="s">
        <v>190</v>
      </c>
      <c r="CH81" s="34" t="s">
        <v>190</v>
      </c>
      <c r="CI81" s="34" t="s">
        <v>1211</v>
      </c>
      <c r="CJ81" s="34" t="s">
        <v>1171</v>
      </c>
      <c r="CK81" s="34" t="s">
        <v>1173</v>
      </c>
      <c r="CL81" s="34" t="s">
        <v>1211</v>
      </c>
      <c r="CM81" s="34" t="s">
        <v>1171</v>
      </c>
      <c r="CN81" s="34" t="s">
        <v>1173</v>
      </c>
      <c r="CP81" s="7" t="str">
        <f t="shared" si="18"/>
        <v>'X2901','IF-030000124','1','1',' ','0','N','0','0','0'</v>
      </c>
      <c r="CQ81" s="7" t="str">
        <f t="shared" si="19"/>
        <v>,'P84060778001',' ','N',' ',' ',' ',' ',' ',' ',' '</v>
      </c>
      <c r="CR81" s="7" t="str">
        <f t="shared" si="20"/>
        <v>,' ','N',' ',' ',' ','0',' ','0',' ','N'</v>
      </c>
      <c r="CS81" s="7" t="str">
        <f t="shared" si="21"/>
        <v>,'N','0',' ','0',' ','0','0','N','N','24660'</v>
      </c>
      <c r="CT81" s="7" t="str">
        <f t="shared" si="22"/>
        <v>,'24660',' ',' ',' ','N',' ','0',' ',0,0</v>
      </c>
      <c r="CU81" s="7" t="str">
        <f t="shared" si="23"/>
        <v>,'0','0',null,null,null,null,' ','84060778',' ','N'</v>
      </c>
      <c r="CV81" s="7" t="str">
        <f t="shared" si="24"/>
        <v>,'0','0','0',' ','0',' ','0','0','0','0'</v>
      </c>
      <c r="CW81" s="7" t="str">
        <f t="shared" si="25"/>
        <v>,'0','0','0','0','0','0','0','0','0','0'</v>
      </c>
      <c r="CX81" s="7" t="str">
        <f t="shared" si="26"/>
        <v>,'0','0','0','2017-08-01 10:00:00','YYW','SQL','2017-08-01 10:00:00','YYW','SQL'</v>
      </c>
    </row>
    <row r="82" spans="1:102">
      <c r="A82" s="7" t="str">
        <f t="shared" si="16"/>
        <v xml:space="preserve">INSERT INTO PS_K_CD_ARCK_B_TBL (BUSINESS_UNIT,K_CD_ARVCHK_ID,K_CD_ARVCHKLN_NO,K_CD_ARVSEQ_NO,K_CD_TRD_ID,K_CD_TRDSPT_ID,K_CD_RLCONT_SW,K_CD_TRDLN_NO,K_CD_TRDLNDSP_NO,K_CD_TRDSEQ_NO,K_CD_PO_ID,K_CD_LTRNS_FLG,K_CD_P_BARTER_SW,K_CD_P_UPAREA_FLG,K_CD_P_MARKET_FLG,K_CD_CM_CD,K_CD_CMGRPL_CD,K_CD_CMGRPM_CD,K_CD_CMGRPS_CD,K_CD_SIZE_TXT,K_CD_STKTAI_FLG,K_CD_LOIL_SW,K_CD_P_LOILZ_FLG,K_CD_LOT_ID,K_CD_WHARV_NO,K_CD_P_SUB_QNT,K_CD_P_SUB_QU_CD,K_CD_P_STD_QNT,K_CD_P_STD_QU_CD,K_CD_QUXCG_SW,K_CD_QNTINP_SW,K_CD_STKSTD_QNT,K_CD_STKSTD_QU_CD,K_CD_XCGSTDQN_RT,K_CD_P_NMNB_FLG,K_CD_P_TRD_UP,K_CD_P_BS_UP,K_CD_P_PVUP_SW,K_CD_P_UPSET_SW,K_CD_P_TRD_AMT,K_CD_P_BS_AMT,K_CD_P_VP_FLG,VAT_TXN_TYPE_CD,K_CD_P_SZ_CD,K_CD_P_SZINP_SW,K_CD_P_SZ_TAX_FLG,K_CD_SZ_RT,K_CD_SZ_INC_FLG,K_CD_P_TRDSZ_AMT,K_CD_P_BSSZ_AMT,K_CD_P_TDLOILZ_AMT,K_CD_P_BSLOILZ_AMT,K_CD_VLD_DT,K_CD_USR1_DT,K_CD_USR2_DT,K_CD_USR3_DT,K_CD_USR1_TXT,K_CD_USR2_TXT,K_CD_USR3_TXT,K_CD_DTY_SW,K_CD_DTY_AMT,K_CD_STTRDCHG_AMT,K_CD_STBSCHG_AMT,K_CD_PAYADV_FLG,K_CD_ALPYMNT_AMT,K_CD_WH_CD,K_CD_P_RTNSUB_QNT,K_CD_P_RTNSTD_QNT,K_CD_ARVRTGTRD_AMT,K_CD_ARVRTGBS_AMT,K_CD_ARVRGSZTD_AMT,K_CD_ARVRGSZBS_AMT,K_CD_P_TRDNMNB_AMT,K_CD_P_BSNMNB_AMT,K_CD_INSCKSBTL_QNT,K_CD_INSCKSDTL_QNT,K_CD_INSCKTDTL_AMT,K_CD_INSCKBSTL_AMT,K_CD_INCKTDSZTL_AM,K_CD_INCKBSSZTL_AM,K_CD_ORGARCKLN_NO,K_CD_ORGARVSEQ_NO,K_CD_ORGARVRTLN_NO,K_NS_CRT_DTTM,K_NS_CRT_OPRID,K_NS_CRT_PGM,K_NS_LSTUPD_DTTM,K_NS_LSTUPD_OPRID,K_NS_LSTUPD_PGM ) VALUES </v>
      </c>
      <c r="B82" s="7" t="str">
        <f t="shared" si="17"/>
        <v>('X2901','IF-030000125','1','1',' ','0','N','0','0','0','P84060779001',' ','N',' ',' ',' ',' ',' ',' ',' ',' ','N',' ',' ',' ','0',' ','0',' ','N','N','0',' ','0',' ','0','0','N','N','19620','19620',' ',' ',' ','N',' ','0',' ',0,0,'0','0',null,null,null,null,' ','84060779',' ','N','0','0','0',' ','0',' ','0','0','0','0','0','0','0','0','0','0','0','0','0','0','0','0','0','2017-08-01 10:00:00','YYW','SQL','2017-08-01 10:00:00','YYW','SQL');</v>
      </c>
      <c r="D82" s="34" t="s">
        <v>838</v>
      </c>
      <c r="E82" s="100" t="str">
        <f t="shared" si="27"/>
        <v>IF-030000125</v>
      </c>
      <c r="F82" s="34" t="s">
        <v>839</v>
      </c>
      <c r="G82" s="34" t="s">
        <v>839</v>
      </c>
      <c r="H82" s="34" t="s">
        <v>42</v>
      </c>
      <c r="I82" s="34" t="s">
        <v>190</v>
      </c>
      <c r="J82" s="34" t="s">
        <v>64</v>
      </c>
      <c r="K82" s="34" t="s">
        <v>190</v>
      </c>
      <c r="L82" s="34" t="s">
        <v>190</v>
      </c>
      <c r="M82" s="34" t="s">
        <v>190</v>
      </c>
      <c r="N82" s="34" t="s">
        <v>1145</v>
      </c>
      <c r="O82" s="34" t="s">
        <v>42</v>
      </c>
      <c r="P82" s="34" t="s">
        <v>64</v>
      </c>
      <c r="Q82" s="34" t="s">
        <v>42</v>
      </c>
      <c r="R82" s="34" t="s">
        <v>42</v>
      </c>
      <c r="S82" s="34" t="s">
        <v>42</v>
      </c>
      <c r="T82" s="34" t="s">
        <v>42</v>
      </c>
      <c r="U82" s="34" t="s">
        <v>42</v>
      </c>
      <c r="V82" s="34" t="s">
        <v>42</v>
      </c>
      <c r="W82" s="34" t="s">
        <v>42</v>
      </c>
      <c r="X82" s="34" t="s">
        <v>42</v>
      </c>
      <c r="Y82" s="34" t="s">
        <v>64</v>
      </c>
      <c r="Z82" s="34" t="s">
        <v>42</v>
      </c>
      <c r="AA82" s="34" t="s">
        <v>42</v>
      </c>
      <c r="AB82" s="34" t="s">
        <v>42</v>
      </c>
      <c r="AC82" s="34" t="s">
        <v>190</v>
      </c>
      <c r="AD82" s="34" t="s">
        <v>42</v>
      </c>
      <c r="AE82" s="34" t="s">
        <v>190</v>
      </c>
      <c r="AF82" s="34" t="s">
        <v>42</v>
      </c>
      <c r="AG82" s="34" t="s">
        <v>64</v>
      </c>
      <c r="AH82" s="34" t="s">
        <v>64</v>
      </c>
      <c r="AI82" s="34" t="s">
        <v>190</v>
      </c>
      <c r="AJ82" s="34" t="s">
        <v>42</v>
      </c>
      <c r="AK82" s="34" t="s">
        <v>190</v>
      </c>
      <c r="AL82" s="34" t="s">
        <v>42</v>
      </c>
      <c r="AM82" s="34" t="s">
        <v>190</v>
      </c>
      <c r="AN82" s="34" t="s">
        <v>190</v>
      </c>
      <c r="AO82" s="34" t="s">
        <v>64</v>
      </c>
      <c r="AP82" s="34" t="s">
        <v>64</v>
      </c>
      <c r="AQ82" s="100" t="str">
        <f t="shared" si="28"/>
        <v>19620</v>
      </c>
      <c r="AR82" s="100" t="str">
        <f t="shared" si="29"/>
        <v>19620</v>
      </c>
      <c r="AS82" s="34" t="s">
        <v>42</v>
      </c>
      <c r="AT82" s="34" t="s">
        <v>42</v>
      </c>
      <c r="AU82" s="98" t="s">
        <v>42</v>
      </c>
      <c r="AV82" s="34" t="s">
        <v>64</v>
      </c>
      <c r="AW82" s="34" t="s">
        <v>42</v>
      </c>
      <c r="AX82" s="34" t="s">
        <v>190</v>
      </c>
      <c r="AY82" s="34" t="s">
        <v>42</v>
      </c>
      <c r="AZ82" s="99" t="str">
        <f t="shared" si="30"/>
        <v/>
      </c>
      <c r="BA82" s="99" t="str">
        <f t="shared" ref="BA82" si="54">IF(AO39&lt;&gt;0,AO39,0)</f>
        <v/>
      </c>
      <c r="BB82" s="34" t="s">
        <v>190</v>
      </c>
      <c r="BC82" s="34" t="s">
        <v>190</v>
      </c>
      <c r="BD82" s="34"/>
      <c r="BE82" s="34"/>
      <c r="BF82" s="34"/>
      <c r="BG82" s="34"/>
      <c r="BH82" s="34" t="s">
        <v>42</v>
      </c>
      <c r="BI82" s="34" t="s">
        <v>1146</v>
      </c>
      <c r="BJ82" s="34" t="s">
        <v>42</v>
      </c>
      <c r="BK82" s="34" t="s">
        <v>64</v>
      </c>
      <c r="BL82" s="34" t="s">
        <v>190</v>
      </c>
      <c r="BM82" s="34" t="s">
        <v>190</v>
      </c>
      <c r="BN82" s="34" t="s">
        <v>190</v>
      </c>
      <c r="BO82" s="34" t="s">
        <v>42</v>
      </c>
      <c r="BP82" s="34" t="s">
        <v>190</v>
      </c>
      <c r="BQ82" s="34" t="s">
        <v>42</v>
      </c>
      <c r="BR82" s="34" t="s">
        <v>190</v>
      </c>
      <c r="BS82" s="34" t="s">
        <v>190</v>
      </c>
      <c r="BT82" s="34" t="s">
        <v>190</v>
      </c>
      <c r="BU82" s="34" t="s">
        <v>190</v>
      </c>
      <c r="BV82" s="34" t="s">
        <v>190</v>
      </c>
      <c r="BW82" s="34" t="s">
        <v>190</v>
      </c>
      <c r="BX82" s="34" t="s">
        <v>190</v>
      </c>
      <c r="BY82" s="34" t="s">
        <v>190</v>
      </c>
      <c r="BZ82" s="34" t="s">
        <v>190</v>
      </c>
      <c r="CA82" s="34" t="s">
        <v>190</v>
      </c>
      <c r="CB82" s="34" t="s">
        <v>190</v>
      </c>
      <c r="CC82" s="34" t="s">
        <v>190</v>
      </c>
      <c r="CD82" s="34" t="s">
        <v>190</v>
      </c>
      <c r="CE82" s="34" t="s">
        <v>190</v>
      </c>
      <c r="CF82" s="34" t="s">
        <v>190</v>
      </c>
      <c r="CG82" s="34" t="s">
        <v>190</v>
      </c>
      <c r="CH82" s="34" t="s">
        <v>190</v>
      </c>
      <c r="CI82" s="34" t="s">
        <v>1211</v>
      </c>
      <c r="CJ82" s="34" t="s">
        <v>1171</v>
      </c>
      <c r="CK82" s="34" t="s">
        <v>1173</v>
      </c>
      <c r="CL82" s="34" t="s">
        <v>1211</v>
      </c>
      <c r="CM82" s="34" t="s">
        <v>1171</v>
      </c>
      <c r="CN82" s="34" t="s">
        <v>1173</v>
      </c>
      <c r="CP82" s="7" t="str">
        <f t="shared" si="18"/>
        <v>'X2901','IF-030000125','1','1',' ','0','N','0','0','0'</v>
      </c>
      <c r="CQ82" s="7" t="str">
        <f t="shared" si="19"/>
        <v>,'P84060779001',' ','N',' ',' ',' ',' ',' ',' ',' '</v>
      </c>
      <c r="CR82" s="7" t="str">
        <f t="shared" si="20"/>
        <v>,' ','N',' ',' ',' ','0',' ','0',' ','N'</v>
      </c>
      <c r="CS82" s="7" t="str">
        <f t="shared" si="21"/>
        <v>,'N','0',' ','0',' ','0','0','N','N','19620'</v>
      </c>
      <c r="CT82" s="7" t="str">
        <f t="shared" si="22"/>
        <v>,'19620',' ',' ',' ','N',' ','0',' ',0,0</v>
      </c>
      <c r="CU82" s="7" t="str">
        <f t="shared" si="23"/>
        <v>,'0','0',null,null,null,null,' ','84060779',' ','N'</v>
      </c>
      <c r="CV82" s="7" t="str">
        <f t="shared" si="24"/>
        <v>,'0','0','0',' ','0',' ','0','0','0','0'</v>
      </c>
      <c r="CW82" s="7" t="str">
        <f t="shared" si="25"/>
        <v>,'0','0','0','0','0','0','0','0','0','0'</v>
      </c>
      <c r="CX82" s="7" t="str">
        <f t="shared" si="26"/>
        <v>,'0','0','0','2017-08-01 10:00:00','YYW','SQL','2017-08-01 10:00:00','YYW','SQL'</v>
      </c>
    </row>
    <row r="83" spans="1:102">
      <c r="A83" s="7" t="str">
        <f t="shared" si="16"/>
        <v xml:space="preserve">INSERT INTO PS_K_CD_ARCK_B_TBL (BUSINESS_UNIT,K_CD_ARVCHK_ID,K_CD_ARVCHKLN_NO,K_CD_ARVSEQ_NO,K_CD_TRD_ID,K_CD_TRDSPT_ID,K_CD_RLCONT_SW,K_CD_TRDLN_NO,K_CD_TRDLNDSP_NO,K_CD_TRDSEQ_NO,K_CD_PO_ID,K_CD_LTRNS_FLG,K_CD_P_BARTER_SW,K_CD_P_UPAREA_FLG,K_CD_P_MARKET_FLG,K_CD_CM_CD,K_CD_CMGRPL_CD,K_CD_CMGRPM_CD,K_CD_CMGRPS_CD,K_CD_SIZE_TXT,K_CD_STKTAI_FLG,K_CD_LOIL_SW,K_CD_P_LOILZ_FLG,K_CD_LOT_ID,K_CD_WHARV_NO,K_CD_P_SUB_QNT,K_CD_P_SUB_QU_CD,K_CD_P_STD_QNT,K_CD_P_STD_QU_CD,K_CD_QUXCG_SW,K_CD_QNTINP_SW,K_CD_STKSTD_QNT,K_CD_STKSTD_QU_CD,K_CD_XCGSTDQN_RT,K_CD_P_NMNB_FLG,K_CD_P_TRD_UP,K_CD_P_BS_UP,K_CD_P_PVUP_SW,K_CD_P_UPSET_SW,K_CD_P_TRD_AMT,K_CD_P_BS_AMT,K_CD_P_VP_FLG,VAT_TXN_TYPE_CD,K_CD_P_SZ_CD,K_CD_P_SZINP_SW,K_CD_P_SZ_TAX_FLG,K_CD_SZ_RT,K_CD_SZ_INC_FLG,K_CD_P_TRDSZ_AMT,K_CD_P_BSSZ_AMT,K_CD_P_TDLOILZ_AMT,K_CD_P_BSLOILZ_AMT,K_CD_VLD_DT,K_CD_USR1_DT,K_CD_USR2_DT,K_CD_USR3_DT,K_CD_USR1_TXT,K_CD_USR2_TXT,K_CD_USR3_TXT,K_CD_DTY_SW,K_CD_DTY_AMT,K_CD_STTRDCHG_AMT,K_CD_STBSCHG_AMT,K_CD_PAYADV_FLG,K_CD_ALPYMNT_AMT,K_CD_WH_CD,K_CD_P_RTNSUB_QNT,K_CD_P_RTNSTD_QNT,K_CD_ARVRTGTRD_AMT,K_CD_ARVRTGBS_AMT,K_CD_ARVRGSZTD_AMT,K_CD_ARVRGSZBS_AMT,K_CD_P_TRDNMNB_AMT,K_CD_P_BSNMNB_AMT,K_CD_INSCKSBTL_QNT,K_CD_INSCKSDTL_QNT,K_CD_INSCKTDTL_AMT,K_CD_INSCKBSTL_AMT,K_CD_INCKTDSZTL_AM,K_CD_INCKBSSZTL_AM,K_CD_ORGARCKLN_NO,K_CD_ORGARVSEQ_NO,K_CD_ORGARVRTLN_NO,K_NS_CRT_DTTM,K_NS_CRT_OPRID,K_NS_CRT_PGM,K_NS_LSTUPD_DTTM,K_NS_LSTUPD_OPRID,K_NS_LSTUPD_PGM ) VALUES </v>
      </c>
      <c r="B83" s="7" t="str">
        <f t="shared" si="17"/>
        <v>('X2901','IF-030000126','1','1',' ','0','N','0','0','0','P84060780001',' ','N',' ',' ',' ',' ',' ',' ',' ',' ','N',' ',' ',' ','0',' ','0',' ','N','N','0',' ','0',' ','0','0','N','N','45375','45375',' ',' ',' ','N',' ','0',' ',0,0,'0','0',null,null,null,null,' ','84060780',' ','N','0','0','0',' ','0',' ','0','0','0','0','0','0','0','0','0','0','0','0','0','0','0','0','0','2017-08-01 10:00:00','YYW','SQL','2017-08-01 10:00:00','YYW','SQL');</v>
      </c>
      <c r="D83" s="34" t="s">
        <v>838</v>
      </c>
      <c r="E83" s="100" t="str">
        <f t="shared" si="27"/>
        <v>IF-030000126</v>
      </c>
      <c r="F83" s="34" t="s">
        <v>839</v>
      </c>
      <c r="G83" s="34" t="s">
        <v>839</v>
      </c>
      <c r="H83" s="34" t="s">
        <v>42</v>
      </c>
      <c r="I83" s="34" t="s">
        <v>190</v>
      </c>
      <c r="J83" s="34" t="s">
        <v>64</v>
      </c>
      <c r="K83" s="34" t="s">
        <v>190</v>
      </c>
      <c r="L83" s="34" t="s">
        <v>190</v>
      </c>
      <c r="M83" s="34" t="s">
        <v>190</v>
      </c>
      <c r="N83" s="34" t="s">
        <v>1147</v>
      </c>
      <c r="O83" s="34" t="s">
        <v>42</v>
      </c>
      <c r="P83" s="34" t="s">
        <v>64</v>
      </c>
      <c r="Q83" s="34" t="s">
        <v>42</v>
      </c>
      <c r="R83" s="34" t="s">
        <v>42</v>
      </c>
      <c r="S83" s="34" t="s">
        <v>42</v>
      </c>
      <c r="T83" s="34" t="s">
        <v>42</v>
      </c>
      <c r="U83" s="34" t="s">
        <v>42</v>
      </c>
      <c r="V83" s="34" t="s">
        <v>42</v>
      </c>
      <c r="W83" s="34" t="s">
        <v>42</v>
      </c>
      <c r="X83" s="34" t="s">
        <v>42</v>
      </c>
      <c r="Y83" s="34" t="s">
        <v>64</v>
      </c>
      <c r="Z83" s="34" t="s">
        <v>42</v>
      </c>
      <c r="AA83" s="34" t="s">
        <v>42</v>
      </c>
      <c r="AB83" s="34" t="s">
        <v>42</v>
      </c>
      <c r="AC83" s="34" t="s">
        <v>190</v>
      </c>
      <c r="AD83" s="34" t="s">
        <v>42</v>
      </c>
      <c r="AE83" s="34" t="s">
        <v>190</v>
      </c>
      <c r="AF83" s="34" t="s">
        <v>42</v>
      </c>
      <c r="AG83" s="34" t="s">
        <v>64</v>
      </c>
      <c r="AH83" s="34" t="s">
        <v>64</v>
      </c>
      <c r="AI83" s="34" t="s">
        <v>190</v>
      </c>
      <c r="AJ83" s="34" t="s">
        <v>42</v>
      </c>
      <c r="AK83" s="34" t="s">
        <v>190</v>
      </c>
      <c r="AL83" s="34" t="s">
        <v>42</v>
      </c>
      <c r="AM83" s="34" t="s">
        <v>190</v>
      </c>
      <c r="AN83" s="34" t="s">
        <v>190</v>
      </c>
      <c r="AO83" s="34" t="s">
        <v>64</v>
      </c>
      <c r="AP83" s="34" t="s">
        <v>64</v>
      </c>
      <c r="AQ83" s="100" t="str">
        <f t="shared" si="28"/>
        <v>45375</v>
      </c>
      <c r="AR83" s="100" t="str">
        <f t="shared" si="29"/>
        <v>45375</v>
      </c>
      <c r="AS83" s="34" t="s">
        <v>42</v>
      </c>
      <c r="AT83" s="34" t="s">
        <v>42</v>
      </c>
      <c r="AU83" s="98" t="s">
        <v>42</v>
      </c>
      <c r="AV83" s="34" t="s">
        <v>64</v>
      </c>
      <c r="AW83" s="34" t="s">
        <v>42</v>
      </c>
      <c r="AX83" s="34" t="s">
        <v>190</v>
      </c>
      <c r="AY83" s="34" t="s">
        <v>42</v>
      </c>
      <c r="AZ83" s="99" t="str">
        <f t="shared" si="30"/>
        <v/>
      </c>
      <c r="BA83" s="99" t="str">
        <f t="shared" ref="BA83" si="55">IF(AO40&lt;&gt;0,AO40,0)</f>
        <v/>
      </c>
      <c r="BB83" s="34" t="s">
        <v>190</v>
      </c>
      <c r="BC83" s="34" t="s">
        <v>190</v>
      </c>
      <c r="BD83" s="34"/>
      <c r="BE83" s="34"/>
      <c r="BF83" s="34"/>
      <c r="BG83" s="34"/>
      <c r="BH83" s="34" t="s">
        <v>42</v>
      </c>
      <c r="BI83" s="34" t="s">
        <v>1148</v>
      </c>
      <c r="BJ83" s="34" t="s">
        <v>42</v>
      </c>
      <c r="BK83" s="34" t="s">
        <v>64</v>
      </c>
      <c r="BL83" s="34" t="s">
        <v>190</v>
      </c>
      <c r="BM83" s="34" t="s">
        <v>190</v>
      </c>
      <c r="BN83" s="34" t="s">
        <v>190</v>
      </c>
      <c r="BO83" s="34" t="s">
        <v>42</v>
      </c>
      <c r="BP83" s="34" t="s">
        <v>190</v>
      </c>
      <c r="BQ83" s="34" t="s">
        <v>42</v>
      </c>
      <c r="BR83" s="34" t="s">
        <v>190</v>
      </c>
      <c r="BS83" s="34" t="s">
        <v>190</v>
      </c>
      <c r="BT83" s="34" t="s">
        <v>190</v>
      </c>
      <c r="BU83" s="34" t="s">
        <v>190</v>
      </c>
      <c r="BV83" s="34" t="s">
        <v>190</v>
      </c>
      <c r="BW83" s="34" t="s">
        <v>190</v>
      </c>
      <c r="BX83" s="34" t="s">
        <v>190</v>
      </c>
      <c r="BY83" s="34" t="s">
        <v>190</v>
      </c>
      <c r="BZ83" s="34" t="s">
        <v>190</v>
      </c>
      <c r="CA83" s="34" t="s">
        <v>190</v>
      </c>
      <c r="CB83" s="34" t="s">
        <v>190</v>
      </c>
      <c r="CC83" s="34" t="s">
        <v>190</v>
      </c>
      <c r="CD83" s="34" t="s">
        <v>190</v>
      </c>
      <c r="CE83" s="34" t="s">
        <v>190</v>
      </c>
      <c r="CF83" s="34" t="s">
        <v>190</v>
      </c>
      <c r="CG83" s="34" t="s">
        <v>190</v>
      </c>
      <c r="CH83" s="34" t="s">
        <v>190</v>
      </c>
      <c r="CI83" s="34" t="s">
        <v>1211</v>
      </c>
      <c r="CJ83" s="34" t="s">
        <v>1171</v>
      </c>
      <c r="CK83" s="34" t="s">
        <v>1173</v>
      </c>
      <c r="CL83" s="34" t="s">
        <v>1211</v>
      </c>
      <c r="CM83" s="34" t="s">
        <v>1171</v>
      </c>
      <c r="CN83" s="34" t="s">
        <v>1173</v>
      </c>
      <c r="CP83" s="7" t="str">
        <f t="shared" si="18"/>
        <v>'X2901','IF-030000126','1','1',' ','0','N','0','0','0'</v>
      </c>
      <c r="CQ83" s="7" t="str">
        <f t="shared" si="19"/>
        <v>,'P84060780001',' ','N',' ',' ',' ',' ',' ',' ',' '</v>
      </c>
      <c r="CR83" s="7" t="str">
        <f t="shared" si="20"/>
        <v>,' ','N',' ',' ',' ','0',' ','0',' ','N'</v>
      </c>
      <c r="CS83" s="7" t="str">
        <f t="shared" si="21"/>
        <v>,'N','0',' ','0',' ','0','0','N','N','45375'</v>
      </c>
      <c r="CT83" s="7" t="str">
        <f t="shared" si="22"/>
        <v>,'45375',' ',' ',' ','N',' ','0',' ',0,0</v>
      </c>
      <c r="CU83" s="7" t="str">
        <f t="shared" si="23"/>
        <v>,'0','0',null,null,null,null,' ','84060780',' ','N'</v>
      </c>
      <c r="CV83" s="7" t="str">
        <f t="shared" si="24"/>
        <v>,'0','0','0',' ','0',' ','0','0','0','0'</v>
      </c>
      <c r="CW83" s="7" t="str">
        <f t="shared" si="25"/>
        <v>,'0','0','0','0','0','0','0','0','0','0'</v>
      </c>
      <c r="CX83" s="7" t="str">
        <f t="shared" si="26"/>
        <v>,'0','0','0','2017-08-01 10:00:00','YYW','SQL','2017-08-01 10:00:00','YYW','SQL'</v>
      </c>
    </row>
    <row r="84" spans="1:102">
      <c r="A84" s="7" t="str">
        <f t="shared" si="16"/>
        <v xml:space="preserve">INSERT INTO PS_K_CD_ARCK_B_TBL (BUSINESS_UNIT,K_CD_ARVCHK_ID,K_CD_ARVCHKLN_NO,K_CD_ARVSEQ_NO,K_CD_TRD_ID,K_CD_TRDSPT_ID,K_CD_RLCONT_SW,K_CD_TRDLN_NO,K_CD_TRDLNDSP_NO,K_CD_TRDSEQ_NO,K_CD_PO_ID,K_CD_LTRNS_FLG,K_CD_P_BARTER_SW,K_CD_P_UPAREA_FLG,K_CD_P_MARKET_FLG,K_CD_CM_CD,K_CD_CMGRPL_CD,K_CD_CMGRPM_CD,K_CD_CMGRPS_CD,K_CD_SIZE_TXT,K_CD_STKTAI_FLG,K_CD_LOIL_SW,K_CD_P_LOILZ_FLG,K_CD_LOT_ID,K_CD_WHARV_NO,K_CD_P_SUB_QNT,K_CD_P_SUB_QU_CD,K_CD_P_STD_QNT,K_CD_P_STD_QU_CD,K_CD_QUXCG_SW,K_CD_QNTINP_SW,K_CD_STKSTD_QNT,K_CD_STKSTD_QU_CD,K_CD_XCGSTDQN_RT,K_CD_P_NMNB_FLG,K_CD_P_TRD_UP,K_CD_P_BS_UP,K_CD_P_PVUP_SW,K_CD_P_UPSET_SW,K_CD_P_TRD_AMT,K_CD_P_BS_AMT,K_CD_P_VP_FLG,VAT_TXN_TYPE_CD,K_CD_P_SZ_CD,K_CD_P_SZINP_SW,K_CD_P_SZ_TAX_FLG,K_CD_SZ_RT,K_CD_SZ_INC_FLG,K_CD_P_TRDSZ_AMT,K_CD_P_BSSZ_AMT,K_CD_P_TDLOILZ_AMT,K_CD_P_BSLOILZ_AMT,K_CD_VLD_DT,K_CD_USR1_DT,K_CD_USR2_DT,K_CD_USR3_DT,K_CD_USR1_TXT,K_CD_USR2_TXT,K_CD_USR3_TXT,K_CD_DTY_SW,K_CD_DTY_AMT,K_CD_STTRDCHG_AMT,K_CD_STBSCHG_AMT,K_CD_PAYADV_FLG,K_CD_ALPYMNT_AMT,K_CD_WH_CD,K_CD_P_RTNSUB_QNT,K_CD_P_RTNSTD_QNT,K_CD_ARVRTGTRD_AMT,K_CD_ARVRTGBS_AMT,K_CD_ARVRGSZTD_AMT,K_CD_ARVRGSZBS_AMT,K_CD_P_TRDNMNB_AMT,K_CD_P_BSNMNB_AMT,K_CD_INSCKSBTL_QNT,K_CD_INSCKSDTL_QNT,K_CD_INSCKTDTL_AMT,K_CD_INSCKBSTL_AMT,K_CD_INCKTDSZTL_AM,K_CD_INCKBSSZTL_AM,K_CD_ORGARCKLN_NO,K_CD_ORGARVSEQ_NO,K_CD_ORGARVRTLN_NO,K_NS_CRT_DTTM,K_NS_CRT_OPRID,K_NS_CRT_PGM,K_NS_LSTUPD_DTTM,K_NS_LSTUPD_OPRID,K_NS_LSTUPD_PGM ) VALUES </v>
      </c>
      <c r="B84" s="7" t="str">
        <f t="shared" si="17"/>
        <v>('X2901','IF-030000127','1','1',' ','0','N','0','0','0','P84060781001',' ','N',' ',' ',' ',' ',' ',' ',' ',' ','N',' ',' ',' ','0',' ','0',' ','N','N','0',' ','0',' ','0','0','N','N','20520','20520',' ',' ',' ','N',' ','0',' ',0,0,'0','0',null,null,null,null,' ','84060781',' ','N','0','0','0',' ','0',' ','0','0','0','0','0','0','0','0','0','0','0','0','0','0','0','0','0','2017-08-01 10:00:00','YYW','SQL','2017-08-01 10:00:00','YYW','SQL');</v>
      </c>
      <c r="D84" s="34" t="s">
        <v>838</v>
      </c>
      <c r="E84" s="100" t="str">
        <f t="shared" si="27"/>
        <v>IF-030000127</v>
      </c>
      <c r="F84" s="34" t="s">
        <v>839</v>
      </c>
      <c r="G84" s="34" t="s">
        <v>839</v>
      </c>
      <c r="H84" s="34" t="s">
        <v>42</v>
      </c>
      <c r="I84" s="34" t="s">
        <v>190</v>
      </c>
      <c r="J84" s="34" t="s">
        <v>64</v>
      </c>
      <c r="K84" s="34" t="s">
        <v>190</v>
      </c>
      <c r="L84" s="34" t="s">
        <v>190</v>
      </c>
      <c r="M84" s="34" t="s">
        <v>190</v>
      </c>
      <c r="N84" s="34" t="s">
        <v>1149</v>
      </c>
      <c r="O84" s="34" t="s">
        <v>42</v>
      </c>
      <c r="P84" s="34" t="s">
        <v>64</v>
      </c>
      <c r="Q84" s="34" t="s">
        <v>42</v>
      </c>
      <c r="R84" s="34" t="s">
        <v>42</v>
      </c>
      <c r="S84" s="34" t="s">
        <v>42</v>
      </c>
      <c r="T84" s="34" t="s">
        <v>42</v>
      </c>
      <c r="U84" s="34" t="s">
        <v>42</v>
      </c>
      <c r="V84" s="34" t="s">
        <v>42</v>
      </c>
      <c r="W84" s="34" t="s">
        <v>42</v>
      </c>
      <c r="X84" s="34" t="s">
        <v>42</v>
      </c>
      <c r="Y84" s="34" t="s">
        <v>64</v>
      </c>
      <c r="Z84" s="34" t="s">
        <v>42</v>
      </c>
      <c r="AA84" s="34" t="s">
        <v>42</v>
      </c>
      <c r="AB84" s="34" t="s">
        <v>42</v>
      </c>
      <c r="AC84" s="34" t="s">
        <v>190</v>
      </c>
      <c r="AD84" s="34" t="s">
        <v>42</v>
      </c>
      <c r="AE84" s="34" t="s">
        <v>190</v>
      </c>
      <c r="AF84" s="34" t="s">
        <v>42</v>
      </c>
      <c r="AG84" s="34" t="s">
        <v>64</v>
      </c>
      <c r="AH84" s="34" t="s">
        <v>64</v>
      </c>
      <c r="AI84" s="34" t="s">
        <v>190</v>
      </c>
      <c r="AJ84" s="34" t="s">
        <v>42</v>
      </c>
      <c r="AK84" s="34" t="s">
        <v>190</v>
      </c>
      <c r="AL84" s="34" t="s">
        <v>42</v>
      </c>
      <c r="AM84" s="34" t="s">
        <v>190</v>
      </c>
      <c r="AN84" s="34" t="s">
        <v>190</v>
      </c>
      <c r="AO84" s="34" t="s">
        <v>64</v>
      </c>
      <c r="AP84" s="34" t="s">
        <v>64</v>
      </c>
      <c r="AQ84" s="100" t="str">
        <f t="shared" si="28"/>
        <v>20520</v>
      </c>
      <c r="AR84" s="100" t="str">
        <f t="shared" si="29"/>
        <v>20520</v>
      </c>
      <c r="AS84" s="34" t="s">
        <v>42</v>
      </c>
      <c r="AT84" s="34" t="s">
        <v>42</v>
      </c>
      <c r="AU84" s="98" t="s">
        <v>42</v>
      </c>
      <c r="AV84" s="34" t="s">
        <v>64</v>
      </c>
      <c r="AW84" s="34" t="s">
        <v>42</v>
      </c>
      <c r="AX84" s="34" t="s">
        <v>190</v>
      </c>
      <c r="AY84" s="34" t="s">
        <v>42</v>
      </c>
      <c r="AZ84" s="99" t="str">
        <f t="shared" si="30"/>
        <v/>
      </c>
      <c r="BA84" s="99" t="str">
        <f t="shared" ref="BA84" si="56">IF(AO41&lt;&gt;0,AO41,0)</f>
        <v/>
      </c>
      <c r="BB84" s="34" t="s">
        <v>190</v>
      </c>
      <c r="BC84" s="34" t="s">
        <v>190</v>
      </c>
      <c r="BD84" s="34"/>
      <c r="BE84" s="34"/>
      <c r="BF84" s="34"/>
      <c r="BG84" s="34"/>
      <c r="BH84" s="34" t="s">
        <v>42</v>
      </c>
      <c r="BI84" s="34" t="s">
        <v>1150</v>
      </c>
      <c r="BJ84" s="34" t="s">
        <v>42</v>
      </c>
      <c r="BK84" s="34" t="s">
        <v>64</v>
      </c>
      <c r="BL84" s="34" t="s">
        <v>190</v>
      </c>
      <c r="BM84" s="34" t="s">
        <v>190</v>
      </c>
      <c r="BN84" s="34" t="s">
        <v>190</v>
      </c>
      <c r="BO84" s="34" t="s">
        <v>42</v>
      </c>
      <c r="BP84" s="34" t="s">
        <v>190</v>
      </c>
      <c r="BQ84" s="34" t="s">
        <v>42</v>
      </c>
      <c r="BR84" s="34" t="s">
        <v>190</v>
      </c>
      <c r="BS84" s="34" t="s">
        <v>190</v>
      </c>
      <c r="BT84" s="34" t="s">
        <v>190</v>
      </c>
      <c r="BU84" s="34" t="s">
        <v>190</v>
      </c>
      <c r="BV84" s="34" t="s">
        <v>190</v>
      </c>
      <c r="BW84" s="34" t="s">
        <v>190</v>
      </c>
      <c r="BX84" s="34" t="s">
        <v>190</v>
      </c>
      <c r="BY84" s="34" t="s">
        <v>190</v>
      </c>
      <c r="BZ84" s="34" t="s">
        <v>190</v>
      </c>
      <c r="CA84" s="34" t="s">
        <v>190</v>
      </c>
      <c r="CB84" s="34" t="s">
        <v>190</v>
      </c>
      <c r="CC84" s="34" t="s">
        <v>190</v>
      </c>
      <c r="CD84" s="34" t="s">
        <v>190</v>
      </c>
      <c r="CE84" s="34" t="s">
        <v>190</v>
      </c>
      <c r="CF84" s="34" t="s">
        <v>190</v>
      </c>
      <c r="CG84" s="34" t="s">
        <v>190</v>
      </c>
      <c r="CH84" s="34" t="s">
        <v>190</v>
      </c>
      <c r="CI84" s="34" t="s">
        <v>1211</v>
      </c>
      <c r="CJ84" s="34" t="s">
        <v>1171</v>
      </c>
      <c r="CK84" s="34" t="s">
        <v>1173</v>
      </c>
      <c r="CL84" s="34" t="s">
        <v>1211</v>
      </c>
      <c r="CM84" s="34" t="s">
        <v>1171</v>
      </c>
      <c r="CN84" s="34" t="s">
        <v>1173</v>
      </c>
      <c r="CP84" s="7" t="str">
        <f t="shared" si="18"/>
        <v>'X2901','IF-030000127','1','1',' ','0','N','0','0','0'</v>
      </c>
      <c r="CQ84" s="7" t="str">
        <f t="shared" si="19"/>
        <v>,'P84060781001',' ','N',' ',' ',' ',' ',' ',' ',' '</v>
      </c>
      <c r="CR84" s="7" t="str">
        <f t="shared" si="20"/>
        <v>,' ','N',' ',' ',' ','0',' ','0',' ','N'</v>
      </c>
      <c r="CS84" s="7" t="str">
        <f t="shared" si="21"/>
        <v>,'N','0',' ','0',' ','0','0','N','N','20520'</v>
      </c>
      <c r="CT84" s="7" t="str">
        <f t="shared" si="22"/>
        <v>,'20520',' ',' ',' ','N',' ','0',' ',0,0</v>
      </c>
      <c r="CU84" s="7" t="str">
        <f t="shared" si="23"/>
        <v>,'0','0',null,null,null,null,' ','84060781',' ','N'</v>
      </c>
      <c r="CV84" s="7" t="str">
        <f t="shared" si="24"/>
        <v>,'0','0','0',' ','0',' ','0','0','0','0'</v>
      </c>
      <c r="CW84" s="7" t="str">
        <f t="shared" si="25"/>
        <v>,'0','0','0','0','0','0','0','0','0','0'</v>
      </c>
      <c r="CX84" s="7" t="str">
        <f t="shared" si="26"/>
        <v>,'0','0','0','2017-08-01 10:00:00','YYW','SQL','2017-08-01 10:00:00','YYW','SQL'</v>
      </c>
    </row>
    <row r="85" spans="1:102">
      <c r="A85" s="7" t="str">
        <f t="shared" si="16"/>
        <v xml:space="preserve">INSERT INTO PS_K_CD_ARCK_B_TBL (BUSINESS_UNIT,K_CD_ARVCHK_ID,K_CD_ARVCHKLN_NO,K_CD_ARVSEQ_NO,K_CD_TRD_ID,K_CD_TRDSPT_ID,K_CD_RLCONT_SW,K_CD_TRDLN_NO,K_CD_TRDLNDSP_NO,K_CD_TRDSEQ_NO,K_CD_PO_ID,K_CD_LTRNS_FLG,K_CD_P_BARTER_SW,K_CD_P_UPAREA_FLG,K_CD_P_MARKET_FLG,K_CD_CM_CD,K_CD_CMGRPL_CD,K_CD_CMGRPM_CD,K_CD_CMGRPS_CD,K_CD_SIZE_TXT,K_CD_STKTAI_FLG,K_CD_LOIL_SW,K_CD_P_LOILZ_FLG,K_CD_LOT_ID,K_CD_WHARV_NO,K_CD_P_SUB_QNT,K_CD_P_SUB_QU_CD,K_CD_P_STD_QNT,K_CD_P_STD_QU_CD,K_CD_QUXCG_SW,K_CD_QNTINP_SW,K_CD_STKSTD_QNT,K_CD_STKSTD_QU_CD,K_CD_XCGSTDQN_RT,K_CD_P_NMNB_FLG,K_CD_P_TRD_UP,K_CD_P_BS_UP,K_CD_P_PVUP_SW,K_CD_P_UPSET_SW,K_CD_P_TRD_AMT,K_CD_P_BS_AMT,K_CD_P_VP_FLG,VAT_TXN_TYPE_CD,K_CD_P_SZ_CD,K_CD_P_SZINP_SW,K_CD_P_SZ_TAX_FLG,K_CD_SZ_RT,K_CD_SZ_INC_FLG,K_CD_P_TRDSZ_AMT,K_CD_P_BSSZ_AMT,K_CD_P_TDLOILZ_AMT,K_CD_P_BSLOILZ_AMT,K_CD_VLD_DT,K_CD_USR1_DT,K_CD_USR2_DT,K_CD_USR3_DT,K_CD_USR1_TXT,K_CD_USR2_TXT,K_CD_USR3_TXT,K_CD_DTY_SW,K_CD_DTY_AMT,K_CD_STTRDCHG_AMT,K_CD_STBSCHG_AMT,K_CD_PAYADV_FLG,K_CD_ALPYMNT_AMT,K_CD_WH_CD,K_CD_P_RTNSUB_QNT,K_CD_P_RTNSTD_QNT,K_CD_ARVRTGTRD_AMT,K_CD_ARVRTGBS_AMT,K_CD_ARVRGSZTD_AMT,K_CD_ARVRGSZBS_AMT,K_CD_P_TRDNMNB_AMT,K_CD_P_BSNMNB_AMT,K_CD_INSCKSBTL_QNT,K_CD_INSCKSDTL_QNT,K_CD_INSCKTDTL_AMT,K_CD_INSCKBSTL_AMT,K_CD_INCKTDSZTL_AM,K_CD_INCKBSSZTL_AM,K_CD_ORGARCKLN_NO,K_CD_ORGARVSEQ_NO,K_CD_ORGARVRTLN_NO,K_NS_CRT_DTTM,K_NS_CRT_OPRID,K_NS_CRT_PGM,K_NS_LSTUPD_DTTM,K_NS_LSTUPD_OPRID,K_NS_LSTUPD_PGM ) VALUES </v>
      </c>
      <c r="B85" s="7" t="str">
        <f t="shared" si="17"/>
        <v>('X2901','IF-030000128','1','1',' ','0','N','0','0','0','P84060782001',' ','N',' ',' ',' ',' ',' ',' ',' ',' ','N',' ',' ',' ','0',' ','0',' ','N','N','0',' ','0',' ','0','0','N','N','-19620','-19620',' ',' ',' ','N',' ','0',' ',0,0,'0','0',null,null,null,null,' ','84060782',' ','N','0','0','0',' ','0',' ','0','0','0','0','0','0','0','0','0','0','0','0','0','0','0','0','0','2017-08-01 10:00:00','YYW','SQL','2017-08-01 10:00:00','YYW','SQL');</v>
      </c>
      <c r="D85" s="34" t="s">
        <v>838</v>
      </c>
      <c r="E85" s="100" t="str">
        <f t="shared" si="27"/>
        <v>IF-030000128</v>
      </c>
      <c r="F85" s="34" t="s">
        <v>839</v>
      </c>
      <c r="G85" s="34" t="s">
        <v>839</v>
      </c>
      <c r="H85" s="34" t="s">
        <v>42</v>
      </c>
      <c r="I85" s="34" t="s">
        <v>190</v>
      </c>
      <c r="J85" s="34" t="s">
        <v>64</v>
      </c>
      <c r="K85" s="34" t="s">
        <v>190</v>
      </c>
      <c r="L85" s="34" t="s">
        <v>190</v>
      </c>
      <c r="M85" s="34" t="s">
        <v>190</v>
      </c>
      <c r="N85" s="34" t="s">
        <v>1151</v>
      </c>
      <c r="O85" s="34" t="s">
        <v>42</v>
      </c>
      <c r="P85" s="34" t="s">
        <v>64</v>
      </c>
      <c r="Q85" s="34" t="s">
        <v>42</v>
      </c>
      <c r="R85" s="34" t="s">
        <v>42</v>
      </c>
      <c r="S85" s="34" t="s">
        <v>42</v>
      </c>
      <c r="T85" s="34" t="s">
        <v>42</v>
      </c>
      <c r="U85" s="34" t="s">
        <v>42</v>
      </c>
      <c r="V85" s="34" t="s">
        <v>42</v>
      </c>
      <c r="W85" s="34" t="s">
        <v>42</v>
      </c>
      <c r="X85" s="34" t="s">
        <v>42</v>
      </c>
      <c r="Y85" s="34" t="s">
        <v>64</v>
      </c>
      <c r="Z85" s="34" t="s">
        <v>42</v>
      </c>
      <c r="AA85" s="34" t="s">
        <v>42</v>
      </c>
      <c r="AB85" s="34" t="s">
        <v>42</v>
      </c>
      <c r="AC85" s="34" t="s">
        <v>190</v>
      </c>
      <c r="AD85" s="34" t="s">
        <v>42</v>
      </c>
      <c r="AE85" s="34" t="s">
        <v>190</v>
      </c>
      <c r="AF85" s="34" t="s">
        <v>42</v>
      </c>
      <c r="AG85" s="34" t="s">
        <v>64</v>
      </c>
      <c r="AH85" s="34" t="s">
        <v>64</v>
      </c>
      <c r="AI85" s="34" t="s">
        <v>190</v>
      </c>
      <c r="AJ85" s="34" t="s">
        <v>42</v>
      </c>
      <c r="AK85" s="34" t="s">
        <v>190</v>
      </c>
      <c r="AL85" s="34" t="s">
        <v>42</v>
      </c>
      <c r="AM85" s="34" t="s">
        <v>190</v>
      </c>
      <c r="AN85" s="34" t="s">
        <v>190</v>
      </c>
      <c r="AO85" s="34" t="s">
        <v>64</v>
      </c>
      <c r="AP85" s="34" t="s">
        <v>64</v>
      </c>
      <c r="AQ85" s="100" t="str">
        <f t="shared" si="28"/>
        <v>-19620</v>
      </c>
      <c r="AR85" s="100" t="str">
        <f t="shared" si="29"/>
        <v>-19620</v>
      </c>
      <c r="AS85" s="34" t="s">
        <v>42</v>
      </c>
      <c r="AT85" s="34" t="s">
        <v>42</v>
      </c>
      <c r="AU85" s="98" t="s">
        <v>42</v>
      </c>
      <c r="AV85" s="34" t="s">
        <v>64</v>
      </c>
      <c r="AW85" s="34" t="s">
        <v>42</v>
      </c>
      <c r="AX85" s="34" t="s">
        <v>190</v>
      </c>
      <c r="AY85" s="34" t="s">
        <v>42</v>
      </c>
      <c r="AZ85" s="99" t="str">
        <f t="shared" si="30"/>
        <v/>
      </c>
      <c r="BA85" s="99" t="str">
        <f t="shared" ref="BA85" si="57">IF(AO42&lt;&gt;0,AO42,0)</f>
        <v/>
      </c>
      <c r="BB85" s="34" t="s">
        <v>190</v>
      </c>
      <c r="BC85" s="34" t="s">
        <v>190</v>
      </c>
      <c r="BD85" s="34"/>
      <c r="BE85" s="34"/>
      <c r="BF85" s="34"/>
      <c r="BG85" s="34"/>
      <c r="BH85" s="34" t="s">
        <v>42</v>
      </c>
      <c r="BI85" s="34" t="s">
        <v>1152</v>
      </c>
      <c r="BJ85" s="34" t="s">
        <v>42</v>
      </c>
      <c r="BK85" s="34" t="s">
        <v>64</v>
      </c>
      <c r="BL85" s="34" t="s">
        <v>190</v>
      </c>
      <c r="BM85" s="34" t="s">
        <v>190</v>
      </c>
      <c r="BN85" s="34" t="s">
        <v>190</v>
      </c>
      <c r="BO85" s="34" t="s">
        <v>42</v>
      </c>
      <c r="BP85" s="34" t="s">
        <v>190</v>
      </c>
      <c r="BQ85" s="34" t="s">
        <v>42</v>
      </c>
      <c r="BR85" s="34" t="s">
        <v>190</v>
      </c>
      <c r="BS85" s="34" t="s">
        <v>190</v>
      </c>
      <c r="BT85" s="34" t="s">
        <v>190</v>
      </c>
      <c r="BU85" s="34" t="s">
        <v>190</v>
      </c>
      <c r="BV85" s="34" t="s">
        <v>190</v>
      </c>
      <c r="BW85" s="34" t="s">
        <v>190</v>
      </c>
      <c r="BX85" s="34" t="s">
        <v>190</v>
      </c>
      <c r="BY85" s="34" t="s">
        <v>190</v>
      </c>
      <c r="BZ85" s="34" t="s">
        <v>190</v>
      </c>
      <c r="CA85" s="34" t="s">
        <v>190</v>
      </c>
      <c r="CB85" s="34" t="s">
        <v>190</v>
      </c>
      <c r="CC85" s="34" t="s">
        <v>190</v>
      </c>
      <c r="CD85" s="34" t="s">
        <v>190</v>
      </c>
      <c r="CE85" s="34" t="s">
        <v>190</v>
      </c>
      <c r="CF85" s="34" t="s">
        <v>190</v>
      </c>
      <c r="CG85" s="34" t="s">
        <v>190</v>
      </c>
      <c r="CH85" s="34" t="s">
        <v>190</v>
      </c>
      <c r="CI85" s="34" t="s">
        <v>1211</v>
      </c>
      <c r="CJ85" s="34" t="s">
        <v>1171</v>
      </c>
      <c r="CK85" s="34" t="s">
        <v>1173</v>
      </c>
      <c r="CL85" s="34" t="s">
        <v>1211</v>
      </c>
      <c r="CM85" s="34" t="s">
        <v>1171</v>
      </c>
      <c r="CN85" s="34" t="s">
        <v>1173</v>
      </c>
      <c r="CP85" s="7" t="str">
        <f t="shared" si="18"/>
        <v>'X2901','IF-030000128','1','1',' ','0','N','0','0','0'</v>
      </c>
      <c r="CQ85" s="7" t="str">
        <f t="shared" si="19"/>
        <v>,'P84060782001',' ','N',' ',' ',' ',' ',' ',' ',' '</v>
      </c>
      <c r="CR85" s="7" t="str">
        <f t="shared" si="20"/>
        <v>,' ','N',' ',' ',' ','0',' ','0',' ','N'</v>
      </c>
      <c r="CS85" s="7" t="str">
        <f t="shared" si="21"/>
        <v>,'N','0',' ','0',' ','0','0','N','N','-19620'</v>
      </c>
      <c r="CT85" s="7" t="str">
        <f t="shared" si="22"/>
        <v>,'-19620',' ',' ',' ','N',' ','0',' ',0,0</v>
      </c>
      <c r="CU85" s="7" t="str">
        <f t="shared" si="23"/>
        <v>,'0','0',null,null,null,null,' ','84060782',' ','N'</v>
      </c>
      <c r="CV85" s="7" t="str">
        <f t="shared" si="24"/>
        <v>,'0','0','0',' ','0',' ','0','0','0','0'</v>
      </c>
      <c r="CW85" s="7" t="str">
        <f t="shared" si="25"/>
        <v>,'0','0','0','0','0','0','0','0','0','0'</v>
      </c>
      <c r="CX85" s="7" t="str">
        <f t="shared" si="26"/>
        <v>,'0','0','0','2017-08-01 10:00:00','YYW','SQL','2017-08-01 10:00:00','YYW','SQL'</v>
      </c>
    </row>
    <row r="86" spans="1:102">
      <c r="A86" s="7" t="str">
        <f t="shared" si="16"/>
        <v xml:space="preserve">INSERT INTO PS_K_CD_ARCK_B_TBL (BUSINESS_UNIT,K_CD_ARVCHK_ID,K_CD_ARVCHKLN_NO,K_CD_ARVSEQ_NO,K_CD_TRD_ID,K_CD_TRDSPT_ID,K_CD_RLCONT_SW,K_CD_TRDLN_NO,K_CD_TRDLNDSP_NO,K_CD_TRDSEQ_NO,K_CD_PO_ID,K_CD_LTRNS_FLG,K_CD_P_BARTER_SW,K_CD_P_UPAREA_FLG,K_CD_P_MARKET_FLG,K_CD_CM_CD,K_CD_CMGRPL_CD,K_CD_CMGRPM_CD,K_CD_CMGRPS_CD,K_CD_SIZE_TXT,K_CD_STKTAI_FLG,K_CD_LOIL_SW,K_CD_P_LOILZ_FLG,K_CD_LOT_ID,K_CD_WHARV_NO,K_CD_P_SUB_QNT,K_CD_P_SUB_QU_CD,K_CD_P_STD_QNT,K_CD_P_STD_QU_CD,K_CD_QUXCG_SW,K_CD_QNTINP_SW,K_CD_STKSTD_QNT,K_CD_STKSTD_QU_CD,K_CD_XCGSTDQN_RT,K_CD_P_NMNB_FLG,K_CD_P_TRD_UP,K_CD_P_BS_UP,K_CD_P_PVUP_SW,K_CD_P_UPSET_SW,K_CD_P_TRD_AMT,K_CD_P_BS_AMT,K_CD_P_VP_FLG,VAT_TXN_TYPE_CD,K_CD_P_SZ_CD,K_CD_P_SZINP_SW,K_CD_P_SZ_TAX_FLG,K_CD_SZ_RT,K_CD_SZ_INC_FLG,K_CD_P_TRDSZ_AMT,K_CD_P_BSSZ_AMT,K_CD_P_TDLOILZ_AMT,K_CD_P_BSLOILZ_AMT,K_CD_VLD_DT,K_CD_USR1_DT,K_CD_USR2_DT,K_CD_USR3_DT,K_CD_USR1_TXT,K_CD_USR2_TXT,K_CD_USR3_TXT,K_CD_DTY_SW,K_CD_DTY_AMT,K_CD_STTRDCHG_AMT,K_CD_STBSCHG_AMT,K_CD_PAYADV_FLG,K_CD_ALPYMNT_AMT,K_CD_WH_CD,K_CD_P_RTNSUB_QNT,K_CD_P_RTNSTD_QNT,K_CD_ARVRTGTRD_AMT,K_CD_ARVRTGBS_AMT,K_CD_ARVRGSZTD_AMT,K_CD_ARVRGSZBS_AMT,K_CD_P_TRDNMNB_AMT,K_CD_P_BSNMNB_AMT,K_CD_INSCKSBTL_QNT,K_CD_INSCKSDTL_QNT,K_CD_INSCKTDTL_AMT,K_CD_INSCKBSTL_AMT,K_CD_INCKTDSZTL_AM,K_CD_INCKBSSZTL_AM,K_CD_ORGARCKLN_NO,K_CD_ORGARVSEQ_NO,K_CD_ORGARVRTLN_NO,K_NS_CRT_DTTM,K_NS_CRT_OPRID,K_NS_CRT_PGM,K_NS_LSTUPD_DTTM,K_NS_LSTUPD_OPRID,K_NS_LSTUPD_PGM ) VALUES </v>
      </c>
      <c r="B86" s="7" t="str">
        <f t="shared" si="17"/>
        <v>('X2901','IF-030000129','1','1',' ','0','N','0','0','0','P84060783001',' ','N',' ',' ',' ',' ',' ',' ',' ',' ','N',' ',' ',' ','0',' ','0',' ','N','N','0',' ','0',' ','0','0','N','N','-4632','-4632',' ',' ',' ','N',' ','0',' ',0,0,'0','0',null,null,null,null,' ','84060783',' ','N','0','0','0',' ','0',' ','0','0','0','0','0','0','0','0','0','0','0','0','0','0','0','0','0','2017-08-01 10:00:00','YYW','SQL','2017-08-01 10:00:00','YYW','SQL');</v>
      </c>
      <c r="D86" s="34" t="s">
        <v>838</v>
      </c>
      <c r="E86" s="100" t="str">
        <f t="shared" si="27"/>
        <v>IF-030000129</v>
      </c>
      <c r="F86" s="34" t="s">
        <v>839</v>
      </c>
      <c r="G86" s="34" t="s">
        <v>839</v>
      </c>
      <c r="H86" s="34" t="s">
        <v>42</v>
      </c>
      <c r="I86" s="34" t="s">
        <v>190</v>
      </c>
      <c r="J86" s="34" t="s">
        <v>64</v>
      </c>
      <c r="K86" s="34" t="s">
        <v>190</v>
      </c>
      <c r="L86" s="34" t="s">
        <v>190</v>
      </c>
      <c r="M86" s="34" t="s">
        <v>190</v>
      </c>
      <c r="N86" s="34" t="s">
        <v>1153</v>
      </c>
      <c r="O86" s="34" t="s">
        <v>42</v>
      </c>
      <c r="P86" s="34" t="s">
        <v>64</v>
      </c>
      <c r="Q86" s="34" t="s">
        <v>42</v>
      </c>
      <c r="R86" s="34" t="s">
        <v>42</v>
      </c>
      <c r="S86" s="34" t="s">
        <v>42</v>
      </c>
      <c r="T86" s="34" t="s">
        <v>42</v>
      </c>
      <c r="U86" s="34" t="s">
        <v>42</v>
      </c>
      <c r="V86" s="34" t="s">
        <v>42</v>
      </c>
      <c r="W86" s="34" t="s">
        <v>42</v>
      </c>
      <c r="X86" s="34" t="s">
        <v>42</v>
      </c>
      <c r="Y86" s="34" t="s">
        <v>64</v>
      </c>
      <c r="Z86" s="34" t="s">
        <v>42</v>
      </c>
      <c r="AA86" s="34" t="s">
        <v>42</v>
      </c>
      <c r="AB86" s="34" t="s">
        <v>42</v>
      </c>
      <c r="AC86" s="34" t="s">
        <v>190</v>
      </c>
      <c r="AD86" s="34" t="s">
        <v>42</v>
      </c>
      <c r="AE86" s="34" t="s">
        <v>190</v>
      </c>
      <c r="AF86" s="34" t="s">
        <v>42</v>
      </c>
      <c r="AG86" s="34" t="s">
        <v>64</v>
      </c>
      <c r="AH86" s="34" t="s">
        <v>64</v>
      </c>
      <c r="AI86" s="34" t="s">
        <v>190</v>
      </c>
      <c r="AJ86" s="34" t="s">
        <v>42</v>
      </c>
      <c r="AK86" s="34" t="s">
        <v>190</v>
      </c>
      <c r="AL86" s="34" t="s">
        <v>42</v>
      </c>
      <c r="AM86" s="34" t="s">
        <v>190</v>
      </c>
      <c r="AN86" s="34" t="s">
        <v>190</v>
      </c>
      <c r="AO86" s="34" t="s">
        <v>64</v>
      </c>
      <c r="AP86" s="34" t="s">
        <v>64</v>
      </c>
      <c r="AQ86" s="100" t="str">
        <f t="shared" si="28"/>
        <v>-4632</v>
      </c>
      <c r="AR86" s="100" t="str">
        <f t="shared" si="29"/>
        <v>-4632</v>
      </c>
      <c r="AS86" s="34" t="s">
        <v>42</v>
      </c>
      <c r="AT86" s="34" t="s">
        <v>42</v>
      </c>
      <c r="AU86" s="98" t="s">
        <v>42</v>
      </c>
      <c r="AV86" s="34" t="s">
        <v>64</v>
      </c>
      <c r="AW86" s="34" t="s">
        <v>42</v>
      </c>
      <c r="AX86" s="34" t="s">
        <v>190</v>
      </c>
      <c r="AY86" s="34" t="s">
        <v>42</v>
      </c>
      <c r="AZ86" s="99" t="str">
        <f t="shared" si="30"/>
        <v/>
      </c>
      <c r="BA86" s="99" t="str">
        <f t="shared" ref="BA86" si="58">IF(AO43&lt;&gt;0,AO43,0)</f>
        <v/>
      </c>
      <c r="BB86" s="34" t="s">
        <v>190</v>
      </c>
      <c r="BC86" s="34" t="s">
        <v>190</v>
      </c>
      <c r="BD86" s="34"/>
      <c r="BE86" s="34"/>
      <c r="BF86" s="34"/>
      <c r="BG86" s="34"/>
      <c r="BH86" s="34" t="s">
        <v>42</v>
      </c>
      <c r="BI86" s="34" t="s">
        <v>1154</v>
      </c>
      <c r="BJ86" s="34" t="s">
        <v>42</v>
      </c>
      <c r="BK86" s="34" t="s">
        <v>64</v>
      </c>
      <c r="BL86" s="34" t="s">
        <v>190</v>
      </c>
      <c r="BM86" s="34" t="s">
        <v>190</v>
      </c>
      <c r="BN86" s="34" t="s">
        <v>190</v>
      </c>
      <c r="BO86" s="34" t="s">
        <v>42</v>
      </c>
      <c r="BP86" s="34" t="s">
        <v>190</v>
      </c>
      <c r="BQ86" s="34" t="s">
        <v>42</v>
      </c>
      <c r="BR86" s="34" t="s">
        <v>190</v>
      </c>
      <c r="BS86" s="34" t="s">
        <v>190</v>
      </c>
      <c r="BT86" s="34" t="s">
        <v>190</v>
      </c>
      <c r="BU86" s="34" t="s">
        <v>190</v>
      </c>
      <c r="BV86" s="34" t="s">
        <v>190</v>
      </c>
      <c r="BW86" s="34" t="s">
        <v>190</v>
      </c>
      <c r="BX86" s="34" t="s">
        <v>190</v>
      </c>
      <c r="BY86" s="34" t="s">
        <v>190</v>
      </c>
      <c r="BZ86" s="34" t="s">
        <v>190</v>
      </c>
      <c r="CA86" s="34" t="s">
        <v>190</v>
      </c>
      <c r="CB86" s="34" t="s">
        <v>190</v>
      </c>
      <c r="CC86" s="34" t="s">
        <v>190</v>
      </c>
      <c r="CD86" s="34" t="s">
        <v>190</v>
      </c>
      <c r="CE86" s="34" t="s">
        <v>190</v>
      </c>
      <c r="CF86" s="34" t="s">
        <v>190</v>
      </c>
      <c r="CG86" s="34" t="s">
        <v>190</v>
      </c>
      <c r="CH86" s="34" t="s">
        <v>190</v>
      </c>
      <c r="CI86" s="34" t="s">
        <v>1211</v>
      </c>
      <c r="CJ86" s="34" t="s">
        <v>1171</v>
      </c>
      <c r="CK86" s="34" t="s">
        <v>1173</v>
      </c>
      <c r="CL86" s="34" t="s">
        <v>1211</v>
      </c>
      <c r="CM86" s="34" t="s">
        <v>1171</v>
      </c>
      <c r="CN86" s="34" t="s">
        <v>1173</v>
      </c>
      <c r="CP86" s="7" t="str">
        <f t="shared" si="18"/>
        <v>'X2901','IF-030000129','1','1',' ','0','N','0','0','0'</v>
      </c>
      <c r="CQ86" s="7" t="str">
        <f t="shared" si="19"/>
        <v>,'P84060783001',' ','N',' ',' ',' ',' ',' ',' ',' '</v>
      </c>
      <c r="CR86" s="7" t="str">
        <f t="shared" si="20"/>
        <v>,' ','N',' ',' ',' ','0',' ','0',' ','N'</v>
      </c>
      <c r="CS86" s="7" t="str">
        <f t="shared" si="21"/>
        <v>,'N','0',' ','0',' ','0','0','N','N','-4632'</v>
      </c>
      <c r="CT86" s="7" t="str">
        <f t="shared" si="22"/>
        <v>,'-4632',' ',' ',' ','N',' ','0',' ',0,0</v>
      </c>
      <c r="CU86" s="7" t="str">
        <f t="shared" si="23"/>
        <v>,'0','0',null,null,null,null,' ','84060783',' ','N'</v>
      </c>
      <c r="CV86" s="7" t="str">
        <f t="shared" si="24"/>
        <v>,'0','0','0',' ','0',' ','0','0','0','0'</v>
      </c>
      <c r="CW86" s="7" t="str">
        <f t="shared" si="25"/>
        <v>,'0','0','0','0','0','0','0','0','0','0'</v>
      </c>
      <c r="CX86" s="7" t="str">
        <f t="shared" si="26"/>
        <v>,'0','0','0','2017-08-01 10:00:00','YYW','SQL','2017-08-01 10:00:00','YYW','SQL'</v>
      </c>
    </row>
    <row r="87" spans="1:102">
      <c r="A87" s="7" t="str">
        <f t="shared" si="16"/>
        <v xml:space="preserve">INSERT INTO PS_K_CD_ARCK_B_TBL (BUSINESS_UNIT,K_CD_ARVCHK_ID,K_CD_ARVCHKLN_NO,K_CD_ARVSEQ_NO,K_CD_TRD_ID,K_CD_TRDSPT_ID,K_CD_RLCONT_SW,K_CD_TRDLN_NO,K_CD_TRDLNDSP_NO,K_CD_TRDSEQ_NO,K_CD_PO_ID,K_CD_LTRNS_FLG,K_CD_P_BARTER_SW,K_CD_P_UPAREA_FLG,K_CD_P_MARKET_FLG,K_CD_CM_CD,K_CD_CMGRPL_CD,K_CD_CMGRPM_CD,K_CD_CMGRPS_CD,K_CD_SIZE_TXT,K_CD_STKTAI_FLG,K_CD_LOIL_SW,K_CD_P_LOILZ_FLG,K_CD_LOT_ID,K_CD_WHARV_NO,K_CD_P_SUB_QNT,K_CD_P_SUB_QU_CD,K_CD_P_STD_QNT,K_CD_P_STD_QU_CD,K_CD_QUXCG_SW,K_CD_QNTINP_SW,K_CD_STKSTD_QNT,K_CD_STKSTD_QU_CD,K_CD_XCGSTDQN_RT,K_CD_P_NMNB_FLG,K_CD_P_TRD_UP,K_CD_P_BS_UP,K_CD_P_PVUP_SW,K_CD_P_UPSET_SW,K_CD_P_TRD_AMT,K_CD_P_BS_AMT,K_CD_P_VP_FLG,VAT_TXN_TYPE_CD,K_CD_P_SZ_CD,K_CD_P_SZINP_SW,K_CD_P_SZ_TAX_FLG,K_CD_SZ_RT,K_CD_SZ_INC_FLG,K_CD_P_TRDSZ_AMT,K_CD_P_BSSZ_AMT,K_CD_P_TDLOILZ_AMT,K_CD_P_BSLOILZ_AMT,K_CD_VLD_DT,K_CD_USR1_DT,K_CD_USR2_DT,K_CD_USR3_DT,K_CD_USR1_TXT,K_CD_USR2_TXT,K_CD_USR3_TXT,K_CD_DTY_SW,K_CD_DTY_AMT,K_CD_STTRDCHG_AMT,K_CD_STBSCHG_AMT,K_CD_PAYADV_FLG,K_CD_ALPYMNT_AMT,K_CD_WH_CD,K_CD_P_RTNSUB_QNT,K_CD_P_RTNSTD_QNT,K_CD_ARVRTGTRD_AMT,K_CD_ARVRTGBS_AMT,K_CD_ARVRGSZTD_AMT,K_CD_ARVRGSZBS_AMT,K_CD_P_TRDNMNB_AMT,K_CD_P_BSNMNB_AMT,K_CD_INSCKSBTL_QNT,K_CD_INSCKSDTL_QNT,K_CD_INSCKTDTL_AMT,K_CD_INSCKBSTL_AMT,K_CD_INCKTDSZTL_AM,K_CD_INCKBSSZTL_AM,K_CD_ORGARCKLN_NO,K_CD_ORGARVSEQ_NO,K_CD_ORGARVRTLN_NO,K_NS_CRT_DTTM,K_NS_CRT_OPRID,K_NS_CRT_PGM,K_NS_LSTUPD_DTTM,K_NS_LSTUPD_OPRID,K_NS_LSTUPD_PGM ) VALUES </v>
      </c>
      <c r="B87" s="7" t="str">
        <f t="shared" si="17"/>
        <v>('X2901','IF-030000130','1','1',' ','0','N','0','0','0','P84060784001',' ','N',' ',' ',' ',' ',' ',' ',' ',' ','N',' ',' ',' ','0',' ','0',' ','N','N','0',' ','0',' ','0','0','N','N','35150','35150',' ',' ',' ','N',' ','0',' ',0,0,'0','0',null,null,null,null,' ','84060784',' ','N','0','0','0',' ','0',' ','0','0','0','0','0','0','0','0','0','0','0','0','0','0','0','0','0','2017-08-01 10:00:00','YYW','SQL','2017-08-01 10:00:00','YYW','SQL');</v>
      </c>
      <c r="D87" s="34" t="s">
        <v>838</v>
      </c>
      <c r="E87" s="100" t="str">
        <f t="shared" si="27"/>
        <v>IF-030000130</v>
      </c>
      <c r="F87" s="34" t="s">
        <v>839</v>
      </c>
      <c r="G87" s="34" t="s">
        <v>839</v>
      </c>
      <c r="H87" s="34" t="s">
        <v>42</v>
      </c>
      <c r="I87" s="34" t="s">
        <v>190</v>
      </c>
      <c r="J87" s="34" t="s">
        <v>64</v>
      </c>
      <c r="K87" s="34" t="s">
        <v>190</v>
      </c>
      <c r="L87" s="34" t="s">
        <v>190</v>
      </c>
      <c r="M87" s="34" t="s">
        <v>190</v>
      </c>
      <c r="N87" s="34" t="s">
        <v>1155</v>
      </c>
      <c r="O87" s="34" t="s">
        <v>42</v>
      </c>
      <c r="P87" s="34" t="s">
        <v>64</v>
      </c>
      <c r="Q87" s="34" t="s">
        <v>42</v>
      </c>
      <c r="R87" s="34" t="s">
        <v>42</v>
      </c>
      <c r="S87" s="34" t="s">
        <v>42</v>
      </c>
      <c r="T87" s="34" t="s">
        <v>42</v>
      </c>
      <c r="U87" s="34" t="s">
        <v>42</v>
      </c>
      <c r="V87" s="34" t="s">
        <v>42</v>
      </c>
      <c r="W87" s="34" t="s">
        <v>42</v>
      </c>
      <c r="X87" s="34" t="s">
        <v>42</v>
      </c>
      <c r="Y87" s="34" t="s">
        <v>64</v>
      </c>
      <c r="Z87" s="34" t="s">
        <v>42</v>
      </c>
      <c r="AA87" s="34" t="s">
        <v>42</v>
      </c>
      <c r="AB87" s="34" t="s">
        <v>42</v>
      </c>
      <c r="AC87" s="34" t="s">
        <v>190</v>
      </c>
      <c r="AD87" s="34" t="s">
        <v>42</v>
      </c>
      <c r="AE87" s="34" t="s">
        <v>190</v>
      </c>
      <c r="AF87" s="34" t="s">
        <v>42</v>
      </c>
      <c r="AG87" s="34" t="s">
        <v>64</v>
      </c>
      <c r="AH87" s="34" t="s">
        <v>64</v>
      </c>
      <c r="AI87" s="34" t="s">
        <v>190</v>
      </c>
      <c r="AJ87" s="34" t="s">
        <v>42</v>
      </c>
      <c r="AK87" s="34" t="s">
        <v>190</v>
      </c>
      <c r="AL87" s="34" t="s">
        <v>42</v>
      </c>
      <c r="AM87" s="34" t="s">
        <v>190</v>
      </c>
      <c r="AN87" s="34" t="s">
        <v>190</v>
      </c>
      <c r="AO87" s="34" t="s">
        <v>64</v>
      </c>
      <c r="AP87" s="34" t="s">
        <v>64</v>
      </c>
      <c r="AQ87" s="100" t="str">
        <f t="shared" si="28"/>
        <v>35150</v>
      </c>
      <c r="AR87" s="100" t="str">
        <f t="shared" si="29"/>
        <v>35150</v>
      </c>
      <c r="AS87" s="34" t="s">
        <v>42</v>
      </c>
      <c r="AT87" s="34" t="s">
        <v>42</v>
      </c>
      <c r="AU87" s="98" t="s">
        <v>42</v>
      </c>
      <c r="AV87" s="34" t="s">
        <v>64</v>
      </c>
      <c r="AW87" s="34" t="s">
        <v>42</v>
      </c>
      <c r="AX87" s="34" t="s">
        <v>190</v>
      </c>
      <c r="AY87" s="34" t="s">
        <v>42</v>
      </c>
      <c r="AZ87" s="99" t="str">
        <f t="shared" si="30"/>
        <v/>
      </c>
      <c r="BA87" s="99" t="str">
        <f t="shared" ref="BA87" si="59">IF(AO44&lt;&gt;0,AO44,0)</f>
        <v/>
      </c>
      <c r="BB87" s="34" t="s">
        <v>190</v>
      </c>
      <c r="BC87" s="34" t="s">
        <v>190</v>
      </c>
      <c r="BD87" s="34"/>
      <c r="BE87" s="34"/>
      <c r="BF87" s="34"/>
      <c r="BG87" s="34"/>
      <c r="BH87" s="34" t="s">
        <v>42</v>
      </c>
      <c r="BI87" s="34" t="s">
        <v>1156</v>
      </c>
      <c r="BJ87" s="34" t="s">
        <v>42</v>
      </c>
      <c r="BK87" s="34" t="s">
        <v>64</v>
      </c>
      <c r="BL87" s="34" t="s">
        <v>190</v>
      </c>
      <c r="BM87" s="34" t="s">
        <v>190</v>
      </c>
      <c r="BN87" s="34" t="s">
        <v>190</v>
      </c>
      <c r="BO87" s="34" t="s">
        <v>42</v>
      </c>
      <c r="BP87" s="34" t="s">
        <v>190</v>
      </c>
      <c r="BQ87" s="34" t="s">
        <v>42</v>
      </c>
      <c r="BR87" s="34" t="s">
        <v>190</v>
      </c>
      <c r="BS87" s="34" t="s">
        <v>190</v>
      </c>
      <c r="BT87" s="34" t="s">
        <v>190</v>
      </c>
      <c r="BU87" s="34" t="s">
        <v>190</v>
      </c>
      <c r="BV87" s="34" t="s">
        <v>190</v>
      </c>
      <c r="BW87" s="34" t="s">
        <v>190</v>
      </c>
      <c r="BX87" s="34" t="s">
        <v>190</v>
      </c>
      <c r="BY87" s="34" t="s">
        <v>190</v>
      </c>
      <c r="BZ87" s="34" t="s">
        <v>190</v>
      </c>
      <c r="CA87" s="34" t="s">
        <v>190</v>
      </c>
      <c r="CB87" s="34" t="s">
        <v>190</v>
      </c>
      <c r="CC87" s="34" t="s">
        <v>190</v>
      </c>
      <c r="CD87" s="34" t="s">
        <v>190</v>
      </c>
      <c r="CE87" s="34" t="s">
        <v>190</v>
      </c>
      <c r="CF87" s="34" t="s">
        <v>190</v>
      </c>
      <c r="CG87" s="34" t="s">
        <v>190</v>
      </c>
      <c r="CH87" s="34" t="s">
        <v>190</v>
      </c>
      <c r="CI87" s="34" t="s">
        <v>1211</v>
      </c>
      <c r="CJ87" s="34" t="s">
        <v>1171</v>
      </c>
      <c r="CK87" s="34" t="s">
        <v>1173</v>
      </c>
      <c r="CL87" s="34" t="s">
        <v>1211</v>
      </c>
      <c r="CM87" s="34" t="s">
        <v>1171</v>
      </c>
      <c r="CN87" s="34" t="s">
        <v>1173</v>
      </c>
      <c r="CP87" s="7" t="str">
        <f t="shared" si="18"/>
        <v>'X2901','IF-030000130','1','1',' ','0','N','0','0','0'</v>
      </c>
      <c r="CQ87" s="7" t="str">
        <f t="shared" si="19"/>
        <v>,'P84060784001',' ','N',' ',' ',' ',' ',' ',' ',' '</v>
      </c>
      <c r="CR87" s="7" t="str">
        <f t="shared" si="20"/>
        <v>,' ','N',' ',' ',' ','0',' ','0',' ','N'</v>
      </c>
      <c r="CS87" s="7" t="str">
        <f t="shared" si="21"/>
        <v>,'N','0',' ','0',' ','0','0','N','N','35150'</v>
      </c>
      <c r="CT87" s="7" t="str">
        <f t="shared" si="22"/>
        <v>,'35150',' ',' ',' ','N',' ','0',' ',0,0</v>
      </c>
      <c r="CU87" s="7" t="str">
        <f t="shared" si="23"/>
        <v>,'0','0',null,null,null,null,' ','84060784',' ','N'</v>
      </c>
      <c r="CV87" s="7" t="str">
        <f t="shared" si="24"/>
        <v>,'0','0','0',' ','0',' ','0','0','0','0'</v>
      </c>
      <c r="CW87" s="7" t="str">
        <f t="shared" si="25"/>
        <v>,'0','0','0','0','0','0','0','0','0','0'</v>
      </c>
      <c r="CX87" s="7" t="str">
        <f t="shared" si="26"/>
        <v>,'0','0','0','2017-08-01 10:00:00','YYW','SQL','2017-08-01 10:00:00','YYW','SQL'</v>
      </c>
    </row>
    <row r="88" spans="1:102">
      <c r="A88" s="7" t="str">
        <f t="shared" si="16"/>
        <v xml:space="preserve">INSERT INTO PS_K_CD_ARCK_B_TBL (BUSINESS_UNIT,K_CD_ARVCHK_ID,K_CD_ARVCHKLN_NO,K_CD_ARVSEQ_NO,K_CD_TRD_ID,K_CD_TRDSPT_ID,K_CD_RLCONT_SW,K_CD_TRDLN_NO,K_CD_TRDLNDSP_NO,K_CD_TRDSEQ_NO,K_CD_PO_ID,K_CD_LTRNS_FLG,K_CD_P_BARTER_SW,K_CD_P_UPAREA_FLG,K_CD_P_MARKET_FLG,K_CD_CM_CD,K_CD_CMGRPL_CD,K_CD_CMGRPM_CD,K_CD_CMGRPS_CD,K_CD_SIZE_TXT,K_CD_STKTAI_FLG,K_CD_LOIL_SW,K_CD_P_LOILZ_FLG,K_CD_LOT_ID,K_CD_WHARV_NO,K_CD_P_SUB_QNT,K_CD_P_SUB_QU_CD,K_CD_P_STD_QNT,K_CD_P_STD_QU_CD,K_CD_QUXCG_SW,K_CD_QNTINP_SW,K_CD_STKSTD_QNT,K_CD_STKSTD_QU_CD,K_CD_XCGSTDQN_RT,K_CD_P_NMNB_FLG,K_CD_P_TRD_UP,K_CD_P_BS_UP,K_CD_P_PVUP_SW,K_CD_P_UPSET_SW,K_CD_P_TRD_AMT,K_CD_P_BS_AMT,K_CD_P_VP_FLG,VAT_TXN_TYPE_CD,K_CD_P_SZ_CD,K_CD_P_SZINP_SW,K_CD_P_SZ_TAX_FLG,K_CD_SZ_RT,K_CD_SZ_INC_FLG,K_CD_P_TRDSZ_AMT,K_CD_P_BSSZ_AMT,K_CD_P_TDLOILZ_AMT,K_CD_P_BSLOILZ_AMT,K_CD_VLD_DT,K_CD_USR1_DT,K_CD_USR2_DT,K_CD_USR3_DT,K_CD_USR1_TXT,K_CD_USR2_TXT,K_CD_USR3_TXT,K_CD_DTY_SW,K_CD_DTY_AMT,K_CD_STTRDCHG_AMT,K_CD_STBSCHG_AMT,K_CD_PAYADV_FLG,K_CD_ALPYMNT_AMT,K_CD_WH_CD,K_CD_P_RTNSUB_QNT,K_CD_P_RTNSTD_QNT,K_CD_ARVRTGTRD_AMT,K_CD_ARVRTGBS_AMT,K_CD_ARVRGSZTD_AMT,K_CD_ARVRGSZBS_AMT,K_CD_P_TRDNMNB_AMT,K_CD_P_BSNMNB_AMT,K_CD_INSCKSBTL_QNT,K_CD_INSCKSDTL_QNT,K_CD_INSCKTDTL_AMT,K_CD_INSCKBSTL_AMT,K_CD_INCKTDSZTL_AM,K_CD_INCKBSSZTL_AM,K_CD_ORGARCKLN_NO,K_CD_ORGARVSEQ_NO,K_CD_ORGARVRTLN_NO,K_NS_CRT_DTTM,K_NS_CRT_OPRID,K_NS_CRT_PGM,K_NS_LSTUPD_DTTM,K_NS_LSTUPD_OPRID,K_NS_LSTUPD_PGM ) VALUES </v>
      </c>
      <c r="B88" s="7" t="str">
        <f t="shared" si="17"/>
        <v>('X2901','IF-030000131','1','1',' ','0','N','0','0','0','P84060785001',' ','N',' ',' ',' ',' ',' ',' ',' ',' ','N',' ',' ',' ','0',' ','0',' ','N','N','0',' ','0',' ','0','0','N','N','35150','35150',' ',' ',' ','N',' ','0',' ',0,0,'0','0',null,null,null,null,' ','84060785',' ','N','0','0','0',' ','0',' ','0','0','0','0','0','0','0','0','0','0','0','0','0','0','0','0','0','2017-08-01 10:00:00','YYW','SQL','2017-08-01 10:00:00','YYW','SQL');</v>
      </c>
      <c r="D88" s="34" t="s">
        <v>838</v>
      </c>
      <c r="E88" s="100" t="str">
        <f t="shared" si="27"/>
        <v>IF-030000131</v>
      </c>
      <c r="F88" s="34" t="s">
        <v>839</v>
      </c>
      <c r="G88" s="34" t="s">
        <v>839</v>
      </c>
      <c r="H88" s="34" t="s">
        <v>42</v>
      </c>
      <c r="I88" s="34" t="s">
        <v>190</v>
      </c>
      <c r="J88" s="34" t="s">
        <v>64</v>
      </c>
      <c r="K88" s="34" t="s">
        <v>190</v>
      </c>
      <c r="L88" s="34" t="s">
        <v>190</v>
      </c>
      <c r="M88" s="34" t="s">
        <v>190</v>
      </c>
      <c r="N88" s="34" t="s">
        <v>1157</v>
      </c>
      <c r="O88" s="34" t="s">
        <v>42</v>
      </c>
      <c r="P88" s="34" t="s">
        <v>64</v>
      </c>
      <c r="Q88" s="34" t="s">
        <v>42</v>
      </c>
      <c r="R88" s="34" t="s">
        <v>42</v>
      </c>
      <c r="S88" s="34" t="s">
        <v>42</v>
      </c>
      <c r="T88" s="34" t="s">
        <v>42</v>
      </c>
      <c r="U88" s="34" t="s">
        <v>42</v>
      </c>
      <c r="V88" s="34" t="s">
        <v>42</v>
      </c>
      <c r="W88" s="34" t="s">
        <v>42</v>
      </c>
      <c r="X88" s="34" t="s">
        <v>42</v>
      </c>
      <c r="Y88" s="34" t="s">
        <v>64</v>
      </c>
      <c r="Z88" s="34" t="s">
        <v>42</v>
      </c>
      <c r="AA88" s="34" t="s">
        <v>42</v>
      </c>
      <c r="AB88" s="34" t="s">
        <v>42</v>
      </c>
      <c r="AC88" s="34" t="s">
        <v>190</v>
      </c>
      <c r="AD88" s="34" t="s">
        <v>42</v>
      </c>
      <c r="AE88" s="34" t="s">
        <v>190</v>
      </c>
      <c r="AF88" s="34" t="s">
        <v>42</v>
      </c>
      <c r="AG88" s="34" t="s">
        <v>64</v>
      </c>
      <c r="AH88" s="34" t="s">
        <v>64</v>
      </c>
      <c r="AI88" s="34" t="s">
        <v>190</v>
      </c>
      <c r="AJ88" s="34" t="s">
        <v>42</v>
      </c>
      <c r="AK88" s="34" t="s">
        <v>190</v>
      </c>
      <c r="AL88" s="34" t="s">
        <v>42</v>
      </c>
      <c r="AM88" s="34" t="s">
        <v>190</v>
      </c>
      <c r="AN88" s="34" t="s">
        <v>190</v>
      </c>
      <c r="AO88" s="34" t="s">
        <v>64</v>
      </c>
      <c r="AP88" s="34" t="s">
        <v>64</v>
      </c>
      <c r="AQ88" s="100" t="str">
        <f t="shared" si="28"/>
        <v>35150</v>
      </c>
      <c r="AR88" s="100" t="str">
        <f t="shared" si="29"/>
        <v>35150</v>
      </c>
      <c r="AS88" s="34" t="s">
        <v>42</v>
      </c>
      <c r="AT88" s="34" t="s">
        <v>42</v>
      </c>
      <c r="AU88" s="98" t="s">
        <v>42</v>
      </c>
      <c r="AV88" s="34" t="s">
        <v>64</v>
      </c>
      <c r="AW88" s="34" t="s">
        <v>42</v>
      </c>
      <c r="AX88" s="34" t="s">
        <v>190</v>
      </c>
      <c r="AY88" s="34" t="s">
        <v>42</v>
      </c>
      <c r="AZ88" s="99" t="str">
        <f t="shared" si="30"/>
        <v/>
      </c>
      <c r="BA88" s="99" t="str">
        <f t="shared" ref="BA88" si="60">IF(AO45&lt;&gt;0,AO45,0)</f>
        <v/>
      </c>
      <c r="BB88" s="34" t="s">
        <v>190</v>
      </c>
      <c r="BC88" s="34" t="s">
        <v>190</v>
      </c>
      <c r="BD88" s="34"/>
      <c r="BE88" s="34"/>
      <c r="BF88" s="34"/>
      <c r="BG88" s="34"/>
      <c r="BH88" s="34" t="s">
        <v>42</v>
      </c>
      <c r="BI88" s="34" t="s">
        <v>1158</v>
      </c>
      <c r="BJ88" s="34" t="s">
        <v>42</v>
      </c>
      <c r="BK88" s="34" t="s">
        <v>64</v>
      </c>
      <c r="BL88" s="34" t="s">
        <v>190</v>
      </c>
      <c r="BM88" s="34" t="s">
        <v>190</v>
      </c>
      <c r="BN88" s="34" t="s">
        <v>190</v>
      </c>
      <c r="BO88" s="34" t="s">
        <v>42</v>
      </c>
      <c r="BP88" s="34" t="s">
        <v>190</v>
      </c>
      <c r="BQ88" s="34" t="s">
        <v>42</v>
      </c>
      <c r="BR88" s="34" t="s">
        <v>190</v>
      </c>
      <c r="BS88" s="34" t="s">
        <v>190</v>
      </c>
      <c r="BT88" s="34" t="s">
        <v>190</v>
      </c>
      <c r="BU88" s="34" t="s">
        <v>190</v>
      </c>
      <c r="BV88" s="34" t="s">
        <v>190</v>
      </c>
      <c r="BW88" s="34" t="s">
        <v>190</v>
      </c>
      <c r="BX88" s="34" t="s">
        <v>190</v>
      </c>
      <c r="BY88" s="34" t="s">
        <v>190</v>
      </c>
      <c r="BZ88" s="34" t="s">
        <v>190</v>
      </c>
      <c r="CA88" s="34" t="s">
        <v>190</v>
      </c>
      <c r="CB88" s="34" t="s">
        <v>190</v>
      </c>
      <c r="CC88" s="34" t="s">
        <v>190</v>
      </c>
      <c r="CD88" s="34" t="s">
        <v>190</v>
      </c>
      <c r="CE88" s="34" t="s">
        <v>190</v>
      </c>
      <c r="CF88" s="34" t="s">
        <v>190</v>
      </c>
      <c r="CG88" s="34" t="s">
        <v>190</v>
      </c>
      <c r="CH88" s="34" t="s">
        <v>190</v>
      </c>
      <c r="CI88" s="34" t="s">
        <v>1211</v>
      </c>
      <c r="CJ88" s="34" t="s">
        <v>1171</v>
      </c>
      <c r="CK88" s="34" t="s">
        <v>1173</v>
      </c>
      <c r="CL88" s="34" t="s">
        <v>1211</v>
      </c>
      <c r="CM88" s="34" t="s">
        <v>1171</v>
      </c>
      <c r="CN88" s="34" t="s">
        <v>1173</v>
      </c>
      <c r="CP88" s="7" t="str">
        <f t="shared" si="18"/>
        <v>'X2901','IF-030000131','1','1',' ','0','N','0','0','0'</v>
      </c>
      <c r="CQ88" s="7" t="str">
        <f t="shared" si="19"/>
        <v>,'P84060785001',' ','N',' ',' ',' ',' ',' ',' ',' '</v>
      </c>
      <c r="CR88" s="7" t="str">
        <f t="shared" si="20"/>
        <v>,' ','N',' ',' ',' ','0',' ','0',' ','N'</v>
      </c>
      <c r="CS88" s="7" t="str">
        <f t="shared" si="21"/>
        <v>,'N','0',' ','0',' ','0','0','N','N','35150'</v>
      </c>
      <c r="CT88" s="7" t="str">
        <f t="shared" si="22"/>
        <v>,'35150',' ',' ',' ','N',' ','0',' ',0,0</v>
      </c>
      <c r="CU88" s="7" t="str">
        <f t="shared" si="23"/>
        <v>,'0','0',null,null,null,null,' ','84060785',' ','N'</v>
      </c>
      <c r="CV88" s="7" t="str">
        <f t="shared" si="24"/>
        <v>,'0','0','0',' ','0',' ','0','0','0','0'</v>
      </c>
      <c r="CW88" s="7" t="str">
        <f t="shared" si="25"/>
        <v>,'0','0','0','0','0','0','0','0','0','0'</v>
      </c>
      <c r="CX88" s="7" t="str">
        <f t="shared" si="26"/>
        <v>,'0','0','0','2017-08-01 10:00:00','YYW','SQL','2017-08-01 10:00:00','YYW','SQL'</v>
      </c>
    </row>
    <row r="89" spans="1:102">
      <c r="A89" s="7" t="str">
        <f t="shared" si="16"/>
        <v xml:space="preserve">INSERT INTO PS_K_CD_ARCK_B_TBL (BUSINESS_UNIT,K_CD_ARVCHK_ID,K_CD_ARVCHKLN_NO,K_CD_ARVSEQ_NO,K_CD_TRD_ID,K_CD_TRDSPT_ID,K_CD_RLCONT_SW,K_CD_TRDLN_NO,K_CD_TRDLNDSP_NO,K_CD_TRDSEQ_NO,K_CD_PO_ID,K_CD_LTRNS_FLG,K_CD_P_BARTER_SW,K_CD_P_UPAREA_FLG,K_CD_P_MARKET_FLG,K_CD_CM_CD,K_CD_CMGRPL_CD,K_CD_CMGRPM_CD,K_CD_CMGRPS_CD,K_CD_SIZE_TXT,K_CD_STKTAI_FLG,K_CD_LOIL_SW,K_CD_P_LOILZ_FLG,K_CD_LOT_ID,K_CD_WHARV_NO,K_CD_P_SUB_QNT,K_CD_P_SUB_QU_CD,K_CD_P_STD_QNT,K_CD_P_STD_QU_CD,K_CD_QUXCG_SW,K_CD_QNTINP_SW,K_CD_STKSTD_QNT,K_CD_STKSTD_QU_CD,K_CD_XCGSTDQN_RT,K_CD_P_NMNB_FLG,K_CD_P_TRD_UP,K_CD_P_BS_UP,K_CD_P_PVUP_SW,K_CD_P_UPSET_SW,K_CD_P_TRD_AMT,K_CD_P_BS_AMT,K_CD_P_VP_FLG,VAT_TXN_TYPE_CD,K_CD_P_SZ_CD,K_CD_P_SZINP_SW,K_CD_P_SZ_TAX_FLG,K_CD_SZ_RT,K_CD_SZ_INC_FLG,K_CD_P_TRDSZ_AMT,K_CD_P_BSSZ_AMT,K_CD_P_TDLOILZ_AMT,K_CD_P_BSLOILZ_AMT,K_CD_VLD_DT,K_CD_USR1_DT,K_CD_USR2_DT,K_CD_USR3_DT,K_CD_USR1_TXT,K_CD_USR2_TXT,K_CD_USR3_TXT,K_CD_DTY_SW,K_CD_DTY_AMT,K_CD_STTRDCHG_AMT,K_CD_STBSCHG_AMT,K_CD_PAYADV_FLG,K_CD_ALPYMNT_AMT,K_CD_WH_CD,K_CD_P_RTNSUB_QNT,K_CD_P_RTNSTD_QNT,K_CD_ARVRTGTRD_AMT,K_CD_ARVRTGBS_AMT,K_CD_ARVRGSZTD_AMT,K_CD_ARVRGSZBS_AMT,K_CD_P_TRDNMNB_AMT,K_CD_P_BSNMNB_AMT,K_CD_INSCKSBTL_QNT,K_CD_INSCKSDTL_QNT,K_CD_INSCKTDTL_AMT,K_CD_INSCKBSTL_AMT,K_CD_INCKTDSZTL_AM,K_CD_INCKBSSZTL_AM,K_CD_ORGARCKLN_NO,K_CD_ORGARVSEQ_NO,K_CD_ORGARVRTLN_NO,K_NS_CRT_DTTM,K_NS_CRT_OPRID,K_NS_CRT_PGM,K_NS_LSTUPD_DTTM,K_NS_LSTUPD_OPRID,K_NS_LSTUPD_PGM ) VALUES </v>
      </c>
      <c r="B89" s="7" t="str">
        <f t="shared" si="17"/>
        <v>('X2901','IF-030000132','1','1',' ','0','N','0','0','0','P84060786001',' ','N',' ',' ',' ',' ',' ',' ',' ',' ','N',' ',' ',' ','0',' ','0',' ','N','N','0',' ','0',' ','0','0','N','N','-35150','-35150',' ',' ',' ','N',' ','0',' ',0,0,'0','0',null,null,null,null,' ','84060786',' ','N','0','0','0',' ','0',' ','0','0','0','0','0','0','0','0','0','0','0','0','0','0','0','0','0','2017-08-01 10:00:00','YYW','SQL','2017-08-01 10:00:00','YYW','SQL');</v>
      </c>
      <c r="D89" s="34" t="s">
        <v>838</v>
      </c>
      <c r="E89" s="100" t="str">
        <f t="shared" si="27"/>
        <v>IF-030000132</v>
      </c>
      <c r="F89" s="34" t="s">
        <v>839</v>
      </c>
      <c r="G89" s="34" t="s">
        <v>839</v>
      </c>
      <c r="H89" s="34" t="s">
        <v>42</v>
      </c>
      <c r="I89" s="34" t="s">
        <v>190</v>
      </c>
      <c r="J89" s="34" t="s">
        <v>64</v>
      </c>
      <c r="K89" s="34" t="s">
        <v>190</v>
      </c>
      <c r="L89" s="34" t="s">
        <v>190</v>
      </c>
      <c r="M89" s="34" t="s">
        <v>190</v>
      </c>
      <c r="N89" s="34" t="s">
        <v>1159</v>
      </c>
      <c r="O89" s="34" t="s">
        <v>42</v>
      </c>
      <c r="P89" s="34" t="s">
        <v>64</v>
      </c>
      <c r="Q89" s="34" t="s">
        <v>42</v>
      </c>
      <c r="R89" s="34" t="s">
        <v>42</v>
      </c>
      <c r="S89" s="34" t="s">
        <v>42</v>
      </c>
      <c r="T89" s="34" t="s">
        <v>42</v>
      </c>
      <c r="U89" s="34" t="s">
        <v>42</v>
      </c>
      <c r="V89" s="34" t="s">
        <v>42</v>
      </c>
      <c r="W89" s="34" t="s">
        <v>42</v>
      </c>
      <c r="X89" s="34" t="s">
        <v>42</v>
      </c>
      <c r="Y89" s="34" t="s">
        <v>64</v>
      </c>
      <c r="Z89" s="34" t="s">
        <v>42</v>
      </c>
      <c r="AA89" s="34" t="s">
        <v>42</v>
      </c>
      <c r="AB89" s="34" t="s">
        <v>42</v>
      </c>
      <c r="AC89" s="34" t="s">
        <v>190</v>
      </c>
      <c r="AD89" s="34" t="s">
        <v>42</v>
      </c>
      <c r="AE89" s="34" t="s">
        <v>190</v>
      </c>
      <c r="AF89" s="34" t="s">
        <v>42</v>
      </c>
      <c r="AG89" s="34" t="s">
        <v>64</v>
      </c>
      <c r="AH89" s="34" t="s">
        <v>64</v>
      </c>
      <c r="AI89" s="34" t="s">
        <v>190</v>
      </c>
      <c r="AJ89" s="34" t="s">
        <v>42</v>
      </c>
      <c r="AK89" s="34" t="s">
        <v>190</v>
      </c>
      <c r="AL89" s="34" t="s">
        <v>42</v>
      </c>
      <c r="AM89" s="34" t="s">
        <v>190</v>
      </c>
      <c r="AN89" s="34" t="s">
        <v>190</v>
      </c>
      <c r="AO89" s="34" t="s">
        <v>64</v>
      </c>
      <c r="AP89" s="34" t="s">
        <v>64</v>
      </c>
      <c r="AQ89" s="100" t="str">
        <f t="shared" si="28"/>
        <v>-35150</v>
      </c>
      <c r="AR89" s="100" t="str">
        <f t="shared" si="29"/>
        <v>-35150</v>
      </c>
      <c r="AS89" s="34" t="s">
        <v>42</v>
      </c>
      <c r="AT89" s="34" t="s">
        <v>42</v>
      </c>
      <c r="AU89" s="98" t="s">
        <v>42</v>
      </c>
      <c r="AV89" s="34" t="s">
        <v>64</v>
      </c>
      <c r="AW89" s="34" t="s">
        <v>42</v>
      </c>
      <c r="AX89" s="34" t="s">
        <v>190</v>
      </c>
      <c r="AY89" s="34" t="s">
        <v>42</v>
      </c>
      <c r="AZ89" s="99" t="str">
        <f t="shared" si="30"/>
        <v/>
      </c>
      <c r="BA89" s="99" t="str">
        <f t="shared" ref="BA89" si="61">IF(AO46&lt;&gt;0,AO46,0)</f>
        <v/>
      </c>
      <c r="BB89" s="34" t="s">
        <v>190</v>
      </c>
      <c r="BC89" s="34" t="s">
        <v>190</v>
      </c>
      <c r="BD89" s="34"/>
      <c r="BE89" s="34"/>
      <c r="BF89" s="34"/>
      <c r="BG89" s="34"/>
      <c r="BH89" s="34" t="s">
        <v>42</v>
      </c>
      <c r="BI89" s="34" t="s">
        <v>1160</v>
      </c>
      <c r="BJ89" s="34" t="s">
        <v>42</v>
      </c>
      <c r="BK89" s="34" t="s">
        <v>64</v>
      </c>
      <c r="BL89" s="34" t="s">
        <v>190</v>
      </c>
      <c r="BM89" s="34" t="s">
        <v>190</v>
      </c>
      <c r="BN89" s="34" t="s">
        <v>190</v>
      </c>
      <c r="BO89" s="34" t="s">
        <v>42</v>
      </c>
      <c r="BP89" s="34" t="s">
        <v>190</v>
      </c>
      <c r="BQ89" s="34" t="s">
        <v>42</v>
      </c>
      <c r="BR89" s="34" t="s">
        <v>190</v>
      </c>
      <c r="BS89" s="34" t="s">
        <v>190</v>
      </c>
      <c r="BT89" s="34" t="s">
        <v>190</v>
      </c>
      <c r="BU89" s="34" t="s">
        <v>190</v>
      </c>
      <c r="BV89" s="34" t="s">
        <v>190</v>
      </c>
      <c r="BW89" s="34" t="s">
        <v>190</v>
      </c>
      <c r="BX89" s="34" t="s">
        <v>190</v>
      </c>
      <c r="BY89" s="34" t="s">
        <v>190</v>
      </c>
      <c r="BZ89" s="34" t="s">
        <v>190</v>
      </c>
      <c r="CA89" s="34" t="s">
        <v>190</v>
      </c>
      <c r="CB89" s="34" t="s">
        <v>190</v>
      </c>
      <c r="CC89" s="34" t="s">
        <v>190</v>
      </c>
      <c r="CD89" s="34" t="s">
        <v>190</v>
      </c>
      <c r="CE89" s="34" t="s">
        <v>190</v>
      </c>
      <c r="CF89" s="34" t="s">
        <v>190</v>
      </c>
      <c r="CG89" s="34" t="s">
        <v>190</v>
      </c>
      <c r="CH89" s="34" t="s">
        <v>190</v>
      </c>
      <c r="CI89" s="34" t="s">
        <v>1211</v>
      </c>
      <c r="CJ89" s="34" t="s">
        <v>1171</v>
      </c>
      <c r="CK89" s="34" t="s">
        <v>1173</v>
      </c>
      <c r="CL89" s="34" t="s">
        <v>1211</v>
      </c>
      <c r="CM89" s="34" t="s">
        <v>1171</v>
      </c>
      <c r="CN89" s="34" t="s">
        <v>1173</v>
      </c>
      <c r="CP89" s="7" t="str">
        <f t="shared" si="18"/>
        <v>'X2901','IF-030000132','1','1',' ','0','N','0','0','0'</v>
      </c>
      <c r="CQ89" s="7" t="str">
        <f t="shared" si="19"/>
        <v>,'P84060786001',' ','N',' ',' ',' ',' ',' ',' ',' '</v>
      </c>
      <c r="CR89" s="7" t="str">
        <f t="shared" si="20"/>
        <v>,' ','N',' ',' ',' ','0',' ','0',' ','N'</v>
      </c>
      <c r="CS89" s="7" t="str">
        <f t="shared" si="21"/>
        <v>,'N','0',' ','0',' ','0','0','N','N','-35150'</v>
      </c>
      <c r="CT89" s="7" t="str">
        <f t="shared" si="22"/>
        <v>,'-35150',' ',' ',' ','N',' ','0',' ',0,0</v>
      </c>
      <c r="CU89" s="7" t="str">
        <f t="shared" si="23"/>
        <v>,'0','0',null,null,null,null,' ','84060786',' ','N'</v>
      </c>
      <c r="CV89" s="7" t="str">
        <f t="shared" si="24"/>
        <v>,'0','0','0',' ','0',' ','0','0','0','0'</v>
      </c>
      <c r="CW89" s="7" t="str">
        <f t="shared" si="25"/>
        <v>,'0','0','0','0','0','0','0','0','0','0'</v>
      </c>
      <c r="CX89" s="7" t="str">
        <f t="shared" si="26"/>
        <v>,'0','0','0','2017-08-01 10:00:00','YYW','SQL','2017-08-01 10:00:00','YYW','SQL'</v>
      </c>
    </row>
    <row r="90" spans="1:102">
      <c r="A90" s="7" t="str">
        <f t="shared" si="16"/>
        <v xml:space="preserve">INSERT INTO PS_K_CD_ARCK_B_TBL (BUSINESS_UNIT,K_CD_ARVCHK_ID,K_CD_ARVCHKLN_NO,K_CD_ARVSEQ_NO,K_CD_TRD_ID,K_CD_TRDSPT_ID,K_CD_RLCONT_SW,K_CD_TRDLN_NO,K_CD_TRDLNDSP_NO,K_CD_TRDSEQ_NO,K_CD_PO_ID,K_CD_LTRNS_FLG,K_CD_P_BARTER_SW,K_CD_P_UPAREA_FLG,K_CD_P_MARKET_FLG,K_CD_CM_CD,K_CD_CMGRPL_CD,K_CD_CMGRPM_CD,K_CD_CMGRPS_CD,K_CD_SIZE_TXT,K_CD_STKTAI_FLG,K_CD_LOIL_SW,K_CD_P_LOILZ_FLG,K_CD_LOT_ID,K_CD_WHARV_NO,K_CD_P_SUB_QNT,K_CD_P_SUB_QU_CD,K_CD_P_STD_QNT,K_CD_P_STD_QU_CD,K_CD_QUXCG_SW,K_CD_QNTINP_SW,K_CD_STKSTD_QNT,K_CD_STKSTD_QU_CD,K_CD_XCGSTDQN_RT,K_CD_P_NMNB_FLG,K_CD_P_TRD_UP,K_CD_P_BS_UP,K_CD_P_PVUP_SW,K_CD_P_UPSET_SW,K_CD_P_TRD_AMT,K_CD_P_BS_AMT,K_CD_P_VP_FLG,VAT_TXN_TYPE_CD,K_CD_P_SZ_CD,K_CD_P_SZINP_SW,K_CD_P_SZ_TAX_FLG,K_CD_SZ_RT,K_CD_SZ_INC_FLG,K_CD_P_TRDSZ_AMT,K_CD_P_BSSZ_AMT,K_CD_P_TDLOILZ_AMT,K_CD_P_BSLOILZ_AMT,K_CD_VLD_DT,K_CD_USR1_DT,K_CD_USR2_DT,K_CD_USR3_DT,K_CD_USR1_TXT,K_CD_USR2_TXT,K_CD_USR3_TXT,K_CD_DTY_SW,K_CD_DTY_AMT,K_CD_STTRDCHG_AMT,K_CD_STBSCHG_AMT,K_CD_PAYADV_FLG,K_CD_ALPYMNT_AMT,K_CD_WH_CD,K_CD_P_RTNSUB_QNT,K_CD_P_RTNSTD_QNT,K_CD_ARVRTGTRD_AMT,K_CD_ARVRTGBS_AMT,K_CD_ARVRGSZTD_AMT,K_CD_ARVRGSZBS_AMT,K_CD_P_TRDNMNB_AMT,K_CD_P_BSNMNB_AMT,K_CD_INSCKSBTL_QNT,K_CD_INSCKSDTL_QNT,K_CD_INSCKTDTL_AMT,K_CD_INSCKBSTL_AMT,K_CD_INCKTDSZTL_AM,K_CD_INCKBSSZTL_AM,K_CD_ORGARCKLN_NO,K_CD_ORGARVSEQ_NO,K_CD_ORGARVRTLN_NO,K_NS_CRT_DTTM,K_NS_CRT_OPRID,K_NS_CRT_PGM,K_NS_LSTUPD_DTTM,K_NS_LSTUPD_OPRID,K_NS_LSTUPD_PGM ) VALUES </v>
      </c>
      <c r="B90" s="7" t="str">
        <f t="shared" si="17"/>
        <v>('X2901','IF-030000133','1','1',' ','0','N','0','0','0','P84060787001',' ','N',' ',' ',' ',' ',' ',' ',' ',' ','N',' ',' ',' ','0',' ','0',' ','N','N','0',' ','0',' ','0','0','N','N','-20520','-20520',' ',' ',' ','N',' ','0',' ',0,0,'0','0',null,null,null,null,' ','84060787',' ','N','0','0','0',' ','0',' ','0','0','0','0','0','0','0','0','0','0','0','0','0','0','0','0','0','2017-08-01 10:00:00','YYW','SQL','2017-08-01 10:00:00','YYW','SQL');</v>
      </c>
      <c r="D90" s="34" t="s">
        <v>838</v>
      </c>
      <c r="E90" s="100" t="str">
        <f t="shared" si="27"/>
        <v>IF-030000133</v>
      </c>
      <c r="F90" s="34" t="s">
        <v>839</v>
      </c>
      <c r="G90" s="34" t="s">
        <v>839</v>
      </c>
      <c r="H90" s="34" t="s">
        <v>42</v>
      </c>
      <c r="I90" s="34" t="s">
        <v>190</v>
      </c>
      <c r="J90" s="34" t="s">
        <v>64</v>
      </c>
      <c r="K90" s="34" t="s">
        <v>190</v>
      </c>
      <c r="L90" s="34" t="s">
        <v>190</v>
      </c>
      <c r="M90" s="34" t="s">
        <v>190</v>
      </c>
      <c r="N90" s="34" t="s">
        <v>1161</v>
      </c>
      <c r="O90" s="34" t="s">
        <v>42</v>
      </c>
      <c r="P90" s="34" t="s">
        <v>64</v>
      </c>
      <c r="Q90" s="34" t="s">
        <v>42</v>
      </c>
      <c r="R90" s="34" t="s">
        <v>42</v>
      </c>
      <c r="S90" s="34" t="s">
        <v>42</v>
      </c>
      <c r="T90" s="34" t="s">
        <v>42</v>
      </c>
      <c r="U90" s="34" t="s">
        <v>42</v>
      </c>
      <c r="V90" s="34" t="s">
        <v>42</v>
      </c>
      <c r="W90" s="34" t="s">
        <v>42</v>
      </c>
      <c r="X90" s="34" t="s">
        <v>42</v>
      </c>
      <c r="Y90" s="34" t="s">
        <v>64</v>
      </c>
      <c r="Z90" s="34" t="s">
        <v>42</v>
      </c>
      <c r="AA90" s="34" t="s">
        <v>42</v>
      </c>
      <c r="AB90" s="34" t="s">
        <v>42</v>
      </c>
      <c r="AC90" s="34" t="s">
        <v>190</v>
      </c>
      <c r="AD90" s="34" t="s">
        <v>42</v>
      </c>
      <c r="AE90" s="34" t="s">
        <v>190</v>
      </c>
      <c r="AF90" s="34" t="s">
        <v>42</v>
      </c>
      <c r="AG90" s="34" t="s">
        <v>64</v>
      </c>
      <c r="AH90" s="34" t="s">
        <v>64</v>
      </c>
      <c r="AI90" s="34" t="s">
        <v>190</v>
      </c>
      <c r="AJ90" s="34" t="s">
        <v>42</v>
      </c>
      <c r="AK90" s="34" t="s">
        <v>190</v>
      </c>
      <c r="AL90" s="34" t="s">
        <v>42</v>
      </c>
      <c r="AM90" s="34" t="s">
        <v>190</v>
      </c>
      <c r="AN90" s="34" t="s">
        <v>190</v>
      </c>
      <c r="AO90" s="34" t="s">
        <v>64</v>
      </c>
      <c r="AP90" s="34" t="s">
        <v>64</v>
      </c>
      <c r="AQ90" s="100" t="str">
        <f t="shared" si="28"/>
        <v>-20520</v>
      </c>
      <c r="AR90" s="100" t="str">
        <f t="shared" si="29"/>
        <v>-20520</v>
      </c>
      <c r="AS90" s="34" t="s">
        <v>42</v>
      </c>
      <c r="AT90" s="34" t="s">
        <v>42</v>
      </c>
      <c r="AU90" s="98" t="s">
        <v>42</v>
      </c>
      <c r="AV90" s="34" t="s">
        <v>64</v>
      </c>
      <c r="AW90" s="34" t="s">
        <v>42</v>
      </c>
      <c r="AX90" s="34" t="s">
        <v>190</v>
      </c>
      <c r="AY90" s="34" t="s">
        <v>42</v>
      </c>
      <c r="AZ90" s="99" t="str">
        <f t="shared" si="30"/>
        <v/>
      </c>
      <c r="BA90" s="99" t="str">
        <f t="shared" ref="BA90" si="62">IF(AO47&lt;&gt;0,AO47,0)</f>
        <v/>
      </c>
      <c r="BB90" s="34" t="s">
        <v>190</v>
      </c>
      <c r="BC90" s="34" t="s">
        <v>190</v>
      </c>
      <c r="BD90" s="34"/>
      <c r="BE90" s="34"/>
      <c r="BF90" s="34"/>
      <c r="BG90" s="34"/>
      <c r="BH90" s="34" t="s">
        <v>42</v>
      </c>
      <c r="BI90" s="34" t="s">
        <v>1162</v>
      </c>
      <c r="BJ90" s="34" t="s">
        <v>42</v>
      </c>
      <c r="BK90" s="34" t="s">
        <v>64</v>
      </c>
      <c r="BL90" s="34" t="s">
        <v>190</v>
      </c>
      <c r="BM90" s="34" t="s">
        <v>190</v>
      </c>
      <c r="BN90" s="34" t="s">
        <v>190</v>
      </c>
      <c r="BO90" s="34" t="s">
        <v>42</v>
      </c>
      <c r="BP90" s="34" t="s">
        <v>190</v>
      </c>
      <c r="BQ90" s="34" t="s">
        <v>42</v>
      </c>
      <c r="BR90" s="34" t="s">
        <v>190</v>
      </c>
      <c r="BS90" s="34" t="s">
        <v>190</v>
      </c>
      <c r="BT90" s="34" t="s">
        <v>190</v>
      </c>
      <c r="BU90" s="34" t="s">
        <v>190</v>
      </c>
      <c r="BV90" s="34" t="s">
        <v>190</v>
      </c>
      <c r="BW90" s="34" t="s">
        <v>190</v>
      </c>
      <c r="BX90" s="34" t="s">
        <v>190</v>
      </c>
      <c r="BY90" s="34" t="s">
        <v>190</v>
      </c>
      <c r="BZ90" s="34" t="s">
        <v>190</v>
      </c>
      <c r="CA90" s="34" t="s">
        <v>190</v>
      </c>
      <c r="CB90" s="34" t="s">
        <v>190</v>
      </c>
      <c r="CC90" s="34" t="s">
        <v>190</v>
      </c>
      <c r="CD90" s="34" t="s">
        <v>190</v>
      </c>
      <c r="CE90" s="34" t="s">
        <v>190</v>
      </c>
      <c r="CF90" s="34" t="s">
        <v>190</v>
      </c>
      <c r="CG90" s="34" t="s">
        <v>190</v>
      </c>
      <c r="CH90" s="34" t="s">
        <v>190</v>
      </c>
      <c r="CI90" s="34" t="s">
        <v>1211</v>
      </c>
      <c r="CJ90" s="34" t="s">
        <v>1171</v>
      </c>
      <c r="CK90" s="34" t="s">
        <v>1173</v>
      </c>
      <c r="CL90" s="34" t="s">
        <v>1211</v>
      </c>
      <c r="CM90" s="34" t="s">
        <v>1171</v>
      </c>
      <c r="CN90" s="34" t="s">
        <v>1173</v>
      </c>
      <c r="CP90" s="7" t="str">
        <f t="shared" si="18"/>
        <v>'X2901','IF-030000133','1','1',' ','0','N','0','0','0'</v>
      </c>
      <c r="CQ90" s="7" t="str">
        <f t="shared" si="19"/>
        <v>,'P84060787001',' ','N',' ',' ',' ',' ',' ',' ',' '</v>
      </c>
      <c r="CR90" s="7" t="str">
        <f t="shared" si="20"/>
        <v>,' ','N',' ',' ',' ','0',' ','0',' ','N'</v>
      </c>
      <c r="CS90" s="7" t="str">
        <f t="shared" si="21"/>
        <v>,'N','0',' ','0',' ','0','0','N','N','-20520'</v>
      </c>
      <c r="CT90" s="7" t="str">
        <f t="shared" si="22"/>
        <v>,'-20520',' ',' ',' ','N',' ','0',' ',0,0</v>
      </c>
      <c r="CU90" s="7" t="str">
        <f t="shared" si="23"/>
        <v>,'0','0',null,null,null,null,' ','84060787',' ','N'</v>
      </c>
      <c r="CV90" s="7" t="str">
        <f t="shared" si="24"/>
        <v>,'0','0','0',' ','0',' ','0','0','0','0'</v>
      </c>
      <c r="CW90" s="7" t="str">
        <f t="shared" si="25"/>
        <v>,'0','0','0','0','0','0','0','0','0','0'</v>
      </c>
      <c r="CX90" s="7" t="str">
        <f t="shared" si="26"/>
        <v>,'0','0','0','2017-08-01 10:00:00','YYW','SQL','2017-08-01 10:00:00','YYW','SQL'</v>
      </c>
    </row>
    <row r="91" spans="1:102">
      <c r="A91" s="7" t="str">
        <f t="shared" si="16"/>
        <v xml:space="preserve">INSERT INTO PS_K_CD_ARCK_B_TBL (BUSINESS_UNIT,K_CD_ARVCHK_ID,K_CD_ARVCHKLN_NO,K_CD_ARVSEQ_NO,K_CD_TRD_ID,K_CD_TRDSPT_ID,K_CD_RLCONT_SW,K_CD_TRDLN_NO,K_CD_TRDLNDSP_NO,K_CD_TRDSEQ_NO,K_CD_PO_ID,K_CD_LTRNS_FLG,K_CD_P_BARTER_SW,K_CD_P_UPAREA_FLG,K_CD_P_MARKET_FLG,K_CD_CM_CD,K_CD_CMGRPL_CD,K_CD_CMGRPM_CD,K_CD_CMGRPS_CD,K_CD_SIZE_TXT,K_CD_STKTAI_FLG,K_CD_LOIL_SW,K_CD_P_LOILZ_FLG,K_CD_LOT_ID,K_CD_WHARV_NO,K_CD_P_SUB_QNT,K_CD_P_SUB_QU_CD,K_CD_P_STD_QNT,K_CD_P_STD_QU_CD,K_CD_QUXCG_SW,K_CD_QNTINP_SW,K_CD_STKSTD_QNT,K_CD_STKSTD_QU_CD,K_CD_XCGSTDQN_RT,K_CD_P_NMNB_FLG,K_CD_P_TRD_UP,K_CD_P_BS_UP,K_CD_P_PVUP_SW,K_CD_P_UPSET_SW,K_CD_P_TRD_AMT,K_CD_P_BS_AMT,K_CD_P_VP_FLG,VAT_TXN_TYPE_CD,K_CD_P_SZ_CD,K_CD_P_SZINP_SW,K_CD_P_SZ_TAX_FLG,K_CD_SZ_RT,K_CD_SZ_INC_FLG,K_CD_P_TRDSZ_AMT,K_CD_P_BSSZ_AMT,K_CD_P_TDLOILZ_AMT,K_CD_P_BSLOILZ_AMT,K_CD_VLD_DT,K_CD_USR1_DT,K_CD_USR2_DT,K_CD_USR3_DT,K_CD_USR1_TXT,K_CD_USR2_TXT,K_CD_USR3_TXT,K_CD_DTY_SW,K_CD_DTY_AMT,K_CD_STTRDCHG_AMT,K_CD_STBSCHG_AMT,K_CD_PAYADV_FLG,K_CD_ALPYMNT_AMT,K_CD_WH_CD,K_CD_P_RTNSUB_QNT,K_CD_P_RTNSTD_QNT,K_CD_ARVRTGTRD_AMT,K_CD_ARVRTGBS_AMT,K_CD_ARVRGSZTD_AMT,K_CD_ARVRGSZBS_AMT,K_CD_P_TRDNMNB_AMT,K_CD_P_BSNMNB_AMT,K_CD_INSCKSBTL_QNT,K_CD_INSCKSDTL_QNT,K_CD_INSCKTDTL_AMT,K_CD_INSCKBSTL_AMT,K_CD_INCKTDSZTL_AM,K_CD_INCKBSSZTL_AM,K_CD_ORGARCKLN_NO,K_CD_ORGARVSEQ_NO,K_CD_ORGARVRTLN_NO,K_NS_CRT_DTTM,K_NS_CRT_OPRID,K_NS_CRT_PGM,K_NS_LSTUPD_DTTM,K_NS_LSTUPD_OPRID,K_NS_LSTUPD_PGM ) VALUES </v>
      </c>
      <c r="B91" s="7" t="str">
        <f t="shared" si="17"/>
        <v>('X2901','IF-030000134','1','1',' ','0','N','0','0','0','P84050467001',' ','N',' ',' ',' ',' ',' ',' ',' ',' ','N',' ',' ',' ','0',' ','0',' ','N','N','0',' ','0',' ','0','0','N','N','1045867','1045867',' ',' ',' ','N',' ','0',' ',0,0,'0','0',null,null,null,null,' ','84050467',' ','N','0','0','0',' ','0',' ','0','0','0','0','0','0','0','0','0','0','0','0','0','0','0','0','0','2017-08-01 10:00:00','YYW','SQL','2017-08-01 10:00:00','YYW','SQL');</v>
      </c>
      <c r="D91" s="34" t="s">
        <v>838</v>
      </c>
      <c r="E91" s="100" t="str">
        <f t="shared" si="27"/>
        <v>IF-030000134</v>
      </c>
      <c r="F91" s="34" t="s">
        <v>839</v>
      </c>
      <c r="G91" s="34" t="s">
        <v>839</v>
      </c>
      <c r="H91" s="34" t="s">
        <v>42</v>
      </c>
      <c r="I91" s="34" t="s">
        <v>190</v>
      </c>
      <c r="J91" s="34" t="s">
        <v>64</v>
      </c>
      <c r="K91" s="34" t="s">
        <v>190</v>
      </c>
      <c r="L91" s="34" t="s">
        <v>190</v>
      </c>
      <c r="M91" s="34" t="s">
        <v>190</v>
      </c>
      <c r="N91" s="34" t="s">
        <v>1163</v>
      </c>
      <c r="O91" s="34" t="s">
        <v>42</v>
      </c>
      <c r="P91" s="34" t="s">
        <v>64</v>
      </c>
      <c r="Q91" s="34" t="s">
        <v>42</v>
      </c>
      <c r="R91" s="34" t="s">
        <v>42</v>
      </c>
      <c r="S91" s="34" t="s">
        <v>42</v>
      </c>
      <c r="T91" s="34" t="s">
        <v>42</v>
      </c>
      <c r="U91" s="34" t="s">
        <v>42</v>
      </c>
      <c r="V91" s="34" t="s">
        <v>42</v>
      </c>
      <c r="W91" s="34" t="s">
        <v>42</v>
      </c>
      <c r="X91" s="34" t="s">
        <v>42</v>
      </c>
      <c r="Y91" s="34" t="s">
        <v>64</v>
      </c>
      <c r="Z91" s="34" t="s">
        <v>42</v>
      </c>
      <c r="AA91" s="34" t="s">
        <v>42</v>
      </c>
      <c r="AB91" s="34" t="s">
        <v>42</v>
      </c>
      <c r="AC91" s="34" t="s">
        <v>190</v>
      </c>
      <c r="AD91" s="34" t="s">
        <v>42</v>
      </c>
      <c r="AE91" s="34" t="s">
        <v>190</v>
      </c>
      <c r="AF91" s="34" t="s">
        <v>42</v>
      </c>
      <c r="AG91" s="34" t="s">
        <v>64</v>
      </c>
      <c r="AH91" s="34" t="s">
        <v>64</v>
      </c>
      <c r="AI91" s="34" t="s">
        <v>190</v>
      </c>
      <c r="AJ91" s="34" t="s">
        <v>42</v>
      </c>
      <c r="AK91" s="34" t="s">
        <v>190</v>
      </c>
      <c r="AL91" s="34" t="s">
        <v>42</v>
      </c>
      <c r="AM91" s="34" t="s">
        <v>190</v>
      </c>
      <c r="AN91" s="34" t="s">
        <v>190</v>
      </c>
      <c r="AO91" s="34" t="s">
        <v>64</v>
      </c>
      <c r="AP91" s="34" t="s">
        <v>64</v>
      </c>
      <c r="AQ91" s="100" t="str">
        <f t="shared" si="28"/>
        <v>1045867</v>
      </c>
      <c r="AR91" s="100" t="str">
        <f t="shared" si="29"/>
        <v>1045867</v>
      </c>
      <c r="AS91" s="34" t="s">
        <v>42</v>
      </c>
      <c r="AT91" s="34" t="s">
        <v>42</v>
      </c>
      <c r="AU91" s="98" t="s">
        <v>42</v>
      </c>
      <c r="AV91" s="34" t="s">
        <v>64</v>
      </c>
      <c r="AW91" s="34" t="s">
        <v>42</v>
      </c>
      <c r="AX91" s="34" t="s">
        <v>190</v>
      </c>
      <c r="AY91" s="34" t="s">
        <v>42</v>
      </c>
      <c r="AZ91" s="99" t="str">
        <f t="shared" si="30"/>
        <v/>
      </c>
      <c r="BA91" s="99" t="str">
        <f t="shared" ref="BA91" si="63">IF(AO48&lt;&gt;0,AO48,0)</f>
        <v/>
      </c>
      <c r="BB91" s="34" t="s">
        <v>190</v>
      </c>
      <c r="BC91" s="34" t="s">
        <v>190</v>
      </c>
      <c r="BD91" s="34"/>
      <c r="BE91" s="34"/>
      <c r="BF91" s="34"/>
      <c r="BG91" s="34"/>
      <c r="BH91" s="34" t="s">
        <v>42</v>
      </c>
      <c r="BI91" s="34" t="s">
        <v>1164</v>
      </c>
      <c r="BJ91" s="34" t="s">
        <v>42</v>
      </c>
      <c r="BK91" s="34" t="s">
        <v>64</v>
      </c>
      <c r="BL91" s="34" t="s">
        <v>190</v>
      </c>
      <c r="BM91" s="34" t="s">
        <v>190</v>
      </c>
      <c r="BN91" s="34" t="s">
        <v>190</v>
      </c>
      <c r="BO91" s="34" t="s">
        <v>42</v>
      </c>
      <c r="BP91" s="34" t="s">
        <v>190</v>
      </c>
      <c r="BQ91" s="34" t="s">
        <v>42</v>
      </c>
      <c r="BR91" s="34" t="s">
        <v>190</v>
      </c>
      <c r="BS91" s="34" t="s">
        <v>190</v>
      </c>
      <c r="BT91" s="34" t="s">
        <v>190</v>
      </c>
      <c r="BU91" s="34" t="s">
        <v>190</v>
      </c>
      <c r="BV91" s="34" t="s">
        <v>190</v>
      </c>
      <c r="BW91" s="34" t="s">
        <v>190</v>
      </c>
      <c r="BX91" s="34" t="s">
        <v>190</v>
      </c>
      <c r="BY91" s="34" t="s">
        <v>190</v>
      </c>
      <c r="BZ91" s="34" t="s">
        <v>190</v>
      </c>
      <c r="CA91" s="34" t="s">
        <v>190</v>
      </c>
      <c r="CB91" s="34" t="s">
        <v>190</v>
      </c>
      <c r="CC91" s="34" t="s">
        <v>190</v>
      </c>
      <c r="CD91" s="34" t="s">
        <v>190</v>
      </c>
      <c r="CE91" s="34" t="s">
        <v>190</v>
      </c>
      <c r="CF91" s="34" t="s">
        <v>190</v>
      </c>
      <c r="CG91" s="34" t="s">
        <v>190</v>
      </c>
      <c r="CH91" s="34" t="s">
        <v>190</v>
      </c>
      <c r="CI91" s="34" t="s">
        <v>1211</v>
      </c>
      <c r="CJ91" s="34" t="s">
        <v>1171</v>
      </c>
      <c r="CK91" s="34" t="s">
        <v>1173</v>
      </c>
      <c r="CL91" s="34" t="s">
        <v>1211</v>
      </c>
      <c r="CM91" s="34" t="s">
        <v>1171</v>
      </c>
      <c r="CN91" s="34" t="s">
        <v>1173</v>
      </c>
      <c r="CP91" s="7" t="str">
        <f t="shared" si="18"/>
        <v>'X2901','IF-030000134','1','1',' ','0','N','0','0','0'</v>
      </c>
      <c r="CQ91" s="7" t="str">
        <f t="shared" si="19"/>
        <v>,'P84050467001',' ','N',' ',' ',' ',' ',' ',' ',' '</v>
      </c>
      <c r="CR91" s="7" t="str">
        <f t="shared" si="20"/>
        <v>,' ','N',' ',' ',' ','0',' ','0',' ','N'</v>
      </c>
      <c r="CS91" s="7" t="str">
        <f t="shared" si="21"/>
        <v>,'N','0',' ','0',' ','0','0','N','N','1045867'</v>
      </c>
      <c r="CT91" s="7" t="str">
        <f t="shared" si="22"/>
        <v>,'1045867',' ',' ',' ','N',' ','0',' ',0,0</v>
      </c>
      <c r="CU91" s="7" t="str">
        <f t="shared" si="23"/>
        <v>,'0','0',null,null,null,null,' ','84050467',' ','N'</v>
      </c>
      <c r="CV91" s="7" t="str">
        <f t="shared" si="24"/>
        <v>,'0','0','0',' ','0',' ','0','0','0','0'</v>
      </c>
      <c r="CW91" s="7" t="str">
        <f t="shared" si="25"/>
        <v>,'0','0','0','0','0','0','0','0','0','0'</v>
      </c>
      <c r="CX91" s="7" t="str">
        <f t="shared" si="26"/>
        <v>,'0','0','0','2017-08-01 10:00:00','YYW','SQL','2017-08-01 10:00:00','YYW','SQL'</v>
      </c>
    </row>
    <row r="92" spans="1:102">
      <c r="A92" s="7" t="str">
        <f t="shared" si="16"/>
        <v xml:space="preserve">INSERT INTO PS_K_CD_ARCK_B_TBL (BUSINESS_UNIT,K_CD_ARVCHK_ID,K_CD_ARVCHKLN_NO,K_CD_ARVSEQ_NO,K_CD_TRD_ID,K_CD_TRDSPT_ID,K_CD_RLCONT_SW,K_CD_TRDLN_NO,K_CD_TRDLNDSP_NO,K_CD_TRDSEQ_NO,K_CD_PO_ID,K_CD_LTRNS_FLG,K_CD_P_BARTER_SW,K_CD_P_UPAREA_FLG,K_CD_P_MARKET_FLG,K_CD_CM_CD,K_CD_CMGRPL_CD,K_CD_CMGRPM_CD,K_CD_CMGRPS_CD,K_CD_SIZE_TXT,K_CD_STKTAI_FLG,K_CD_LOIL_SW,K_CD_P_LOILZ_FLG,K_CD_LOT_ID,K_CD_WHARV_NO,K_CD_P_SUB_QNT,K_CD_P_SUB_QU_CD,K_CD_P_STD_QNT,K_CD_P_STD_QU_CD,K_CD_QUXCG_SW,K_CD_QNTINP_SW,K_CD_STKSTD_QNT,K_CD_STKSTD_QU_CD,K_CD_XCGSTDQN_RT,K_CD_P_NMNB_FLG,K_CD_P_TRD_UP,K_CD_P_BS_UP,K_CD_P_PVUP_SW,K_CD_P_UPSET_SW,K_CD_P_TRD_AMT,K_CD_P_BS_AMT,K_CD_P_VP_FLG,VAT_TXN_TYPE_CD,K_CD_P_SZ_CD,K_CD_P_SZINP_SW,K_CD_P_SZ_TAX_FLG,K_CD_SZ_RT,K_CD_SZ_INC_FLG,K_CD_P_TRDSZ_AMT,K_CD_P_BSSZ_AMT,K_CD_P_TDLOILZ_AMT,K_CD_P_BSLOILZ_AMT,K_CD_VLD_DT,K_CD_USR1_DT,K_CD_USR2_DT,K_CD_USR3_DT,K_CD_USR1_TXT,K_CD_USR2_TXT,K_CD_USR3_TXT,K_CD_DTY_SW,K_CD_DTY_AMT,K_CD_STTRDCHG_AMT,K_CD_STBSCHG_AMT,K_CD_PAYADV_FLG,K_CD_ALPYMNT_AMT,K_CD_WH_CD,K_CD_P_RTNSUB_QNT,K_CD_P_RTNSTD_QNT,K_CD_ARVRTGTRD_AMT,K_CD_ARVRTGBS_AMT,K_CD_ARVRGSZTD_AMT,K_CD_ARVRGSZBS_AMT,K_CD_P_TRDNMNB_AMT,K_CD_P_BSNMNB_AMT,K_CD_INSCKSBTL_QNT,K_CD_INSCKSDTL_QNT,K_CD_INSCKTDTL_AMT,K_CD_INSCKBSTL_AMT,K_CD_INCKTDSZTL_AM,K_CD_INCKBSSZTL_AM,K_CD_ORGARCKLN_NO,K_CD_ORGARVSEQ_NO,K_CD_ORGARVRTLN_NO,K_NS_CRT_DTTM,K_NS_CRT_OPRID,K_NS_CRT_PGM,K_NS_LSTUPD_DTTM,K_NS_LSTUPD_OPRID,K_NS_LSTUPD_PGM ) VALUES </v>
      </c>
      <c r="B92" s="7" t="str">
        <f t="shared" si="17"/>
        <v>('X2901','IF-030000135','1','1',' ','0','N','0','0','0','P84060077001',' ','N',' ',' ',' ',' ',' ',' ',' ',' ','N',' ',' ',' ','0',' ','0',' ','N','N','0',' ','0',' ','0','0','N','N','-3613','-3613',' ',' ',' ','N',' ','0',' ',0,0,'0','0',null,null,null,null,' ','84060077',' ','N','0','0','0',' ','0',' ','0','0','0','0','0','0','0','0','0','0','0','0','0','0','0','0','0','2017-08-01 10:00:00','YYW','SQL','2017-08-01 10:00:00','YYW','SQL');</v>
      </c>
      <c r="D92" s="34" t="s">
        <v>838</v>
      </c>
      <c r="E92" s="100" t="str">
        <f t="shared" si="27"/>
        <v>IF-030000135</v>
      </c>
      <c r="F92" s="34" t="s">
        <v>839</v>
      </c>
      <c r="G92" s="34" t="s">
        <v>839</v>
      </c>
      <c r="H92" s="34" t="s">
        <v>42</v>
      </c>
      <c r="I92" s="34" t="s">
        <v>190</v>
      </c>
      <c r="J92" s="34" t="s">
        <v>64</v>
      </c>
      <c r="K92" s="34" t="s">
        <v>190</v>
      </c>
      <c r="L92" s="34" t="s">
        <v>190</v>
      </c>
      <c r="M92" s="34" t="s">
        <v>190</v>
      </c>
      <c r="N92" s="34" t="s">
        <v>1165</v>
      </c>
      <c r="O92" s="34" t="s">
        <v>42</v>
      </c>
      <c r="P92" s="34" t="s">
        <v>64</v>
      </c>
      <c r="Q92" s="34" t="s">
        <v>42</v>
      </c>
      <c r="R92" s="34" t="s">
        <v>42</v>
      </c>
      <c r="S92" s="34" t="s">
        <v>42</v>
      </c>
      <c r="T92" s="34" t="s">
        <v>42</v>
      </c>
      <c r="U92" s="34" t="s">
        <v>42</v>
      </c>
      <c r="V92" s="34" t="s">
        <v>42</v>
      </c>
      <c r="W92" s="34" t="s">
        <v>42</v>
      </c>
      <c r="X92" s="34" t="s">
        <v>42</v>
      </c>
      <c r="Y92" s="34" t="s">
        <v>64</v>
      </c>
      <c r="Z92" s="34" t="s">
        <v>42</v>
      </c>
      <c r="AA92" s="34" t="s">
        <v>42</v>
      </c>
      <c r="AB92" s="34" t="s">
        <v>42</v>
      </c>
      <c r="AC92" s="34" t="s">
        <v>190</v>
      </c>
      <c r="AD92" s="34" t="s">
        <v>42</v>
      </c>
      <c r="AE92" s="34" t="s">
        <v>190</v>
      </c>
      <c r="AF92" s="34" t="s">
        <v>42</v>
      </c>
      <c r="AG92" s="34" t="s">
        <v>64</v>
      </c>
      <c r="AH92" s="34" t="s">
        <v>64</v>
      </c>
      <c r="AI92" s="34" t="s">
        <v>190</v>
      </c>
      <c r="AJ92" s="34" t="s">
        <v>42</v>
      </c>
      <c r="AK92" s="34" t="s">
        <v>190</v>
      </c>
      <c r="AL92" s="34" t="s">
        <v>42</v>
      </c>
      <c r="AM92" s="34" t="s">
        <v>190</v>
      </c>
      <c r="AN92" s="34" t="s">
        <v>190</v>
      </c>
      <c r="AO92" s="34" t="s">
        <v>64</v>
      </c>
      <c r="AP92" s="34" t="s">
        <v>64</v>
      </c>
      <c r="AQ92" s="100" t="str">
        <f t="shared" si="28"/>
        <v>-3613</v>
      </c>
      <c r="AR92" s="100" t="str">
        <f t="shared" si="29"/>
        <v>-3613</v>
      </c>
      <c r="AS92" s="34" t="s">
        <v>42</v>
      </c>
      <c r="AT92" s="34" t="s">
        <v>42</v>
      </c>
      <c r="AU92" s="98" t="s">
        <v>42</v>
      </c>
      <c r="AV92" s="34" t="s">
        <v>64</v>
      </c>
      <c r="AW92" s="34" t="s">
        <v>42</v>
      </c>
      <c r="AX92" s="34" t="s">
        <v>190</v>
      </c>
      <c r="AY92" s="34" t="s">
        <v>42</v>
      </c>
      <c r="AZ92" s="99" t="str">
        <f t="shared" si="30"/>
        <v/>
      </c>
      <c r="BA92" s="99" t="str">
        <f t="shared" ref="BA92" si="64">IF(AO49&lt;&gt;0,AO49,0)</f>
        <v/>
      </c>
      <c r="BB92" s="34" t="s">
        <v>190</v>
      </c>
      <c r="BC92" s="34" t="s">
        <v>190</v>
      </c>
      <c r="BD92" s="34"/>
      <c r="BE92" s="34"/>
      <c r="BF92" s="34"/>
      <c r="BG92" s="34"/>
      <c r="BH92" s="34" t="s">
        <v>42</v>
      </c>
      <c r="BI92" s="34" t="s">
        <v>1166</v>
      </c>
      <c r="BJ92" s="34" t="s">
        <v>42</v>
      </c>
      <c r="BK92" s="34" t="s">
        <v>64</v>
      </c>
      <c r="BL92" s="34" t="s">
        <v>190</v>
      </c>
      <c r="BM92" s="34" t="s">
        <v>190</v>
      </c>
      <c r="BN92" s="34" t="s">
        <v>190</v>
      </c>
      <c r="BO92" s="34" t="s">
        <v>42</v>
      </c>
      <c r="BP92" s="34" t="s">
        <v>190</v>
      </c>
      <c r="BQ92" s="34" t="s">
        <v>42</v>
      </c>
      <c r="BR92" s="34" t="s">
        <v>190</v>
      </c>
      <c r="BS92" s="34" t="s">
        <v>190</v>
      </c>
      <c r="BT92" s="34" t="s">
        <v>190</v>
      </c>
      <c r="BU92" s="34" t="s">
        <v>190</v>
      </c>
      <c r="BV92" s="34" t="s">
        <v>190</v>
      </c>
      <c r="BW92" s="34" t="s">
        <v>190</v>
      </c>
      <c r="BX92" s="34" t="s">
        <v>190</v>
      </c>
      <c r="BY92" s="34" t="s">
        <v>190</v>
      </c>
      <c r="BZ92" s="34" t="s">
        <v>190</v>
      </c>
      <c r="CA92" s="34" t="s">
        <v>190</v>
      </c>
      <c r="CB92" s="34" t="s">
        <v>190</v>
      </c>
      <c r="CC92" s="34" t="s">
        <v>190</v>
      </c>
      <c r="CD92" s="34" t="s">
        <v>190</v>
      </c>
      <c r="CE92" s="34" t="s">
        <v>190</v>
      </c>
      <c r="CF92" s="34" t="s">
        <v>190</v>
      </c>
      <c r="CG92" s="34" t="s">
        <v>190</v>
      </c>
      <c r="CH92" s="34" t="s">
        <v>190</v>
      </c>
      <c r="CI92" s="34" t="s">
        <v>1211</v>
      </c>
      <c r="CJ92" s="34" t="s">
        <v>1171</v>
      </c>
      <c r="CK92" s="34" t="s">
        <v>1173</v>
      </c>
      <c r="CL92" s="34" t="s">
        <v>1211</v>
      </c>
      <c r="CM92" s="34" t="s">
        <v>1171</v>
      </c>
      <c r="CN92" s="34" t="s">
        <v>1173</v>
      </c>
      <c r="CP92" s="7" t="str">
        <f t="shared" si="18"/>
        <v>'X2901','IF-030000135','1','1',' ','0','N','0','0','0'</v>
      </c>
      <c r="CQ92" s="7" t="str">
        <f t="shared" si="19"/>
        <v>,'P84060077001',' ','N',' ',' ',' ',' ',' ',' ',' '</v>
      </c>
      <c r="CR92" s="7" t="str">
        <f t="shared" si="20"/>
        <v>,' ','N',' ',' ',' ','0',' ','0',' ','N'</v>
      </c>
      <c r="CS92" s="7" t="str">
        <f t="shared" si="21"/>
        <v>,'N','0',' ','0',' ','0','0','N','N','-3613'</v>
      </c>
      <c r="CT92" s="7" t="str">
        <f t="shared" si="22"/>
        <v>,'-3613',' ',' ',' ','N',' ','0',' ',0,0</v>
      </c>
      <c r="CU92" s="7" t="str">
        <f t="shared" si="23"/>
        <v>,'0','0',null,null,null,null,' ','84060077',' ','N'</v>
      </c>
      <c r="CV92" s="7" t="str">
        <f t="shared" si="24"/>
        <v>,'0','0','0',' ','0',' ','0','0','0','0'</v>
      </c>
      <c r="CW92" s="7" t="str">
        <f t="shared" si="25"/>
        <v>,'0','0','0','0','0','0','0','0','0','0'</v>
      </c>
      <c r="CX92" s="7" t="str">
        <f t="shared" si="26"/>
        <v>,'0','0','0','2017-08-01 10:00:00','YYW','SQL','2017-08-01 10:00:00','YYW','SQL'</v>
      </c>
    </row>
  </sheetData>
  <phoneticPr fontId="2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FF00"/>
  </sheetPr>
  <dimension ref="A2:J37"/>
  <sheetViews>
    <sheetView zoomScale="85" zoomScaleNormal="85" workbookViewId="0">
      <selection activeCell="K33" sqref="K33"/>
    </sheetView>
  </sheetViews>
  <sheetFormatPr defaultRowHeight="13.5"/>
  <cols>
    <col min="1" max="1" width="15.25" customWidth="1"/>
    <col min="2" max="2" width="11.5" customWidth="1"/>
    <col min="5" max="5" width="13.875" customWidth="1"/>
    <col min="7" max="7" width="10.625" customWidth="1"/>
    <col min="8" max="8" width="4.75" bestFit="1" customWidth="1"/>
    <col min="10" max="10" width="10.625" customWidth="1"/>
  </cols>
  <sheetData>
    <row r="2" spans="1:8">
      <c r="A2" s="2" t="s">
        <v>12</v>
      </c>
      <c r="B2" s="1" t="s">
        <v>1224</v>
      </c>
      <c r="D2" t="s">
        <v>6</v>
      </c>
      <c r="G2" s="9" t="s">
        <v>19</v>
      </c>
      <c r="H2" s="9" t="s">
        <v>24</v>
      </c>
    </row>
    <row r="3" spans="1:8">
      <c r="A3" s="2" t="s">
        <v>9</v>
      </c>
      <c r="B3" s="9" t="s">
        <v>1225</v>
      </c>
      <c r="D3" s="8" t="s">
        <v>7</v>
      </c>
      <c r="G3" s="1" t="s">
        <v>31</v>
      </c>
      <c r="H3" s="1" t="s">
        <v>22</v>
      </c>
    </row>
    <row r="4" spans="1:8">
      <c r="A4" s="2" t="s">
        <v>10</v>
      </c>
      <c r="B4" s="9" t="s">
        <v>1225</v>
      </c>
      <c r="D4" t="s">
        <v>8</v>
      </c>
      <c r="G4" s="1" t="s">
        <v>457</v>
      </c>
      <c r="H4" s="1" t="s">
        <v>23</v>
      </c>
    </row>
    <row r="5" spans="1:8">
      <c r="A5" s="2" t="s">
        <v>11</v>
      </c>
      <c r="B5" s="9" t="s">
        <v>1215</v>
      </c>
      <c r="D5" t="s">
        <v>580</v>
      </c>
      <c r="G5" s="1" t="s">
        <v>458</v>
      </c>
    </row>
    <row r="6" spans="1:8">
      <c r="A6" s="42"/>
      <c r="B6" s="1"/>
      <c r="D6" s="6"/>
      <c r="G6" s="41" t="s">
        <v>459</v>
      </c>
    </row>
    <row r="7" spans="1:8">
      <c r="A7" s="2"/>
      <c r="B7" s="1"/>
      <c r="D7" s="6"/>
      <c r="G7" s="17" t="s">
        <v>460</v>
      </c>
    </row>
    <row r="8" spans="1:8">
      <c r="A8" s="2" t="s">
        <v>5</v>
      </c>
      <c r="B8" s="9" t="s">
        <v>1226</v>
      </c>
      <c r="D8" s="6"/>
      <c r="G8" s="1" t="s">
        <v>30</v>
      </c>
    </row>
    <row r="9" spans="1:8">
      <c r="A9" s="2" t="s">
        <v>13</v>
      </c>
      <c r="B9" s="1" t="s">
        <v>0</v>
      </c>
      <c r="D9" s="6"/>
      <c r="G9" s="1" t="s">
        <v>567</v>
      </c>
    </row>
    <row r="10" spans="1:8">
      <c r="A10" s="2" t="s">
        <v>14</v>
      </c>
      <c r="B10" s="1" t="s">
        <v>0</v>
      </c>
      <c r="D10" s="6"/>
      <c r="G10" s="1" t="s">
        <v>568</v>
      </c>
    </row>
    <row r="11" spans="1:8">
      <c r="A11" s="2" t="s">
        <v>21</v>
      </c>
      <c r="B11" s="1" t="s">
        <v>0</v>
      </c>
      <c r="D11" s="6"/>
      <c r="G11" s="17"/>
    </row>
    <row r="12" spans="1:8">
      <c r="A12" s="2" t="s">
        <v>25</v>
      </c>
      <c r="B12" s="1" t="s">
        <v>0</v>
      </c>
      <c r="D12" s="6"/>
      <c r="G12" s="1" t="s">
        <v>563</v>
      </c>
    </row>
    <row r="13" spans="1:8">
      <c r="A13" s="2" t="s">
        <v>26</v>
      </c>
      <c r="B13" s="1" t="s">
        <v>0</v>
      </c>
      <c r="C13" t="s">
        <v>27</v>
      </c>
      <c r="E13" t="s">
        <v>18</v>
      </c>
      <c r="G13" s="1" t="s">
        <v>564</v>
      </c>
    </row>
    <row r="14" spans="1:8">
      <c r="G14" s="1" t="s">
        <v>565</v>
      </c>
    </row>
    <row r="15" spans="1:8">
      <c r="E15" s="16" t="s">
        <v>15</v>
      </c>
      <c r="G15" s="17" t="s">
        <v>566</v>
      </c>
    </row>
    <row r="16" spans="1:8">
      <c r="E16" s="14" t="s">
        <v>16</v>
      </c>
      <c r="G16" s="1"/>
    </row>
    <row r="17" spans="1:10">
      <c r="E17" s="15" t="s">
        <v>28</v>
      </c>
      <c r="G17" s="1"/>
    </row>
    <row r="18" spans="1:10">
      <c r="E18" s="11" t="s">
        <v>17</v>
      </c>
      <c r="G18" s="1"/>
    </row>
    <row r="19" spans="1:10">
      <c r="G19" s="1"/>
    </row>
    <row r="20" spans="1:10">
      <c r="G20" s="1"/>
    </row>
    <row r="21" spans="1:10">
      <c r="G21" s="1" t="s">
        <v>576</v>
      </c>
    </row>
    <row r="22" spans="1:10">
      <c r="G22" s="1"/>
    </row>
    <row r="23" spans="1:10">
      <c r="G23" s="1"/>
    </row>
    <row r="24" spans="1:10">
      <c r="G24" s="41"/>
    </row>
    <row r="25" spans="1:10">
      <c r="G25" s="1"/>
      <c r="J25" s="13"/>
    </row>
    <row r="26" spans="1:10">
      <c r="G26" s="1"/>
    </row>
    <row r="27" spans="1:10">
      <c r="G27" s="1"/>
    </row>
    <row r="28" spans="1:10">
      <c r="G28" s="1"/>
    </row>
    <row r="29" spans="1:10">
      <c r="A29" s="3" t="s">
        <v>468</v>
      </c>
      <c r="G29" s="1"/>
    </row>
    <row r="30" spans="1:10">
      <c r="A30" s="2" t="s">
        <v>475</v>
      </c>
      <c r="B30" s="1" t="s">
        <v>200</v>
      </c>
      <c r="C30" t="s">
        <v>469</v>
      </c>
      <c r="G30" s="1"/>
    </row>
    <row r="31" spans="1:10">
      <c r="A31" s="2" t="s">
        <v>473</v>
      </c>
      <c r="B31" s="1" t="s">
        <v>64</v>
      </c>
      <c r="C31" t="s">
        <v>474</v>
      </c>
    </row>
    <row r="32" spans="1:10">
      <c r="A32" s="2" t="s">
        <v>476</v>
      </c>
      <c r="B32" s="1" t="s">
        <v>0</v>
      </c>
      <c r="C32" t="s">
        <v>474</v>
      </c>
    </row>
    <row r="33" spans="1:3">
      <c r="A33" s="2" t="s">
        <v>471</v>
      </c>
      <c r="B33" s="1"/>
      <c r="C33" t="s">
        <v>470</v>
      </c>
    </row>
    <row r="34" spans="1:3">
      <c r="A34" s="2" t="s">
        <v>472</v>
      </c>
      <c r="B34" s="1"/>
      <c r="C34" t="s">
        <v>470</v>
      </c>
    </row>
    <row r="35" spans="1:3">
      <c r="A35" s="2"/>
      <c r="B35" s="1"/>
    </row>
    <row r="36" spans="1:3">
      <c r="A36" s="2"/>
      <c r="B36" s="1"/>
    </row>
    <row r="37" spans="1:3">
      <c r="A37" s="2"/>
      <c r="B37" s="1"/>
    </row>
  </sheetData>
  <dataConsolidate/>
  <phoneticPr fontId="2"/>
  <dataValidations count="4">
    <dataValidation type="list" allowBlank="1" showInputMessage="1" showErrorMessage="1" sqref="B9:B13">
      <formula1>$H$3:$H$4</formula1>
    </dataValidation>
    <dataValidation type="list" allowBlank="1" showInputMessage="1" showErrorMessage="1" sqref="B30">
      <formula1>"S,I"</formula1>
    </dataValidation>
    <dataValidation type="list" allowBlank="1" showInputMessage="1" showErrorMessage="1" sqref="B31:B32">
      <formula1>"Y,N"</formula1>
    </dataValidation>
    <dataValidation type="list" allowBlank="1" showInputMessage="1" showErrorMessage="1" sqref="B8">
      <formula1>"IBM,Oracle"</formula1>
    </dataValidation>
  </dataValidations>
  <pageMargins left="0.75" right="0.75" top="1" bottom="1" header="0.51200000000000001" footer="0.51200000000000001"/>
  <pageSetup paperSize="9" orientation="portrait" r:id="rId1"/>
  <headerFooter alignWithMargins="0"/>
  <cellWatches>
    <cellWatch r="D23"/>
  </cellWatches>
  <drawing r:id="rId2"/>
  <legacyDrawing r:id="rId3"/>
  <controls>
    <mc:AlternateContent xmlns:mc="http://schemas.openxmlformats.org/markup-compatibility/2006">
      <mc:Choice Requires="x14">
        <control shapeId="3564" r:id="rId4" name="cmbtnInsertRecord">
          <controlPr defaultSize="0" autoLine="0" r:id="rId5">
            <anchor moveWithCells="1">
              <from>
                <xdr:col>0</xdr:col>
                <xdr:colOff>314325</xdr:colOff>
                <xdr:row>17</xdr:row>
                <xdr:rowOff>133350</xdr:rowOff>
              </from>
              <to>
                <xdr:col>1</xdr:col>
                <xdr:colOff>428625</xdr:colOff>
                <xdr:row>19</xdr:row>
                <xdr:rowOff>104775</xdr:rowOff>
              </to>
            </anchor>
          </controlPr>
        </control>
      </mc:Choice>
      <mc:Fallback>
        <control shapeId="3564" r:id="rId4" name="cmbtnInsertRecord"/>
      </mc:Fallback>
    </mc:AlternateContent>
    <mc:AlternateContent xmlns:mc="http://schemas.openxmlformats.org/markup-compatibility/2006">
      <mc:Choice Requires="x14">
        <control shapeId="3082" r:id="rId6" name="ListBox1">
          <controlPr defaultSize="0" autoLine="0" autoPict="0" listFillRange="G3:G30" r:id="rId7">
            <anchor moveWithCells="1" sizeWithCells="1">
              <from>
                <xdr:col>8</xdr:col>
                <xdr:colOff>685800</xdr:colOff>
                <xdr:row>1</xdr:row>
                <xdr:rowOff>19050</xdr:rowOff>
              </from>
              <to>
                <xdr:col>10</xdr:col>
                <xdr:colOff>485775</xdr:colOff>
                <xdr:row>24</xdr:row>
                <xdr:rowOff>161925</xdr:rowOff>
              </to>
            </anchor>
          </controlPr>
        </control>
      </mc:Choice>
      <mc:Fallback>
        <control shapeId="3082" r:id="rId6" name="ListBox1"/>
      </mc:Fallback>
    </mc:AlternateContent>
    <mc:AlternateContent xmlns:mc="http://schemas.openxmlformats.org/markup-compatibility/2006">
      <mc:Choice Requires="x14">
        <control shapeId="3073" r:id="rId8" name="CommandButton1">
          <controlPr autoLine="0" r:id="rId9">
            <anchor moveWithCells="1">
              <from>
                <xdr:col>0</xdr:col>
                <xdr:colOff>314325</xdr:colOff>
                <xdr:row>14</xdr:row>
                <xdr:rowOff>142875</xdr:rowOff>
              </from>
              <to>
                <xdr:col>1</xdr:col>
                <xdr:colOff>428625</xdr:colOff>
                <xdr:row>16</xdr:row>
                <xdr:rowOff>114300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565" r:id="rId10" name="cmdBtnSearch3">
          <controlPr defaultSize="0" autoLine="0" r:id="rId11">
            <anchor moveWithCells="1">
              <from>
                <xdr:col>0</xdr:col>
                <xdr:colOff>314325</xdr:colOff>
                <xdr:row>20</xdr:row>
                <xdr:rowOff>123825</xdr:rowOff>
              </from>
              <to>
                <xdr:col>1</xdr:col>
                <xdr:colOff>428625</xdr:colOff>
                <xdr:row>22</xdr:row>
                <xdr:rowOff>104775</xdr:rowOff>
              </to>
            </anchor>
          </controlPr>
        </control>
      </mc:Choice>
      <mc:Fallback>
        <control shapeId="3565" r:id="rId10" name="cmdBtnSearch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F52"/>
  <sheetViews>
    <sheetView tabSelected="1" zoomScale="85" zoomScaleNormal="85" workbookViewId="0">
      <selection activeCell="C7" sqref="C7"/>
    </sheetView>
  </sheetViews>
  <sheetFormatPr defaultRowHeight="13.5"/>
  <cols>
    <col min="1" max="1" width="10.25" customWidth="1"/>
    <col min="2" max="2" width="11.125" customWidth="1"/>
    <col min="3" max="3" width="110.625" customWidth="1"/>
  </cols>
  <sheetData>
    <row r="1" spans="1:4">
      <c r="A1" t="s">
        <v>1</v>
      </c>
      <c r="B1" s="4" t="s">
        <v>3</v>
      </c>
      <c r="C1" s="3" t="s">
        <v>2</v>
      </c>
    </row>
    <row r="3" spans="1:4">
      <c r="B3" t="s">
        <v>29</v>
      </c>
      <c r="C3" t="s">
        <v>493</v>
      </c>
    </row>
    <row r="4" spans="1:4">
      <c r="A4" t="s">
        <v>582</v>
      </c>
      <c r="B4" t="s">
        <v>29</v>
      </c>
      <c r="C4" t="s">
        <v>581</v>
      </c>
    </row>
    <row r="5" spans="1:4">
      <c r="A5" t="s">
        <v>579</v>
      </c>
      <c r="B5" t="s">
        <v>29</v>
      </c>
      <c r="C5" t="s">
        <v>623</v>
      </c>
      <c r="D5" t="s">
        <v>622</v>
      </c>
    </row>
    <row r="6" spans="1:4">
      <c r="A6" t="s">
        <v>578</v>
      </c>
      <c r="B6" t="s">
        <v>29</v>
      </c>
      <c r="C6" t="s">
        <v>577</v>
      </c>
    </row>
    <row r="7" spans="1:4">
      <c r="C7" s="10"/>
    </row>
    <row r="8" spans="1:4">
      <c r="C8" s="10"/>
    </row>
    <row r="9" spans="1:4">
      <c r="C9" s="10"/>
    </row>
    <row r="10" spans="1:4">
      <c r="C10" s="10"/>
    </row>
    <row r="11" spans="1:4">
      <c r="C11" s="10"/>
    </row>
    <row r="12" spans="1:4">
      <c r="C12" s="10"/>
    </row>
    <row r="13" spans="1:4">
      <c r="C13" s="10"/>
    </row>
    <row r="14" spans="1:4">
      <c r="C14" s="10"/>
    </row>
    <row r="15" spans="1:4">
      <c r="C15" s="10"/>
    </row>
    <row r="16" spans="1:4">
      <c r="C16" s="10"/>
    </row>
    <row r="18" spans="3:3">
      <c r="C18" s="10"/>
    </row>
    <row r="19" spans="3:3">
      <c r="C19" s="10"/>
    </row>
    <row r="20" spans="3:3">
      <c r="C20" s="10"/>
    </row>
    <row r="21" spans="3:3">
      <c r="C21" s="10"/>
    </row>
    <row r="22" spans="3:3">
      <c r="C22" s="10"/>
    </row>
    <row r="23" spans="3:3">
      <c r="C23" s="10"/>
    </row>
    <row r="24" spans="3:3">
      <c r="C24" s="10"/>
    </row>
    <row r="25" spans="3:3">
      <c r="C25" s="10"/>
    </row>
    <row r="27" spans="3:3">
      <c r="C27" s="12"/>
    </row>
    <row r="51" spans="1:6" ht="14.25" thickBot="1">
      <c r="A51" s="5"/>
      <c r="B51" s="5" t="s">
        <v>4</v>
      </c>
      <c r="C51" s="5"/>
      <c r="D51" s="5"/>
      <c r="E51" s="5"/>
      <c r="F51" s="5"/>
    </row>
    <row r="52" spans="1:6">
      <c r="A52" t="s">
        <v>20</v>
      </c>
    </row>
  </sheetData>
  <autoFilter ref="A1:A58"/>
  <phoneticPr fontId="2"/>
  <pageMargins left="0.75" right="0.75" top="1" bottom="1" header="0.51200000000000001" footer="0.51200000000000001"/>
  <pageSetup paperSize="9" orientation="portrait" verticalDpi="12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3:H13"/>
  <sheetViews>
    <sheetView workbookViewId="0">
      <selection activeCell="H5" sqref="H5"/>
    </sheetView>
  </sheetViews>
  <sheetFormatPr defaultRowHeight="11.25"/>
  <cols>
    <col min="1" max="1" width="4.25" style="25" customWidth="1"/>
    <col min="2" max="2" width="9" style="25"/>
    <col min="3" max="3" width="13.625" style="25" bestFit="1" customWidth="1"/>
    <col min="4" max="4" width="9" style="25"/>
    <col min="5" max="5" width="33.75" style="25" customWidth="1"/>
    <col min="6" max="6" width="8.375" style="25" bestFit="1" customWidth="1"/>
    <col min="7" max="7" width="35.875" style="25" customWidth="1"/>
    <col min="8" max="8" width="22" style="25" customWidth="1"/>
    <col min="9" max="16384" width="9" style="25"/>
  </cols>
  <sheetData>
    <row r="3" spans="1:8" s="81" customFormat="1" ht="13.5">
      <c r="A3" s="82" t="s">
        <v>583</v>
      </c>
      <c r="B3" s="79" t="s">
        <v>607</v>
      </c>
      <c r="C3" s="79" t="s">
        <v>587</v>
      </c>
      <c r="D3" s="79" t="s">
        <v>588</v>
      </c>
      <c r="E3" s="79" t="s">
        <v>589</v>
      </c>
      <c r="F3" s="79" t="s">
        <v>590</v>
      </c>
      <c r="G3" s="79" t="s">
        <v>591</v>
      </c>
      <c r="H3" s="79" t="s">
        <v>592</v>
      </c>
    </row>
    <row r="4" spans="1:8">
      <c r="A4" s="83">
        <f>ROW()-3</f>
        <v>1</v>
      </c>
      <c r="B4" s="80" t="s">
        <v>584</v>
      </c>
      <c r="C4" s="84">
        <v>42826</v>
      </c>
      <c r="D4" s="80" t="s">
        <v>593</v>
      </c>
      <c r="E4" s="80" t="s">
        <v>596</v>
      </c>
      <c r="F4" s="80" t="s">
        <v>597</v>
      </c>
      <c r="G4" s="80" t="s">
        <v>598</v>
      </c>
      <c r="H4" s="80" t="s">
        <v>599</v>
      </c>
    </row>
    <row r="5" spans="1:8">
      <c r="A5" s="83">
        <f t="shared" ref="A5:A13" si="0">ROW()-3</f>
        <v>2</v>
      </c>
      <c r="B5" s="80" t="s">
        <v>585</v>
      </c>
      <c r="C5" s="84">
        <v>42827</v>
      </c>
      <c r="D5" s="80" t="s">
        <v>594</v>
      </c>
      <c r="E5" s="80"/>
      <c r="F5" s="80"/>
      <c r="G5" s="80"/>
      <c r="H5" s="80"/>
    </row>
    <row r="6" spans="1:8">
      <c r="A6" s="83">
        <f t="shared" si="0"/>
        <v>3</v>
      </c>
      <c r="B6" s="80" t="s">
        <v>586</v>
      </c>
      <c r="C6" s="84">
        <v>42828</v>
      </c>
      <c r="D6" s="80" t="s">
        <v>595</v>
      </c>
      <c r="E6" s="80"/>
      <c r="F6" s="80"/>
      <c r="G6" s="80"/>
      <c r="H6" s="80"/>
    </row>
    <row r="7" spans="1:8">
      <c r="A7" s="83">
        <f t="shared" si="0"/>
        <v>4</v>
      </c>
      <c r="B7" s="80" t="s">
        <v>584</v>
      </c>
      <c r="C7" s="84">
        <v>42829</v>
      </c>
      <c r="D7" s="80"/>
      <c r="E7" s="80"/>
      <c r="F7" s="80"/>
      <c r="G7" s="80"/>
      <c r="H7" s="80"/>
    </row>
    <row r="8" spans="1:8">
      <c r="A8" s="83">
        <f t="shared" si="0"/>
        <v>5</v>
      </c>
      <c r="B8" s="80" t="s">
        <v>584</v>
      </c>
      <c r="C8" s="84">
        <v>42830</v>
      </c>
      <c r="D8" s="80"/>
      <c r="E8" s="80"/>
      <c r="F8" s="80"/>
      <c r="G8" s="80"/>
      <c r="H8" s="80"/>
    </row>
    <row r="9" spans="1:8">
      <c r="A9" s="83">
        <f t="shared" si="0"/>
        <v>6</v>
      </c>
      <c r="B9" s="80" t="s">
        <v>585</v>
      </c>
      <c r="C9" s="84">
        <v>42831</v>
      </c>
      <c r="D9" s="80"/>
      <c r="E9" s="80"/>
      <c r="F9" s="80"/>
      <c r="G9" s="80"/>
      <c r="H9" s="80"/>
    </row>
    <row r="10" spans="1:8">
      <c r="A10" s="83">
        <f t="shared" si="0"/>
        <v>7</v>
      </c>
      <c r="B10" s="80" t="s">
        <v>585</v>
      </c>
      <c r="C10" s="84">
        <v>42832</v>
      </c>
      <c r="D10" s="80"/>
      <c r="E10" s="80"/>
      <c r="F10" s="80"/>
      <c r="G10" s="80"/>
      <c r="H10" s="80"/>
    </row>
    <row r="11" spans="1:8">
      <c r="A11" s="83">
        <f t="shared" si="0"/>
        <v>8</v>
      </c>
      <c r="B11" s="80" t="s">
        <v>585</v>
      </c>
      <c r="C11" s="84">
        <v>42833</v>
      </c>
      <c r="D11" s="80"/>
      <c r="E11" s="80"/>
      <c r="F11" s="80"/>
      <c r="G11" s="80"/>
      <c r="H11" s="80"/>
    </row>
    <row r="12" spans="1:8">
      <c r="A12" s="83">
        <f t="shared" si="0"/>
        <v>9</v>
      </c>
      <c r="B12" s="80" t="s">
        <v>585</v>
      </c>
      <c r="C12" s="84">
        <v>42834</v>
      </c>
      <c r="D12" s="80"/>
      <c r="E12" s="80"/>
      <c r="F12" s="80"/>
      <c r="G12" s="80"/>
      <c r="H12" s="80"/>
    </row>
    <row r="13" spans="1:8">
      <c r="A13" s="83">
        <f t="shared" si="0"/>
        <v>10</v>
      </c>
      <c r="B13" s="80" t="s">
        <v>586</v>
      </c>
      <c r="C13" s="84">
        <v>42835</v>
      </c>
      <c r="D13" s="80"/>
      <c r="E13" s="80"/>
      <c r="F13" s="80"/>
      <c r="G13" s="80"/>
      <c r="H13" s="80"/>
    </row>
  </sheetData>
  <phoneticPr fontId="2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3:F16"/>
  <sheetViews>
    <sheetView zoomScaleNormal="100" workbookViewId="0">
      <selection activeCell="B7" sqref="B7:D7"/>
    </sheetView>
  </sheetViews>
  <sheetFormatPr defaultRowHeight="13.5"/>
  <cols>
    <col min="1" max="1" width="7.125" style="13" customWidth="1"/>
    <col min="2" max="3" width="10.625" style="13" customWidth="1"/>
    <col min="4" max="6" width="15.625" style="13" customWidth="1"/>
    <col min="7" max="16384" width="9" style="13"/>
  </cols>
  <sheetData>
    <row r="3" spans="2:6">
      <c r="B3" s="85"/>
      <c r="C3" s="85"/>
    </row>
    <row r="4" spans="2:6">
      <c r="B4" s="87"/>
      <c r="C4" s="86" t="s">
        <v>608</v>
      </c>
      <c r="D4" s="112" t="s">
        <v>584</v>
      </c>
      <c r="E4" s="112" t="s">
        <v>585</v>
      </c>
      <c r="F4" s="112" t="s">
        <v>586</v>
      </c>
    </row>
    <row r="5" spans="2:6">
      <c r="B5" s="88" t="s">
        <v>609</v>
      </c>
      <c r="C5" s="89"/>
      <c r="D5" s="112"/>
      <c r="E5" s="112"/>
      <c r="F5" s="112"/>
    </row>
    <row r="6" spans="2:6">
      <c r="B6" s="110" t="s">
        <v>606</v>
      </c>
      <c r="C6" s="111"/>
      <c r="D6" s="34"/>
      <c r="E6" s="34"/>
      <c r="F6" s="34"/>
    </row>
    <row r="7" spans="2:6">
      <c r="B7" s="110" t="s">
        <v>600</v>
      </c>
      <c r="C7" s="111"/>
      <c r="D7" s="11" t="s">
        <v>603</v>
      </c>
      <c r="E7" s="11" t="s">
        <v>601</v>
      </c>
      <c r="F7" s="11" t="s">
        <v>602</v>
      </c>
    </row>
    <row r="8" spans="2:6">
      <c r="B8" s="110" t="s">
        <v>604</v>
      </c>
      <c r="C8" s="111"/>
      <c r="D8" s="11" t="s">
        <v>605</v>
      </c>
      <c r="E8" s="11" t="s">
        <v>605</v>
      </c>
      <c r="F8" s="11" t="s">
        <v>605</v>
      </c>
    </row>
    <row r="9" spans="2:6">
      <c r="B9" s="110" t="s">
        <v>610</v>
      </c>
      <c r="C9" s="111"/>
      <c r="D9" s="11"/>
      <c r="E9" s="11"/>
      <c r="F9" s="11"/>
    </row>
    <row r="10" spans="2:6">
      <c r="B10" s="110" t="s">
        <v>612</v>
      </c>
      <c r="C10" s="111"/>
      <c r="D10" s="11"/>
      <c r="E10" s="11"/>
      <c r="F10" s="11"/>
    </row>
    <row r="11" spans="2:6">
      <c r="B11" s="110" t="s">
        <v>611</v>
      </c>
      <c r="C11" s="111"/>
      <c r="D11" s="11"/>
      <c r="E11" s="11"/>
      <c r="F11" s="11"/>
    </row>
    <row r="12" spans="2:6">
      <c r="B12" s="110" t="s">
        <v>613</v>
      </c>
      <c r="C12" s="111"/>
      <c r="D12" s="11"/>
      <c r="E12" s="11"/>
      <c r="F12" s="11"/>
    </row>
    <row r="13" spans="2:6">
      <c r="B13" s="110" t="s">
        <v>616</v>
      </c>
      <c r="C13" s="111"/>
      <c r="D13" s="11" t="s">
        <v>618</v>
      </c>
      <c r="E13" s="11" t="s">
        <v>618</v>
      </c>
      <c r="F13" s="11" t="s">
        <v>618</v>
      </c>
    </row>
    <row r="14" spans="2:6">
      <c r="B14" s="110" t="s">
        <v>617</v>
      </c>
      <c r="C14" s="111"/>
      <c r="D14" s="11" t="s">
        <v>619</v>
      </c>
      <c r="E14" s="11" t="s">
        <v>619</v>
      </c>
      <c r="F14" s="11" t="s">
        <v>619</v>
      </c>
    </row>
    <row r="15" spans="2:6">
      <c r="B15" s="110" t="s">
        <v>614</v>
      </c>
      <c r="C15" s="111"/>
      <c r="D15" s="11" t="s">
        <v>620</v>
      </c>
      <c r="E15" s="11" t="s">
        <v>620</v>
      </c>
      <c r="F15" s="11" t="s">
        <v>620</v>
      </c>
    </row>
    <row r="16" spans="2:6">
      <c r="B16" s="110" t="s">
        <v>615</v>
      </c>
      <c r="C16" s="111"/>
      <c r="D16" s="11" t="s">
        <v>621</v>
      </c>
      <c r="E16" s="11" t="s">
        <v>621</v>
      </c>
      <c r="F16" s="11" t="s">
        <v>621</v>
      </c>
    </row>
  </sheetData>
  <mergeCells count="14">
    <mergeCell ref="B8:C8"/>
    <mergeCell ref="D4:D5"/>
    <mergeCell ref="E4:E5"/>
    <mergeCell ref="F4:F5"/>
    <mergeCell ref="B9:C9"/>
    <mergeCell ref="B6:C6"/>
    <mergeCell ref="B7:C7"/>
    <mergeCell ref="B10:C10"/>
    <mergeCell ref="B12:C12"/>
    <mergeCell ref="B15:C15"/>
    <mergeCell ref="B16:C16"/>
    <mergeCell ref="B13:C13"/>
    <mergeCell ref="B14:C14"/>
    <mergeCell ref="B11:C11"/>
  </mergeCells>
  <phoneticPr fontId="2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8" r:id="rId3" name="ImpCmdBtn">
          <controlPr defaultSize="0" autoLine="0" r:id="rId4">
            <anchor moveWithCells="1">
              <from>
                <xdr:col>7</xdr:col>
                <xdr:colOff>0</xdr:colOff>
                <xdr:row>6</xdr:row>
                <xdr:rowOff>0</xdr:rowOff>
              </from>
              <to>
                <xdr:col>8</xdr:col>
                <xdr:colOff>581025</xdr:colOff>
                <xdr:row>8</xdr:row>
                <xdr:rowOff>0</xdr:rowOff>
              </to>
            </anchor>
          </controlPr>
        </control>
      </mc:Choice>
      <mc:Fallback>
        <control shapeId="9218" r:id="rId3" name="ImpCmdBtn"/>
      </mc:Fallback>
    </mc:AlternateContent>
    <mc:AlternateContent xmlns:mc="http://schemas.openxmlformats.org/markup-compatibility/2006">
      <mc:Choice Requires="x14">
        <control shapeId="9217" r:id="rId5" name="ExpCmdBtn">
          <controlPr defaultSize="0" autoLine="0" r:id="rId6">
            <anchor moveWithCells="1">
              <from>
                <xdr:col>7</xdr:col>
                <xdr:colOff>0</xdr:colOff>
                <xdr:row>3</xdr:row>
                <xdr:rowOff>9525</xdr:rowOff>
              </from>
              <to>
                <xdr:col>8</xdr:col>
                <xdr:colOff>581025</xdr:colOff>
                <xdr:row>4</xdr:row>
                <xdr:rowOff>161925</xdr:rowOff>
              </to>
            </anchor>
          </controlPr>
        </control>
      </mc:Choice>
      <mc:Fallback>
        <control shapeId="9217" r:id="rId5" name="ExpCmdBtn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H5"/>
  <sheetViews>
    <sheetView zoomScale="85" zoomScaleNormal="85" workbookViewId="0">
      <selection activeCell="K4" sqref="K4"/>
    </sheetView>
  </sheetViews>
  <sheetFormatPr defaultRowHeight="13.5"/>
  <cols>
    <col min="1" max="1" width="9" style="91"/>
    <col min="2" max="2" width="16.25" style="91" customWidth="1"/>
    <col min="3" max="16384" width="9" style="91"/>
  </cols>
  <sheetData>
    <row r="2" spans="2:8">
      <c r="B2" s="90" t="s">
        <v>626</v>
      </c>
      <c r="C2" s="113" t="s">
        <v>625</v>
      </c>
      <c r="D2" s="113"/>
      <c r="E2" s="113"/>
      <c r="F2" s="113"/>
      <c r="G2" s="113"/>
      <c r="H2" s="113"/>
    </row>
    <row r="3" spans="2:8">
      <c r="B3" s="90" t="s">
        <v>627</v>
      </c>
      <c r="C3" s="113" t="s">
        <v>624</v>
      </c>
      <c r="D3" s="113"/>
      <c r="E3" s="113"/>
      <c r="F3" s="113"/>
      <c r="G3" s="113"/>
      <c r="H3" s="113"/>
    </row>
    <row r="4" spans="2:8">
      <c r="B4" s="90" t="s">
        <v>628</v>
      </c>
      <c r="C4" s="113" t="s">
        <v>629</v>
      </c>
      <c r="D4" s="113"/>
      <c r="E4" s="113"/>
      <c r="F4" s="113"/>
      <c r="G4" s="113"/>
      <c r="H4" s="113"/>
    </row>
    <row r="5" spans="2:8">
      <c r="B5" s="90" t="s">
        <v>630</v>
      </c>
      <c r="C5" s="113" t="s">
        <v>631</v>
      </c>
      <c r="D5" s="113"/>
      <c r="E5" s="113"/>
      <c r="F5" s="113"/>
      <c r="G5" s="113"/>
      <c r="H5" s="113"/>
    </row>
  </sheetData>
  <mergeCells count="4">
    <mergeCell ref="C2:H2"/>
    <mergeCell ref="C3:H3"/>
    <mergeCell ref="C4:H4"/>
    <mergeCell ref="C5:H5"/>
  </mergeCells>
  <phoneticPr fontId="2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41" r:id="rId4" name="SplitCmdBtn">
          <controlPr defaultSize="0" autoLine="0" r:id="rId5">
            <anchor moveWithCells="1">
              <from>
                <xdr:col>8</xdr:col>
                <xdr:colOff>676275</xdr:colOff>
                <xdr:row>1</xdr:row>
                <xdr:rowOff>9525</xdr:rowOff>
              </from>
              <to>
                <xdr:col>11</xdr:col>
                <xdr:colOff>19050</xdr:colOff>
                <xdr:row>3</xdr:row>
                <xdr:rowOff>19050</xdr:rowOff>
              </to>
            </anchor>
          </controlPr>
        </control>
      </mc:Choice>
      <mc:Fallback>
        <control shapeId="10241" r:id="rId4" name="SplitCmdBt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2</vt:i4>
      </vt:variant>
    </vt:vector>
  </HeadingPairs>
  <TitlesOfParts>
    <vt:vector size="11" baseType="lpstr">
      <vt:lpstr>CD</vt:lpstr>
      <vt:lpstr>AR</vt:lpstr>
      <vt:lpstr>APPI</vt:lpstr>
      <vt:lpstr>K_CD_ARCK_H_TBL</vt:lpstr>
      <vt:lpstr>Config</vt:lpstr>
      <vt:lpstr>Sql</vt:lpstr>
      <vt:lpstr>SyncSchedule</vt:lpstr>
      <vt:lpstr>Category</vt:lpstr>
      <vt:lpstr>SplitFile</vt:lpstr>
      <vt:lpstr>APPI!SQLCondition</vt:lpstr>
      <vt:lpstr>SQLCondition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m1462nak</dc:creator>
  <cp:lastModifiedBy>GZR 楊 亜威</cp:lastModifiedBy>
  <cp:lastPrinted>2013-03-28T04:00:54Z</cp:lastPrinted>
  <dcterms:created xsi:type="dcterms:W3CDTF">2007-07-13T06:56:46Z</dcterms:created>
  <dcterms:modified xsi:type="dcterms:W3CDTF">2017-08-02T07:18:38Z</dcterms:modified>
</cp:coreProperties>
</file>