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<sst xmlns="http://schemas.openxmlformats.org/spreadsheetml/2006/main" count="38" uniqueCount="38">
  <si>
    <t>RAWSON</t>
  </si>
  <si>
    <t>UF</t>
  </si>
  <si>
    <t>m2 Cubiertos</t>
  </si>
  <si>
    <t>m2 Balcon</t>
  </si>
  <si>
    <t>m2 Descubiertos</t>
  </si>
  <si>
    <t>Amenities</t>
  </si>
  <si>
    <t>Total m2</t>
  </si>
  <si>
    <t>Tipo UF</t>
  </si>
  <si>
    <t>TOTAL</t>
  </si>
  <si>
    <t>60%</t>
  </si>
  <si>
    <t>Adelanto</t>
  </si>
  <si>
    <t>Saldo</t>
  </si>
  <si>
    <t>Cuotas</t>
  </si>
  <si>
    <t>Precio dolar</t>
  </si>
  <si>
    <t>40%</t>
  </si>
  <si>
    <t>103</t>
  </si>
  <si>
    <t>Monoambiente</t>
  </si>
  <si>
    <t>A</t>
  </si>
  <si>
    <t>Nombre</t>
  </si>
  <si>
    <t>N° Cuota</t>
  </si>
  <si>
    <t>Cuota</t>
  </si>
  <si>
    <t>Porcentaje</t>
  </si>
  <si>
    <t>Ajuste</t>
  </si>
  <si>
    <t>Cuota actual</t>
  </si>
  <si>
    <t>Fecha</t>
  </si>
  <si>
    <t>Total Abonado</t>
  </si>
  <si>
    <t>Saldo a favor</t>
  </si>
  <si>
    <t>Interes</t>
  </si>
  <si>
    <t>Valor dolar</t>
  </si>
  <si>
    <t>Equivalente en dolares</t>
  </si>
  <si>
    <t>asd</t>
  </si>
  <si>
    <t>01-03-2024</t>
  </si>
  <si>
    <t>B</t>
  </si>
  <si>
    <t>AJUSTE</t>
  </si>
  <si>
    <t/>
  </si>
  <si>
    <t>REAJUSTE</t>
  </si>
  <si>
    <t>CAC %</t>
  </si>
  <si>
    <t>Saldo cambio de 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</si>
</sst>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#,##0.00; -#,##0.00; -" numFmtId="164"/>
    <numFmt formatCode="#; -#; -" numFmtId="165"/>
  </numFmts>
  <fonts count="5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2"/>
      <color rgb="FF000000"/>
      <name val="Calibri"/>
      <family val="1"/>
    </font>
    <font>
      <b/>
      <sz val="14"/>
      <color rgb="FFFFFFFF"/>
      <name val="Calibri"/>
      <family val="1"/>
    </font>
    <font>
      <b/>
      <sz val="14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8497B0"/>
        <bgColor rgb="FF8497B0"/>
      </patternFill>
    </fill>
    <fill>
      <patternFill patternType="solid">
        <fgColor rgb="FFB7DAF6"/>
        <bgColor rgb="FFB7DAF6"/>
      </patternFill>
    </fill>
    <fill>
      <patternFill patternType="solid">
        <fgColor rgb="FF64FF33"/>
        <bgColor rgb="FF64FF33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medium">
        <color/>
      </left>
      <right style="medium">
        <color/>
      </right>
      <top style="medium">
        <color/>
      </top>
      <bottom style="medium">
        <color/>
      </bottom>
      <diagonal/>
    </border>
  </borders>
  <cellStyleXfs count="1">
    <xf numFmtId="0" fontId="0" fillId="0" borderId="0" applyFont="true" applyBorder="false" applyAlignment="false" applyProtection="false"/>
  </cellStyleXfs>
  <cellXfs count="9">
    <xf applyFont="1" fontId="0"/>
    <xf applyFont="1" fontId="1" applyFill="1" fillId="2" applyBorder="1" borderId="1" applyAlignment="1">
      <alignment horizontal="center" vertical="center" wrapText="1"/>
    </xf>
    <xf applyFont="1" fontId="2" applyBorder="1" borderId="1" applyAlignment="1">
      <alignment horizontal="center" vertical="center" wrapText="1"/>
    </xf>
    <xf applyFont="1" fontId="0" applyBorder="1" borderId="2" applyAlignment="1">
      <alignment horizontal="center" vertical="center" wrapText="1"/>
    </xf>
    <xf applyFont="1" fontId="3" applyFill="1" fillId="3" applyBorder="1" borderId="1" applyAlignment="1">
      <alignment horizontal="center" vertical="center" wrapText="1"/>
    </xf>
    <xf applyFont="1" fontId="2" applyFill="1" fillId="4" applyBorder="1" borderId="1" applyAlignment="1">
      <alignment horizontal="center" vertical="center" wrapText="1"/>
    </xf>
    <xf applyFont="1" fontId="0" applyBorder="1" borderId="2" applyNumberFormat="1" numFmtId="164" applyAlignment="1">
      <alignment horizontal="center" vertical="center" wrapText="1"/>
    </xf>
    <xf applyFont="1" fontId="0" applyBorder="1" borderId="3" applyNumberFormat="1" numFmtId="165" applyAlignment="1">
      <alignment horizontal="center" vertical="center" wrapText="1"/>
    </xf>
    <xf applyFont="1" fontId="4" applyFill="1" fillId="5" applyBorder="1" borderId="4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1"/>
  <sheetViews>
    <sheetView showGridLines="1" workbookViewId="0" rightToLeft="0" zoomScale="100" zoomScaleNormal="100" zoomScalePageLayoutView="100"/>
  </sheetViews>
  <sheetFormatPr baseColWidth="10" defaultRowHeight="16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O2" s="2" t="s">
        <v>13</v>
      </c>
    </row>
    <row r="3" spans="1:15">
      <c r="A3" s="3" t="s">
        <v>15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s">
        <v>16</v>
      </c>
      <c r="H3" s="3">
        <f>100000 * O3</f>
      </c>
      <c r="I3" s="3">
        <f>H3 * 60%</f>
      </c>
      <c r="J3" s="3">
        <f>1000 * O3</f>
      </c>
      <c r="K3" s="3">
        <f>I3 - J3</f>
      </c>
      <c r="L3" s="3" t="n">
        <v>36</v>
      </c>
      <c r="O3" s="3" t="n">
        <v>1000</v>
      </c>
    </row>
    <row r="8" spans="1:12">
      <c r="A8" s="4" t="s">
        <v>17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5" t="s">
        <v>18</v>
      </c>
      <c r="B9" s="5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26</v>
      </c>
      <c r="J9" s="5" t="s">
        <v>27</v>
      </c>
      <c r="K9" s="5" t="s">
        <v>28</v>
      </c>
      <c r="L9" s="5" t="s">
        <v>29</v>
      </c>
    </row>
    <row r="10" spans="1:14">
      <c r="A10" s="6" t="s">
        <v>30</v>
      </c>
      <c r="B10" s="7" t="n">
        <v>1</v>
      </c>
      <c r="C10" s="6">
        <f>K3/L3</f>
      </c>
      <c r="D10" s="6" t="n">
        <v>0</v>
      </c>
      <c r="E10" s="6">
        <f>C10 * D10 / 100</f>
      </c>
      <c r="F10" s="6">
        <f>IF(N10 &gt; 0, E10 + C10, E10 + C10 + N10)</f>
      </c>
      <c r="G10" s="6" t="s">
        <v>31</v>
      </c>
      <c r="H10" s="6">
        <f>1638.888 * O3</f>
      </c>
      <c r="I10" s="6">
        <f>F10 - H10</f>
      </c>
      <c r="J10" s="6" t="n">
        <v>2000</v>
      </c>
      <c r="K10" s="6" t="n">
        <v>1020</v>
      </c>
      <c r="L10" s="6">
        <f>H10 / K10</f>
      </c>
      <c r="N10" s="6" t="n">
        <v>0</v>
      </c>
    </row>
    <row r="11" spans="8:8">
      <c r="H11" s="6" t="s">
        <v>34</v>
      </c>
    </row>
  </sheetData>
  <mergeCells count="2">
    <mergeCell ref="A1:L1"/>
    <mergeCell ref="A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8"/>
  <sheetViews>
    <sheetView showGridLines="1" workbookViewId="0" rightToLeft="0" zoomScale="100" zoomScaleNormal="100" zoomScalePageLayoutView="100"/>
  </sheetViews>
  <sheetFormatPr baseColWidth="10" defaultRowHeight="16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</cols>
  <sheetData>
    <row r="1" spans="1:4">
      <c r="A1" s="2" t="s">
        <v>14</v>
      </c>
      <c r="B1" s="2" t="s">
        <v>10</v>
      </c>
      <c r="C1" s="2" t="s">
        <v>11</v>
      </c>
      <c r="D1" s="2" t="s">
        <v>12</v>
      </c>
    </row>
    <row r="2" spans="1:4">
      <c r="A2" s="3">
        <f>'Sheet 1'!H3 * 40%</f>
      </c>
      <c r="B2" s="3">
        <f>1000 * 'Sheet 1'!O3</f>
      </c>
      <c r="C2" s="3">
        <f>A2 - B2</f>
      </c>
      <c r="D2" s="3" t="n">
        <v>36</v>
      </c>
    </row>
    <row r="6" spans="1:12">
      <c r="A6" s="4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5" t="s">
        <v>18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5" t="s">
        <v>27</v>
      </c>
      <c r="K7" s="5" t="s">
        <v>28</v>
      </c>
      <c r="L7" s="5" t="s">
        <v>29</v>
      </c>
    </row>
    <row r="8" spans="1:14">
      <c r="A8" s="6" t="s">
        <v>30</v>
      </c>
      <c r="B8" s="7" t="n">
        <v>1</v>
      </c>
      <c r="C8" s="6">
        <f>C2/D2</f>
      </c>
      <c r="D8" s="6" t="n">
        <v>0</v>
      </c>
      <c r="E8" s="6">
        <f>C8 * D8 / 100</f>
      </c>
      <c r="F8" s="6">
        <f>IF(N8 &gt; 0, E8 + C8, E8 + C8 + N8)</f>
      </c>
      <c r="G8" s="6" t="s">
        <v>31</v>
      </c>
      <c r="H8" s="6">
        <f>1083.333 * 'Sheet 1'!O3</f>
      </c>
      <c r="I8" s="6">
        <f>F8 - H8</f>
      </c>
      <c r="J8" s="6" t="n">
        <v>10000</v>
      </c>
      <c r="K8" s="6" t="n">
        <v>1015</v>
      </c>
      <c r="L8" s="6">
        <f>H8 / K8</f>
      </c>
      <c r="N8" s="6" t="n">
        <v>0</v>
      </c>
    </row>
    <row r="9" spans="1:8">
      <c r="A9" s="6" t="s">
        <v>30</v>
      </c>
      <c r="B9" s="6" t="s">
        <v>33</v>
      </c>
      <c r="C9" s="6" t="s">
        <v>34</v>
      </c>
      <c r="D9" s="6" t="n">
        <v>-19.218363205318866</v>
      </c>
      <c r="E9" s="6">
        <f>D9 * C8 / 100</f>
      </c>
      <c r="F9" s="6" t="s">
        <v>34</v>
      </c>
      <c r="G9" s="6" t="s">
        <v>34</v>
      </c>
      <c r="H9" s="6" t="s">
        <v>34</v>
      </c>
    </row>
    <row r="10" spans="1:12">
      <c r="A10" s="6" t="s">
        <v>30</v>
      </c>
      <c r="B10" s="7" t="n">
        <v>2</v>
      </c>
      <c r="C10" s="6">
        <f>F8 +  + E9 + IF(I8 &gt; 0, I8 * (D9)% + I8, 0)</f>
      </c>
      <c r="D10" s="6" t="n">
        <v>14.157218944065079</v>
      </c>
      <c r="E10" s="6">
        <f>C10 * D10 / 100</f>
      </c>
      <c r="F10" s="6">
        <f>IF(I8 &gt;= 0, C10 + E10, C10 + E10 + I8)</f>
      </c>
      <c r="G10" s="6" t="s">
        <v>31</v>
      </c>
      <c r="H10" s="6">
        <f>999 * 'Sheet 1'!O3</f>
      </c>
      <c r="I10" s="6">
        <f>F10 - H10</f>
      </c>
      <c r="J10" s="6" t="n">
        <v>1000</v>
      </c>
      <c r="K10" s="6" t="n">
        <v>1000</v>
      </c>
      <c r="L10" s="6">
        <f>H10 / K10</f>
      </c>
    </row>
    <row r="11" spans="1:7">
      <c r="A11" s="6" t="s">
        <v>30</v>
      </c>
      <c r="B11" s="6" t="s">
        <v>35</v>
      </c>
      <c r="C11" s="6" t="s">
        <v>34</v>
      </c>
      <c r="D11" s="6" t="n">
        <v>10</v>
      </c>
      <c r="E11" s="6">
        <f>D11 * C10 / 100</f>
      </c>
      <c r="F11" s="6" t="s">
        <v>34</v>
      </c>
      <c r="G11" s="6" t="s">
        <v>34</v>
      </c>
    </row>
    <row r="12" spans="1:8">
      <c r="A12" s="6" t="s">
        <v>30</v>
      </c>
      <c r="B12" s="6" t="s">
        <v>33</v>
      </c>
      <c r="C12" s="6" t="s">
        <v>34</v>
      </c>
      <c r="D12" s="6" t="n">
        <v>-19.218363205318866</v>
      </c>
      <c r="E12" s="6">
        <f>D12 * C10 / 100</f>
      </c>
      <c r="F12" s="6" t="s">
        <v>34</v>
      </c>
      <c r="G12" s="6" t="s">
        <v>34</v>
      </c>
      <c r="H12" s="6" t="s">
        <v>34</v>
      </c>
    </row>
    <row r="13" spans="1:12">
      <c r="A13" s="6" t="s">
        <v>30</v>
      </c>
      <c r="B13" s="7" t="n">
        <v>3</v>
      </c>
      <c r="C13" s="6">
        <f>F10 + E11 + E12 + IF(I10 &gt; 0, I10 * (D11+D12)% + I10, 0)</f>
      </c>
      <c r="D13" s="6" t="n">
        <v>14.157218944065079</v>
      </c>
      <c r="E13" s="6">
        <f>C13 * D13 / 100</f>
      </c>
      <c r="F13" s="6">
        <f>IF(I10 &gt;= 0, C13 + E13, C13 + E13 + I10)</f>
      </c>
      <c r="G13" s="6" t="s">
        <v>31</v>
      </c>
      <c r="H13" s="6">
        <f>1050 * 'Sheet 1'!O3</f>
      </c>
      <c r="I13" s="6">
        <f>F13 - H13</f>
      </c>
      <c r="J13" s="6" t="n">
        <v>5000</v>
      </c>
      <c r="K13" s="6" t="n">
        <v>1020</v>
      </c>
      <c r="L13" s="6">
        <f>H13 / K13</f>
      </c>
    </row>
    <row r="15" spans="1:9">
      <c r="A15" s="8" t="s">
        <v>32</v>
      </c>
      <c r="B15" s="8"/>
      <c r="C15" s="8"/>
      <c r="D15" s="8"/>
      <c r="E15" s="8"/>
      <c r="F15" s="8"/>
      <c r="G15" s="8"/>
      <c r="H15" s="8"/>
      <c r="I15" s="8"/>
    </row>
    <row r="16" spans="1:10">
      <c r="A16" s="5" t="s">
        <v>18</v>
      </c>
      <c r="B16" s="5" t="s">
        <v>19</v>
      </c>
      <c r="C16" s="5" t="s">
        <v>20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36</v>
      </c>
      <c r="J16" s="5" t="s">
        <v>37</v>
      </c>
    </row>
    <row r="17" spans="1:10">
      <c r="A17" s="6" t="s">
        <v>30</v>
      </c>
      <c r="B17" s="7" t="n">
        <v>4</v>
      </c>
      <c r="C17" s="6">
        <f>C2 / D2 / 'Sheet 1'!O3</f>
      </c>
      <c r="D17" s="6">
        <f>C17 + J17</f>
      </c>
      <c r="E17" s="6" t="s">
        <v>31</v>
      </c>
      <c r="F17" s="6">
        <f>1200</f>
      </c>
      <c r="G17" s="6">
        <f>D17 - F17</f>
      </c>
      <c r="H17" s="6" t="n">
        <v>105</v>
      </c>
      <c r="I17" s="6" t="n">
        <v>14.157218944065079</v>
      </c>
      <c r="J17" s="6">
        <f>-(SUM(L8:L13) - 3 * C2 / D2 / 'Sheet 1'!O3)</f>
      </c>
    </row>
    <row r="18" spans="1:9">
      <c r="A18" s="6" t="s">
        <v>30</v>
      </c>
      <c r="B18" s="7" t="n">
        <v>5</v>
      </c>
      <c r="C18" s="6">
        <f>C2 / D2 / 'Sheet 1'!O3</f>
      </c>
      <c r="D18" s="6">
        <f>C18+G17</f>
      </c>
      <c r="E18" s="6" t="s">
        <v>31</v>
      </c>
      <c r="F18" s="6">
        <f>1121</f>
      </c>
      <c r="G18" s="6">
        <f>D18 - F18</f>
      </c>
      <c r="H18" s="6" t="n">
        <v>100</v>
      </c>
      <c r="I18" s="6" t="n">
        <v>14.157218944065079</v>
      </c>
    </row>
  </sheetData>
  <mergeCells count="2">
    <mergeCell ref="A6:L6"/>
    <mergeCell ref="A15:I15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2024-03-01T11:54:10.300Z</dcterms:created>
  <dcterms:modified xsi:type="dcterms:W3CDTF">2024-03-01T11:54:10.300Z</dcterms:modified>
</cp:coreProperties>
</file>