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8 семестр\_Методы обработки экспериментальных данных\Готово\"/>
    </mc:Choice>
  </mc:AlternateContent>
  <bookViews>
    <workbookView xWindow="360" yWindow="45" windowWidth="15000" windowHeight="11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0" i="1" l="1"/>
  <c r="I23" i="1"/>
  <c r="F14" i="1"/>
  <c r="H14" i="1"/>
  <c r="G14" i="1"/>
  <c r="K30" i="1"/>
  <c r="J30" i="1"/>
  <c r="G37" i="1"/>
  <c r="G36" i="1"/>
  <c r="G35" i="1"/>
  <c r="G34" i="1"/>
  <c r="G33" i="1"/>
  <c r="G32" i="1"/>
  <c r="G31" i="1"/>
  <c r="G30" i="1"/>
  <c r="O4" i="1" l="1"/>
  <c r="F21" i="1"/>
  <c r="F19" i="1"/>
  <c r="O10" i="1"/>
  <c r="G23" i="1" s="1"/>
  <c r="O5" i="1"/>
  <c r="G18" i="1" s="1"/>
  <c r="O6" i="1"/>
  <c r="G19" i="1" s="1"/>
  <c r="H19" i="1" s="1"/>
  <c r="O7" i="1"/>
  <c r="G20" i="1" s="1"/>
  <c r="O8" i="1"/>
  <c r="G21" i="1" s="1"/>
  <c r="H21" i="1" s="1"/>
  <c r="O9" i="1"/>
  <c r="G22" i="1" s="1"/>
  <c r="O11" i="1"/>
  <c r="F24" i="1" s="1"/>
  <c r="M14" i="1"/>
  <c r="F23" i="1" l="1"/>
  <c r="H23" i="1" s="1"/>
  <c r="J14" i="1"/>
  <c r="K14" i="1"/>
  <c r="F20" i="1"/>
  <c r="H20" i="1" s="1"/>
  <c r="F22" i="1"/>
  <c r="H22" i="1" s="1"/>
  <c r="G24" i="1"/>
  <c r="H24" i="1" s="1"/>
  <c r="F17" i="1"/>
  <c r="G17" i="1"/>
  <c r="H17" i="1" s="1"/>
  <c r="I14" i="1"/>
  <c r="N14" i="1"/>
  <c r="F18" i="1"/>
  <c r="H18" i="1" s="1"/>
  <c r="I36" i="1" l="1"/>
  <c r="I32" i="1"/>
  <c r="I37" i="1"/>
  <c r="I33" i="1"/>
  <c r="I34" i="1"/>
  <c r="I30" i="1"/>
  <c r="I35" i="1"/>
  <c r="I31" i="1"/>
  <c r="H25" i="1"/>
  <c r="I17" i="1" s="1"/>
</calcChain>
</file>

<file path=xl/sharedStrings.xml><?xml version="1.0" encoding="utf-8"?>
<sst xmlns="http://schemas.openxmlformats.org/spreadsheetml/2006/main" count="145" uniqueCount="79">
  <si>
    <t>№ опыта</t>
  </si>
  <si>
    <t>Порядок проведения опытов</t>
  </si>
  <si>
    <t>Матрица планирования</t>
  </si>
  <si>
    <t>Эффекты взаимодействия</t>
  </si>
  <si>
    <t>x1</t>
  </si>
  <si>
    <t>x2</t>
  </si>
  <si>
    <t>x3</t>
  </si>
  <si>
    <t>x1x2</t>
  </si>
  <si>
    <t>x1x3</t>
  </si>
  <si>
    <t>x2x3</t>
  </si>
  <si>
    <t>LRY, мм</t>
  </si>
  <si>
    <t>X, мм</t>
  </si>
  <si>
    <t>Y, мм</t>
  </si>
  <si>
    <t>Характеристика фактора</t>
  </si>
  <si>
    <t>Кодовое обозначение</t>
  </si>
  <si>
    <t>Базовый уровень</t>
  </si>
  <si>
    <t>Интервал варьирования</t>
  </si>
  <si>
    <t>Верхний уровень</t>
  </si>
  <si>
    <t>Нижний уровень</t>
  </si>
  <si>
    <t>5,25</t>
  </si>
  <si>
    <t>Входной фактор</t>
  </si>
  <si>
    <t>3,75</t>
  </si>
  <si>
    <t>9,00</t>
  </si>
  <si>
    <t>1,50</t>
  </si>
  <si>
    <t>14,5</t>
  </si>
  <si>
    <t>X1</t>
  </si>
  <si>
    <t>X2</t>
  </si>
  <si>
    <t>X3</t>
  </si>
  <si>
    <t>7,5</t>
  </si>
  <si>
    <t>22,0</t>
  </si>
  <si>
    <t>7,0</t>
  </si>
  <si>
    <t>+</t>
  </si>
  <si>
    <t>-</t>
  </si>
  <si>
    <t>y1</t>
  </si>
  <si>
    <t>y2</t>
  </si>
  <si>
    <t>yср</t>
  </si>
  <si>
    <t>Факторы</t>
  </si>
  <si>
    <t>z1</t>
  </si>
  <si>
    <t>z2</t>
  </si>
  <si>
    <t>z3</t>
  </si>
  <si>
    <t>Зависимость кодированной переменной от натуральной</t>
  </si>
  <si>
    <t>x1=</t>
  </si>
  <si>
    <t>x2=</t>
  </si>
  <si>
    <t>x3=</t>
  </si>
  <si>
    <t>(z3 - 12)/6</t>
  </si>
  <si>
    <t>(z2-14,5)/7,5</t>
  </si>
  <si>
    <t>(z1-5,25)/3,75</t>
  </si>
  <si>
    <t>b0</t>
  </si>
  <si>
    <t>b1</t>
  </si>
  <si>
    <t>b2</t>
  </si>
  <si>
    <t>b3</t>
  </si>
  <si>
    <t>b12</t>
  </si>
  <si>
    <t>b13</t>
  </si>
  <si>
    <t>b23</t>
  </si>
  <si>
    <t>b123</t>
  </si>
  <si>
    <t>(y1-yср)^2</t>
  </si>
  <si>
    <t>(y2-yср)^2</t>
  </si>
  <si>
    <t>S^2</t>
  </si>
  <si>
    <t>S(^2)y - дисперсия воспроизводимости</t>
  </si>
  <si>
    <t>Sкоэф - cреднее квадратическое отклонение коэффициентов</t>
  </si>
  <si>
    <t>tкр*Sкоэф</t>
  </si>
  <si>
    <t>y= 1.719 + 0.375x1 + 0.096x2 + 0.090x3</t>
  </si>
  <si>
    <t>y - остаточная дисперсия</t>
  </si>
  <si>
    <t>y1=</t>
  </si>
  <si>
    <t>y2=</t>
  </si>
  <si>
    <t>y3=</t>
  </si>
  <si>
    <t>y4=</t>
  </si>
  <si>
    <t>y5=</t>
  </si>
  <si>
    <t>y6=</t>
  </si>
  <si>
    <t>y7=</t>
  </si>
  <si>
    <t>y8=</t>
  </si>
  <si>
    <t>(y-yср)^2</t>
  </si>
  <si>
    <t>S(^2)ост</t>
  </si>
  <si>
    <t>Fрасч</t>
  </si>
  <si>
    <t>Fтабл</t>
  </si>
  <si>
    <t>Fрасч&lt;Fтабл</t>
  </si>
  <si>
    <t>уравнение адекватно</t>
  </si>
  <si>
    <t>y= 1.719 + 0.375*((z1-5,25)/3,75) + 0.096*((z2-14,5)/7,5) + 0.090*((z3 - 12)/6)</t>
  </si>
  <si>
    <t>x1x2x3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</si>
</sst>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E4" sqref="E4"/>
    </sheetView>
  </sheetViews>
  <sheetFormatPr defaultRowHeight="15" x14ac:dyDescent="0.25"/>
  <cols>
    <col min="1" max="1" width="20.42578125" customWidth="1"/>
    <col min="2" max="2" width="14.85546875" bestFit="1" customWidth="1"/>
    <col min="3" max="3" width="14.42578125" bestFit="1" customWidth="1"/>
    <col min="4" max="4" width="14.7109375" bestFit="1" customWidth="1"/>
    <col min="5" max="5" width="20.42578125" bestFit="1" customWidth="1"/>
    <col min="6" max="6" width="11.85546875" customWidth="1"/>
    <col min="7" max="7" width="13" customWidth="1"/>
    <col min="11" max="11" width="9.28515625" customWidth="1"/>
    <col min="12" max="12" width="8.7109375" hidden="1" customWidth="1"/>
    <col min="13" max="13" width="9.42578125" customWidth="1"/>
    <col min="14" max="14" width="9.7109375" customWidth="1"/>
    <col min="15" max="15" width="14.42578125" customWidth="1"/>
    <col min="16" max="16" width="5.7109375" customWidth="1"/>
    <col min="17" max="17" width="8.5703125" customWidth="1"/>
    <col min="18" max="18" width="9.7109375" customWidth="1"/>
    <col min="19" max="19" width="8.7109375" customWidth="1"/>
    <col min="20" max="20" width="10.7109375" customWidth="1"/>
    <col min="21" max="21" width="12.42578125" customWidth="1"/>
    <col min="22" max="22" width="24.42578125" customWidth="1"/>
    <col min="23" max="23" width="14.28515625" customWidth="1"/>
  </cols>
  <sheetData>
    <row r="1" spans="1:23" ht="31.5" customHeight="1" x14ac:dyDescent="0.25">
      <c r="N1" s="2"/>
      <c r="O1" s="2"/>
      <c r="P1" s="2"/>
      <c r="Q1" s="2"/>
      <c r="R1" s="2"/>
      <c r="S1" s="3"/>
      <c r="T1" s="3"/>
    </row>
    <row r="2" spans="1:23" ht="15" customHeight="1" x14ac:dyDescent="0.25">
      <c r="A2" t="s">
        <v>0</v>
      </c>
      <c r="B2" s="12" t="s">
        <v>1</v>
      </c>
      <c r="C2" s="12"/>
      <c r="D2" s="12"/>
      <c r="E2" s="12" t="s">
        <v>2</v>
      </c>
      <c r="F2" s="12"/>
      <c r="G2" s="12"/>
      <c r="H2" s="12"/>
      <c r="I2" s="14" t="s">
        <v>3</v>
      </c>
      <c r="J2" s="14"/>
      <c r="K2" s="14"/>
      <c r="L2" s="4"/>
      <c r="M2" s="4"/>
    </row>
    <row r="3" spans="1:23" ht="60" x14ac:dyDescent="0.25">
      <c r="E3" t="s">
        <v>78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M3" t="s">
        <v>33</v>
      </c>
      <c r="N3" t="s">
        <v>34</v>
      </c>
      <c r="O3" t="s">
        <v>35</v>
      </c>
      <c r="Q3" s="4" t="s">
        <v>36</v>
      </c>
      <c r="R3" s="4" t="s">
        <v>17</v>
      </c>
      <c r="S3" s="4" t="s">
        <v>18</v>
      </c>
      <c r="T3" s="4" t="s">
        <v>15</v>
      </c>
      <c r="U3" s="4" t="s">
        <v>16</v>
      </c>
      <c r="V3" s="4" t="s">
        <v>40</v>
      </c>
      <c r="W3" s="8"/>
    </row>
    <row r="4" spans="1:23" x14ac:dyDescent="0.25">
      <c r="A4" s="1">
        <v>1</v>
      </c>
      <c r="B4" s="1"/>
      <c r="C4" s="1"/>
      <c r="D4" s="1"/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M4" s="9">
        <v>2.2050000000000001</v>
      </c>
      <c r="N4" s="9">
        <v>2.2639999999999998</v>
      </c>
      <c r="O4" s="9">
        <f>AVERAGE(M4:N4)</f>
        <v>2.2344999999999997</v>
      </c>
      <c r="Q4" t="s">
        <v>37</v>
      </c>
      <c r="R4" s="6" t="s">
        <v>22</v>
      </c>
      <c r="S4" s="6" t="s">
        <v>23</v>
      </c>
      <c r="T4" s="6" t="s">
        <v>19</v>
      </c>
      <c r="U4" s="6" t="s">
        <v>21</v>
      </c>
      <c r="V4" s="6" t="s">
        <v>41</v>
      </c>
      <c r="W4" s="8" t="s">
        <v>46</v>
      </c>
    </row>
    <row r="5" spans="1:23" x14ac:dyDescent="0.25">
      <c r="A5" s="1">
        <v>2</v>
      </c>
      <c r="B5" s="1"/>
      <c r="C5" s="1"/>
      <c r="D5" s="1"/>
      <c r="E5" t="s">
        <v>32</v>
      </c>
      <c r="F5" t="s">
        <v>32</v>
      </c>
      <c r="G5" t="s">
        <v>31</v>
      </c>
      <c r="H5" t="s">
        <v>31</v>
      </c>
      <c r="I5" t="s">
        <v>32</v>
      </c>
      <c r="J5" t="s">
        <v>32</v>
      </c>
      <c r="K5" t="s">
        <v>31</v>
      </c>
      <c r="M5" s="9">
        <v>1.63</v>
      </c>
      <c r="N5" s="9">
        <v>1.57</v>
      </c>
      <c r="O5" s="9">
        <f>AVERAGE(M5:N5)</f>
        <v>1.6</v>
      </c>
      <c r="Q5" t="s">
        <v>38</v>
      </c>
      <c r="R5" s="6" t="s">
        <v>29</v>
      </c>
      <c r="S5" s="6" t="s">
        <v>30</v>
      </c>
      <c r="T5" s="6" t="s">
        <v>24</v>
      </c>
      <c r="U5" s="6" t="s">
        <v>28</v>
      </c>
      <c r="V5" s="6" t="s">
        <v>42</v>
      </c>
      <c r="W5" s="8" t="s">
        <v>45</v>
      </c>
    </row>
    <row r="6" spans="1:23" x14ac:dyDescent="0.25">
      <c r="A6" s="1">
        <v>3</v>
      </c>
      <c r="B6" s="1"/>
      <c r="C6" s="1"/>
      <c r="D6" s="1"/>
      <c r="E6" t="s">
        <v>32</v>
      </c>
      <c r="F6" t="s">
        <v>31</v>
      </c>
      <c r="G6" t="s">
        <v>32</v>
      </c>
      <c r="H6" t="s">
        <v>31</v>
      </c>
      <c r="I6" t="s">
        <v>32</v>
      </c>
      <c r="J6" t="s">
        <v>31</v>
      </c>
      <c r="K6" t="s">
        <v>32</v>
      </c>
      <c r="M6" s="9">
        <v>2.06</v>
      </c>
      <c r="N6" s="9">
        <v>1.9590000000000001</v>
      </c>
      <c r="O6" s="9">
        <f t="shared" ref="O6:O11" si="0">AVERAGE(M6:N6)</f>
        <v>2.0095000000000001</v>
      </c>
      <c r="Q6" t="s">
        <v>39</v>
      </c>
      <c r="R6" s="6">
        <v>18</v>
      </c>
      <c r="S6" s="6">
        <v>6</v>
      </c>
      <c r="T6" s="6">
        <v>12</v>
      </c>
      <c r="U6" s="6">
        <v>6</v>
      </c>
      <c r="V6" s="6" t="s">
        <v>43</v>
      </c>
      <c r="W6" s="8" t="s">
        <v>44</v>
      </c>
    </row>
    <row r="7" spans="1:23" x14ac:dyDescent="0.25">
      <c r="A7" s="1">
        <v>4</v>
      </c>
      <c r="B7" s="1"/>
      <c r="C7" s="1"/>
      <c r="D7" s="1"/>
      <c r="E7" t="s">
        <v>31</v>
      </c>
      <c r="F7" t="s">
        <v>32</v>
      </c>
      <c r="G7" t="s">
        <v>32</v>
      </c>
      <c r="H7" t="s">
        <v>31</v>
      </c>
      <c r="I7" t="s">
        <v>31</v>
      </c>
      <c r="J7" t="s">
        <v>32</v>
      </c>
      <c r="K7" t="s">
        <v>32</v>
      </c>
      <c r="M7" s="9">
        <v>1.38</v>
      </c>
      <c r="N7" s="9">
        <v>1.407</v>
      </c>
      <c r="O7" s="9">
        <f t="shared" si="0"/>
        <v>1.3935</v>
      </c>
    </row>
    <row r="8" spans="1:23" x14ac:dyDescent="0.25">
      <c r="A8" s="1">
        <v>5</v>
      </c>
      <c r="B8" s="1"/>
      <c r="C8" s="1"/>
      <c r="D8" s="1"/>
      <c r="E8" t="s">
        <v>32</v>
      </c>
      <c r="F8" t="s">
        <v>31</v>
      </c>
      <c r="G8" t="s">
        <v>31</v>
      </c>
      <c r="H8" t="s">
        <v>32</v>
      </c>
      <c r="I8" t="s">
        <v>31</v>
      </c>
      <c r="J8" t="s">
        <v>32</v>
      </c>
      <c r="K8" t="s">
        <v>32</v>
      </c>
      <c r="M8" s="9">
        <v>2.2490000000000001</v>
      </c>
      <c r="N8" s="9">
        <v>2.06</v>
      </c>
      <c r="O8" s="9">
        <f t="shared" si="0"/>
        <v>2.1545000000000001</v>
      </c>
      <c r="Q8" s="3"/>
      <c r="R8" s="7"/>
      <c r="S8" s="7"/>
      <c r="T8" s="7"/>
    </row>
    <row r="9" spans="1:23" x14ac:dyDescent="0.25">
      <c r="A9" s="1">
        <v>6</v>
      </c>
      <c r="B9" s="1"/>
      <c r="C9" s="1"/>
      <c r="D9" s="1"/>
      <c r="E9" t="s">
        <v>31</v>
      </c>
      <c r="F9" t="s">
        <v>32</v>
      </c>
      <c r="G9" t="s">
        <v>31</v>
      </c>
      <c r="H9" t="s">
        <v>32</v>
      </c>
      <c r="I9" t="s">
        <v>32</v>
      </c>
      <c r="J9" t="s">
        <v>31</v>
      </c>
      <c r="K9" t="s">
        <v>32</v>
      </c>
      <c r="M9" s="9">
        <v>1.2450000000000001</v>
      </c>
      <c r="N9" s="9">
        <v>1.2969999999999999</v>
      </c>
      <c r="O9" s="9">
        <f t="shared" si="0"/>
        <v>1.2709999999999999</v>
      </c>
      <c r="Q9" s="3"/>
    </row>
    <row r="10" spans="1:23" x14ac:dyDescent="0.25">
      <c r="A10" s="1">
        <v>7</v>
      </c>
      <c r="B10" s="1"/>
      <c r="C10" s="1"/>
      <c r="D10" s="1"/>
      <c r="E10" t="s">
        <v>31</v>
      </c>
      <c r="F10" t="s">
        <v>31</v>
      </c>
      <c r="G10" t="s">
        <v>32</v>
      </c>
      <c r="H10" t="s">
        <v>32</v>
      </c>
      <c r="I10" t="s">
        <v>32</v>
      </c>
      <c r="J10" t="s">
        <v>32</v>
      </c>
      <c r="K10" t="s">
        <v>31</v>
      </c>
      <c r="M10" s="9">
        <v>1.909</v>
      </c>
      <c r="N10" s="9">
        <v>2.0449999999999999</v>
      </c>
      <c r="O10" s="9">
        <f>AVERAGE(M10:N10)</f>
        <v>1.9769999999999999</v>
      </c>
    </row>
    <row r="11" spans="1:23" x14ac:dyDescent="0.25">
      <c r="A11" s="1">
        <v>8</v>
      </c>
      <c r="B11" s="1"/>
      <c r="C11" s="1"/>
      <c r="D11" s="1"/>
      <c r="E11" t="s">
        <v>32</v>
      </c>
      <c r="F11" t="s">
        <v>32</v>
      </c>
      <c r="G11" t="s">
        <v>32</v>
      </c>
      <c r="H11" t="s">
        <v>32</v>
      </c>
      <c r="I11" t="s">
        <v>31</v>
      </c>
      <c r="J11" t="s">
        <v>31</v>
      </c>
      <c r="K11" t="s">
        <v>31</v>
      </c>
      <c r="M11" s="9">
        <v>1.071</v>
      </c>
      <c r="N11" s="9">
        <v>1.157</v>
      </c>
      <c r="O11" s="9">
        <f t="shared" si="0"/>
        <v>1.1139999999999999</v>
      </c>
    </row>
    <row r="12" spans="1:23" x14ac:dyDescent="0.25">
      <c r="A12" s="1"/>
      <c r="B12" s="1"/>
      <c r="C12" s="1"/>
      <c r="D12" s="1"/>
    </row>
    <row r="13" spans="1:23" x14ac:dyDescent="0.25">
      <c r="A13" s="13" t="s">
        <v>13</v>
      </c>
      <c r="B13" s="12" t="s">
        <v>20</v>
      </c>
      <c r="C13" s="12"/>
      <c r="D13" s="12"/>
      <c r="F13" t="s">
        <v>47</v>
      </c>
      <c r="G13" t="s">
        <v>48</v>
      </c>
      <c r="H13" t="s">
        <v>49</v>
      </c>
      <c r="I13" t="s">
        <v>50</v>
      </c>
      <c r="J13" t="s">
        <v>51</v>
      </c>
      <c r="K13" t="s">
        <v>52</v>
      </c>
      <c r="M13" t="s">
        <v>53</v>
      </c>
      <c r="N13" t="s">
        <v>54</v>
      </c>
    </row>
    <row r="14" spans="1:23" x14ac:dyDescent="0.25">
      <c r="A14" s="13"/>
      <c r="B14" t="s">
        <v>10</v>
      </c>
      <c r="C14" t="s">
        <v>11</v>
      </c>
      <c r="D14" t="s">
        <v>12</v>
      </c>
      <c r="F14" s="10">
        <f>(O4+O5+O6+O7+O8+O9+O10+O11)/8</f>
        <v>1.7192500000000002</v>
      </c>
      <c r="G14" s="10">
        <f>(O4-O5+O6-O7+O8-O9+O10-O11)/8</f>
        <v>0.37462499999999999</v>
      </c>
      <c r="H14" s="10">
        <f>(O4+O5-O6-O7+O8+O9-O10-O11)/8</f>
        <v>9.5750000000000002E-2</v>
      </c>
      <c r="I14" s="10">
        <f>(O4+O5+O6+O7-O8-O9-O10-O11)/8</f>
        <v>9.0124999999999844E-2</v>
      </c>
      <c r="J14" s="10">
        <f>(O4-O5-O6+O7+O8-O9-O10+O11)/8</f>
        <v>4.8749999999999627E-3</v>
      </c>
      <c r="K14" s="10">
        <f>(O4-O5+O6-O7-O8+O9-O10+O11)/8</f>
        <v>-6.2000000000000055E-2</v>
      </c>
      <c r="L14" s="10"/>
      <c r="M14" s="10">
        <f>(O4+O5-O6-O7-O8-O9+O10+O11)/8</f>
        <v>1.2124999999999941E-2</v>
      </c>
      <c r="N14" s="10">
        <f>(O4-O5-O6+O7-O8+O9+O10-O11)/8</f>
        <v>-2.5000000000008349E-4</v>
      </c>
    </row>
    <row r="15" spans="1:23" x14ac:dyDescent="0.25">
      <c r="A15" t="s">
        <v>14</v>
      </c>
      <c r="B15" t="s">
        <v>25</v>
      </c>
      <c r="C15" t="s">
        <v>26</v>
      </c>
      <c r="D15" t="s">
        <v>27</v>
      </c>
      <c r="F15" s="5"/>
    </row>
    <row r="16" spans="1:23" x14ac:dyDescent="0.25">
      <c r="A16" t="s">
        <v>15</v>
      </c>
      <c r="B16" t="s">
        <v>19</v>
      </c>
      <c r="C16" t="s">
        <v>24</v>
      </c>
      <c r="D16">
        <v>12</v>
      </c>
      <c r="F16" t="s">
        <v>55</v>
      </c>
      <c r="G16" t="s">
        <v>56</v>
      </c>
      <c r="H16" t="s">
        <v>57</v>
      </c>
      <c r="I16" t="s">
        <v>58</v>
      </c>
    </row>
    <row r="17" spans="1:13" x14ac:dyDescent="0.25">
      <c r="A17" t="s">
        <v>16</v>
      </c>
      <c r="B17" t="s">
        <v>21</v>
      </c>
      <c r="C17" t="s">
        <v>28</v>
      </c>
      <c r="D17">
        <v>6</v>
      </c>
      <c r="F17">
        <f>(M4-O4)*(M4-O4)</f>
        <v>8.7024999999997857E-4</v>
      </c>
      <c r="G17">
        <f>(N4-O4)*(N4-O4)</f>
        <v>8.7025000000000481E-4</v>
      </c>
      <c r="H17">
        <f>(G17 + F17)/1</f>
        <v>1.7404999999999834E-3</v>
      </c>
      <c r="I17">
        <f>H25/8</f>
        <v>5.1454999999999964E-3</v>
      </c>
    </row>
    <row r="18" spans="1:13" x14ac:dyDescent="0.25">
      <c r="A18" t="s">
        <v>17</v>
      </c>
      <c r="B18" t="s">
        <v>22</v>
      </c>
      <c r="C18" t="s">
        <v>29</v>
      </c>
      <c r="D18">
        <v>18</v>
      </c>
      <c r="F18">
        <f t="shared" ref="F18:F23" si="1">(M5-O5)*(M5-O5)</f>
        <v>8.9999999999998827E-4</v>
      </c>
      <c r="G18">
        <f t="shared" ref="G18:G24" si="2">(N5-O5)*(N5-O5)</f>
        <v>9.000000000000016E-4</v>
      </c>
      <c r="H18">
        <f t="shared" ref="H18:H23" si="3">(G18 + F18)/1</f>
        <v>1.79999999999999E-3</v>
      </c>
    </row>
    <row r="19" spans="1:13" x14ac:dyDescent="0.25">
      <c r="A19" t="s">
        <v>18</v>
      </c>
      <c r="B19" t="s">
        <v>23</v>
      </c>
      <c r="C19" t="s">
        <v>30</v>
      </c>
      <c r="D19">
        <v>6</v>
      </c>
      <c r="F19">
        <f t="shared" si="1"/>
        <v>2.5502499999999991E-3</v>
      </c>
      <c r="G19">
        <f t="shared" si="2"/>
        <v>2.5502499999999991E-3</v>
      </c>
      <c r="H19">
        <f t="shared" si="3"/>
        <v>5.1004999999999983E-3</v>
      </c>
      <c r="I19" t="s">
        <v>59</v>
      </c>
    </row>
    <row r="20" spans="1:13" x14ac:dyDescent="0.25">
      <c r="F20">
        <f t="shared" si="1"/>
        <v>1.8225000000000183E-4</v>
      </c>
      <c r="G20">
        <f t="shared" si="2"/>
        <v>1.8225000000000183E-4</v>
      </c>
      <c r="H20">
        <f t="shared" si="3"/>
        <v>3.6450000000000366E-4</v>
      </c>
      <c r="I20">
        <f>SQRT(I17/8*2)</f>
        <v>3.5866070317223199E-2</v>
      </c>
    </row>
    <row r="21" spans="1:13" x14ac:dyDescent="0.25">
      <c r="F21">
        <f>(M8-O8)*(M8-O8)</f>
        <v>8.9302500000000059E-3</v>
      </c>
      <c r="G21">
        <f t="shared" si="2"/>
        <v>8.9302500000000059E-3</v>
      </c>
      <c r="H21">
        <f t="shared" si="3"/>
        <v>1.7860500000000012E-2</v>
      </c>
    </row>
    <row r="22" spans="1:13" x14ac:dyDescent="0.25">
      <c r="F22">
        <f t="shared" si="1"/>
        <v>6.7599999999998965E-4</v>
      </c>
      <c r="G22">
        <f t="shared" si="2"/>
        <v>6.7600000000000125E-4</v>
      </c>
      <c r="H22">
        <f t="shared" si="3"/>
        <v>1.3519999999999908E-3</v>
      </c>
      <c r="I22" t="s">
        <v>60</v>
      </c>
    </row>
    <row r="23" spans="1:13" x14ac:dyDescent="0.25">
      <c r="F23">
        <f t="shared" si="1"/>
        <v>4.623999999999978E-3</v>
      </c>
      <c r="G23">
        <f t="shared" si="2"/>
        <v>4.6240000000000083E-3</v>
      </c>
      <c r="H23">
        <f t="shared" si="3"/>
        <v>9.2479999999999854E-3</v>
      </c>
      <c r="I23">
        <f>2.31*I20</f>
        <v>8.2850622432785598E-2</v>
      </c>
    </row>
    <row r="24" spans="1:13" x14ac:dyDescent="0.25">
      <c r="F24">
        <f>(M11-O11)*(M11-O11)</f>
        <v>1.8489999999999937E-3</v>
      </c>
      <c r="G24">
        <f t="shared" si="2"/>
        <v>1.8490000000000127E-3</v>
      </c>
      <c r="H24">
        <f>(G24 + F24)/1</f>
        <v>3.6980000000000064E-3</v>
      </c>
    </row>
    <row r="25" spans="1:13" x14ac:dyDescent="0.25">
      <c r="H25">
        <f>SUM(H17:H24)</f>
        <v>4.1163999999999971E-2</v>
      </c>
    </row>
    <row r="27" spans="1:13" x14ac:dyDescent="0.25">
      <c r="F27" t="s">
        <v>61</v>
      </c>
    </row>
    <row r="29" spans="1:13" x14ac:dyDescent="0.25">
      <c r="F29" t="s">
        <v>62</v>
      </c>
      <c r="I29" t="s">
        <v>71</v>
      </c>
      <c r="J29" t="s">
        <v>72</v>
      </c>
      <c r="K29" t="s">
        <v>73</v>
      </c>
      <c r="M29" t="s">
        <v>74</v>
      </c>
    </row>
    <row r="30" spans="1:13" x14ac:dyDescent="0.25">
      <c r="F30" s="6" t="s">
        <v>63</v>
      </c>
      <c r="G30" s="11">
        <f>F14 + G14 + H14 + I14</f>
        <v>2.2797500000000004</v>
      </c>
      <c r="I30">
        <f>(G30-O4)*(G30-O4)</f>
        <v>2.0475625000000615E-3</v>
      </c>
      <c r="J30">
        <f>(2/(8-3))*SUM(I30:I37)</f>
        <v>1.2847500000000033E-2</v>
      </c>
      <c r="K30">
        <f>J30/I17</f>
        <v>2.4968419006899314</v>
      </c>
      <c r="M30" s="9">
        <v>3.8380000000000001</v>
      </c>
    </row>
    <row r="31" spans="1:13" x14ac:dyDescent="0.25">
      <c r="F31" s="6" t="s">
        <v>64</v>
      </c>
      <c r="G31" s="8">
        <f>F14 + G14*(-1) + H14 + I14</f>
        <v>1.5305</v>
      </c>
      <c r="I31">
        <f t="shared" ref="I31:I36" si="4">(G31-O5)*(G31-O5)</f>
        <v>4.830250000000016E-3</v>
      </c>
    </row>
    <row r="32" spans="1:13" x14ac:dyDescent="0.25">
      <c r="F32" s="6" t="s">
        <v>65</v>
      </c>
      <c r="G32" s="8">
        <f>F14 + G14 + H14*(-1) + I14</f>
        <v>2.0882499999999999</v>
      </c>
      <c r="I32">
        <f t="shared" si="4"/>
        <v>6.2015624999999805E-3</v>
      </c>
      <c r="K32" t="s">
        <v>75</v>
      </c>
    </row>
    <row r="33" spans="6:11" x14ac:dyDescent="0.25">
      <c r="F33" s="6" t="s">
        <v>66</v>
      </c>
      <c r="G33" s="8">
        <f>F14 + G14*(-1) + H14*(-1) + I14</f>
        <v>1.339</v>
      </c>
      <c r="I33">
        <f t="shared" si="4"/>
        <v>2.9702499999999994E-3</v>
      </c>
      <c r="K33" t="s">
        <v>76</v>
      </c>
    </row>
    <row r="34" spans="6:11" x14ac:dyDescent="0.25">
      <c r="F34" s="6" t="s">
        <v>67</v>
      </c>
      <c r="G34" s="8">
        <f>F14 + G14 + H14 + I14*(-1)</f>
        <v>2.0995000000000004</v>
      </c>
      <c r="I34">
        <f t="shared" si="4"/>
        <v>3.0249999999999687E-3</v>
      </c>
    </row>
    <row r="35" spans="6:11" x14ac:dyDescent="0.25">
      <c r="F35" s="6" t="s">
        <v>68</v>
      </c>
      <c r="G35" s="8">
        <f>F14 + G14*(-1) + H14 + I14*(-1)</f>
        <v>1.3502500000000004</v>
      </c>
      <c r="I35">
        <f t="shared" si="4"/>
        <v>6.2805625000000769E-3</v>
      </c>
    </row>
    <row r="36" spans="6:11" x14ac:dyDescent="0.25">
      <c r="F36" s="6" t="s">
        <v>69</v>
      </c>
      <c r="G36" s="8">
        <f>F14 + G14 + H14*(-1) + I14*(-1)</f>
        <v>1.9080000000000004</v>
      </c>
      <c r="I36">
        <f t="shared" si="4"/>
        <v>4.760999999999932E-3</v>
      </c>
    </row>
    <row r="37" spans="6:11" x14ac:dyDescent="0.25">
      <c r="F37" s="6" t="s">
        <v>70</v>
      </c>
      <c r="G37" s="8">
        <f>F14 + G14*(-1) + H14*(-1) + I14*(-1)</f>
        <v>1.1587500000000004</v>
      </c>
      <c r="I37">
        <f>(G37-O11)*(G37-O11)</f>
        <v>2.002562500000046E-3</v>
      </c>
    </row>
    <row r="39" spans="6:11" x14ac:dyDescent="0.25">
      <c r="F39" s="7" t="s">
        <v>77</v>
      </c>
      <c r="G39" s="7"/>
      <c r="H39" s="7"/>
      <c r="I39" s="7"/>
      <c r="J39" s="7"/>
      <c r="K39" s="7"/>
    </row>
  </sheetData>
  <mergeCells count="5">
    <mergeCell ref="B13:D13"/>
    <mergeCell ref="A13:A14"/>
    <mergeCell ref="I2:K2"/>
    <mergeCell ref="B2:D2"/>
    <mergeCell ref="E2:H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Климов</dc:creator>
  <cp:lastModifiedBy>student</cp:lastModifiedBy>
  <dcterms:created xsi:type="dcterms:W3CDTF">2019-03-23T16:16:33Z</dcterms:created>
  <dcterms:modified xsi:type="dcterms:W3CDTF">2019-03-27T08:44:36Z</dcterms:modified>
</cp:coreProperties>
</file>