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1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S22" i="2"/>
  <c r="S23"/>
  <c r="S24"/>
  <c r="S25"/>
  <c r="S21"/>
  <c r="S27" l="1"/>
  <c r="S16"/>
  <c r="T16" s="1"/>
  <c r="U16" s="1"/>
  <c r="S17"/>
  <c r="S18"/>
  <c r="T18" s="1"/>
  <c r="U18" s="1"/>
  <c r="S19"/>
  <c r="S15"/>
  <c r="T15" s="1"/>
  <c r="U15" s="1"/>
  <c r="R18"/>
  <c r="R19"/>
  <c r="T17"/>
  <c r="U17" s="1"/>
  <c r="T19"/>
  <c r="U19" s="1"/>
  <c r="R16"/>
  <c r="R17"/>
  <c r="R15"/>
  <c r="P16"/>
  <c r="P17"/>
  <c r="P18"/>
  <c r="P19"/>
  <c r="P15"/>
  <c r="C68"/>
  <c r="M1"/>
  <c r="T4"/>
  <c r="T5"/>
  <c r="T6"/>
  <c r="T3"/>
  <c r="T2"/>
  <c r="C65"/>
  <c r="R3"/>
  <c r="S3" s="1"/>
  <c r="R4"/>
  <c r="R5"/>
  <c r="S5" s="1"/>
  <c r="R6"/>
  <c r="R2"/>
  <c r="S2" s="1"/>
  <c r="S4"/>
  <c r="S6"/>
  <c r="Q3"/>
  <c r="Q4"/>
  <c r="Q5"/>
  <c r="Q6"/>
  <c r="Q2"/>
  <c r="P3"/>
  <c r="P4"/>
  <c r="P5"/>
  <c r="P6"/>
  <c r="P2"/>
  <c r="L2"/>
  <c r="M2" s="1"/>
  <c r="C67"/>
  <c r="C66"/>
  <c r="I2"/>
  <c r="L1"/>
  <c r="C1"/>
  <c r="C61"/>
  <c r="C58"/>
  <c r="C59" s="1"/>
  <c r="C56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B58"/>
  <c r="B56"/>
  <c r="L3" l="1"/>
  <c r="M3" s="1"/>
  <c r="L4" s="1"/>
  <c r="M4" s="1"/>
  <c r="L5" s="1"/>
  <c r="M5" s="1"/>
  <c r="E61"/>
  <c r="C60"/>
  <c r="C62" l="1"/>
  <c r="C63"/>
</calcChain>
</file>

<file path=xl/sharedStrings.xml><?xml version="1.0" encoding="utf-8"?>
<sst xmlns="http://schemas.openxmlformats.org/spreadsheetml/2006/main" count="36" uniqueCount="32">
  <si>
    <t>Сумм=</t>
  </si>
  <si>
    <t>n=</t>
  </si>
  <si>
    <t>Ср. арифм.=</t>
  </si>
  <si>
    <t>S=</t>
  </si>
  <si>
    <t>СКП=</t>
  </si>
  <si>
    <t>X±3S=</t>
  </si>
  <si>
    <t>±</t>
  </si>
  <si>
    <t>X+3S=</t>
  </si>
  <si>
    <t>X-3S=</t>
  </si>
  <si>
    <t>h=</t>
  </si>
  <si>
    <t>=ЕСЛИ((B1&gt;МИН(B1:B55)) И (B1&lt;МИН(B1:B55)+C65);B1;0)</t>
  </si>
  <si>
    <t>max=</t>
  </si>
  <si>
    <t>min=</t>
  </si>
  <si>
    <t>-ый интервал=</t>
  </si>
  <si>
    <t>№ строки</t>
  </si>
  <si>
    <t>Интервал</t>
  </si>
  <si>
    <t xml:space="preserve">Число наблюдений nk </t>
  </si>
  <si>
    <t>Частота Pk</t>
  </si>
  <si>
    <t xml:space="preserve">Кумулятивная частота  Fk  </t>
  </si>
  <si>
    <t>34...35,8</t>
  </si>
  <si>
    <t>35,8…37,6</t>
  </si>
  <si>
    <t>37,6…39,4</t>
  </si>
  <si>
    <t>39,4…41,2</t>
  </si>
  <si>
    <t>41,2…43</t>
  </si>
  <si>
    <t>V=</t>
  </si>
  <si>
    <t>Середины</t>
  </si>
  <si>
    <t>exp</t>
  </si>
  <si>
    <t>f(zi)</t>
  </si>
  <si>
    <t>zi</t>
  </si>
  <si>
    <t>Ni</t>
  </si>
  <si>
    <t>X2=</t>
  </si>
  <si>
    <t>гипотеза о совпадении экспериментального и теоретического законов распределения отвергается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</si>
</sst>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2" fillId="0" borderId="0" xfId="0" applyFont="1"/>
    <xf numFmtId="47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/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1BF-4C32-AD08-A3239FD5C98A}"/>
                </c:ext>
              </c:extLst>
            </c:dLbl>
            <c:dLbl>
              <c:idx val="1"/>
              <c:layout/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1BF-4C32-AD08-A3239FD5C98A}"/>
                </c:ext>
              </c:extLst>
            </c:dLbl>
            <c:dLbl>
              <c:idx val="2"/>
              <c:layout/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1BF-4C32-AD08-A3239FD5C98A}"/>
                </c:ext>
              </c:extLst>
            </c:dLbl>
            <c:dLbl>
              <c:idx val="3"/>
              <c:layout/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1BF-4C32-AD08-A3239FD5C98A}"/>
                </c:ext>
              </c:extLst>
            </c:dLbl>
            <c:dLbl>
              <c:idx val="4"/>
              <c:layout/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1BF-4C32-AD08-A3239FD5C98A}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Лист2!$P$8:$P$12</c:f>
              <c:strCache>
                <c:ptCount val="5"/>
                <c:pt idx="0">
                  <c:v>34...35,8</c:v>
                </c:pt>
                <c:pt idx="1">
                  <c:v>35,8…37,6</c:v>
                </c:pt>
                <c:pt idx="2">
                  <c:v>37,6…39,4</c:v>
                </c:pt>
                <c:pt idx="3">
                  <c:v>39,4…41,2</c:v>
                </c:pt>
                <c:pt idx="4">
                  <c:v>41,2…43</c:v>
                </c:pt>
              </c:strCache>
            </c:strRef>
          </c:cat>
          <c:val>
            <c:numRef>
              <c:f>Лист2!$S$2:$S$6</c:f>
              <c:numCache>
                <c:formatCode>General</c:formatCode>
                <c:ptCount val="5"/>
                <c:pt idx="0">
                  <c:v>0.12727272727272726</c:v>
                </c:pt>
                <c:pt idx="1">
                  <c:v>0.18181818181818182</c:v>
                </c:pt>
                <c:pt idx="2">
                  <c:v>0.61818181818181817</c:v>
                </c:pt>
                <c:pt idx="3">
                  <c:v>5.4545454545454543E-2</c:v>
                </c:pt>
                <c:pt idx="4">
                  <c:v>1.8181818181818181E-2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BF-4C32-AD08-A3239FD5C98A}"/>
            </c:ext>
          </c:extLst>
        </c:ser>
        <c:dLbls/>
        <c:gapWidth val="0"/>
        <c:axId val="134557696"/>
        <c:axId val="134559232"/>
      </c:barChart>
      <c:catAx>
        <c:axId val="134557696"/>
        <c:scaling>
          <c:orientation val="minMax"/>
        </c:scaling>
        <c:axPos val="b"/>
        <c:numFmt formatCode="General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559232"/>
        <c:crosses val="autoZero"/>
        <c:lblAlgn val="ctr"/>
        <c:lblOffset val="100"/>
      </c:catAx>
      <c:valAx>
        <c:axId val="1345592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5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Кумулятивная частота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>
        <c:manualLayout>
          <c:xMode val="edge"/>
          <c:yMode val="edge"/>
          <c:x val="0.31501377952755916"/>
          <c:y val="4.6296296296296301E-2"/>
        </c:manualLayout>
      </c:layout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Лист2!$P$8:$P$12</c:f>
              <c:strCache>
                <c:ptCount val="5"/>
                <c:pt idx="0">
                  <c:v>34...35,8</c:v>
                </c:pt>
                <c:pt idx="1">
                  <c:v>35,8…37,6</c:v>
                </c:pt>
                <c:pt idx="2">
                  <c:v>37,6…39,4</c:v>
                </c:pt>
                <c:pt idx="3">
                  <c:v>39,4…41,2</c:v>
                </c:pt>
                <c:pt idx="4">
                  <c:v>41,2…43</c:v>
                </c:pt>
              </c:strCache>
            </c:strRef>
          </c:cat>
          <c:val>
            <c:numRef>
              <c:f>Лист2!$T$2:$T$6</c:f>
              <c:numCache>
                <c:formatCode>General</c:formatCode>
                <c:ptCount val="5"/>
                <c:pt idx="0">
                  <c:v>0.12727272727272726</c:v>
                </c:pt>
                <c:pt idx="1">
                  <c:v>0.30909090909090908</c:v>
                </c:pt>
                <c:pt idx="2">
                  <c:v>0.92727272727272725</c:v>
                </c:pt>
                <c:pt idx="3">
                  <c:v>0.98181818181818181</c:v>
                </c:pt>
                <c:pt idx="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8C-4CC8-A145-0A086C9BC307}"/>
            </c:ext>
          </c:extLst>
        </c:ser>
        <c:dLbls/>
        <c:gapWidth val="0"/>
        <c:axId val="134604288"/>
        <c:axId val="134605824"/>
      </c:barChart>
      <c:catAx>
        <c:axId val="1346042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05824"/>
        <c:crosses val="autoZero"/>
        <c:auto val="1"/>
        <c:lblAlgn val="ctr"/>
        <c:lblOffset val="100"/>
      </c:catAx>
      <c:valAx>
        <c:axId val="134605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0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8</xdr:row>
      <xdr:rowOff>0</xdr:rowOff>
    </xdr:from>
    <xdr:to>
      <xdr:col>14</xdr:col>
      <xdr:colOff>390525</xdr:colOff>
      <xdr:row>22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23</xdr:row>
      <xdr:rowOff>85725</xdr:rowOff>
    </xdr:from>
    <xdr:to>
      <xdr:col>14</xdr:col>
      <xdr:colOff>381000</xdr:colOff>
      <xdr:row>37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5"/>
  <sheetViews>
    <sheetView topLeftCell="A31" workbookViewId="0">
      <selection activeCell="E1" sqref="E1:E55"/>
    </sheetView>
  </sheetViews>
  <sheetFormatPr defaultRowHeight="15"/>
  <sheetData>
    <row r="1" spans="1:8">
      <c r="A1">
        <v>43</v>
      </c>
      <c r="B1">
        <v>119</v>
      </c>
      <c r="C1">
        <v>225</v>
      </c>
      <c r="D1">
        <v>376</v>
      </c>
      <c r="E1">
        <v>39</v>
      </c>
      <c r="F1">
        <v>200</v>
      </c>
      <c r="G1">
        <v>310</v>
      </c>
      <c r="H1">
        <v>48</v>
      </c>
    </row>
    <row r="2" spans="1:8">
      <c r="A2">
        <v>39</v>
      </c>
      <c r="B2">
        <v>104</v>
      </c>
      <c r="C2">
        <v>218</v>
      </c>
      <c r="D2">
        <v>393</v>
      </c>
      <c r="E2">
        <v>38</v>
      </c>
      <c r="F2">
        <v>200</v>
      </c>
      <c r="G2">
        <v>300</v>
      </c>
      <c r="H2">
        <v>48</v>
      </c>
    </row>
    <row r="3" spans="1:8">
      <c r="A3">
        <v>37</v>
      </c>
      <c r="B3">
        <v>106</v>
      </c>
      <c r="C3">
        <v>222</v>
      </c>
      <c r="D3">
        <v>373</v>
      </c>
      <c r="E3">
        <v>36</v>
      </c>
      <c r="F3">
        <v>170</v>
      </c>
      <c r="G3">
        <v>320</v>
      </c>
      <c r="H3">
        <v>48</v>
      </c>
    </row>
    <row r="4" spans="1:8">
      <c r="A4">
        <v>42</v>
      </c>
      <c r="B4">
        <v>117</v>
      </c>
      <c r="C4">
        <v>230</v>
      </c>
      <c r="D4">
        <v>376</v>
      </c>
      <c r="E4">
        <v>38</v>
      </c>
      <c r="F4">
        <v>197</v>
      </c>
      <c r="G4">
        <v>292</v>
      </c>
      <c r="H4">
        <v>49</v>
      </c>
    </row>
    <row r="5" spans="1:8">
      <c r="A5">
        <v>38</v>
      </c>
      <c r="B5">
        <v>109</v>
      </c>
      <c r="C5">
        <v>213</v>
      </c>
      <c r="D5">
        <v>370</v>
      </c>
      <c r="E5">
        <v>38</v>
      </c>
      <c r="F5">
        <v>200</v>
      </c>
      <c r="G5">
        <v>280</v>
      </c>
      <c r="H5">
        <v>48</v>
      </c>
    </row>
    <row r="6" spans="1:8">
      <c r="A6">
        <v>35</v>
      </c>
      <c r="B6">
        <v>120</v>
      </c>
      <c r="C6">
        <v>217</v>
      </c>
      <c r="D6">
        <v>365</v>
      </c>
      <c r="E6">
        <v>39</v>
      </c>
      <c r="F6">
        <v>195</v>
      </c>
      <c r="G6">
        <v>305</v>
      </c>
      <c r="H6">
        <v>55</v>
      </c>
    </row>
    <row r="7" spans="1:8">
      <c r="A7">
        <v>45</v>
      </c>
      <c r="B7">
        <v>115</v>
      </c>
      <c r="C7">
        <v>225</v>
      </c>
      <c r="D7">
        <v>372</v>
      </c>
      <c r="E7">
        <v>39</v>
      </c>
      <c r="F7">
        <v>200</v>
      </c>
      <c r="G7">
        <v>310</v>
      </c>
      <c r="H7">
        <v>51</v>
      </c>
    </row>
    <row r="8" spans="1:8">
      <c r="A8">
        <v>38</v>
      </c>
      <c r="B8">
        <v>120</v>
      </c>
      <c r="C8">
        <v>215</v>
      </c>
      <c r="D8">
        <v>381</v>
      </c>
      <c r="E8">
        <v>34</v>
      </c>
      <c r="F8">
        <v>180</v>
      </c>
      <c r="G8">
        <v>300</v>
      </c>
      <c r="H8">
        <v>49</v>
      </c>
    </row>
    <row r="9" spans="1:8">
      <c r="A9">
        <v>36</v>
      </c>
      <c r="B9">
        <v>102</v>
      </c>
      <c r="C9">
        <v>212</v>
      </c>
      <c r="D9">
        <v>370</v>
      </c>
      <c r="E9">
        <v>36</v>
      </c>
      <c r="F9">
        <v>200</v>
      </c>
      <c r="G9">
        <v>316</v>
      </c>
      <c r="H9">
        <v>50</v>
      </c>
    </row>
    <row r="10" spans="1:8">
      <c r="A10">
        <v>41</v>
      </c>
      <c r="B10">
        <v>112</v>
      </c>
      <c r="C10">
        <v>226</v>
      </c>
      <c r="D10">
        <v>388</v>
      </c>
      <c r="E10">
        <v>39</v>
      </c>
      <c r="F10">
        <v>191</v>
      </c>
      <c r="G10">
        <v>315</v>
      </c>
      <c r="H10">
        <v>53</v>
      </c>
    </row>
    <row r="11" spans="1:8">
      <c r="A11">
        <v>38</v>
      </c>
      <c r="B11">
        <v>119</v>
      </c>
      <c r="C11">
        <v>226</v>
      </c>
      <c r="D11">
        <v>385</v>
      </c>
      <c r="E11">
        <v>38</v>
      </c>
      <c r="F11">
        <v>200</v>
      </c>
      <c r="G11">
        <v>300</v>
      </c>
      <c r="H11">
        <v>54</v>
      </c>
    </row>
    <row r="12" spans="1:8">
      <c r="A12">
        <v>38</v>
      </c>
      <c r="B12">
        <v>108</v>
      </c>
      <c r="C12">
        <v>221</v>
      </c>
      <c r="D12">
        <v>389</v>
      </c>
      <c r="E12">
        <v>36</v>
      </c>
      <c r="F12">
        <v>200</v>
      </c>
      <c r="G12">
        <v>280</v>
      </c>
      <c r="H12">
        <v>48</v>
      </c>
    </row>
    <row r="13" spans="1:8">
      <c r="A13">
        <v>44</v>
      </c>
      <c r="B13">
        <v>115</v>
      </c>
      <c r="C13">
        <v>219</v>
      </c>
      <c r="D13">
        <v>370</v>
      </c>
      <c r="E13">
        <v>35</v>
      </c>
      <c r="F13">
        <v>195</v>
      </c>
      <c r="G13">
        <v>305</v>
      </c>
      <c r="H13">
        <v>49</v>
      </c>
    </row>
    <row r="14" spans="1:8">
      <c r="A14">
        <v>37</v>
      </c>
      <c r="B14">
        <v>110</v>
      </c>
      <c r="C14">
        <v>215</v>
      </c>
      <c r="D14">
        <v>376</v>
      </c>
      <c r="E14">
        <v>38</v>
      </c>
      <c r="F14">
        <v>220</v>
      </c>
      <c r="G14">
        <v>320</v>
      </c>
      <c r="H14">
        <v>54</v>
      </c>
    </row>
    <row r="15" spans="1:8">
      <c r="A15">
        <v>43</v>
      </c>
      <c r="B15">
        <v>108</v>
      </c>
      <c r="C15">
        <v>220</v>
      </c>
      <c r="D15">
        <v>381</v>
      </c>
      <c r="E15">
        <v>38</v>
      </c>
      <c r="F15">
        <v>190</v>
      </c>
      <c r="G15">
        <v>300</v>
      </c>
      <c r="H15">
        <v>46</v>
      </c>
    </row>
    <row r="16" spans="1:8">
      <c r="A16">
        <v>44</v>
      </c>
      <c r="B16">
        <v>106</v>
      </c>
      <c r="C16">
        <v>218</v>
      </c>
      <c r="D16">
        <v>388</v>
      </c>
      <c r="E16">
        <v>34</v>
      </c>
      <c r="F16">
        <v>210</v>
      </c>
      <c r="G16">
        <v>320</v>
      </c>
      <c r="H16">
        <v>47</v>
      </c>
    </row>
    <row r="17" spans="1:8">
      <c r="A17">
        <v>35</v>
      </c>
      <c r="B17">
        <v>116</v>
      </c>
      <c r="C17">
        <v>210</v>
      </c>
      <c r="D17">
        <v>367</v>
      </c>
      <c r="E17">
        <v>35</v>
      </c>
      <c r="F17">
        <v>210</v>
      </c>
      <c r="G17">
        <v>328</v>
      </c>
      <c r="H17">
        <v>51</v>
      </c>
    </row>
    <row r="18" spans="1:8">
      <c r="A18">
        <v>38</v>
      </c>
      <c r="B18">
        <v>109</v>
      </c>
      <c r="C18">
        <v>223</v>
      </c>
      <c r="D18">
        <v>378</v>
      </c>
      <c r="E18">
        <v>34</v>
      </c>
      <c r="F18">
        <v>205</v>
      </c>
      <c r="G18">
        <v>323</v>
      </c>
      <c r="H18">
        <v>47</v>
      </c>
    </row>
    <row r="19" spans="1:8">
      <c r="A19">
        <v>44</v>
      </c>
      <c r="B19">
        <v>120</v>
      </c>
      <c r="C19">
        <v>221</v>
      </c>
      <c r="D19">
        <v>376</v>
      </c>
      <c r="E19">
        <v>38</v>
      </c>
      <c r="F19">
        <v>210</v>
      </c>
      <c r="G19">
        <v>330</v>
      </c>
      <c r="H19">
        <v>50</v>
      </c>
    </row>
    <row r="20" spans="1:8">
      <c r="A20">
        <v>40</v>
      </c>
      <c r="B20">
        <v>109</v>
      </c>
      <c r="C20">
        <v>212</v>
      </c>
      <c r="D20">
        <v>382</v>
      </c>
      <c r="E20">
        <v>36</v>
      </c>
      <c r="F20">
        <v>200</v>
      </c>
      <c r="G20">
        <v>315</v>
      </c>
      <c r="H20">
        <v>48</v>
      </c>
    </row>
    <row r="21" spans="1:8">
      <c r="A21">
        <v>36</v>
      </c>
      <c r="B21">
        <v>106</v>
      </c>
      <c r="C21">
        <v>228</v>
      </c>
      <c r="D21">
        <v>372</v>
      </c>
      <c r="E21">
        <v>36</v>
      </c>
      <c r="F21">
        <v>210</v>
      </c>
      <c r="G21">
        <v>310</v>
      </c>
      <c r="H21">
        <v>47</v>
      </c>
    </row>
    <row r="22" spans="1:8">
      <c r="A22">
        <v>41</v>
      </c>
      <c r="B22">
        <v>103</v>
      </c>
      <c r="C22">
        <v>210</v>
      </c>
      <c r="D22">
        <v>385</v>
      </c>
      <c r="E22">
        <v>38</v>
      </c>
      <c r="F22">
        <v>210</v>
      </c>
      <c r="G22">
        <v>310</v>
      </c>
      <c r="H22">
        <v>42</v>
      </c>
    </row>
    <row r="23" spans="1:8">
      <c r="A23">
        <v>40</v>
      </c>
      <c r="B23">
        <v>118</v>
      </c>
      <c r="C23">
        <v>217</v>
      </c>
      <c r="D23">
        <v>379</v>
      </c>
      <c r="E23">
        <v>39</v>
      </c>
      <c r="F23">
        <v>200</v>
      </c>
      <c r="G23">
        <v>300</v>
      </c>
      <c r="H23">
        <v>48</v>
      </c>
    </row>
    <row r="24" spans="1:8">
      <c r="A24">
        <v>44</v>
      </c>
      <c r="B24">
        <v>113</v>
      </c>
      <c r="C24">
        <v>226</v>
      </c>
      <c r="D24">
        <v>386</v>
      </c>
      <c r="E24">
        <v>38</v>
      </c>
      <c r="F24">
        <v>160</v>
      </c>
      <c r="G24">
        <v>280</v>
      </c>
      <c r="H24">
        <v>49</v>
      </c>
    </row>
    <row r="25" spans="1:8">
      <c r="A25">
        <v>42</v>
      </c>
      <c r="B25">
        <v>112</v>
      </c>
      <c r="C25">
        <v>224</v>
      </c>
      <c r="D25">
        <v>371</v>
      </c>
      <c r="E25">
        <v>40</v>
      </c>
      <c r="F25">
        <v>170</v>
      </c>
      <c r="G25">
        <v>290</v>
      </c>
      <c r="H25">
        <v>48</v>
      </c>
    </row>
    <row r="26" spans="1:8">
      <c r="A26">
        <v>45</v>
      </c>
      <c r="B26">
        <v>109</v>
      </c>
      <c r="C26">
        <v>223</v>
      </c>
      <c r="D26">
        <v>385</v>
      </c>
      <c r="E26">
        <v>39</v>
      </c>
      <c r="F26">
        <v>170</v>
      </c>
      <c r="G26">
        <v>280</v>
      </c>
      <c r="H26">
        <v>47</v>
      </c>
    </row>
    <row r="27" spans="1:8">
      <c r="A27">
        <v>41</v>
      </c>
      <c r="B27">
        <v>111</v>
      </c>
      <c r="C27">
        <v>222</v>
      </c>
      <c r="D27">
        <v>373</v>
      </c>
      <c r="E27">
        <v>38</v>
      </c>
      <c r="F27">
        <v>195</v>
      </c>
      <c r="G27">
        <v>290</v>
      </c>
      <c r="H27">
        <v>49</v>
      </c>
    </row>
    <row r="28" spans="1:8">
      <c r="A28">
        <v>40</v>
      </c>
      <c r="B28">
        <v>114</v>
      </c>
      <c r="C28">
        <v>213</v>
      </c>
      <c r="D28">
        <v>374</v>
      </c>
      <c r="E28">
        <v>36</v>
      </c>
      <c r="F28">
        <v>170</v>
      </c>
      <c r="G28">
        <v>280</v>
      </c>
      <c r="H28">
        <v>45</v>
      </c>
    </row>
    <row r="29" spans="1:8">
      <c r="A29">
        <v>35</v>
      </c>
      <c r="B29">
        <v>109</v>
      </c>
      <c r="C29">
        <v>217</v>
      </c>
      <c r="D29">
        <v>395</v>
      </c>
      <c r="E29">
        <v>40</v>
      </c>
      <c r="F29">
        <v>205</v>
      </c>
      <c r="G29">
        <v>340</v>
      </c>
      <c r="H29">
        <v>44</v>
      </c>
    </row>
    <row r="30" spans="1:8">
      <c r="A30">
        <v>36</v>
      </c>
      <c r="B30">
        <v>107</v>
      </c>
      <c r="C30">
        <v>214</v>
      </c>
      <c r="D30">
        <v>384</v>
      </c>
      <c r="E30">
        <v>39</v>
      </c>
      <c r="F30">
        <v>200</v>
      </c>
      <c r="G30">
        <v>310</v>
      </c>
      <c r="H30">
        <v>49</v>
      </c>
    </row>
    <row r="31" spans="1:8">
      <c r="A31">
        <v>40</v>
      </c>
      <c r="B31">
        <v>103</v>
      </c>
      <c r="C31">
        <v>216</v>
      </c>
      <c r="D31">
        <v>378</v>
      </c>
      <c r="E31">
        <v>38</v>
      </c>
      <c r="F31">
        <v>190</v>
      </c>
      <c r="G31">
        <v>290</v>
      </c>
      <c r="H31">
        <v>50</v>
      </c>
    </row>
    <row r="32" spans="1:8">
      <c r="A32">
        <v>42</v>
      </c>
      <c r="B32">
        <v>120</v>
      </c>
      <c r="C32">
        <v>221</v>
      </c>
      <c r="D32">
        <v>375</v>
      </c>
      <c r="E32">
        <v>38</v>
      </c>
      <c r="F32">
        <v>185</v>
      </c>
      <c r="G32">
        <v>300</v>
      </c>
      <c r="H32">
        <v>44</v>
      </c>
    </row>
    <row r="33" spans="1:8">
      <c r="A33">
        <v>44</v>
      </c>
      <c r="B33">
        <v>109</v>
      </c>
      <c r="C33">
        <v>222</v>
      </c>
      <c r="D33">
        <v>378</v>
      </c>
      <c r="E33">
        <v>38</v>
      </c>
      <c r="F33">
        <v>200</v>
      </c>
      <c r="G33">
        <v>315</v>
      </c>
      <c r="H33">
        <v>50</v>
      </c>
    </row>
    <row r="34" spans="1:8">
      <c r="A34">
        <v>39</v>
      </c>
      <c r="B34">
        <v>117</v>
      </c>
      <c r="C34">
        <v>216</v>
      </c>
      <c r="D34">
        <v>395</v>
      </c>
      <c r="E34">
        <v>34</v>
      </c>
      <c r="F34">
        <v>190</v>
      </c>
      <c r="G34">
        <v>290</v>
      </c>
      <c r="H34">
        <v>47</v>
      </c>
    </row>
    <row r="35" spans="1:8">
      <c r="A35">
        <v>41</v>
      </c>
      <c r="B35">
        <v>113</v>
      </c>
      <c r="C35">
        <v>217</v>
      </c>
      <c r="D35">
        <v>393</v>
      </c>
      <c r="E35">
        <v>35</v>
      </c>
      <c r="F35">
        <v>195</v>
      </c>
      <c r="G35">
        <v>310</v>
      </c>
      <c r="H35">
        <v>47</v>
      </c>
    </row>
    <row r="36" spans="1:8">
      <c r="A36">
        <v>36</v>
      </c>
      <c r="B36">
        <v>101</v>
      </c>
      <c r="C36">
        <v>211</v>
      </c>
      <c r="D36">
        <v>382</v>
      </c>
      <c r="E36">
        <v>38</v>
      </c>
      <c r="F36">
        <v>210</v>
      </c>
      <c r="G36">
        <v>310</v>
      </c>
      <c r="H36">
        <v>50</v>
      </c>
    </row>
    <row r="37" spans="1:8">
      <c r="A37">
        <v>38</v>
      </c>
      <c r="B37">
        <v>112</v>
      </c>
      <c r="C37">
        <v>228</v>
      </c>
      <c r="D37">
        <v>393</v>
      </c>
      <c r="E37">
        <v>39</v>
      </c>
      <c r="F37">
        <v>190</v>
      </c>
      <c r="G37">
        <v>295</v>
      </c>
      <c r="H37">
        <v>57</v>
      </c>
    </row>
    <row r="38" spans="1:8">
      <c r="A38">
        <v>39</v>
      </c>
      <c r="B38">
        <v>101</v>
      </c>
      <c r="C38">
        <v>220</v>
      </c>
      <c r="D38">
        <v>381</v>
      </c>
      <c r="E38">
        <v>39</v>
      </c>
      <c r="F38">
        <v>175</v>
      </c>
      <c r="G38">
        <v>280</v>
      </c>
      <c r="H38">
        <v>46</v>
      </c>
    </row>
    <row r="39" spans="1:8">
      <c r="A39">
        <v>36</v>
      </c>
      <c r="B39">
        <v>115</v>
      </c>
      <c r="C39">
        <v>218</v>
      </c>
      <c r="D39">
        <v>371</v>
      </c>
      <c r="E39">
        <v>37</v>
      </c>
      <c r="F39">
        <v>180</v>
      </c>
      <c r="G39">
        <v>280</v>
      </c>
      <c r="H39">
        <v>48</v>
      </c>
    </row>
    <row r="40" spans="1:8">
      <c r="A40">
        <v>44</v>
      </c>
      <c r="B40">
        <v>101</v>
      </c>
      <c r="C40">
        <v>229</v>
      </c>
      <c r="D40">
        <v>376</v>
      </c>
      <c r="E40">
        <v>43</v>
      </c>
      <c r="F40">
        <v>175</v>
      </c>
      <c r="G40">
        <v>280</v>
      </c>
      <c r="H40">
        <v>48</v>
      </c>
    </row>
    <row r="41" spans="1:8">
      <c r="A41">
        <v>41</v>
      </c>
      <c r="B41">
        <v>110</v>
      </c>
      <c r="C41">
        <v>218</v>
      </c>
      <c r="D41">
        <v>369</v>
      </c>
      <c r="E41">
        <v>39</v>
      </c>
      <c r="F41">
        <v>180</v>
      </c>
      <c r="G41">
        <v>310</v>
      </c>
      <c r="H41">
        <v>48</v>
      </c>
    </row>
    <row r="42" spans="1:8">
      <c r="A42">
        <v>38</v>
      </c>
      <c r="B42">
        <v>107</v>
      </c>
      <c r="C42">
        <v>217</v>
      </c>
      <c r="D42">
        <v>375</v>
      </c>
      <c r="E42">
        <v>40</v>
      </c>
      <c r="F42">
        <v>180</v>
      </c>
      <c r="G42">
        <v>320</v>
      </c>
      <c r="H42">
        <v>50</v>
      </c>
    </row>
    <row r="43" spans="1:8">
      <c r="A43">
        <v>45</v>
      </c>
      <c r="B43">
        <v>101</v>
      </c>
      <c r="C43">
        <v>222</v>
      </c>
      <c r="D43">
        <v>387</v>
      </c>
      <c r="E43">
        <v>38</v>
      </c>
      <c r="F43">
        <v>180</v>
      </c>
      <c r="G43">
        <v>290</v>
      </c>
      <c r="H43">
        <v>46</v>
      </c>
    </row>
    <row r="44" spans="1:8">
      <c r="A44">
        <v>37</v>
      </c>
      <c r="B44">
        <v>106</v>
      </c>
      <c r="C44">
        <v>224</v>
      </c>
      <c r="D44">
        <v>380</v>
      </c>
      <c r="E44">
        <v>38</v>
      </c>
      <c r="F44">
        <v>216</v>
      </c>
      <c r="G44">
        <v>324</v>
      </c>
      <c r="H44">
        <v>47</v>
      </c>
    </row>
    <row r="45" spans="1:8">
      <c r="A45">
        <v>39</v>
      </c>
      <c r="B45">
        <v>106</v>
      </c>
      <c r="C45">
        <v>218</v>
      </c>
      <c r="D45">
        <v>378</v>
      </c>
      <c r="E45">
        <v>36</v>
      </c>
      <c r="F45">
        <v>183</v>
      </c>
      <c r="G45">
        <v>300</v>
      </c>
      <c r="H45">
        <v>47</v>
      </c>
    </row>
    <row r="46" spans="1:8">
      <c r="A46">
        <v>44</v>
      </c>
      <c r="B46">
        <v>111</v>
      </c>
      <c r="C46">
        <v>219</v>
      </c>
      <c r="D46">
        <v>369</v>
      </c>
      <c r="E46">
        <v>38</v>
      </c>
      <c r="F46">
        <v>212</v>
      </c>
      <c r="G46">
        <v>346</v>
      </c>
      <c r="H46">
        <v>47</v>
      </c>
    </row>
    <row r="47" spans="1:8">
      <c r="A47">
        <v>43</v>
      </c>
      <c r="B47">
        <v>118</v>
      </c>
      <c r="C47">
        <v>211</v>
      </c>
      <c r="D47">
        <v>378</v>
      </c>
      <c r="E47">
        <v>39</v>
      </c>
      <c r="F47">
        <v>210</v>
      </c>
      <c r="G47">
        <v>305</v>
      </c>
      <c r="H47">
        <v>48</v>
      </c>
    </row>
    <row r="48" spans="1:8">
      <c r="A48">
        <v>45</v>
      </c>
      <c r="B48">
        <v>103</v>
      </c>
      <c r="C48">
        <v>225</v>
      </c>
      <c r="D48">
        <v>393</v>
      </c>
      <c r="E48">
        <v>36</v>
      </c>
      <c r="F48">
        <v>170</v>
      </c>
      <c r="G48">
        <v>290</v>
      </c>
      <c r="H48">
        <v>46</v>
      </c>
    </row>
    <row r="49" spans="1:8">
      <c r="A49">
        <v>45</v>
      </c>
      <c r="B49">
        <v>106</v>
      </c>
      <c r="C49">
        <v>224</v>
      </c>
      <c r="D49">
        <v>395</v>
      </c>
      <c r="E49">
        <v>39</v>
      </c>
      <c r="F49">
        <v>173</v>
      </c>
      <c r="G49">
        <v>290</v>
      </c>
      <c r="H49">
        <v>45</v>
      </c>
    </row>
    <row r="50" spans="1:8">
      <c r="A50">
        <v>39</v>
      </c>
      <c r="B50">
        <v>116</v>
      </c>
      <c r="C50">
        <v>229</v>
      </c>
      <c r="D50">
        <v>378</v>
      </c>
      <c r="E50">
        <v>39</v>
      </c>
      <c r="F50">
        <v>175</v>
      </c>
      <c r="G50">
        <v>300</v>
      </c>
      <c r="H50">
        <v>49</v>
      </c>
    </row>
    <row r="51" spans="1:8">
      <c r="A51">
        <v>44</v>
      </c>
      <c r="B51">
        <v>113</v>
      </c>
      <c r="C51">
        <v>223</v>
      </c>
      <c r="D51">
        <v>388</v>
      </c>
      <c r="E51">
        <v>36</v>
      </c>
      <c r="F51">
        <v>190</v>
      </c>
      <c r="G51">
        <v>300</v>
      </c>
      <c r="H51">
        <v>50</v>
      </c>
    </row>
    <row r="52" spans="1:8">
      <c r="A52">
        <v>40</v>
      </c>
      <c r="B52">
        <v>111</v>
      </c>
      <c r="C52">
        <v>223</v>
      </c>
      <c r="D52">
        <v>377</v>
      </c>
      <c r="E52">
        <v>38</v>
      </c>
      <c r="F52">
        <v>190</v>
      </c>
      <c r="G52">
        <v>310</v>
      </c>
      <c r="H52">
        <v>50</v>
      </c>
    </row>
    <row r="53" spans="1:8">
      <c r="A53">
        <v>37</v>
      </c>
      <c r="B53">
        <v>109</v>
      </c>
      <c r="C53">
        <v>218</v>
      </c>
      <c r="D53">
        <v>374</v>
      </c>
      <c r="E53">
        <v>38</v>
      </c>
      <c r="F53">
        <v>200</v>
      </c>
      <c r="G53">
        <v>315</v>
      </c>
      <c r="H53">
        <v>49</v>
      </c>
    </row>
    <row r="54" spans="1:8">
      <c r="A54">
        <v>45</v>
      </c>
      <c r="B54">
        <v>120</v>
      </c>
      <c r="C54">
        <v>216</v>
      </c>
      <c r="D54">
        <v>368</v>
      </c>
      <c r="E54">
        <v>38</v>
      </c>
      <c r="F54">
        <v>190</v>
      </c>
      <c r="G54">
        <v>285</v>
      </c>
      <c r="H54">
        <v>44</v>
      </c>
    </row>
    <row r="55" spans="1:8">
      <c r="A55">
        <v>44</v>
      </c>
      <c r="B55">
        <v>112</v>
      </c>
      <c r="C55">
        <v>219</v>
      </c>
      <c r="D55">
        <v>373</v>
      </c>
      <c r="E55">
        <v>39</v>
      </c>
      <c r="F55">
        <v>180</v>
      </c>
      <c r="G55">
        <v>300</v>
      </c>
      <c r="H55">
        <v>47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8"/>
  <sheetViews>
    <sheetView tabSelected="1" workbookViewId="0">
      <selection activeCell="B1" sqref="B1"/>
    </sheetView>
  </sheetViews>
  <sheetFormatPr defaultRowHeight="15"/>
  <cols>
    <col min="1" max="1" width="11.875" bestFit="1" customWidth="1"/>
    <col min="4" max="4" width="2" bestFit="1" customWidth="1"/>
    <col min="11" max="11" width="14.375" bestFit="1" customWidth="1"/>
    <col min="12" max="12" width="12" bestFit="1" customWidth="1"/>
    <col min="15" max="15" width="9.75" bestFit="1" customWidth="1"/>
    <col min="16" max="16" width="9.875" bestFit="1" customWidth="1"/>
    <col min="17" max="17" width="5" bestFit="1" customWidth="1"/>
    <col min="18" max="18" width="22" bestFit="1" customWidth="1"/>
    <col min="19" max="19" width="10.375" bestFit="1" customWidth="1"/>
    <col min="20" max="20" width="25.125" bestFit="1" customWidth="1"/>
  </cols>
  <sheetData>
    <row r="1" spans="1:21">
      <c r="A1">
        <v>0</v>
      </c>
      <c r="B1">
        <v>39</v>
      </c>
      <c r="C1">
        <f>(B1 - $B$58) * (B1 - $B$58)</f>
        <v>1.8102479338842934</v>
      </c>
      <c r="I1" s="4" t="s">
        <v>10</v>
      </c>
      <c r="J1" s="1">
        <v>1</v>
      </c>
      <c r="K1" s="6" t="s">
        <v>13</v>
      </c>
      <c r="L1">
        <f>MIN(B1:B55)</f>
        <v>34</v>
      </c>
      <c r="M1">
        <f>L1+$C$65</f>
        <v>35.799999999999997</v>
      </c>
      <c r="O1" t="s">
        <v>14</v>
      </c>
      <c r="P1" s="5" t="s">
        <v>15</v>
      </c>
      <c r="Q1" s="5"/>
      <c r="R1" t="s">
        <v>16</v>
      </c>
      <c r="S1" t="s">
        <v>17</v>
      </c>
      <c r="T1" t="s">
        <v>18</v>
      </c>
    </row>
    <row r="2" spans="1:21">
      <c r="B2">
        <v>38</v>
      </c>
      <c r="C2">
        <f t="shared" ref="C2:C55" si="0">(B2 - $B$58) * (B2 - $B$58)</f>
        <v>0.11933884297520554</v>
      </c>
      <c r="I2" t="e">
        <f>IF((B1&gt;MIN(B1:B55))&amp;(B1&lt;MIN(B1:B55)+C65),B1,A1)</f>
        <v>#VALUE!</v>
      </c>
      <c r="J2" s="1">
        <v>2</v>
      </c>
      <c r="K2" s="6" t="s">
        <v>13</v>
      </c>
      <c r="L2">
        <f>M1</f>
        <v>35.799999999999997</v>
      </c>
      <c r="M2">
        <f t="shared" ref="M2:M5" si="1">L2+$C$65</f>
        <v>37.599999999999994</v>
      </c>
      <c r="O2">
        <v>1</v>
      </c>
      <c r="P2">
        <f>L1</f>
        <v>34</v>
      </c>
      <c r="Q2">
        <f>M1</f>
        <v>35.799999999999997</v>
      </c>
      <c r="R2">
        <f>COUNTIFS($B$1:$B$55,"&gt;="&amp;L1,$B$1:$B$55,"&lt;="&amp;M1)</f>
        <v>7</v>
      </c>
      <c r="S2">
        <f>R2/$B$57</f>
        <v>0.12727272727272726</v>
      </c>
      <c r="T2">
        <f>R2/$B$57</f>
        <v>0.12727272727272726</v>
      </c>
    </row>
    <row r="3" spans="1:21">
      <c r="B3">
        <v>36</v>
      </c>
      <c r="C3">
        <f t="shared" si="0"/>
        <v>2.73752066115703</v>
      </c>
      <c r="J3" s="1">
        <v>3</v>
      </c>
      <c r="K3" s="6" t="s">
        <v>13</v>
      </c>
      <c r="L3">
        <f t="shared" ref="L3:L5" si="2">M2</f>
        <v>37.599999999999994</v>
      </c>
      <c r="M3">
        <f t="shared" si="1"/>
        <v>39.399999999999991</v>
      </c>
      <c r="O3">
        <v>2</v>
      </c>
      <c r="P3">
        <f t="shared" ref="P3:P6" si="3">L2</f>
        <v>35.799999999999997</v>
      </c>
      <c r="Q3">
        <f t="shared" ref="Q3:Q6" si="4">M2</f>
        <v>37.599999999999994</v>
      </c>
      <c r="R3">
        <f t="shared" ref="R3:R6" si="5">COUNTIFS($B$1:$B$55,"&gt;="&amp;L2,$B$1:$B$55,"&lt;="&amp;M2)</f>
        <v>10</v>
      </c>
      <c r="S3">
        <f t="shared" ref="S3:S6" si="6">R3/$B$57</f>
        <v>0.18181818181818182</v>
      </c>
      <c r="T3">
        <f>SUM($R$2:R3)/$B$57</f>
        <v>0.30909090909090908</v>
      </c>
    </row>
    <row r="4" spans="1:21">
      <c r="B4">
        <v>38</v>
      </c>
      <c r="C4">
        <f t="shared" si="0"/>
        <v>0.11933884297520554</v>
      </c>
      <c r="J4" s="1">
        <v>4</v>
      </c>
      <c r="K4" s="6" t="s">
        <v>13</v>
      </c>
      <c r="L4">
        <f t="shared" si="2"/>
        <v>39.399999999999991</v>
      </c>
      <c r="M4">
        <f t="shared" si="1"/>
        <v>41.199999999999989</v>
      </c>
      <c r="O4">
        <v>3</v>
      </c>
      <c r="P4">
        <f t="shared" si="3"/>
        <v>37.599999999999994</v>
      </c>
      <c r="Q4">
        <f t="shared" si="4"/>
        <v>39.399999999999991</v>
      </c>
      <c r="R4">
        <f t="shared" si="5"/>
        <v>34</v>
      </c>
      <c r="S4">
        <f t="shared" si="6"/>
        <v>0.61818181818181817</v>
      </c>
      <c r="T4">
        <f>SUM($R$2:R4)/$B$57</f>
        <v>0.92727272727272725</v>
      </c>
    </row>
    <row r="5" spans="1:21">
      <c r="B5">
        <v>38</v>
      </c>
      <c r="C5">
        <f t="shared" si="0"/>
        <v>0.11933884297520554</v>
      </c>
      <c r="J5" s="1">
        <v>5</v>
      </c>
      <c r="K5" s="6" t="s">
        <v>13</v>
      </c>
      <c r="L5">
        <f t="shared" si="2"/>
        <v>41.199999999999989</v>
      </c>
      <c r="M5">
        <f t="shared" si="1"/>
        <v>42.999999999999986</v>
      </c>
      <c r="O5">
        <v>4</v>
      </c>
      <c r="P5">
        <f t="shared" si="3"/>
        <v>39.399999999999991</v>
      </c>
      <c r="Q5">
        <f t="shared" si="4"/>
        <v>41.199999999999989</v>
      </c>
      <c r="R5">
        <f t="shared" si="5"/>
        <v>3</v>
      </c>
      <c r="S5">
        <f t="shared" si="6"/>
        <v>5.4545454545454543E-2</v>
      </c>
      <c r="T5">
        <f>SUM($R$2:R5)/$B$57</f>
        <v>0.98181818181818181</v>
      </c>
    </row>
    <row r="6" spans="1:21">
      <c r="B6">
        <v>39</v>
      </c>
      <c r="C6">
        <f t="shared" si="0"/>
        <v>1.8102479338842934</v>
      </c>
      <c r="K6" s="4"/>
      <c r="O6">
        <v>5</v>
      </c>
      <c r="P6">
        <f t="shared" si="3"/>
        <v>41.199999999999989</v>
      </c>
      <c r="Q6">
        <f t="shared" si="4"/>
        <v>42.999999999999986</v>
      </c>
      <c r="R6">
        <f t="shared" si="5"/>
        <v>1</v>
      </c>
      <c r="S6">
        <f t="shared" si="6"/>
        <v>1.8181818181818181E-2</v>
      </c>
      <c r="T6">
        <f>SUM($R$2:R6)/$B$57</f>
        <v>1</v>
      </c>
    </row>
    <row r="7" spans="1:21">
      <c r="B7">
        <v>39</v>
      </c>
      <c r="C7">
        <f t="shared" si="0"/>
        <v>1.8102479338842934</v>
      </c>
      <c r="K7" s="4"/>
    </row>
    <row r="8" spans="1:21">
      <c r="B8">
        <v>34</v>
      </c>
      <c r="C8">
        <f t="shared" si="0"/>
        <v>13.355702479338854</v>
      </c>
      <c r="K8" s="4"/>
      <c r="P8" s="8" t="s">
        <v>19</v>
      </c>
    </row>
    <row r="9" spans="1:21" ht="15.75">
      <c r="B9">
        <v>36</v>
      </c>
      <c r="C9">
        <f t="shared" si="0"/>
        <v>2.73752066115703</v>
      </c>
      <c r="K9" s="4"/>
      <c r="P9" t="s">
        <v>20</v>
      </c>
      <c r="S9" s="7"/>
    </row>
    <row r="10" spans="1:21">
      <c r="B10">
        <v>39</v>
      </c>
      <c r="C10">
        <f t="shared" si="0"/>
        <v>1.8102479338842934</v>
      </c>
      <c r="K10" s="4"/>
      <c r="P10" t="s">
        <v>21</v>
      </c>
    </row>
    <row r="11" spans="1:21">
      <c r="B11">
        <v>38</v>
      </c>
      <c r="C11">
        <f t="shared" si="0"/>
        <v>0.11933884297520554</v>
      </c>
      <c r="K11" s="4"/>
      <c r="P11" t="s">
        <v>22</v>
      </c>
    </row>
    <row r="12" spans="1:21">
      <c r="B12">
        <v>36</v>
      </c>
      <c r="C12">
        <f t="shared" si="0"/>
        <v>2.73752066115703</v>
      </c>
      <c r="K12" s="4"/>
      <c r="P12" t="s">
        <v>23</v>
      </c>
    </row>
    <row r="13" spans="1:21">
      <c r="B13">
        <v>35</v>
      </c>
      <c r="C13">
        <f t="shared" si="0"/>
        <v>7.0466115702479417</v>
      </c>
      <c r="K13" s="4"/>
    </row>
    <row r="14" spans="1:21">
      <c r="B14">
        <v>38</v>
      </c>
      <c r="C14">
        <f t="shared" si="0"/>
        <v>0.11933884297520554</v>
      </c>
      <c r="K14" s="4"/>
      <c r="P14" t="s">
        <v>25</v>
      </c>
      <c r="R14" t="s">
        <v>28</v>
      </c>
      <c r="S14" t="s">
        <v>26</v>
      </c>
      <c r="T14" t="s">
        <v>27</v>
      </c>
      <c r="U14" t="s">
        <v>29</v>
      </c>
    </row>
    <row r="15" spans="1:21">
      <c r="B15">
        <v>38</v>
      </c>
      <c r="C15">
        <f t="shared" si="0"/>
        <v>0.11933884297520554</v>
      </c>
      <c r="K15" s="4"/>
      <c r="P15">
        <f>L1+$C$65/2</f>
        <v>34.9</v>
      </c>
      <c r="R15">
        <f>($B$58-P15)/$C$59</f>
        <v>1.5556677915030701</v>
      </c>
      <c r="S15">
        <f>EXP(-((R15*R15)/2))</f>
        <v>0.29818203038068808</v>
      </c>
      <c r="T15">
        <f>S15/SQRT(2*3.14)</f>
        <v>0.11898758381537661</v>
      </c>
      <c r="U15">
        <f>$B$57*$C$65*T15/$C$59</f>
        <v>6.6527891166453665</v>
      </c>
    </row>
    <row r="16" spans="1:21">
      <c r="B16">
        <v>34</v>
      </c>
      <c r="C16">
        <f t="shared" si="0"/>
        <v>13.355702479338854</v>
      </c>
      <c r="K16" s="4"/>
      <c r="P16">
        <f t="shared" ref="P16:P19" si="7">L2+$C$65/2</f>
        <v>36.699999999999996</v>
      </c>
      <c r="R16">
        <f t="shared" ref="R16:R17" si="8">($B$58-P16)/$C$59</f>
        <v>0.53909279903572005</v>
      </c>
      <c r="S16">
        <f t="shared" ref="S16:S19" si="9">EXP(-((R16*R16)/2))</f>
        <v>0.86475372550562102</v>
      </c>
      <c r="T16">
        <f t="shared" ref="T16:T19" si="10">S16/SQRT(2*3.14)</f>
        <v>0.34507430331027522</v>
      </c>
      <c r="U16">
        <f t="shared" ref="U16:U19" si="11">$B$57*$C$65*T16/$C$59</f>
        <v>19.293664900857582</v>
      </c>
    </row>
    <row r="17" spans="2:21">
      <c r="B17">
        <v>35</v>
      </c>
      <c r="C17">
        <f t="shared" si="0"/>
        <v>7.0466115702479417</v>
      </c>
      <c r="K17" s="4"/>
      <c r="P17">
        <f t="shared" si="7"/>
        <v>38.499999999999993</v>
      </c>
      <c r="R17">
        <f t="shared" si="8"/>
        <v>-0.47748219343163001</v>
      </c>
      <c r="S17">
        <f t="shared" si="9"/>
        <v>0.89226275399271215</v>
      </c>
      <c r="T17">
        <f t="shared" si="10"/>
        <v>0.35605160073027203</v>
      </c>
      <c r="U17">
        <f t="shared" si="11"/>
        <v>19.907423433170067</v>
      </c>
    </row>
    <row r="18" spans="2:21">
      <c r="B18">
        <v>34</v>
      </c>
      <c r="C18">
        <f t="shared" si="0"/>
        <v>13.355702479338854</v>
      </c>
      <c r="K18" s="4"/>
      <c r="P18">
        <f t="shared" si="7"/>
        <v>40.29999999999999</v>
      </c>
      <c r="R18">
        <f>($B$58-P18)/$C$59</f>
        <v>-1.4940571858989802</v>
      </c>
      <c r="S18">
        <f t="shared" si="9"/>
        <v>0.32755364448440705</v>
      </c>
      <c r="T18">
        <f t="shared" si="10"/>
        <v>0.13070813381128779</v>
      </c>
      <c r="U18">
        <f t="shared" si="11"/>
        <v>7.3081041079547324</v>
      </c>
    </row>
    <row r="19" spans="2:21">
      <c r="B19">
        <v>38</v>
      </c>
      <c r="C19">
        <f t="shared" si="0"/>
        <v>0.11933884297520554</v>
      </c>
      <c r="K19" s="4"/>
      <c r="P19">
        <f t="shared" si="7"/>
        <v>42.099999999999987</v>
      </c>
      <c r="R19">
        <f>($B$58-P19)/$C$59</f>
        <v>-2.5106321783663303</v>
      </c>
      <c r="S19">
        <f t="shared" si="9"/>
        <v>4.2782036710321193E-2</v>
      </c>
      <c r="T19">
        <f t="shared" si="10"/>
        <v>1.7071891194659839E-2</v>
      </c>
      <c r="U19">
        <f t="shared" si="11"/>
        <v>0.95451717144381265</v>
      </c>
    </row>
    <row r="20" spans="2:21">
      <c r="B20">
        <v>36</v>
      </c>
      <c r="C20">
        <f t="shared" si="0"/>
        <v>2.73752066115703</v>
      </c>
      <c r="K20" s="4"/>
    </row>
    <row r="21" spans="2:21">
      <c r="B21">
        <v>36</v>
      </c>
      <c r="C21">
        <f t="shared" si="0"/>
        <v>2.73752066115703</v>
      </c>
      <c r="K21" s="4"/>
      <c r="R21" s="1" t="s">
        <v>30</v>
      </c>
      <c r="S21">
        <f>(R2-U15)*(R2-U15)/U15</f>
        <v>1.8121030955013089E-2</v>
      </c>
    </row>
    <row r="22" spans="2:21">
      <c r="B22">
        <v>38</v>
      </c>
      <c r="C22">
        <f t="shared" si="0"/>
        <v>0.11933884297520554</v>
      </c>
      <c r="K22" s="4"/>
      <c r="S22">
        <f t="shared" ref="S22:S25" si="12">(R3-U16)*(R3-U16)/U16</f>
        <v>4.4767133529717844</v>
      </c>
    </row>
    <row r="23" spans="2:21">
      <c r="B23">
        <v>39</v>
      </c>
      <c r="C23">
        <f t="shared" si="0"/>
        <v>1.8102479338842934</v>
      </c>
      <c r="K23" s="4"/>
      <c r="S23">
        <f t="shared" si="12"/>
        <v>9.9762138962218732</v>
      </c>
    </row>
    <row r="24" spans="2:21">
      <c r="B24">
        <v>38</v>
      </c>
      <c r="C24">
        <f t="shared" si="0"/>
        <v>0.11933884297520554</v>
      </c>
      <c r="K24" s="4"/>
      <c r="S24">
        <f t="shared" si="12"/>
        <v>2.5396136577713082</v>
      </c>
    </row>
    <row r="25" spans="2:21">
      <c r="B25">
        <v>40</v>
      </c>
      <c r="C25">
        <f t="shared" si="0"/>
        <v>5.5011570247933808</v>
      </c>
      <c r="K25" s="4"/>
      <c r="S25">
        <f t="shared" si="12"/>
        <v>2.1672608470127497E-3</v>
      </c>
    </row>
    <row r="26" spans="2:21">
      <c r="B26">
        <v>39</v>
      </c>
      <c r="C26">
        <f t="shared" si="0"/>
        <v>1.8102479338842934</v>
      </c>
      <c r="K26" s="4"/>
    </row>
    <row r="27" spans="2:21">
      <c r="B27">
        <v>38</v>
      </c>
      <c r="C27">
        <f t="shared" si="0"/>
        <v>0.11933884297520554</v>
      </c>
      <c r="K27" s="4"/>
      <c r="S27">
        <f>SUM(S21:S25)</f>
        <v>17.012829198766994</v>
      </c>
    </row>
    <row r="28" spans="2:21" ht="60">
      <c r="B28">
        <v>36</v>
      </c>
      <c r="C28">
        <f t="shared" si="0"/>
        <v>2.73752066115703</v>
      </c>
      <c r="K28" s="4"/>
      <c r="T28" s="9" t="s">
        <v>31</v>
      </c>
    </row>
    <row r="29" spans="2:21">
      <c r="B29">
        <v>40</v>
      </c>
      <c r="C29">
        <f t="shared" si="0"/>
        <v>5.5011570247933808</v>
      </c>
      <c r="K29" s="4"/>
    </row>
    <row r="30" spans="2:21">
      <c r="B30">
        <v>39</v>
      </c>
      <c r="C30">
        <f t="shared" si="0"/>
        <v>1.8102479338842934</v>
      </c>
      <c r="K30" s="4"/>
    </row>
    <row r="31" spans="2:21">
      <c r="B31">
        <v>38</v>
      </c>
      <c r="C31">
        <f t="shared" si="0"/>
        <v>0.11933884297520554</v>
      </c>
      <c r="K31" s="4"/>
    </row>
    <row r="32" spans="2:21">
      <c r="B32">
        <v>38</v>
      </c>
      <c r="C32">
        <f t="shared" si="0"/>
        <v>0.11933884297520554</v>
      </c>
      <c r="K32" s="4"/>
    </row>
    <row r="33" spans="2:11">
      <c r="B33">
        <v>38</v>
      </c>
      <c r="C33">
        <f t="shared" si="0"/>
        <v>0.11933884297520554</v>
      </c>
      <c r="K33" s="4"/>
    </row>
    <row r="34" spans="2:11">
      <c r="B34">
        <v>34</v>
      </c>
      <c r="C34">
        <f t="shared" si="0"/>
        <v>13.355702479338854</v>
      </c>
      <c r="K34" s="4"/>
    </row>
    <row r="35" spans="2:11">
      <c r="B35">
        <v>35</v>
      </c>
      <c r="C35">
        <f t="shared" si="0"/>
        <v>7.0466115702479417</v>
      </c>
      <c r="K35" s="4"/>
    </row>
    <row r="36" spans="2:11">
      <c r="B36">
        <v>38</v>
      </c>
      <c r="C36">
        <f t="shared" si="0"/>
        <v>0.11933884297520554</v>
      </c>
      <c r="K36" s="4"/>
    </row>
    <row r="37" spans="2:11">
      <c r="B37">
        <v>39</v>
      </c>
      <c r="C37">
        <f t="shared" si="0"/>
        <v>1.8102479338842934</v>
      </c>
      <c r="K37" s="4"/>
    </row>
    <row r="38" spans="2:11">
      <c r="B38">
        <v>39</v>
      </c>
      <c r="C38">
        <f t="shared" si="0"/>
        <v>1.8102479338842934</v>
      </c>
      <c r="K38" s="4"/>
    </row>
    <row r="39" spans="2:11">
      <c r="B39">
        <v>37</v>
      </c>
      <c r="C39">
        <f t="shared" si="0"/>
        <v>0.42842975206611772</v>
      </c>
      <c r="K39" s="4"/>
    </row>
    <row r="40" spans="2:11">
      <c r="B40">
        <v>43</v>
      </c>
      <c r="C40">
        <f t="shared" si="0"/>
        <v>28.573884297520646</v>
      </c>
      <c r="K40" s="4"/>
    </row>
    <row r="41" spans="2:11">
      <c r="B41">
        <v>39</v>
      </c>
      <c r="C41">
        <f t="shared" si="0"/>
        <v>1.8102479338842934</v>
      </c>
      <c r="K41" s="4"/>
    </row>
    <row r="42" spans="2:11">
      <c r="B42">
        <v>40</v>
      </c>
      <c r="C42">
        <f t="shared" si="0"/>
        <v>5.5011570247933808</v>
      </c>
      <c r="K42" s="4"/>
    </row>
    <row r="43" spans="2:11">
      <c r="B43">
        <v>38</v>
      </c>
      <c r="C43">
        <f t="shared" si="0"/>
        <v>0.11933884297520554</v>
      </c>
      <c r="K43" s="4"/>
    </row>
    <row r="44" spans="2:11">
      <c r="B44">
        <v>38</v>
      </c>
      <c r="C44">
        <f t="shared" si="0"/>
        <v>0.11933884297520554</v>
      </c>
      <c r="K44" s="4"/>
    </row>
    <row r="45" spans="2:11">
      <c r="B45">
        <v>36</v>
      </c>
      <c r="C45">
        <f t="shared" si="0"/>
        <v>2.73752066115703</v>
      </c>
      <c r="K45" s="4"/>
    </row>
    <row r="46" spans="2:11">
      <c r="B46">
        <v>38</v>
      </c>
      <c r="C46">
        <f t="shared" si="0"/>
        <v>0.11933884297520554</v>
      </c>
      <c r="K46" s="4"/>
    </row>
    <row r="47" spans="2:11">
      <c r="B47">
        <v>39</v>
      </c>
      <c r="C47">
        <f t="shared" si="0"/>
        <v>1.8102479338842934</v>
      </c>
      <c r="K47" s="4"/>
    </row>
    <row r="48" spans="2:11">
      <c r="B48">
        <v>36</v>
      </c>
      <c r="C48">
        <f t="shared" si="0"/>
        <v>2.73752066115703</v>
      </c>
      <c r="K48" s="4"/>
    </row>
    <row r="49" spans="1:11">
      <c r="B49">
        <v>39</v>
      </c>
      <c r="C49">
        <f t="shared" si="0"/>
        <v>1.8102479338842934</v>
      </c>
      <c r="K49" s="4"/>
    </row>
    <row r="50" spans="1:11">
      <c r="B50">
        <v>39</v>
      </c>
      <c r="C50">
        <f t="shared" si="0"/>
        <v>1.8102479338842934</v>
      </c>
      <c r="K50" s="4"/>
    </row>
    <row r="51" spans="1:11">
      <c r="B51">
        <v>36</v>
      </c>
      <c r="C51">
        <f t="shared" si="0"/>
        <v>2.73752066115703</v>
      </c>
      <c r="K51" s="4"/>
    </row>
    <row r="52" spans="1:11">
      <c r="B52">
        <v>38</v>
      </c>
      <c r="C52">
        <f t="shared" si="0"/>
        <v>0.11933884297520554</v>
      </c>
      <c r="K52" s="4"/>
    </row>
    <row r="53" spans="1:11">
      <c r="B53">
        <v>38</v>
      </c>
      <c r="C53">
        <f t="shared" si="0"/>
        <v>0.11933884297520554</v>
      </c>
      <c r="K53" s="4"/>
    </row>
    <row r="54" spans="1:11">
      <c r="B54">
        <v>38</v>
      </c>
      <c r="C54">
        <f t="shared" si="0"/>
        <v>0.11933884297520554</v>
      </c>
      <c r="K54" s="4"/>
    </row>
    <row r="55" spans="1:11">
      <c r="B55">
        <v>39</v>
      </c>
      <c r="C55">
        <f t="shared" si="0"/>
        <v>1.8102479338842934</v>
      </c>
      <c r="K55" s="4"/>
    </row>
    <row r="56" spans="1:11">
      <c r="A56" s="2" t="s">
        <v>0</v>
      </c>
      <c r="B56">
        <f>SUM(B1:B55)</f>
        <v>2071</v>
      </c>
      <c r="C56">
        <f>SUM(C1:C55)</f>
        <v>172.43636363636358</v>
      </c>
      <c r="F56" s="3"/>
      <c r="G56" s="3"/>
    </row>
    <row r="57" spans="1:11">
      <c r="A57" s="2" t="s">
        <v>1</v>
      </c>
      <c r="B57">
        <v>55</v>
      </c>
    </row>
    <row r="58" spans="1:11">
      <c r="A58" s="2" t="s">
        <v>2</v>
      </c>
      <c r="B58">
        <f xml:space="preserve"> B56/B57</f>
        <v>37.654545454545456</v>
      </c>
      <c r="C58">
        <f>C56/B57</f>
        <v>3.135206611570247</v>
      </c>
    </row>
    <row r="59" spans="1:11">
      <c r="A59" s="1"/>
      <c r="B59" s="2" t="s">
        <v>3</v>
      </c>
      <c r="C59">
        <f>SQRT(C58)</f>
        <v>1.7706514653003416</v>
      </c>
    </row>
    <row r="60" spans="1:11">
      <c r="B60" s="2" t="s">
        <v>4</v>
      </c>
      <c r="C60">
        <f>C59/SQRT(B57)</f>
        <v>0.23875459487516568</v>
      </c>
    </row>
    <row r="61" spans="1:11">
      <c r="B61" s="2" t="s">
        <v>5</v>
      </c>
      <c r="C61">
        <f>B58</f>
        <v>37.654545454545456</v>
      </c>
      <c r="D61" t="s">
        <v>6</v>
      </c>
      <c r="E61">
        <f>3*C59</f>
        <v>5.3119543959010249</v>
      </c>
    </row>
    <row r="62" spans="1:11">
      <c r="B62" s="2" t="s">
        <v>7</v>
      </c>
      <c r="C62">
        <f>C61+E61</f>
        <v>42.966499850446482</v>
      </c>
    </row>
    <row r="63" spans="1:11">
      <c r="B63" s="2" t="s">
        <v>8</v>
      </c>
      <c r="C63">
        <f>C61-E61</f>
        <v>32.34259105864443</v>
      </c>
    </row>
    <row r="65" spans="2:3">
      <c r="B65" s="2" t="s">
        <v>9</v>
      </c>
      <c r="C65">
        <f>(C66-C67)/5</f>
        <v>1.8</v>
      </c>
    </row>
    <row r="66" spans="2:3">
      <c r="B66" s="2" t="s">
        <v>11</v>
      </c>
      <c r="C66">
        <f>MAX(B1:B55)</f>
        <v>43</v>
      </c>
    </row>
    <row r="67" spans="2:3">
      <c r="B67" s="2" t="s">
        <v>12</v>
      </c>
      <c r="C67">
        <f>MIN(B1:B55)</f>
        <v>34</v>
      </c>
    </row>
    <row r="68" spans="2:3">
      <c r="B68" s="2" t="s">
        <v>24</v>
      </c>
      <c r="C68">
        <f>5-1-2</f>
        <v>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2019-03-22T19:00:48Z</dcterms:modified>
</cp:coreProperties>
</file>