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ocalrep\Beep\BeeMonitor\Docs\"/>
    </mc:Choice>
  </mc:AlternateContent>
  <bookViews>
    <workbookView xWindow="0" yWindow="0" windowWidth="28800" windowHeight="11700" activeTab="2"/>
  </bookViews>
  <sheets>
    <sheet name="Blad1" sheetId="1" r:id="rId1"/>
    <sheet name="16kHz" sheetId="2" r:id="rId2"/>
    <sheet name="8KHz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M23" i="3"/>
  <c r="M22" i="3"/>
  <c r="M21" i="3"/>
  <c r="B21" i="3"/>
  <c r="B10" i="3"/>
  <c r="B11" i="3" s="1"/>
  <c r="B3" i="3"/>
  <c r="B18" i="3" s="1"/>
  <c r="B12" i="3" l="1"/>
  <c r="B16" i="3"/>
  <c r="B17" i="3"/>
  <c r="B12" i="2"/>
  <c r="M21" i="2"/>
  <c r="M22" i="2"/>
  <c r="M20" i="2"/>
  <c r="B20" i="2"/>
  <c r="B19" i="3" l="1"/>
  <c r="B22" i="3"/>
  <c r="B26" i="3"/>
  <c r="B25" i="3"/>
  <c r="B28" i="3"/>
  <c r="B27" i="3"/>
  <c r="B21" i="2"/>
  <c r="B16" i="2"/>
  <c r="B27" i="2" s="1"/>
  <c r="B17" i="2"/>
  <c r="B3" i="2"/>
  <c r="B10" i="2"/>
  <c r="B19" i="2" l="1"/>
  <c r="B11" i="2"/>
  <c r="B18" i="2"/>
  <c r="B12" i="1"/>
  <c r="B19" i="1"/>
  <c r="B20" i="1"/>
  <c r="B18" i="1"/>
  <c r="B3" i="1"/>
  <c r="B2" i="1"/>
  <c r="B14" i="1" l="1"/>
  <c r="B24" i="2" l="1"/>
  <c r="B26" i="2"/>
  <c r="B25" i="2"/>
  <c r="B13" i="1"/>
</calcChain>
</file>

<file path=xl/comments1.xml><?xml version="1.0" encoding="utf-8"?>
<comments xmlns="http://schemas.openxmlformats.org/spreadsheetml/2006/main">
  <authors>
    <author>Adri Verhoef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Adri Verhoef:</t>
        </r>
        <r>
          <rPr>
            <sz val="9"/>
            <color indexed="81"/>
            <rFont val="Tahoma"/>
            <charset val="1"/>
          </rPr>
          <t xml:space="preserve">
PLLCLK_IN can be MCLK or BCLK, selected by page 0, register 4, bits 3:2</t>
        </r>
      </text>
    </comment>
  </commentList>
</comments>
</file>

<file path=xl/comments2.xml><?xml version="1.0" encoding="utf-8"?>
<comments xmlns="http://schemas.openxmlformats.org/spreadsheetml/2006/main">
  <authors>
    <author>Adri Verhoef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Adri Verhoef:</t>
        </r>
        <r>
          <rPr>
            <sz val="9"/>
            <color indexed="81"/>
            <rFont val="Tahoma"/>
            <charset val="1"/>
          </rPr>
          <t xml:space="preserve">
PLLCLK_IN can be MCLK or BCLK, selected by page 0, register 4, bits 3:2</t>
        </r>
      </text>
    </comment>
  </commentList>
</comments>
</file>

<file path=xl/comments3.xml><?xml version="1.0" encoding="utf-8"?>
<comments xmlns="http://schemas.openxmlformats.org/spreadsheetml/2006/main">
  <authors>
    <author>Adri Verhoef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Adri Verhoef:</t>
        </r>
        <r>
          <rPr>
            <sz val="9"/>
            <color indexed="81"/>
            <rFont val="Tahoma"/>
            <charset val="1"/>
          </rPr>
          <t xml:space="preserve">
PLLCLK_IN can be MCLK or BCLK, selected by page 0, register 4, bits 3:2</t>
        </r>
      </text>
    </comment>
  </commentList>
</comments>
</file>

<file path=xl/sharedStrings.xml><?xml version="1.0" encoding="utf-8"?>
<sst xmlns="http://schemas.openxmlformats.org/spreadsheetml/2006/main" count="66" uniqueCount="27">
  <si>
    <t>PLLCLK_IN</t>
  </si>
  <si>
    <t>NADC</t>
  </si>
  <si>
    <t>MADC</t>
  </si>
  <si>
    <t>AOSR</t>
  </si>
  <si>
    <t>K=J.D</t>
  </si>
  <si>
    <t>Fs</t>
  </si>
  <si>
    <t>Fs(Hz)</t>
  </si>
  <si>
    <t>P=[1:8]</t>
  </si>
  <si>
    <t>R=[1:16]</t>
  </si>
  <si>
    <t>J=[1:63]</t>
  </si>
  <si>
    <t>D=[0:9999]</t>
  </si>
  <si>
    <t>Realized:</t>
  </si>
  <si>
    <t>fs</t>
  </si>
  <si>
    <t>(PLLCLK _IN × K × R / P)</t>
  </si>
  <si>
    <t>(PLLCLK_IN / P)</t>
  </si>
  <si>
    <t>Bin resolution</t>
  </si>
  <si>
    <t>512kHz - 20MHz</t>
  </si>
  <si>
    <t>80MHz - 110MHz</t>
  </si>
  <si>
    <t>J = 4 - 55</t>
  </si>
  <si>
    <t>Div</t>
  </si>
  <si>
    <t>MADC x AOSR &gt;= INSTR_CTR</t>
  </si>
  <si>
    <t>2.8MHz - 6.2 MHz</t>
  </si>
  <si>
    <t>AOSR x Fs</t>
  </si>
  <si>
    <t>ADC_CLKIN = =Fs</t>
  </si>
  <si>
    <t>NADC[1:128]</t>
  </si>
  <si>
    <t>MADC[1:128]</t>
  </si>
  <si>
    <t>J=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</si>
</sst>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\ &quot;MHz&quot;"/>
    <numFmt numFmtId="165" formatCode="0.00\ &quot;kHz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17" fontId="0" fillId="0" borderId="0" xfId="0" quotePrefix="1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5</xdr:row>
      <xdr:rowOff>57149</xdr:rowOff>
    </xdr:from>
    <xdr:ext cx="5476875" cy="1628775"/>
    <xdr:sp macro="" textlink="">
      <xdr:nvSpPr>
        <xdr:cNvPr id="2" name="Tekstvak 1"/>
        <xdr:cNvSpPr txBox="1"/>
      </xdr:nvSpPr>
      <xdr:spPr>
        <a:xfrm>
          <a:off x="7620000" y="1009649"/>
          <a:ext cx="5476875" cy="1628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l-NL" sz="1100"/>
        </a:p>
      </xdr:txBody>
    </xdr:sp>
    <xdr:clientData/>
  </xdr:oneCellAnchor>
  <xdr:twoCellAnchor>
    <xdr:from>
      <xdr:col>9</xdr:col>
      <xdr:colOff>0</xdr:colOff>
      <xdr:row>4</xdr:row>
      <xdr:rowOff>0</xdr:rowOff>
    </xdr:from>
    <xdr:to>
      <xdr:col>20</xdr:col>
      <xdr:colOff>38100</xdr:colOff>
      <xdr:row>14</xdr:row>
      <xdr:rowOff>57150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7391400" y="762000"/>
          <a:ext cx="6743700" cy="1962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NRF_I2S_MCK_32MDIV8   = I2S_CONFIG_MCKFREQ_MCKFREQ_32MDIV8,      ///&lt; 32 MHz / 8 = 4.0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NRF_I2S_MCK_32MDIV10  = I2S_CONFIG_MCKFREQ_MCKFREQ_32MDIV10,     ///&lt; 32 MHz / 10 = 3.2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NRF_I2S_MCK_32MDIV11  = I2S_CONFIG_MCKFREQ_MCKFREQ_32MDIV11,     ///&lt; 32 MHz / 11 = 2.9090909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NRF_I2S_MCK_32MDIV15  = I2S_CONFIG_MCKFREQ_MCKFREQ_32MDIV15,     ///&lt; 32 MHz / 15 = 2.1333333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NRF_I2S_MCK_32MDIV16  = I2S_CONFIG_MCKFREQ_MCKFREQ_32MDIV16,     ///&lt; 32 MHz / 16 = 2.0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NRF_I2S_MCK_32MDIV21  = I2S_CONFIG_MCKFREQ_MCKFREQ_32MDIV21,     ///&lt; 32 MHz / 21 = 1.5238095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NRF_I2S_MCK_32MDIV23  = I2S_CONFIG_MCKFREQ_MCKFREQ_32MDIV23,     ///&lt; 32 MHz / 23 = 1.3913043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NRF_I2S_MCK_32MDIV31  = I2S_CONFIG_MCKFREQ_MCKFREQ_32MDIV31,     ///&lt; 32 MHz / 31 = 1.0322581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NRF_I2S_MCK_32MDIV42  = I2S_CONFIG_MCKFREQ_MCKFREQ_32MDIV42,     ///&lt; 32 MHz / 42 = 0.7619048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NRF_I2S_MCK_32MDIV63  = I2S_CONFIG_MCKFREQ_MCKFREQ_32MDIV63,     ///&lt; 32 MHz / 63 = 0.5079365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NRF_I2S_MCK_32MDIV125 = I2S_CONFIG_MCKFREQ_MCKFREQ_32MDIV125     ///&lt; 32 MHz / 125 = 0.256 MHz.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228600</xdr:colOff>
      <xdr:row>5</xdr:row>
      <xdr:rowOff>57149</xdr:rowOff>
    </xdr:from>
    <xdr:ext cx="5476875" cy="1628775"/>
    <xdr:sp macro="" textlink="">
      <xdr:nvSpPr>
        <xdr:cNvPr id="2" name="Tekstvak 1"/>
        <xdr:cNvSpPr txBox="1"/>
      </xdr:nvSpPr>
      <xdr:spPr>
        <a:xfrm>
          <a:off x="7620000" y="1009649"/>
          <a:ext cx="5476875" cy="16287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nl-NL" sz="1100"/>
        </a:p>
      </xdr:txBody>
    </xdr:sp>
    <xdr:clientData/>
  </xdr:oneCellAnchor>
  <xdr:twoCellAnchor>
    <xdr:from>
      <xdr:col>9</xdr:col>
      <xdr:colOff>0</xdr:colOff>
      <xdr:row>4</xdr:row>
      <xdr:rowOff>0</xdr:rowOff>
    </xdr:from>
    <xdr:to>
      <xdr:col>20</xdr:col>
      <xdr:colOff>38100</xdr:colOff>
      <xdr:row>14</xdr:row>
      <xdr:rowOff>57150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7391400" y="762000"/>
          <a:ext cx="6743700" cy="1962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NRF_I2S_MCK_32MDIV8   = I2S_CONFIG_MCKFREQ_MCKFREQ_32MDIV8,      ///&lt; 32 MHz / 8 = 4.0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NRF_I2S_MCK_32MDIV10  = I2S_CONFIG_MCKFREQ_MCKFREQ_32MDIV10,     ///&lt; 32 MHz / 10 = 3.2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NRF_I2S_MCK_32MDIV11  = I2S_CONFIG_MCKFREQ_MCKFREQ_32MDIV11,     ///&lt; 32 MHz / 11 = 2.9090909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NRF_I2S_MCK_32MDIV15  = I2S_CONFIG_MCKFREQ_MCKFREQ_32MDIV15,     ///&lt; 32 MHz / 15 = 2.1333333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NRF_I2S_MCK_32MDIV16  = I2S_CONFIG_MCKFREQ_MCKFREQ_32MDIV16,     ///&lt; 32 MHz / 16 = 2.0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NRF_I2S_MCK_32MDIV21  = I2S_CONFIG_MCKFREQ_MCKFREQ_32MDIV21,     ///&lt; 32 MHz / 21 = 1.5238095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NRF_I2S_MCK_32MDIV23  = I2S_CONFIG_MCKFREQ_MCKFREQ_32MDIV23,     ///&lt; 32 MHz / 23 = 1.3913043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NRF_I2S_MCK_32MDIV31  = I2S_CONFIG_MCKFREQ_MCKFREQ_32MDIV31,     ///&lt; 32 MHz / 31 = 1.0322581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NRF_I2S_MCK_32MDIV42  = I2S_CONFIG_MCKFREQ_MCKFREQ_32MDIV42,     ///&lt; 32 MHz / 42 = 0.7619048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NRF_I2S_MCK_32MDIV63  = I2S_CONFIG_MCKFREQ_MCKFREQ_32MDIV63,     ///&lt; 32 MHz / 63 = 0.5079365 MHz.</a:t>
          </a:r>
        </a:p>
        <a:p>
          <a:pPr algn="l" rtl="0">
            <a:defRPr sz="1000"/>
          </a:pPr>
          <a:r>
            <a:rPr lang="nl-NL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NRF_I2S_MCK_32MDIV125 = I2S_CONFIG_MCKFREQ_MCKFREQ_32MDIV125     ///&lt; 32 MHz / 125 = 0.256 MHz.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20"/>
  <sheetViews>
    <sheetView workbookViewId="0">
      <selection activeCell="C24" sqref="A1:XFD1048576"/>
    </sheetView>
  </sheetViews>
  <sheetFormatPr defaultRowHeight="15" x14ac:dyDescent="0.25"/>
  <cols>
    <col min="1" max="1" width="25.140625" style="1" customWidth="1"/>
    <col min="2" max="2" width="14.7109375" customWidth="1"/>
  </cols>
  <sheetData>
    <row r="2" spans="1:2" x14ac:dyDescent="0.25">
      <c r="A2" s="1" t="s">
        <v>5</v>
      </c>
      <c r="B2">
        <f>4000000/96</f>
        <v>41666.666666666664</v>
      </c>
    </row>
    <row r="3" spans="1:2" x14ac:dyDescent="0.25">
      <c r="A3" s="1" t="s">
        <v>0</v>
      </c>
      <c r="B3">
        <f>4000000</f>
        <v>4000000</v>
      </c>
    </row>
    <row r="4" spans="1:2" x14ac:dyDescent="0.25">
      <c r="A4" s="1" t="s">
        <v>1</v>
      </c>
      <c r="B4">
        <v>8</v>
      </c>
    </row>
    <row r="5" spans="1:2" x14ac:dyDescent="0.25">
      <c r="A5" s="1" t="s">
        <v>2</v>
      </c>
      <c r="B5">
        <v>2</v>
      </c>
    </row>
    <row r="6" spans="1:2" x14ac:dyDescent="0.25">
      <c r="A6" s="1" t="s">
        <v>3</v>
      </c>
      <c r="B6">
        <v>128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1</v>
      </c>
    </row>
    <row r="11" spans="1:2" x14ac:dyDescent="0.25">
      <c r="A11" s="1" t="s">
        <v>4</v>
      </c>
      <c r="B11">
        <v>21</v>
      </c>
    </row>
    <row r="12" spans="1:2" x14ac:dyDescent="0.25">
      <c r="A12" s="1" t="s">
        <v>9</v>
      </c>
      <c r="B12">
        <f>INT(B11)</f>
        <v>21</v>
      </c>
    </row>
    <row r="13" spans="1:2" x14ac:dyDescent="0.25">
      <c r="A13" s="1" t="s">
        <v>10</v>
      </c>
      <c r="B13">
        <f>(B11-B12)*10000</f>
        <v>0</v>
      </c>
    </row>
    <row r="14" spans="1:2" x14ac:dyDescent="0.25">
      <c r="A14" s="1" t="s">
        <v>6</v>
      </c>
      <c r="B14">
        <f>(B3*B11*B8)/(B4*B5*B6*B7)</f>
        <v>41015.625</v>
      </c>
    </row>
    <row r="17" spans="1:2" x14ac:dyDescent="0.25">
      <c r="A17" s="1" t="s">
        <v>11</v>
      </c>
    </row>
    <row r="18" spans="1:2" x14ac:dyDescent="0.25">
      <c r="A18" s="1" t="s">
        <v>12</v>
      </c>
      <c r="B18">
        <f>($B$3*$B$11*$B$8)/($B$4*$B$5*$B$6*$B$7)</f>
        <v>41015.625</v>
      </c>
    </row>
    <row r="19" spans="1:2" x14ac:dyDescent="0.25">
      <c r="A19" s="1" t="s">
        <v>14</v>
      </c>
      <c r="B19" s="2">
        <f>($B$3/$B$7)/1000000</f>
        <v>4</v>
      </c>
    </row>
    <row r="20" spans="1:2" x14ac:dyDescent="0.25">
      <c r="A20" s="1" t="s">
        <v>13</v>
      </c>
      <c r="B20" s="2">
        <f>(B3*B11*(B8/B7))/1000000</f>
        <v>84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7"/>
  <sheetViews>
    <sheetView workbookViewId="0">
      <selection activeCell="E30" sqref="A1:XFD1048576"/>
    </sheetView>
  </sheetViews>
  <sheetFormatPr defaultRowHeight="15" x14ac:dyDescent="0.25"/>
  <cols>
    <col min="1" max="1" width="25.140625" style="1" customWidth="1"/>
    <col min="2" max="2" width="14.7109375" customWidth="1"/>
    <col min="4" max="4" width="16.140625" customWidth="1"/>
  </cols>
  <sheetData>
    <row r="2" spans="1:2" x14ac:dyDescent="0.25">
      <c r="A2" s="1" t="s">
        <v>19</v>
      </c>
      <c r="B2">
        <v>31</v>
      </c>
    </row>
    <row r="3" spans="1:2" x14ac:dyDescent="0.25">
      <c r="A3" s="1" t="s">
        <v>0</v>
      </c>
      <c r="B3" s="3">
        <f>32000000/$B$2</f>
        <v>1032258.0645161291</v>
      </c>
    </row>
    <row r="4" spans="1:2" x14ac:dyDescent="0.25">
      <c r="A4" s="1" t="s">
        <v>24</v>
      </c>
      <c r="B4">
        <v>24</v>
      </c>
    </row>
    <row r="5" spans="1:2" x14ac:dyDescent="0.25">
      <c r="A5" s="1" t="s">
        <v>25</v>
      </c>
      <c r="B5">
        <v>2</v>
      </c>
    </row>
    <row r="6" spans="1:2" x14ac:dyDescent="0.25">
      <c r="A6" s="1" t="s">
        <v>3</v>
      </c>
      <c r="B6">
        <v>128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3</v>
      </c>
    </row>
    <row r="9" spans="1:2" x14ac:dyDescent="0.25">
      <c r="A9" s="1" t="s">
        <v>4</v>
      </c>
      <c r="B9">
        <v>32</v>
      </c>
    </row>
    <row r="10" spans="1:2" x14ac:dyDescent="0.25">
      <c r="A10" s="1" t="s">
        <v>9</v>
      </c>
      <c r="B10">
        <f>INT(B9)</f>
        <v>32</v>
      </c>
    </row>
    <row r="11" spans="1:2" x14ac:dyDescent="0.25">
      <c r="A11" s="1" t="s">
        <v>10</v>
      </c>
      <c r="B11">
        <f>(B9-B10)*10000</f>
        <v>0</v>
      </c>
    </row>
    <row r="12" spans="1:2" x14ac:dyDescent="0.25">
      <c r="A12" s="1" t="s">
        <v>6</v>
      </c>
      <c r="B12">
        <f>(B3*B9*B8)/(B4*B5*B6*B7)</f>
        <v>16129.032258064517</v>
      </c>
    </row>
    <row r="15" spans="1:2" x14ac:dyDescent="0.25">
      <c r="A15" s="1" t="s">
        <v>11</v>
      </c>
    </row>
    <row r="16" spans="1:2" x14ac:dyDescent="0.25">
      <c r="A16" s="1" t="s">
        <v>12</v>
      </c>
      <c r="B16">
        <f>($B$3*$B$9*$B$8)/($B$4*$B$5*$B$6*$B$7)</f>
        <v>16129.032258064517</v>
      </c>
    </row>
    <row r="17" spans="1:13" x14ac:dyDescent="0.25">
      <c r="A17" s="1" t="s">
        <v>14</v>
      </c>
      <c r="B17" s="5">
        <f>($B$3/$B$7)/1000</f>
        <v>1032.258064516129</v>
      </c>
      <c r="D17" t="s">
        <v>16</v>
      </c>
    </row>
    <row r="18" spans="1:13" x14ac:dyDescent="0.25">
      <c r="A18" s="1" t="s">
        <v>13</v>
      </c>
      <c r="B18" s="2">
        <f>(B3*B9*(B8/B7))/1000000</f>
        <v>99.096774193548399</v>
      </c>
      <c r="D18" t="s">
        <v>17</v>
      </c>
      <c r="L18" t="s">
        <v>5</v>
      </c>
      <c r="M18">
        <v>16000</v>
      </c>
    </row>
    <row r="19" spans="1:13" x14ac:dyDescent="0.25">
      <c r="A19" s="1" t="s">
        <v>23</v>
      </c>
      <c r="B19">
        <f>(B4*B5*B6*B12)/1000000</f>
        <v>99.096774193548399</v>
      </c>
      <c r="L19" s="1" t="s">
        <v>15</v>
      </c>
    </row>
    <row r="20" spans="1:13" x14ac:dyDescent="0.25">
      <c r="A20" s="1" t="s">
        <v>20</v>
      </c>
      <c r="B20">
        <f>$B$5*$B$6</f>
        <v>256</v>
      </c>
      <c r="D20" s="4" t="s">
        <v>18</v>
      </c>
      <c r="L20" s="1">
        <v>512</v>
      </c>
      <c r="M20">
        <f>$M$18/L20</f>
        <v>31.25</v>
      </c>
    </row>
    <row r="21" spans="1:13" x14ac:dyDescent="0.25">
      <c r="A21" s="1" t="s">
        <v>22</v>
      </c>
      <c r="B21">
        <f>B6*B12/1000000</f>
        <v>2.064516129032258</v>
      </c>
      <c r="D21" s="4" t="s">
        <v>21</v>
      </c>
      <c r="L21" s="1">
        <v>1024</v>
      </c>
      <c r="M21">
        <f t="shared" ref="M21:M22" si="0">$M$18/L21</f>
        <v>15.625</v>
      </c>
    </row>
    <row r="22" spans="1:13" x14ac:dyDescent="0.25">
      <c r="L22" s="1">
        <v>2048</v>
      </c>
      <c r="M22">
        <f t="shared" si="0"/>
        <v>7.8125</v>
      </c>
    </row>
    <row r="23" spans="1:13" x14ac:dyDescent="0.25">
      <c r="A23" s="1" t="s">
        <v>15</v>
      </c>
    </row>
    <row r="24" spans="1:13" x14ac:dyDescent="0.25">
      <c r="A24" s="1">
        <v>512</v>
      </c>
      <c r="B24">
        <f>$B$16/A24</f>
        <v>31.50201612903226</v>
      </c>
    </row>
    <row r="25" spans="1:13" x14ac:dyDescent="0.25">
      <c r="A25" s="1">
        <v>1024</v>
      </c>
      <c r="B25">
        <f>$B$16/A25</f>
        <v>15.75100806451613</v>
      </c>
    </row>
    <row r="26" spans="1:13" x14ac:dyDescent="0.25">
      <c r="A26" s="1">
        <v>2048</v>
      </c>
      <c r="B26">
        <f>$B$16/A26</f>
        <v>7.8755040322580649</v>
      </c>
    </row>
    <row r="27" spans="1:13" x14ac:dyDescent="0.25">
      <c r="A27" s="1">
        <v>4096</v>
      </c>
      <c r="B27">
        <f>$B$16/A27</f>
        <v>3.9377520161290325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28"/>
  <sheetViews>
    <sheetView tabSelected="1" workbookViewId="0">
      <selection activeCell="G19" sqref="G19"/>
    </sheetView>
  </sheetViews>
  <sheetFormatPr defaultRowHeight="15" x14ac:dyDescent="0.25"/>
  <cols>
    <col min="1" max="1" width="25.140625" style="1" customWidth="1"/>
    <col min="2" max="2" width="14.7109375" customWidth="1"/>
    <col min="4" max="4" width="16.140625" customWidth="1"/>
  </cols>
  <sheetData>
    <row r="2" spans="1:2" x14ac:dyDescent="0.25">
      <c r="A2" s="1" t="s">
        <v>19</v>
      </c>
      <c r="B2">
        <v>31</v>
      </c>
    </row>
    <row r="3" spans="1:2" x14ac:dyDescent="0.25">
      <c r="A3" s="1" t="s">
        <v>0</v>
      </c>
      <c r="B3" s="3">
        <f>32000000/$B$2</f>
        <v>1032258.0645161291</v>
      </c>
    </row>
    <row r="4" spans="1:2" x14ac:dyDescent="0.25">
      <c r="A4" s="1" t="s">
        <v>24</v>
      </c>
      <c r="B4">
        <v>24</v>
      </c>
    </row>
    <row r="5" spans="1:2" x14ac:dyDescent="0.25">
      <c r="A5" s="1" t="s">
        <v>25</v>
      </c>
      <c r="B5">
        <v>4</v>
      </c>
    </row>
    <row r="6" spans="1:2" x14ac:dyDescent="0.25">
      <c r="A6" s="1" t="s">
        <v>3</v>
      </c>
      <c r="B6">
        <v>128</v>
      </c>
    </row>
    <row r="7" spans="1:2" x14ac:dyDescent="0.25">
      <c r="A7" s="1" t="s">
        <v>7</v>
      </c>
      <c r="B7">
        <v>1</v>
      </c>
    </row>
    <row r="8" spans="1:2" x14ac:dyDescent="0.25">
      <c r="A8" s="1" t="s">
        <v>8</v>
      </c>
      <c r="B8">
        <v>3</v>
      </c>
    </row>
    <row r="9" spans="1:2" x14ac:dyDescent="0.25">
      <c r="A9" s="1" t="s">
        <v>4</v>
      </c>
      <c r="B9">
        <v>32</v>
      </c>
    </row>
    <row r="10" spans="1:2" x14ac:dyDescent="0.25">
      <c r="A10" s="1" t="s">
        <v>9</v>
      </c>
      <c r="B10">
        <f>INT(B9)</f>
        <v>32</v>
      </c>
    </row>
    <row r="11" spans="1:2" x14ac:dyDescent="0.25">
      <c r="A11" s="1" t="s">
        <v>10</v>
      </c>
      <c r="B11">
        <f>(B9-B10)*10000</f>
        <v>0</v>
      </c>
    </row>
    <row r="12" spans="1:2" x14ac:dyDescent="0.25">
      <c r="A12" s="1" t="s">
        <v>6</v>
      </c>
      <c r="B12">
        <f>(B3*B9*B8)/(B4*B5*B6*B7)</f>
        <v>8064.5161290322585</v>
      </c>
    </row>
    <row r="15" spans="1:2" x14ac:dyDescent="0.25">
      <c r="A15" s="1" t="s">
        <v>11</v>
      </c>
    </row>
    <row r="16" spans="1:2" x14ac:dyDescent="0.25">
      <c r="A16" s="1" t="s">
        <v>12</v>
      </c>
      <c r="B16">
        <f>($B$3*$B$9*$B$8)/($B$4*$B$5*$B$6*$B$7)</f>
        <v>8064.5161290322585</v>
      </c>
    </row>
    <row r="17" spans="1:13" x14ac:dyDescent="0.25">
      <c r="A17" s="1" t="s">
        <v>14</v>
      </c>
      <c r="B17" s="5">
        <f>($B$3/$B$7)/1000</f>
        <v>1032.258064516129</v>
      </c>
      <c r="D17" t="s">
        <v>16</v>
      </c>
    </row>
    <row r="18" spans="1:13" x14ac:dyDescent="0.25">
      <c r="A18" s="1" t="s">
        <v>13</v>
      </c>
      <c r="B18" s="2">
        <f>(B3*B9*(B8/B7))/1000000</f>
        <v>99.096774193548399</v>
      </c>
      <c r="D18" t="s">
        <v>17</v>
      </c>
      <c r="L18" t="s">
        <v>5</v>
      </c>
      <c r="M18">
        <v>16000</v>
      </c>
    </row>
    <row r="19" spans="1:13" x14ac:dyDescent="0.25">
      <c r="A19" s="1" t="s">
        <v>23</v>
      </c>
      <c r="B19">
        <f>(B4*B5*B6*B12)/1000000</f>
        <v>99.096774193548399</v>
      </c>
      <c r="L19" s="1" t="s">
        <v>15</v>
      </c>
    </row>
    <row r="20" spans="1:13" x14ac:dyDescent="0.25">
      <c r="A20" s="1" t="s">
        <v>26</v>
      </c>
      <c r="B20">
        <f>B10</f>
        <v>32</v>
      </c>
      <c r="D20" s="4" t="s">
        <v>18</v>
      </c>
      <c r="L20" s="1"/>
    </row>
    <row r="21" spans="1:13" x14ac:dyDescent="0.25">
      <c r="A21" s="1" t="s">
        <v>20</v>
      </c>
      <c r="B21">
        <f>$B$5*$B$6</f>
        <v>512</v>
      </c>
      <c r="L21" s="1">
        <v>512</v>
      </c>
      <c r="M21">
        <f>$M$18/L21</f>
        <v>31.25</v>
      </c>
    </row>
    <row r="22" spans="1:13" x14ac:dyDescent="0.25">
      <c r="A22" s="1" t="s">
        <v>22</v>
      </c>
      <c r="B22">
        <f>B6*B12/1000000</f>
        <v>1.032258064516129</v>
      </c>
      <c r="D22" s="4" t="s">
        <v>21</v>
      </c>
      <c r="L22" s="1">
        <v>1024</v>
      </c>
      <c r="M22">
        <f t="shared" ref="M22:M23" si="0">$M$18/L22</f>
        <v>15.625</v>
      </c>
    </row>
    <row r="23" spans="1:13" x14ac:dyDescent="0.25">
      <c r="L23" s="1">
        <v>2048</v>
      </c>
      <c r="M23">
        <f t="shared" si="0"/>
        <v>7.8125</v>
      </c>
    </row>
    <row r="24" spans="1:13" x14ac:dyDescent="0.25">
      <c r="A24" s="1" t="s">
        <v>15</v>
      </c>
    </row>
    <row r="25" spans="1:13" x14ac:dyDescent="0.25">
      <c r="A25" s="1">
        <v>512</v>
      </c>
      <c r="B25">
        <f>$B$16/A25</f>
        <v>15.75100806451613</v>
      </c>
    </row>
    <row r="26" spans="1:13" x14ac:dyDescent="0.25">
      <c r="A26" s="1">
        <v>1024</v>
      </c>
      <c r="B26">
        <f>$B$16/A26</f>
        <v>7.8755040322580649</v>
      </c>
    </row>
    <row r="27" spans="1:13" x14ac:dyDescent="0.25">
      <c r="A27" s="1">
        <v>2048</v>
      </c>
      <c r="B27">
        <f>$B$16/A27</f>
        <v>3.9377520161290325</v>
      </c>
    </row>
    <row r="28" spans="1:13" x14ac:dyDescent="0.25">
      <c r="A28" s="1">
        <v>4096</v>
      </c>
      <c r="B28">
        <f>$B$16/A28</f>
        <v>1.9688760080645162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16kHz</vt:lpstr>
      <vt:lpstr>8KHz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Verhoef</dc:creator>
  <cp:lastModifiedBy>Adri Verhoef</cp:lastModifiedBy>
  <dcterms:created xsi:type="dcterms:W3CDTF">2019-10-03T07:45:30Z</dcterms:created>
  <dcterms:modified xsi:type="dcterms:W3CDTF">2019-12-17T12:07:28Z</dcterms:modified>
</cp:coreProperties>
</file>