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codeName="EstaPasta_de_trabalho" defaultThemeVersion="124226"/>
  <bookViews>
    <workbookView xWindow="0" yWindow="0" windowWidth="28800" windowHeight="12225" activeTab="1"/>
  </bookViews>
  <sheets>
    <sheet name="PCU-Fase 2" sheetId="16" r:id="rId1"/>
    <sheet name="PCU-Fase 3" sheetId="17" r:id="rId2"/>
  </sheets>
  <definedNames>
    <definedName name="_xlnm._FilterDatabase" localSheetId="0" hidden="1">'PCU-Fase 2'!$I$31:$I$33</definedName>
    <definedName name="_xlnm._FilterDatabase" localSheetId="1" hidden="1">'PCU-Fase 3'!$I$31:$I$33</definedName>
    <definedName name="_xlnm.Extract" localSheetId="0">'PCU-Fase 2'!$I$39</definedName>
    <definedName name="_xlnm.Extract" localSheetId="1">'PCU-Fase 3'!$I$39</definedName>
  </definedNames>
  <calcPr calcId="144525"/>
</workbook>
</file>

<file path=xl/calcChain.xml><?xml version="1.0" encoding="utf-8"?>
<calcChain xmlns="http://schemas.openxmlformats.org/spreadsheetml/2006/main">
  <c r="A129" i="17" l="1"/>
  <c r="G128" i="17"/>
  <c r="A124" i="17"/>
  <c r="G123" i="17"/>
  <c r="I109" i="17"/>
  <c r="J97" i="17"/>
  <c r="I97" i="17"/>
  <c r="J96" i="17"/>
  <c r="I96" i="17"/>
  <c r="J95" i="17"/>
  <c r="I95" i="17"/>
  <c r="J94" i="17"/>
  <c r="I94" i="17"/>
  <c r="J93" i="17"/>
  <c r="I93" i="17"/>
  <c r="J92" i="17"/>
  <c r="I92" i="17"/>
  <c r="J91" i="17"/>
  <c r="I91" i="17"/>
  <c r="J90" i="17"/>
  <c r="I90" i="17"/>
  <c r="I98" i="17" s="1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B60" i="17"/>
  <c r="B27" i="17"/>
  <c r="B100" i="17" l="1"/>
  <c r="B118" i="17" s="1"/>
  <c r="C118" i="17"/>
  <c r="I110" i="17" s="1"/>
  <c r="I108" i="16"/>
  <c r="I90" i="16"/>
  <c r="I91" i="16"/>
  <c r="I92" i="16"/>
  <c r="I93" i="16"/>
  <c r="I94" i="16"/>
  <c r="I95" i="16"/>
  <c r="I96" i="16"/>
  <c r="I89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67" i="16"/>
  <c r="E118" i="17" l="1"/>
  <c r="F118" i="17"/>
  <c r="F119" i="17"/>
  <c r="D118" i="17"/>
  <c r="D119" i="17"/>
  <c r="B123" i="17"/>
  <c r="D123" i="17" s="1"/>
  <c r="H123" i="17" s="1"/>
  <c r="B128" i="17"/>
  <c r="D128" i="17" s="1"/>
  <c r="H128" i="17" s="1"/>
  <c r="E119" i="17"/>
  <c r="H118" i="17"/>
  <c r="D124" i="17"/>
  <c r="E124" i="17" s="1"/>
  <c r="F124" i="17" s="1"/>
  <c r="D129" i="17"/>
  <c r="E129" i="17" s="1"/>
  <c r="F129" i="17" s="1"/>
  <c r="E128" i="17"/>
  <c r="F128" i="17" s="1"/>
  <c r="J96" i="16"/>
  <c r="G127" i="16"/>
  <c r="G122" i="16"/>
  <c r="J89" i="16"/>
  <c r="J90" i="16"/>
  <c r="J93" i="16"/>
  <c r="J94" i="16"/>
  <c r="J92" i="16"/>
  <c r="J91" i="16"/>
  <c r="J95" i="16"/>
  <c r="B27" i="16"/>
  <c r="B59" i="16" s="1"/>
  <c r="A123" i="16"/>
  <c r="A128" i="16"/>
  <c r="E123" i="17" l="1"/>
  <c r="F123" i="17" s="1"/>
  <c r="H80" i="16"/>
  <c r="I97" i="16"/>
  <c r="B99" i="16" l="1"/>
  <c r="B127" i="16" s="1"/>
  <c r="D127" i="16" s="1"/>
  <c r="D128" i="16" s="1"/>
  <c r="E128" i="16" s="1"/>
  <c r="F128" i="16" s="1"/>
  <c r="C117" i="16"/>
  <c r="I109" i="16" s="1"/>
  <c r="B117" i="16" l="1"/>
  <c r="E118" i="16" s="1"/>
  <c r="E127" i="16"/>
  <c r="F127" i="16" s="1"/>
  <c r="H127" i="16"/>
  <c r="B122" i="16"/>
  <c r="D122" i="16" s="1"/>
  <c r="H122" i="16" s="1"/>
  <c r="D117" i="16" l="1"/>
  <c r="H117" i="16"/>
  <c r="D118" i="16"/>
  <c r="F117" i="16"/>
  <c r="F118" i="16"/>
  <c r="E117" i="16"/>
  <c r="D123" i="16"/>
  <c r="E123" i="16" s="1"/>
  <c r="F123" i="16" s="1"/>
  <c r="E122" i="16"/>
  <c r="F122" i="16" s="1"/>
</calcChain>
</file>

<file path=xl/sharedStrings.xml><?xml version="1.0" encoding="utf-8"?>
<sst xmlns="http://schemas.openxmlformats.org/spreadsheetml/2006/main" count="351" uniqueCount="144">
  <si>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</si>
  <si>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</si>
  <si>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</si>
  <si>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</si>
  <si>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</si>
  <si>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</si>
  <si>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</si>
  <si>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</si>
  <si>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</si>
  <si>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</si>
  <si>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</si>
  <si>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</si>
  <si>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</si>
  <si>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</si>
  <si>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</si>
  <si>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</si>
  <si>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</si>
  <si>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</si>
  <si>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</si>
  <si>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</si>
  <si>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</si>
  <si>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</si>
  <si>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</si>
  <si>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</si>
  <si>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</si>
  <si>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</si>
  <si>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</si>
  <si>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</si>
  <si>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</si>
  <si>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</si>
  <si>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</si>
  <si>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</si>
  <si>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</si>
  <si>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</si>
  <si>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</si>
  <si>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</si>
  <si>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</si>
  <si>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</si>
  <si>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</si>
  <si>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</si>
  <si>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</si>
  <si>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</si>
  <si>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</si>
  <si>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</si>
  <si>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</si>
  <si>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</si>
  <si>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</si>
  <si>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</si>
  <si>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</si>
  <si>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</si>
  <si>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</si>
  <si>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</si>
  <si>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</si>
  <si>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</si>
  <si>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</si>
  <si>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</si>
  <si>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</si>
  <si>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</si>
  <si>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</si>
  <si>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</si>
  <si>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</si>
  <si>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</si>
  <si>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</si>
  <si>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</si>
  <si>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</si>
  <si>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</si>
  <si>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</si>
  <si>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</si>
  <si>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</si>
  <si>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</si>
  <si>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</si>
  <si>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</si>
  <si>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</si>
  <si>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</si>
  <si>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</si>
  <si>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</si>
  <si>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</si>
  <si>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</si>
  <si>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</si>
  <si>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</si>
  <si>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</si>
  <si>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</si>
  <si>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</si>
  <si>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</si>
  <si>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</si>
  <si>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</si>
  <si>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</si>
  <si>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</si>
  <si>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</si>
  <si>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</si>
  <si>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</si>
  <si>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</si>
  <si>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</si>
  <si>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</si>
  <si>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</si>
  <si>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</si>
  <si>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</si>
  <si>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</si>
  <si>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</si>
  <si>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</si>
  <si>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</si>
  <si>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</si>
  <si>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</si>
  <si>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</si>
  <si>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</si>
  <si>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</si>
  <si>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</si>
  <si>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</si>
  <si>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</si>
  <si>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</si>
  <si>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</si>
  <si>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</si>
  <si>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</si>
  <si>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</si>
  <si>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</si>
  <si>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Administrador</t>
  </si>
  <si>
    <t>Recuperar senha</t>
  </si>
  <si>
    <t>EzMart</t>
  </si>
  <si>
    <t>Estabelecimento</t>
  </si>
  <si>
    <t>Consumidor</t>
  </si>
  <si>
    <t>Servidor E-mail</t>
  </si>
  <si>
    <t>API Google Maps</t>
  </si>
  <si>
    <t>Realizar autenticação</t>
  </si>
  <si>
    <t>Cadastrar consumidor</t>
  </si>
  <si>
    <t>Cadastrar estabelecimento</t>
  </si>
  <si>
    <t>Editar perfil</t>
  </si>
  <si>
    <t>Alterar senha</t>
  </si>
  <si>
    <t>Gerenciar cadastro de consumidor</t>
  </si>
  <si>
    <t>Gerenciar cadastro de produto</t>
  </si>
  <si>
    <t>Gerenciar cadastro de estabelecimento</t>
  </si>
  <si>
    <t>Gerenciar plano de assinatura</t>
  </si>
  <si>
    <t>Avaliar estabelecimento</t>
  </si>
  <si>
    <t>Editar avaliação do estabelecimento</t>
  </si>
  <si>
    <t>Receber notificação</t>
  </si>
  <si>
    <t>Selecionar raio de distância geográfica</t>
  </si>
  <si>
    <t>Realizar plano de assinatura</t>
  </si>
  <si>
    <t>Visualizar Dashboard</t>
  </si>
  <si>
    <t>Gerenciar lista de compra</t>
  </si>
  <si>
    <t>Gerenciar preço do produto</t>
  </si>
  <si>
    <t>Gerenciar linha</t>
  </si>
  <si>
    <t>Pesquisar produtos</t>
  </si>
  <si>
    <t>Visualizar produtos ofertados em promoção</t>
  </si>
  <si>
    <t>Gerenciar promoção</t>
  </si>
  <si>
    <t>Gerenciar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</si>
</sst>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0" fontId="0" fillId="2" borderId="11" xfId="0" applyFill="1" applyBorder="1"/>
    <xf numFmtId="0" fontId="1" fillId="0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right"/>
    </xf>
    <xf numFmtId="0" fontId="9" fillId="2" borderId="27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0" fillId="3" borderId="11" xfId="0" applyFill="1" applyBorder="1"/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" fontId="6" fillId="4" borderId="1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166" fontId="6" fillId="4" borderId="10" xfId="0" applyNumberFormat="1" applyFont="1" applyFill="1" applyBorder="1" applyAlignment="1">
      <alignment horizontal="center"/>
    </xf>
    <xf numFmtId="165" fontId="6" fillId="4" borderId="10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3" borderId="10" xfId="0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21" xfId="0" applyFont="1" applyFill="1" applyBorder="1" applyAlignment="1">
      <alignment horizontal="center"/>
    </xf>
    <xf numFmtId="0" fontId="4" fillId="2" borderId="1" xfId="0" applyFont="1" applyFill="1" applyBorder="1"/>
    <xf numFmtId="0" fontId="1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2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0" fillId="2" borderId="13" xfId="0" applyFill="1" applyBorder="1" applyAlignment="1"/>
    <xf numFmtId="0" fontId="0" fillId="2" borderId="12" xfId="0" applyFill="1" applyBorder="1" applyAlignment="1"/>
    <xf numFmtId="0" fontId="1" fillId="2" borderId="13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U133"/>
  <sheetViews>
    <sheetView topLeftCell="A115" zoomScaleNormal="100" workbookViewId="0">
      <selection activeCell="A57" sqref="A57:XFD57"/>
    </sheetView>
  </sheetViews>
  <sheetFormatPr defaultRowHeight="12.75" x14ac:dyDescent="0.2"/>
  <cols>
    <col min="1" max="1" width="47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4.42578125" style="3" customWidth="1"/>
    <col min="11" max="16384" width="9.140625" style="1"/>
  </cols>
  <sheetData>
    <row r="1" spans="1:10" ht="32.25" customHeight="1" x14ac:dyDescent="0.4">
      <c r="A1" s="101" t="s">
        <v>114</v>
      </c>
      <c r="B1" s="101"/>
      <c r="C1" s="101"/>
      <c r="D1" s="101"/>
      <c r="E1" s="101"/>
      <c r="F1" s="101"/>
      <c r="G1" s="101"/>
      <c r="H1" s="101"/>
      <c r="I1" s="102"/>
    </row>
    <row r="2" spans="1:10" ht="23.25" customHeight="1" x14ac:dyDescent="0.4">
      <c r="A2" s="45"/>
      <c r="B2" s="45"/>
      <c r="C2" s="45"/>
      <c r="D2" s="45"/>
      <c r="E2" s="45"/>
      <c r="F2" s="45"/>
      <c r="G2" s="45"/>
      <c r="H2" s="45"/>
      <c r="I2" s="46"/>
    </row>
    <row r="3" spans="1:10" ht="27.75" x14ac:dyDescent="0.4">
      <c r="A3" s="42" t="s">
        <v>110</v>
      </c>
      <c r="B3" s="98" t="s">
        <v>117</v>
      </c>
      <c r="C3" s="99"/>
      <c r="D3" s="100"/>
      <c r="E3" s="39"/>
      <c r="F3" s="39"/>
      <c r="G3" s="39"/>
      <c r="H3" s="39"/>
      <c r="I3" s="40"/>
    </row>
    <row r="4" spans="1:10" ht="27.75" x14ac:dyDescent="0.4">
      <c r="A4" s="43"/>
      <c r="B4" s="16"/>
      <c r="C4" s="16"/>
      <c r="D4" s="16"/>
      <c r="E4" s="39"/>
      <c r="F4" s="39"/>
      <c r="G4" s="39"/>
      <c r="H4" s="39"/>
      <c r="I4" s="40"/>
    </row>
    <row r="5" spans="1:10" ht="17.25" customHeight="1" thickBot="1" x14ac:dyDescent="0.25">
      <c r="A5" s="44" t="s">
        <v>111</v>
      </c>
      <c r="B5" s="47">
        <v>43281</v>
      </c>
      <c r="C5" s="16"/>
      <c r="D5" s="16"/>
      <c r="E5" s="16"/>
      <c r="F5" s="16"/>
      <c r="G5" s="16" t="s">
        <v>112</v>
      </c>
      <c r="H5" s="48">
        <v>2</v>
      </c>
      <c r="I5" s="41"/>
    </row>
    <row r="6" spans="1:10" x14ac:dyDescent="0.2">
      <c r="A6" s="17" t="s">
        <v>102</v>
      </c>
      <c r="B6" s="16"/>
      <c r="C6" s="18"/>
      <c r="D6" s="18"/>
      <c r="E6" s="18"/>
      <c r="F6" s="18"/>
      <c r="G6" s="18"/>
      <c r="H6" s="16"/>
      <c r="I6" s="19"/>
    </row>
    <row r="7" spans="1:10" x14ac:dyDescent="0.2">
      <c r="A7" s="20"/>
      <c r="B7" s="21" t="s">
        <v>79</v>
      </c>
      <c r="C7" s="16"/>
      <c r="D7" s="16"/>
      <c r="E7" s="16"/>
      <c r="F7" s="16"/>
      <c r="G7" s="16"/>
      <c r="H7" s="16"/>
      <c r="I7" s="22"/>
    </row>
    <row r="8" spans="1:10" x14ac:dyDescent="0.2">
      <c r="A8" s="20"/>
      <c r="B8" s="21" t="s">
        <v>95</v>
      </c>
      <c r="C8" s="16"/>
      <c r="D8" s="16"/>
      <c r="E8" s="16"/>
      <c r="F8" s="16"/>
      <c r="G8" s="16"/>
      <c r="H8" s="16"/>
      <c r="I8" s="22"/>
    </row>
    <row r="9" spans="1:10" x14ac:dyDescent="0.2">
      <c r="A9" s="20"/>
      <c r="B9" s="21" t="s">
        <v>78</v>
      </c>
      <c r="C9" s="16"/>
      <c r="D9" s="16"/>
      <c r="E9" s="16"/>
      <c r="F9" s="16"/>
      <c r="G9" s="16"/>
      <c r="H9" s="16"/>
      <c r="I9" s="22"/>
    </row>
    <row r="10" spans="1:10" x14ac:dyDescent="0.2">
      <c r="A10" s="20"/>
      <c r="B10" s="21"/>
      <c r="C10" s="16"/>
      <c r="D10" s="16"/>
      <c r="E10" s="16"/>
      <c r="F10" s="16"/>
      <c r="G10" s="16"/>
      <c r="H10" s="16"/>
      <c r="I10" s="22"/>
    </row>
    <row r="11" spans="1:10" x14ac:dyDescent="0.2">
      <c r="A11" s="20"/>
      <c r="B11" s="21" t="s">
        <v>80</v>
      </c>
      <c r="C11" s="16"/>
      <c r="D11" s="16"/>
      <c r="E11" s="16"/>
      <c r="F11" s="16"/>
      <c r="G11" s="16"/>
      <c r="H11" s="16"/>
      <c r="I11" s="22"/>
    </row>
    <row r="12" spans="1:10" x14ac:dyDescent="0.2">
      <c r="A12" s="20"/>
      <c r="B12" s="21" t="s">
        <v>81</v>
      </c>
      <c r="C12" s="16"/>
      <c r="D12" s="16"/>
      <c r="E12" s="16"/>
      <c r="F12" s="16"/>
      <c r="G12" s="16"/>
      <c r="H12" s="16"/>
      <c r="I12" s="22"/>
    </row>
    <row r="13" spans="1:10" x14ac:dyDescent="0.2">
      <c r="A13" s="20"/>
      <c r="B13" s="21" t="s">
        <v>82</v>
      </c>
      <c r="C13" s="16"/>
      <c r="D13" s="16"/>
      <c r="E13" s="16"/>
      <c r="F13" s="16"/>
      <c r="G13" s="16"/>
      <c r="H13" s="16"/>
      <c r="I13" s="22"/>
    </row>
    <row r="14" spans="1:10" ht="13.5" thickBot="1" x14ac:dyDescent="0.25">
      <c r="A14" s="23"/>
      <c r="B14" s="24"/>
      <c r="C14" s="24"/>
      <c r="D14" s="24"/>
      <c r="E14" s="24"/>
      <c r="F14" s="24"/>
      <c r="G14" s="24"/>
      <c r="H14" s="24"/>
      <c r="I14" s="25"/>
      <c r="J14" s="3">
        <v>1</v>
      </c>
    </row>
    <row r="15" spans="1:10" ht="15" x14ac:dyDescent="0.25">
      <c r="A15" s="84" t="s">
        <v>1</v>
      </c>
      <c r="B15" s="84"/>
      <c r="C15" s="84"/>
      <c r="D15" s="84"/>
      <c r="E15" s="84"/>
      <c r="F15" s="84"/>
      <c r="G15" s="84"/>
      <c r="H15" s="84"/>
      <c r="I15" s="84"/>
      <c r="J15" s="3">
        <v>2</v>
      </c>
    </row>
    <row r="16" spans="1:10" ht="15" x14ac:dyDescent="0.25">
      <c r="A16" s="26" t="s">
        <v>83</v>
      </c>
      <c r="B16" s="79" t="s">
        <v>0</v>
      </c>
      <c r="C16" s="85"/>
      <c r="D16" s="85"/>
      <c r="E16" s="85"/>
      <c r="F16" s="85"/>
      <c r="G16" s="85"/>
      <c r="H16" s="85"/>
      <c r="I16" s="26" t="s">
        <v>2</v>
      </c>
      <c r="J16" s="3">
        <v>3</v>
      </c>
    </row>
    <row r="17" spans="1:12" x14ac:dyDescent="0.2">
      <c r="A17" s="27" t="s">
        <v>3</v>
      </c>
      <c r="B17" s="86" t="s">
        <v>113</v>
      </c>
      <c r="C17" s="83"/>
      <c r="D17" s="83"/>
      <c r="E17" s="83"/>
      <c r="F17" s="83"/>
      <c r="G17" s="83"/>
      <c r="H17" s="83"/>
      <c r="I17" s="28">
        <v>1</v>
      </c>
    </row>
    <row r="18" spans="1:12" x14ac:dyDescent="0.2">
      <c r="A18" s="27" t="s">
        <v>4</v>
      </c>
      <c r="B18" s="86" t="s">
        <v>103</v>
      </c>
      <c r="C18" s="83"/>
      <c r="D18" s="83"/>
      <c r="E18" s="83"/>
      <c r="F18" s="83"/>
      <c r="G18" s="83"/>
      <c r="H18" s="83"/>
      <c r="I18" s="28">
        <v>2</v>
      </c>
      <c r="J18" s="3">
        <v>1</v>
      </c>
    </row>
    <row r="19" spans="1:12" x14ac:dyDescent="0.2">
      <c r="A19" s="27" t="s">
        <v>5</v>
      </c>
      <c r="B19" s="83" t="s">
        <v>6</v>
      </c>
      <c r="C19" s="83"/>
      <c r="D19" s="83"/>
      <c r="E19" s="83"/>
      <c r="F19" s="83"/>
      <c r="G19" s="83"/>
      <c r="H19" s="83"/>
      <c r="I19" s="28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29" t="s">
        <v>7</v>
      </c>
      <c r="B21" s="95" t="s">
        <v>90</v>
      </c>
      <c r="C21" s="96"/>
    </row>
    <row r="22" spans="1:12" x14ac:dyDescent="0.2">
      <c r="A22" s="49" t="s">
        <v>115</v>
      </c>
      <c r="B22" s="77">
        <v>1</v>
      </c>
      <c r="C22" s="78"/>
      <c r="D22" s="3"/>
    </row>
    <row r="23" spans="1:12" x14ac:dyDescent="0.2">
      <c r="A23" s="50" t="s">
        <v>118</v>
      </c>
      <c r="B23" s="77">
        <v>1</v>
      </c>
      <c r="C23" s="78"/>
    </row>
    <row r="24" spans="1:12" x14ac:dyDescent="0.2">
      <c r="A24" s="50" t="s">
        <v>119</v>
      </c>
      <c r="B24" s="77">
        <v>1</v>
      </c>
      <c r="C24" s="78"/>
    </row>
    <row r="25" spans="1:12" x14ac:dyDescent="0.2">
      <c r="A25" s="50" t="s">
        <v>120</v>
      </c>
      <c r="B25" s="77">
        <v>1</v>
      </c>
      <c r="C25" s="78"/>
    </row>
    <row r="26" spans="1:12" x14ac:dyDescent="0.2">
      <c r="A26" s="50" t="s">
        <v>121</v>
      </c>
      <c r="B26" s="77">
        <v>2</v>
      </c>
      <c r="C26" s="78"/>
    </row>
    <row r="27" spans="1:12" ht="15" x14ac:dyDescent="0.25">
      <c r="A27" s="30" t="s">
        <v>83</v>
      </c>
      <c r="B27" s="81">
        <f>SUM(B22:C26)</f>
        <v>6</v>
      </c>
      <c r="C27" s="82"/>
    </row>
    <row r="28" spans="1:12" ht="15" x14ac:dyDescent="0.25">
      <c r="B28" s="8"/>
      <c r="C28" s="7"/>
    </row>
    <row r="29" spans="1:12" ht="15" x14ac:dyDescent="0.25">
      <c r="A29" s="79" t="s">
        <v>8</v>
      </c>
      <c r="B29" s="79"/>
      <c r="C29" s="79"/>
      <c r="D29" s="79"/>
      <c r="E29" s="79"/>
      <c r="F29" s="79"/>
      <c r="G29" s="79"/>
      <c r="H29" s="79"/>
      <c r="I29" s="79"/>
      <c r="J29" s="3">
        <v>2.5</v>
      </c>
    </row>
    <row r="30" spans="1:12" ht="15" x14ac:dyDescent="0.25">
      <c r="A30" s="26" t="s">
        <v>96</v>
      </c>
      <c r="B30" s="79" t="s">
        <v>0</v>
      </c>
      <c r="C30" s="80"/>
      <c r="D30" s="80"/>
      <c r="E30" s="80"/>
      <c r="F30" s="80"/>
      <c r="G30" s="80"/>
      <c r="H30" s="80"/>
      <c r="I30" s="26" t="s">
        <v>2</v>
      </c>
      <c r="J30" s="3">
        <v>5</v>
      </c>
    </row>
    <row r="31" spans="1:12" x14ac:dyDescent="0.2">
      <c r="A31" s="27" t="s">
        <v>3</v>
      </c>
      <c r="B31" s="76" t="s">
        <v>9</v>
      </c>
      <c r="C31" s="76"/>
      <c r="D31" s="76"/>
      <c r="E31" s="76"/>
      <c r="F31" s="76"/>
      <c r="G31" s="76"/>
      <c r="H31" s="76"/>
      <c r="I31" s="28">
        <v>5</v>
      </c>
      <c r="J31" s="3">
        <v>7.5</v>
      </c>
    </row>
    <row r="32" spans="1:12" x14ac:dyDescent="0.2">
      <c r="A32" s="27" t="s">
        <v>4</v>
      </c>
      <c r="B32" s="76" t="s">
        <v>10</v>
      </c>
      <c r="C32" s="76"/>
      <c r="D32" s="76"/>
      <c r="E32" s="76"/>
      <c r="F32" s="76"/>
      <c r="G32" s="76"/>
      <c r="H32" s="76"/>
      <c r="I32" s="28">
        <v>10</v>
      </c>
      <c r="J32" s="3">
        <v>10</v>
      </c>
      <c r="K32" s="3"/>
    </row>
    <row r="33" spans="1:11" x14ac:dyDescent="0.2">
      <c r="A33" s="27" t="s">
        <v>5</v>
      </c>
      <c r="B33" s="76" t="s">
        <v>11</v>
      </c>
      <c r="C33" s="76"/>
      <c r="D33" s="76"/>
      <c r="E33" s="76"/>
      <c r="F33" s="76"/>
      <c r="G33" s="76"/>
      <c r="H33" s="76"/>
      <c r="I33" s="28">
        <v>15</v>
      </c>
      <c r="J33" s="3">
        <v>12.5</v>
      </c>
      <c r="K33" s="3"/>
    </row>
    <row r="34" spans="1:11" x14ac:dyDescent="0.2">
      <c r="J34" s="3">
        <v>15</v>
      </c>
      <c r="K34" s="3"/>
    </row>
    <row r="35" spans="1:11" ht="15" x14ac:dyDescent="0.25">
      <c r="A35" s="31" t="s">
        <v>12</v>
      </c>
      <c r="B35" s="95" t="s">
        <v>13</v>
      </c>
      <c r="C35" s="96"/>
      <c r="D35" s="2"/>
      <c r="E35" s="2"/>
      <c r="H35" s="3"/>
      <c r="I35" s="3"/>
      <c r="K35" s="3"/>
    </row>
    <row r="36" spans="1:11" x14ac:dyDescent="0.2">
      <c r="A36" s="50" t="s">
        <v>122</v>
      </c>
      <c r="B36" s="77">
        <v>5</v>
      </c>
      <c r="C36" s="78"/>
      <c r="D36" s="3"/>
      <c r="F36" s="3"/>
      <c r="G36" s="3"/>
      <c r="H36" s="3"/>
      <c r="K36" s="3"/>
    </row>
    <row r="37" spans="1:11" x14ac:dyDescent="0.2">
      <c r="A37" s="50" t="s">
        <v>123</v>
      </c>
      <c r="B37" s="77">
        <v>15</v>
      </c>
      <c r="C37" s="78"/>
      <c r="F37" s="3"/>
      <c r="G37" s="3"/>
      <c r="H37" s="3"/>
      <c r="K37" s="3"/>
    </row>
    <row r="38" spans="1:11" x14ac:dyDescent="0.2">
      <c r="A38" s="50" t="s">
        <v>124</v>
      </c>
      <c r="B38" s="77">
        <v>15</v>
      </c>
      <c r="C38" s="78"/>
      <c r="F38" s="3"/>
      <c r="G38" s="3"/>
      <c r="H38" s="3"/>
    </row>
    <row r="39" spans="1:11" x14ac:dyDescent="0.2">
      <c r="A39" s="50" t="s">
        <v>116</v>
      </c>
      <c r="B39" s="77">
        <v>5</v>
      </c>
      <c r="C39" s="78"/>
      <c r="F39" s="3"/>
      <c r="G39" s="3"/>
      <c r="H39" s="3"/>
      <c r="I39" s="3"/>
    </row>
    <row r="40" spans="1:11" x14ac:dyDescent="0.2">
      <c r="A40" s="50" t="s">
        <v>125</v>
      </c>
      <c r="B40" s="77">
        <v>15</v>
      </c>
      <c r="C40" s="78"/>
      <c r="F40" s="3"/>
      <c r="G40" s="3"/>
      <c r="H40" s="3"/>
      <c r="I40" s="3"/>
    </row>
    <row r="41" spans="1:11" x14ac:dyDescent="0.2">
      <c r="A41" s="50" t="s">
        <v>126</v>
      </c>
      <c r="B41" s="77">
        <v>5</v>
      </c>
      <c r="C41" s="78"/>
      <c r="F41" s="3"/>
      <c r="G41" s="3"/>
      <c r="H41" s="3"/>
      <c r="I41" s="3"/>
    </row>
    <row r="42" spans="1:11" x14ac:dyDescent="0.2">
      <c r="A42" s="50" t="s">
        <v>127</v>
      </c>
      <c r="B42" s="77">
        <v>15</v>
      </c>
      <c r="C42" s="78"/>
      <c r="F42" s="3"/>
      <c r="G42" s="3"/>
      <c r="H42" s="3"/>
    </row>
    <row r="43" spans="1:11" x14ac:dyDescent="0.2">
      <c r="A43" s="50" t="s">
        <v>128</v>
      </c>
      <c r="B43" s="77">
        <v>15</v>
      </c>
      <c r="C43" s="78"/>
      <c r="F43" s="3"/>
      <c r="G43" s="3"/>
      <c r="H43" s="3"/>
    </row>
    <row r="44" spans="1:11" x14ac:dyDescent="0.2">
      <c r="A44" s="50" t="s">
        <v>129</v>
      </c>
      <c r="B44" s="77">
        <v>15</v>
      </c>
      <c r="C44" s="78"/>
      <c r="F44" s="3"/>
      <c r="G44" s="3"/>
      <c r="H44" s="3"/>
    </row>
    <row r="45" spans="1:11" x14ac:dyDescent="0.2">
      <c r="A45" s="50" t="s">
        <v>130</v>
      </c>
      <c r="B45" s="77">
        <v>15</v>
      </c>
      <c r="C45" s="78"/>
      <c r="F45" s="3"/>
      <c r="G45" s="3"/>
      <c r="H45" s="3"/>
    </row>
    <row r="46" spans="1:11" x14ac:dyDescent="0.2">
      <c r="A46" s="50" t="s">
        <v>139</v>
      </c>
      <c r="B46" s="77">
        <v>10</v>
      </c>
      <c r="C46" s="78"/>
      <c r="F46" s="3"/>
      <c r="G46" s="3"/>
      <c r="H46" s="3"/>
    </row>
    <row r="47" spans="1:11" x14ac:dyDescent="0.2">
      <c r="A47" s="50" t="s">
        <v>131</v>
      </c>
      <c r="B47" s="77">
        <v>15</v>
      </c>
      <c r="C47" s="78"/>
      <c r="F47" s="3"/>
      <c r="G47" s="3"/>
      <c r="H47" s="3"/>
    </row>
    <row r="48" spans="1:11" x14ac:dyDescent="0.2">
      <c r="A48" s="50" t="s">
        <v>132</v>
      </c>
      <c r="B48" s="77">
        <v>15</v>
      </c>
      <c r="C48" s="78"/>
      <c r="F48" s="3"/>
      <c r="G48" s="3"/>
      <c r="H48" s="3"/>
    </row>
    <row r="49" spans="1:21" x14ac:dyDescent="0.2">
      <c r="A49" s="50" t="s">
        <v>140</v>
      </c>
      <c r="B49" s="77">
        <v>5</v>
      </c>
      <c r="C49" s="78"/>
      <c r="D49" s="3"/>
      <c r="E49" s="3"/>
      <c r="H49" s="3"/>
      <c r="I49" s="3"/>
    </row>
    <row r="50" spans="1:21" x14ac:dyDescent="0.2">
      <c r="A50" s="50" t="s">
        <v>141</v>
      </c>
      <c r="B50" s="77">
        <v>5</v>
      </c>
      <c r="C50" s="78"/>
      <c r="D50" s="3"/>
      <c r="E50" s="3"/>
      <c r="H50" s="3"/>
      <c r="I50" s="3"/>
    </row>
    <row r="51" spans="1:21" x14ac:dyDescent="0.2">
      <c r="A51" s="50" t="s">
        <v>133</v>
      </c>
      <c r="B51" s="77">
        <v>5</v>
      </c>
      <c r="C51" s="78"/>
      <c r="D51" s="3"/>
      <c r="E51" s="3"/>
      <c r="H51" s="3"/>
      <c r="I51" s="3"/>
    </row>
    <row r="52" spans="1:21" x14ac:dyDescent="0.2">
      <c r="A52" s="50" t="s">
        <v>134</v>
      </c>
      <c r="B52" s="77">
        <v>5</v>
      </c>
      <c r="C52" s="78"/>
      <c r="D52" s="3"/>
      <c r="E52" s="3"/>
      <c r="H52" s="3"/>
      <c r="I52" s="3"/>
    </row>
    <row r="53" spans="1:21" x14ac:dyDescent="0.2">
      <c r="A53" s="50" t="s">
        <v>137</v>
      </c>
      <c r="B53" s="77">
        <v>15</v>
      </c>
      <c r="C53" s="78"/>
      <c r="D53" s="3"/>
      <c r="E53" s="3"/>
      <c r="H53" s="3"/>
      <c r="I53" s="3"/>
    </row>
    <row r="54" spans="1:21" x14ac:dyDescent="0.2">
      <c r="A54" s="50" t="s">
        <v>138</v>
      </c>
      <c r="B54" s="77">
        <v>15</v>
      </c>
      <c r="C54" s="78"/>
      <c r="D54" s="3"/>
      <c r="E54" s="3"/>
      <c r="H54" s="3"/>
      <c r="I54" s="3"/>
    </row>
    <row r="55" spans="1:21" x14ac:dyDescent="0.2">
      <c r="A55" s="50" t="s">
        <v>142</v>
      </c>
      <c r="B55" s="77">
        <v>10</v>
      </c>
      <c r="C55" s="78"/>
      <c r="D55" s="3"/>
      <c r="E55" s="3"/>
      <c r="H55" s="3"/>
      <c r="I55" s="3"/>
    </row>
    <row r="56" spans="1:21" x14ac:dyDescent="0.2">
      <c r="A56" s="50" t="s">
        <v>135</v>
      </c>
      <c r="B56" s="77">
        <v>5</v>
      </c>
      <c r="C56" s="78"/>
      <c r="D56" s="3"/>
      <c r="E56" s="3"/>
      <c r="H56" s="3"/>
      <c r="I56" s="3"/>
    </row>
    <row r="57" spans="1:21" x14ac:dyDescent="0.2">
      <c r="A57" s="50" t="s">
        <v>136</v>
      </c>
      <c r="B57" s="77">
        <v>5</v>
      </c>
      <c r="C57" s="78"/>
      <c r="D57" s="3"/>
      <c r="E57" s="3"/>
      <c r="H57" s="3"/>
      <c r="I57" s="3"/>
    </row>
    <row r="58" spans="1:21" x14ac:dyDescent="0.2">
      <c r="A58" s="9"/>
      <c r="B58" s="15"/>
      <c r="C58" s="15"/>
      <c r="D58" s="3"/>
      <c r="E58" s="3"/>
      <c r="F58" s="10"/>
      <c r="G58" s="3"/>
      <c r="H58" s="3"/>
      <c r="I58" s="3"/>
    </row>
    <row r="59" spans="1:21" ht="15" x14ac:dyDescent="0.25">
      <c r="A59" s="26" t="s">
        <v>84</v>
      </c>
      <c r="B59" s="81">
        <f>B27+ SUM(B36:C57)</f>
        <v>236</v>
      </c>
      <c r="C59" s="82"/>
    </row>
    <row r="60" spans="1:21" x14ac:dyDescent="0.2">
      <c r="A60" s="9"/>
      <c r="B60" s="9"/>
      <c r="C60" s="9"/>
      <c r="D60" s="9"/>
      <c r="E60" s="9"/>
      <c r="F60" s="9"/>
      <c r="G60" s="9"/>
      <c r="H60" s="9"/>
      <c r="I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5" x14ac:dyDescent="0.25">
      <c r="A61" s="79" t="s">
        <v>104</v>
      </c>
      <c r="B61" s="88"/>
      <c r="C61" s="88"/>
      <c r="D61" s="88"/>
      <c r="E61" s="88"/>
      <c r="F61" s="88"/>
      <c r="G61" s="89"/>
      <c r="H61" s="89"/>
      <c r="I61" s="8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76" t="s">
        <v>14</v>
      </c>
      <c r="B62" s="76"/>
      <c r="C62" s="76"/>
      <c r="D62" s="76"/>
      <c r="E62" s="76"/>
      <c r="F62" s="76"/>
      <c r="G62" s="76"/>
      <c r="H62" s="76"/>
      <c r="I62" s="76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76" t="s">
        <v>16</v>
      </c>
      <c r="B63" s="76"/>
      <c r="C63" s="76"/>
      <c r="D63" s="76"/>
      <c r="E63" s="76"/>
      <c r="F63" s="76"/>
      <c r="G63" s="76"/>
      <c r="H63" s="76"/>
      <c r="I63" s="76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76" t="s">
        <v>46</v>
      </c>
      <c r="B64" s="76"/>
      <c r="C64" s="76"/>
      <c r="D64" s="76"/>
      <c r="E64" s="76"/>
      <c r="F64" s="76"/>
      <c r="G64" s="76"/>
      <c r="H64" s="76"/>
      <c r="I64" s="7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76" t="s">
        <v>45</v>
      </c>
      <c r="B65" s="89"/>
      <c r="C65" s="89"/>
      <c r="D65" s="89"/>
      <c r="E65" s="89"/>
      <c r="F65" s="89"/>
      <c r="G65" s="89"/>
      <c r="H65" s="89"/>
      <c r="I65" s="8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ht="15" x14ac:dyDescent="0.25">
      <c r="A66" s="32" t="s">
        <v>85</v>
      </c>
      <c r="B66" s="87" t="s">
        <v>0</v>
      </c>
      <c r="C66" s="87"/>
      <c r="D66" s="87"/>
      <c r="E66" s="87"/>
      <c r="F66" s="32" t="s">
        <v>2</v>
      </c>
      <c r="G66" s="32" t="s">
        <v>17</v>
      </c>
      <c r="H66" s="79" t="s">
        <v>100</v>
      </c>
      <c r="I66" s="7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28" t="s">
        <v>48</v>
      </c>
      <c r="B67" s="76" t="s">
        <v>18</v>
      </c>
      <c r="C67" s="76"/>
      <c r="D67" s="76"/>
      <c r="E67" s="76"/>
      <c r="F67" s="28">
        <v>2</v>
      </c>
      <c r="G67" s="51">
        <v>3</v>
      </c>
      <c r="H67" s="90">
        <f>F67*G67</f>
        <v>6</v>
      </c>
      <c r="I67" s="9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28" t="s">
        <v>49</v>
      </c>
      <c r="B68" s="76" t="s">
        <v>19</v>
      </c>
      <c r="C68" s="76"/>
      <c r="D68" s="76"/>
      <c r="E68" s="76"/>
      <c r="F68" s="28">
        <v>1</v>
      </c>
      <c r="G68" s="51">
        <v>5</v>
      </c>
      <c r="H68" s="90">
        <f t="shared" ref="H68:H79" si="0">F68*G68</f>
        <v>5</v>
      </c>
      <c r="I68" s="90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28" t="s">
        <v>50</v>
      </c>
      <c r="B69" s="76" t="s">
        <v>20</v>
      </c>
      <c r="C69" s="76"/>
      <c r="D69" s="76"/>
      <c r="E69" s="76"/>
      <c r="F69" s="28">
        <v>1</v>
      </c>
      <c r="G69" s="51">
        <v>2</v>
      </c>
      <c r="H69" s="90">
        <f t="shared" si="0"/>
        <v>2</v>
      </c>
      <c r="I69" s="90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28" t="s">
        <v>51</v>
      </c>
      <c r="B70" s="76" t="s">
        <v>21</v>
      </c>
      <c r="C70" s="76"/>
      <c r="D70" s="76"/>
      <c r="E70" s="76"/>
      <c r="F70" s="28">
        <v>1</v>
      </c>
      <c r="G70" s="51">
        <v>3</v>
      </c>
      <c r="H70" s="90">
        <f t="shared" si="0"/>
        <v>3</v>
      </c>
      <c r="I70" s="9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28" t="s">
        <v>52</v>
      </c>
      <c r="B71" s="76" t="s">
        <v>22</v>
      </c>
      <c r="C71" s="76"/>
      <c r="D71" s="76"/>
      <c r="E71" s="76"/>
      <c r="F71" s="28">
        <v>1</v>
      </c>
      <c r="G71" s="51">
        <v>3</v>
      </c>
      <c r="H71" s="90">
        <f t="shared" si="0"/>
        <v>3</v>
      </c>
      <c r="I71" s="90"/>
      <c r="K71" s="9"/>
      <c r="L71" s="9"/>
      <c r="M71" s="11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28" t="s">
        <v>53</v>
      </c>
      <c r="B72" s="76" t="s">
        <v>23</v>
      </c>
      <c r="C72" s="76"/>
      <c r="D72" s="76"/>
      <c r="E72" s="76"/>
      <c r="F72" s="28">
        <v>0.5</v>
      </c>
      <c r="G72" s="51">
        <v>0</v>
      </c>
      <c r="H72" s="90">
        <f t="shared" si="0"/>
        <v>0</v>
      </c>
      <c r="I72" s="90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28" t="s">
        <v>54</v>
      </c>
      <c r="B73" s="76" t="s">
        <v>24</v>
      </c>
      <c r="C73" s="76"/>
      <c r="D73" s="76"/>
      <c r="E73" s="76"/>
      <c r="F73" s="28">
        <v>0.5</v>
      </c>
      <c r="G73" s="51">
        <v>1</v>
      </c>
      <c r="H73" s="90">
        <f t="shared" si="0"/>
        <v>0.5</v>
      </c>
      <c r="I73" s="9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28" t="s">
        <v>55</v>
      </c>
      <c r="B74" s="76" t="s">
        <v>25</v>
      </c>
      <c r="C74" s="76"/>
      <c r="D74" s="76"/>
      <c r="E74" s="76"/>
      <c r="F74" s="28">
        <v>2</v>
      </c>
      <c r="G74" s="51">
        <v>1</v>
      </c>
      <c r="H74" s="90">
        <f t="shared" si="0"/>
        <v>2</v>
      </c>
      <c r="I74" s="9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28" t="s">
        <v>56</v>
      </c>
      <c r="B75" s="76" t="s">
        <v>26</v>
      </c>
      <c r="C75" s="76"/>
      <c r="D75" s="76"/>
      <c r="E75" s="76"/>
      <c r="F75" s="28">
        <v>1</v>
      </c>
      <c r="G75" s="51">
        <v>5</v>
      </c>
      <c r="H75" s="90">
        <f t="shared" si="0"/>
        <v>5</v>
      </c>
      <c r="I75" s="9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28" t="s">
        <v>57</v>
      </c>
      <c r="B76" s="76" t="s">
        <v>27</v>
      </c>
      <c r="C76" s="76"/>
      <c r="D76" s="76"/>
      <c r="E76" s="76"/>
      <c r="F76" s="28">
        <v>1</v>
      </c>
      <c r="G76" s="51">
        <v>2</v>
      </c>
      <c r="H76" s="90">
        <f t="shared" si="0"/>
        <v>2</v>
      </c>
      <c r="I76" s="9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28" t="s">
        <v>58</v>
      </c>
      <c r="B77" s="76" t="s">
        <v>47</v>
      </c>
      <c r="C77" s="76"/>
      <c r="D77" s="76"/>
      <c r="E77" s="76"/>
      <c r="F77" s="28">
        <v>1</v>
      </c>
      <c r="G77" s="51">
        <v>1</v>
      </c>
      <c r="H77" s="90">
        <f t="shared" si="0"/>
        <v>1</v>
      </c>
      <c r="I77" s="9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28" t="s">
        <v>59</v>
      </c>
      <c r="B78" s="76" t="s">
        <v>28</v>
      </c>
      <c r="C78" s="76"/>
      <c r="D78" s="76"/>
      <c r="E78" s="76"/>
      <c r="F78" s="28">
        <v>1</v>
      </c>
      <c r="G78" s="51">
        <v>1</v>
      </c>
      <c r="H78" s="90">
        <f t="shared" si="0"/>
        <v>1</v>
      </c>
      <c r="I78" s="9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28" t="s">
        <v>60</v>
      </c>
      <c r="B79" s="76" t="s">
        <v>29</v>
      </c>
      <c r="C79" s="76"/>
      <c r="D79" s="76"/>
      <c r="E79" s="76"/>
      <c r="F79" s="28">
        <v>1</v>
      </c>
      <c r="G79" s="51">
        <v>1</v>
      </c>
      <c r="H79" s="90">
        <f t="shared" si="0"/>
        <v>1</v>
      </c>
      <c r="I79" s="9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5" x14ac:dyDescent="0.25">
      <c r="A80" s="88" t="s">
        <v>85</v>
      </c>
      <c r="B80" s="89"/>
      <c r="C80" s="89"/>
      <c r="D80" s="89"/>
      <c r="E80" s="89"/>
      <c r="F80" s="89"/>
      <c r="G80" s="89"/>
      <c r="H80" s="91">
        <f>0.6+(0.01*(SUM(H67:I79)))</f>
        <v>0.91500000000000004</v>
      </c>
      <c r="I80" s="9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B81" s="9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5" x14ac:dyDescent="0.25">
      <c r="A82" s="79" t="s">
        <v>105</v>
      </c>
      <c r="B82" s="88"/>
      <c r="C82" s="88"/>
      <c r="D82" s="88"/>
      <c r="E82" s="89"/>
      <c r="F82" s="89"/>
      <c r="G82" s="89"/>
      <c r="H82" s="89"/>
      <c r="I82" s="8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">
      <c r="A83" s="76" t="s">
        <v>14</v>
      </c>
      <c r="B83" s="76"/>
      <c r="C83" s="76"/>
      <c r="D83" s="76"/>
      <c r="E83" s="76"/>
      <c r="F83" s="76"/>
      <c r="G83" s="76"/>
      <c r="H83" s="89"/>
      <c r="I83" s="8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A84" s="76" t="s">
        <v>15</v>
      </c>
      <c r="B84" s="76"/>
      <c r="C84" s="76"/>
      <c r="D84" s="76"/>
      <c r="E84" s="76"/>
      <c r="F84" s="76"/>
      <c r="G84" s="76"/>
      <c r="H84" s="89"/>
      <c r="I84" s="8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">
      <c r="A85" s="76" t="s">
        <v>30</v>
      </c>
      <c r="B85" s="76"/>
      <c r="C85" s="76"/>
      <c r="D85" s="76"/>
      <c r="E85" s="76"/>
      <c r="F85" s="76"/>
      <c r="G85" s="76"/>
      <c r="H85" s="89"/>
      <c r="I85" s="8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76" t="s">
        <v>31</v>
      </c>
      <c r="B86" s="76"/>
      <c r="C86" s="76"/>
      <c r="D86" s="76"/>
      <c r="E86" s="76"/>
      <c r="F86" s="76"/>
      <c r="G86" s="76"/>
      <c r="H86" s="89"/>
      <c r="I86" s="8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76" t="s">
        <v>32</v>
      </c>
      <c r="B87" s="89"/>
      <c r="C87" s="89"/>
      <c r="D87" s="89"/>
      <c r="E87" s="89"/>
      <c r="F87" s="89"/>
      <c r="G87" s="89"/>
      <c r="H87" s="89"/>
      <c r="I87" s="8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5" x14ac:dyDescent="0.25">
      <c r="A88" s="32" t="s">
        <v>86</v>
      </c>
      <c r="B88" s="87" t="s">
        <v>0</v>
      </c>
      <c r="C88" s="76"/>
      <c r="D88" s="76"/>
      <c r="E88" s="76"/>
      <c r="F88" s="76"/>
      <c r="G88" s="32" t="s">
        <v>2</v>
      </c>
      <c r="H88" s="32" t="s">
        <v>17</v>
      </c>
      <c r="I88" s="26" t="s">
        <v>100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28" t="s">
        <v>61</v>
      </c>
      <c r="B89" s="76" t="s">
        <v>33</v>
      </c>
      <c r="C89" s="76"/>
      <c r="D89" s="76"/>
      <c r="E89" s="76"/>
      <c r="F89" s="76"/>
      <c r="G89" s="28">
        <v>1.5</v>
      </c>
      <c r="H89" s="51">
        <v>4</v>
      </c>
      <c r="I89" s="55">
        <f>G89*H89</f>
        <v>6</v>
      </c>
      <c r="J89" s="3">
        <f t="shared" ref="J89:J94" si="1">IF(H89&lt;=3,1,0)</f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28" t="s">
        <v>62</v>
      </c>
      <c r="B90" s="76" t="s">
        <v>34</v>
      </c>
      <c r="C90" s="76"/>
      <c r="D90" s="76"/>
      <c r="E90" s="76"/>
      <c r="F90" s="76"/>
      <c r="G90" s="28">
        <v>0.5</v>
      </c>
      <c r="H90" s="51">
        <v>4</v>
      </c>
      <c r="I90" s="55">
        <f t="shared" ref="I90:I96" si="2">G90*H90</f>
        <v>2</v>
      </c>
      <c r="J90" s="3">
        <f t="shared" si="1"/>
        <v>0</v>
      </c>
    </row>
    <row r="91" spans="1:21" x14ac:dyDescent="0.2">
      <c r="A91" s="28" t="s">
        <v>63</v>
      </c>
      <c r="B91" s="76" t="s">
        <v>35</v>
      </c>
      <c r="C91" s="76"/>
      <c r="D91" s="76"/>
      <c r="E91" s="76"/>
      <c r="F91" s="76"/>
      <c r="G91" s="28">
        <v>1</v>
      </c>
      <c r="H91" s="51">
        <v>5</v>
      </c>
      <c r="I91" s="55">
        <f t="shared" si="2"/>
        <v>5</v>
      </c>
      <c r="J91" s="3">
        <f t="shared" si="1"/>
        <v>0</v>
      </c>
    </row>
    <row r="92" spans="1:21" x14ac:dyDescent="0.2">
      <c r="A92" s="28" t="s">
        <v>64</v>
      </c>
      <c r="B92" s="76" t="s">
        <v>36</v>
      </c>
      <c r="C92" s="76"/>
      <c r="D92" s="76"/>
      <c r="E92" s="76"/>
      <c r="F92" s="76"/>
      <c r="G92" s="28">
        <v>0.5</v>
      </c>
      <c r="H92" s="51">
        <v>4</v>
      </c>
      <c r="I92" s="55">
        <f t="shared" si="2"/>
        <v>2</v>
      </c>
      <c r="J92" s="3">
        <f t="shared" si="1"/>
        <v>0</v>
      </c>
    </row>
    <row r="93" spans="1:21" x14ac:dyDescent="0.2">
      <c r="A93" s="28" t="s">
        <v>65</v>
      </c>
      <c r="B93" s="76" t="s">
        <v>37</v>
      </c>
      <c r="C93" s="76"/>
      <c r="D93" s="76"/>
      <c r="E93" s="76"/>
      <c r="F93" s="76"/>
      <c r="G93" s="28">
        <v>1</v>
      </c>
      <c r="H93" s="51">
        <v>5</v>
      </c>
      <c r="I93" s="55">
        <f t="shared" si="2"/>
        <v>5</v>
      </c>
      <c r="J93" s="3">
        <f t="shared" si="1"/>
        <v>0</v>
      </c>
    </row>
    <row r="94" spans="1:21" x14ac:dyDescent="0.2">
      <c r="A94" s="28" t="s">
        <v>66</v>
      </c>
      <c r="B94" s="97" t="s">
        <v>99</v>
      </c>
      <c r="C94" s="76"/>
      <c r="D94" s="76"/>
      <c r="E94" s="76"/>
      <c r="F94" s="76"/>
      <c r="G94" s="28">
        <v>2</v>
      </c>
      <c r="H94" s="51">
        <v>4</v>
      </c>
      <c r="I94" s="55">
        <f t="shared" si="2"/>
        <v>8</v>
      </c>
      <c r="J94" s="3">
        <f t="shared" si="1"/>
        <v>0</v>
      </c>
    </row>
    <row r="95" spans="1:21" x14ac:dyDescent="0.2">
      <c r="A95" s="28" t="s">
        <v>67</v>
      </c>
      <c r="B95" s="76" t="s">
        <v>38</v>
      </c>
      <c r="C95" s="76"/>
      <c r="D95" s="76"/>
      <c r="E95" s="76"/>
      <c r="F95" s="76"/>
      <c r="G95" s="28">
        <v>-1</v>
      </c>
      <c r="H95" s="51">
        <v>0</v>
      </c>
      <c r="I95" s="55">
        <f t="shared" si="2"/>
        <v>0</v>
      </c>
      <c r="J95" s="3">
        <f>IF(H95&gt;=3,1,0)</f>
        <v>0</v>
      </c>
    </row>
    <row r="96" spans="1:21" x14ac:dyDescent="0.2">
      <c r="A96" s="28" t="s">
        <v>68</v>
      </c>
      <c r="B96" s="76" t="s">
        <v>39</v>
      </c>
      <c r="C96" s="76"/>
      <c r="D96" s="76"/>
      <c r="E96" s="76"/>
      <c r="F96" s="76"/>
      <c r="G96" s="28">
        <v>-1</v>
      </c>
      <c r="H96" s="51">
        <v>0</v>
      </c>
      <c r="I96" s="55">
        <f t="shared" si="2"/>
        <v>0</v>
      </c>
      <c r="J96" s="3">
        <f>IF(H96&gt;=3,1,0)</f>
        <v>0</v>
      </c>
    </row>
    <row r="97" spans="1:9" ht="15" x14ac:dyDescent="0.25">
      <c r="A97" s="79" t="s">
        <v>86</v>
      </c>
      <c r="B97" s="88"/>
      <c r="C97" s="88"/>
      <c r="D97" s="88"/>
      <c r="E97" s="88"/>
      <c r="F97" s="88"/>
      <c r="G97" s="88"/>
      <c r="H97" s="88"/>
      <c r="I97" s="56">
        <f>1.4+(-0.03*(SUM(I89:I96)))</f>
        <v>0.55999999999999994</v>
      </c>
    </row>
    <row r="99" spans="1:9" ht="15" x14ac:dyDescent="0.25">
      <c r="A99" s="32" t="s">
        <v>72</v>
      </c>
      <c r="B99" s="57">
        <f>I97*H80*B59</f>
        <v>120.92639999999999</v>
      </c>
    </row>
    <row r="100" spans="1:9" ht="15" x14ac:dyDescent="0.25">
      <c r="A100" s="12"/>
      <c r="B100" s="13"/>
    </row>
    <row r="101" spans="1:9" ht="15.75" thickBot="1" x14ac:dyDescent="0.3">
      <c r="A101" s="116" t="s">
        <v>107</v>
      </c>
      <c r="B101" s="117"/>
      <c r="C101" s="117"/>
      <c r="D101" s="117"/>
      <c r="E101" s="117"/>
      <c r="F101" s="117"/>
      <c r="G101" s="117"/>
      <c r="H101" s="117"/>
      <c r="I101" s="117"/>
    </row>
    <row r="102" spans="1:9" ht="15" x14ac:dyDescent="0.25">
      <c r="A102" s="118" t="s">
        <v>70</v>
      </c>
      <c r="B102" s="119"/>
      <c r="C102" s="119"/>
      <c r="D102" s="119"/>
      <c r="E102" s="119"/>
      <c r="F102" s="119"/>
      <c r="G102" s="119"/>
      <c r="H102" s="119"/>
      <c r="I102" s="120"/>
    </row>
    <row r="103" spans="1:9" ht="15" x14ac:dyDescent="0.25">
      <c r="A103" s="112" t="s">
        <v>40</v>
      </c>
      <c r="B103" s="88"/>
      <c r="C103" s="88"/>
      <c r="D103" s="88"/>
      <c r="E103" s="88"/>
      <c r="F103" s="88"/>
      <c r="G103" s="88"/>
      <c r="H103" s="88"/>
      <c r="I103" s="113"/>
    </row>
    <row r="104" spans="1:9" x14ac:dyDescent="0.2">
      <c r="A104" s="105" t="s">
        <v>108</v>
      </c>
      <c r="B104" s="76"/>
      <c r="C104" s="76"/>
      <c r="D104" s="76"/>
      <c r="E104" s="76"/>
      <c r="F104" s="76"/>
      <c r="G104" s="76"/>
      <c r="H104" s="76"/>
      <c r="I104" s="106"/>
    </row>
    <row r="105" spans="1:9" x14ac:dyDescent="0.2">
      <c r="A105" s="105" t="s">
        <v>109</v>
      </c>
      <c r="B105" s="76"/>
      <c r="C105" s="76"/>
      <c r="D105" s="76"/>
      <c r="E105" s="76"/>
      <c r="F105" s="76"/>
      <c r="G105" s="76"/>
      <c r="H105" s="76"/>
      <c r="I105" s="106"/>
    </row>
    <row r="106" spans="1:9" ht="15" x14ac:dyDescent="0.25">
      <c r="A106" s="92"/>
      <c r="B106" s="93"/>
      <c r="C106" s="93"/>
      <c r="D106" s="93"/>
      <c r="E106" s="93"/>
      <c r="F106" s="94"/>
      <c r="G106" s="107" t="s">
        <v>41</v>
      </c>
      <c r="H106" s="108"/>
      <c r="I106" s="58">
        <v>3</v>
      </c>
    </row>
    <row r="107" spans="1:9" ht="15" x14ac:dyDescent="0.25">
      <c r="A107" s="92"/>
      <c r="B107" s="93"/>
      <c r="C107" s="93"/>
      <c r="D107" s="93"/>
      <c r="E107" s="93"/>
      <c r="F107" s="94"/>
      <c r="G107" s="107" t="s">
        <v>42</v>
      </c>
      <c r="H107" s="108"/>
      <c r="I107" s="58">
        <v>0</v>
      </c>
    </row>
    <row r="108" spans="1:9" ht="15" x14ac:dyDescent="0.25">
      <c r="A108" s="92"/>
      <c r="B108" s="93"/>
      <c r="C108" s="93"/>
      <c r="D108" s="93"/>
      <c r="E108" s="93"/>
      <c r="F108" s="94"/>
      <c r="G108" s="107" t="s">
        <v>43</v>
      </c>
      <c r="H108" s="108"/>
      <c r="I108" s="58">
        <f>I106+I107</f>
        <v>3</v>
      </c>
    </row>
    <row r="109" spans="1:9" ht="15" x14ac:dyDescent="0.25">
      <c r="A109" s="114" t="s">
        <v>69</v>
      </c>
      <c r="B109" s="115"/>
      <c r="C109" s="115"/>
      <c r="D109" s="115"/>
      <c r="E109" s="115"/>
      <c r="F109" s="115"/>
      <c r="G109" s="115"/>
      <c r="H109" s="115"/>
      <c r="I109" s="59">
        <f>C117</f>
        <v>28</v>
      </c>
    </row>
    <row r="110" spans="1:9" ht="15" x14ac:dyDescent="0.25">
      <c r="A110" s="112" t="s">
        <v>71</v>
      </c>
      <c r="B110" s="88"/>
      <c r="C110" s="88"/>
      <c r="D110" s="88"/>
      <c r="E110" s="88"/>
      <c r="F110" s="88"/>
      <c r="G110" s="88"/>
      <c r="H110" s="88"/>
      <c r="I110" s="113"/>
    </row>
    <row r="111" spans="1:9" x14ac:dyDescent="0.2">
      <c r="A111" s="103" t="s">
        <v>44</v>
      </c>
      <c r="B111" s="89"/>
      <c r="C111" s="89"/>
      <c r="D111" s="89"/>
      <c r="E111" s="89"/>
      <c r="F111" s="89"/>
      <c r="G111" s="89"/>
      <c r="H111" s="89"/>
      <c r="I111" s="104"/>
    </row>
    <row r="112" spans="1:9" x14ac:dyDescent="0.2">
      <c r="A112" s="103" t="s">
        <v>97</v>
      </c>
      <c r="B112" s="89"/>
      <c r="C112" s="89"/>
      <c r="D112" s="89"/>
      <c r="E112" s="89"/>
      <c r="F112" s="89"/>
      <c r="G112" s="89"/>
      <c r="H112" s="89"/>
      <c r="I112" s="104"/>
    </row>
    <row r="113" spans="1:9" ht="13.5" thickBot="1" x14ac:dyDescent="0.25">
      <c r="A113" s="109" t="s">
        <v>98</v>
      </c>
      <c r="B113" s="110"/>
      <c r="C113" s="110"/>
      <c r="D113" s="110"/>
      <c r="E113" s="110"/>
      <c r="F113" s="110"/>
      <c r="G113" s="110"/>
      <c r="H113" s="110"/>
      <c r="I113" s="111"/>
    </row>
    <row r="115" spans="1:9" ht="15" x14ac:dyDescent="0.25">
      <c r="A115" s="79" t="s">
        <v>101</v>
      </c>
      <c r="B115" s="88"/>
      <c r="C115" s="88"/>
      <c r="D115" s="88"/>
      <c r="E115" s="88"/>
      <c r="F115" s="88"/>
      <c r="G115" s="88"/>
      <c r="H115" s="88"/>
    </row>
    <row r="116" spans="1:9" ht="15" x14ac:dyDescent="0.25">
      <c r="A116" s="32" t="s">
        <v>91</v>
      </c>
      <c r="B116" s="30" t="s">
        <v>72</v>
      </c>
      <c r="C116" s="33" t="s">
        <v>89</v>
      </c>
      <c r="D116" s="30" t="s">
        <v>74</v>
      </c>
      <c r="E116" s="30" t="s">
        <v>87</v>
      </c>
      <c r="F116" s="30" t="s">
        <v>88</v>
      </c>
      <c r="G116" s="30" t="s">
        <v>73</v>
      </c>
      <c r="H116" s="30" t="s">
        <v>77</v>
      </c>
    </row>
    <row r="117" spans="1:9" ht="15" x14ac:dyDescent="0.25">
      <c r="A117" s="32"/>
      <c r="B117" s="60">
        <f>B99</f>
        <v>120.92639999999999</v>
      </c>
      <c r="C117" s="61">
        <f>IF(I108&lt;=2,20,IF(I108&lt;5,28,"Reduzir a complexidade"))</f>
        <v>28</v>
      </c>
      <c r="D117" s="61">
        <f>IF(I108&lt;=2,20*B117,IF(I108&lt;5,28*B117,"-"))</f>
        <v>3385.9391999999998</v>
      </c>
      <c r="E117" s="61">
        <f>IF(I108&lt;=2,20*B117/8,IF(I108&lt;5,28*B117/8,"-"))</f>
        <v>423.24239999999998</v>
      </c>
      <c r="F117" s="62">
        <f>IF(I108&lt;=2,20*B117/20/8,IF(I108&lt;5,28*B117/20/8,"-"))</f>
        <v>21.162119999999998</v>
      </c>
      <c r="G117" s="53">
        <v>50</v>
      </c>
      <c r="H117" s="63">
        <f>IF(I108&lt;=2,20*B117*G117,IF(I108&lt;5,28*B117*G117,"-"))</f>
        <v>169296.96</v>
      </c>
    </row>
    <row r="118" spans="1:9" ht="15" x14ac:dyDescent="0.25">
      <c r="A118" s="52">
        <v>4</v>
      </c>
      <c r="B118" s="35"/>
      <c r="C118" s="36"/>
      <c r="D118" s="61">
        <f>IF(I108&lt;=2,20*B117/A118,IF(I108&lt;5,28*B117/A118,"-"))</f>
        <v>846.48479999999995</v>
      </c>
      <c r="E118" s="61">
        <f>IF(I108&lt;=2,20*B117/A118/8,IF(I108&lt;5,28*B117/A118/8,"-"))</f>
        <v>105.81059999999999</v>
      </c>
      <c r="F118" s="62">
        <f>IF(I108&lt;=2,20*B117/A118/20/8,IF(I108&lt;5,28*B117/A118/20/8,"-"))</f>
        <v>5.2905299999999995</v>
      </c>
      <c r="G118" s="34"/>
      <c r="H118" s="28"/>
    </row>
    <row r="119" spans="1:9" x14ac:dyDescent="0.2">
      <c r="A119" s="3"/>
      <c r="B119" s="3"/>
      <c r="C119" s="3"/>
      <c r="D119" s="3"/>
      <c r="E119" s="3"/>
      <c r="F119" s="14"/>
      <c r="G119" s="3"/>
      <c r="H119" s="3"/>
    </row>
    <row r="120" spans="1:9" ht="15" x14ac:dyDescent="0.25">
      <c r="A120" s="88" t="s">
        <v>75</v>
      </c>
      <c r="B120" s="88"/>
      <c r="C120" s="88"/>
      <c r="D120" s="88"/>
      <c r="E120" s="88"/>
      <c r="F120" s="88"/>
      <c r="G120" s="88"/>
      <c r="H120" s="88"/>
    </row>
    <row r="121" spans="1:9" ht="15" x14ac:dyDescent="0.25">
      <c r="A121" s="32" t="s">
        <v>91</v>
      </c>
      <c r="B121" s="30" t="s">
        <v>72</v>
      </c>
      <c r="C121" s="33" t="s">
        <v>89</v>
      </c>
      <c r="D121" s="30" t="s">
        <v>74</v>
      </c>
      <c r="E121" s="30" t="s">
        <v>87</v>
      </c>
      <c r="F121" s="30" t="s">
        <v>88</v>
      </c>
      <c r="G121" s="30" t="s">
        <v>73</v>
      </c>
      <c r="H121" s="30" t="s">
        <v>77</v>
      </c>
    </row>
    <row r="122" spans="1:9" ht="15" x14ac:dyDescent="0.25">
      <c r="A122" s="32"/>
      <c r="B122" s="60">
        <f>B99</f>
        <v>120.92639999999999</v>
      </c>
      <c r="C122" s="61">
        <v>20</v>
      </c>
      <c r="D122" s="60">
        <f>B122*C122</f>
        <v>2418.5279999999998</v>
      </c>
      <c r="E122" s="60">
        <f>D122/8</f>
        <v>302.31599999999997</v>
      </c>
      <c r="F122" s="65">
        <f>E122/20</f>
        <v>15.115799999999998</v>
      </c>
      <c r="G122" s="66">
        <f>G117</f>
        <v>50</v>
      </c>
      <c r="H122" s="66">
        <f>G122*D122</f>
        <v>120926.39999999999</v>
      </c>
    </row>
    <row r="123" spans="1:9" ht="15" x14ac:dyDescent="0.25">
      <c r="A123" s="64">
        <f>A118</f>
        <v>4</v>
      </c>
      <c r="B123" s="35"/>
      <c r="C123" s="36"/>
      <c r="D123" s="60">
        <f>D122/A123</f>
        <v>604.63199999999995</v>
      </c>
      <c r="E123" s="60">
        <f>D123/8</f>
        <v>75.578999999999994</v>
      </c>
      <c r="F123" s="65">
        <f>E123/20</f>
        <v>3.7789499999999996</v>
      </c>
      <c r="G123" s="34"/>
      <c r="H123" s="28"/>
    </row>
    <row r="124" spans="1:9" x14ac:dyDescent="0.2">
      <c r="A124" s="3"/>
      <c r="B124" s="3"/>
      <c r="C124" s="3"/>
      <c r="D124" s="3"/>
      <c r="E124" s="3"/>
      <c r="F124" s="14"/>
      <c r="G124" s="3"/>
      <c r="H124" s="3"/>
    </row>
    <row r="125" spans="1:9" ht="15" x14ac:dyDescent="0.25">
      <c r="A125" s="88" t="s">
        <v>76</v>
      </c>
      <c r="B125" s="88"/>
      <c r="C125" s="88"/>
      <c r="D125" s="88"/>
      <c r="E125" s="88"/>
      <c r="F125" s="88"/>
      <c r="G125" s="88"/>
      <c r="H125" s="88"/>
    </row>
    <row r="126" spans="1:9" ht="15" x14ac:dyDescent="0.25">
      <c r="A126" s="32" t="s">
        <v>91</v>
      </c>
      <c r="B126" s="30" t="s">
        <v>72</v>
      </c>
      <c r="C126" s="33" t="s">
        <v>89</v>
      </c>
      <c r="D126" s="30" t="s">
        <v>74</v>
      </c>
      <c r="E126" s="30" t="s">
        <v>87</v>
      </c>
      <c r="F126" s="30" t="s">
        <v>88</v>
      </c>
      <c r="G126" s="30" t="s">
        <v>73</v>
      </c>
      <c r="H126" s="30" t="s">
        <v>77</v>
      </c>
    </row>
    <row r="127" spans="1:9" ht="15" x14ac:dyDescent="0.25">
      <c r="A127" s="32"/>
      <c r="B127" s="60">
        <f>B99</f>
        <v>120.92639999999999</v>
      </c>
      <c r="C127" s="61">
        <v>28</v>
      </c>
      <c r="D127" s="60">
        <f>B127*C127</f>
        <v>3385.9391999999998</v>
      </c>
      <c r="E127" s="60">
        <f>D127/8</f>
        <v>423.24239999999998</v>
      </c>
      <c r="F127" s="65">
        <f>E127/20</f>
        <v>21.162119999999998</v>
      </c>
      <c r="G127" s="66">
        <f>G117</f>
        <v>50</v>
      </c>
      <c r="H127" s="66">
        <f>G127*D127</f>
        <v>169296.96</v>
      </c>
    </row>
    <row r="128" spans="1:9" ht="15" x14ac:dyDescent="0.25">
      <c r="A128" s="64">
        <f>A118</f>
        <v>4</v>
      </c>
      <c r="B128" s="35"/>
      <c r="C128" s="36"/>
      <c r="D128" s="60">
        <f>D127/A128</f>
        <v>846.48479999999995</v>
      </c>
      <c r="E128" s="60">
        <f>D128/8</f>
        <v>105.81059999999999</v>
      </c>
      <c r="F128" s="65">
        <f>E128/20</f>
        <v>5.2905299999999995</v>
      </c>
      <c r="G128" s="34"/>
      <c r="H128" s="28"/>
    </row>
    <row r="130" spans="1:2" ht="13.5" thickBot="1" x14ac:dyDescent="0.25">
      <c r="A130" s="1" t="s">
        <v>94</v>
      </c>
    </row>
    <row r="131" spans="1:2" ht="13.5" thickBot="1" x14ac:dyDescent="0.25">
      <c r="A131" s="37"/>
      <c r="B131" s="1" t="s">
        <v>92</v>
      </c>
    </row>
    <row r="132" spans="1:2" ht="13.5" thickBot="1" x14ac:dyDescent="0.25">
      <c r="A132" s="54"/>
      <c r="B132" s="1" t="s">
        <v>93</v>
      </c>
    </row>
    <row r="133" spans="1:2" ht="13.5" thickBot="1" x14ac:dyDescent="0.25">
      <c r="A133" s="67"/>
      <c r="B133" s="38" t="s">
        <v>106</v>
      </c>
    </row>
  </sheetData>
  <mergeCells count="113">
    <mergeCell ref="B3:D3"/>
    <mergeCell ref="A1:I1"/>
    <mergeCell ref="A115:H115"/>
    <mergeCell ref="A125:H125"/>
    <mergeCell ref="A120:H120"/>
    <mergeCell ref="A111:I111"/>
    <mergeCell ref="B35:C35"/>
    <mergeCell ref="B23:C23"/>
    <mergeCell ref="B22:C22"/>
    <mergeCell ref="A112:I112"/>
    <mergeCell ref="A104:I104"/>
    <mergeCell ref="A105:I105"/>
    <mergeCell ref="G106:H106"/>
    <mergeCell ref="G107:H107"/>
    <mergeCell ref="A113:I113"/>
    <mergeCell ref="G108:H108"/>
    <mergeCell ref="A110:I110"/>
    <mergeCell ref="A109:H109"/>
    <mergeCell ref="A101:I101"/>
    <mergeCell ref="A102:I102"/>
    <mergeCell ref="A103:I103"/>
    <mergeCell ref="A106:F106"/>
    <mergeCell ref="A107:F107"/>
    <mergeCell ref="A108:F108"/>
    <mergeCell ref="B21:C21"/>
    <mergeCell ref="B94:F94"/>
    <mergeCell ref="B95:F95"/>
    <mergeCell ref="B96:F96"/>
    <mergeCell ref="A97:H97"/>
    <mergeCell ref="B90:F90"/>
    <mergeCell ref="B91:F91"/>
    <mergeCell ref="A82:I82"/>
    <mergeCell ref="A83:I83"/>
    <mergeCell ref="A84:I84"/>
    <mergeCell ref="A85:I85"/>
    <mergeCell ref="B92:F92"/>
    <mergeCell ref="B93:F93"/>
    <mergeCell ref="A86:I86"/>
    <mergeCell ref="A87:I87"/>
    <mergeCell ref="B88:F88"/>
    <mergeCell ref="B89:F89"/>
    <mergeCell ref="B78:E78"/>
    <mergeCell ref="H78:I78"/>
    <mergeCell ref="B79:E79"/>
    <mergeCell ref="H79:I79"/>
    <mergeCell ref="A80:G80"/>
    <mergeCell ref="H80:I80"/>
    <mergeCell ref="B75:E75"/>
    <mergeCell ref="H75:I75"/>
    <mergeCell ref="B76:E76"/>
    <mergeCell ref="H76:I76"/>
    <mergeCell ref="B77:E77"/>
    <mergeCell ref="H77:I77"/>
    <mergeCell ref="B72:E72"/>
    <mergeCell ref="H72:I72"/>
    <mergeCell ref="B73:E73"/>
    <mergeCell ref="H73:I73"/>
    <mergeCell ref="B74:E74"/>
    <mergeCell ref="H74:I74"/>
    <mergeCell ref="B69:E69"/>
    <mergeCell ref="H69:I69"/>
    <mergeCell ref="B70:E70"/>
    <mergeCell ref="H70:I70"/>
    <mergeCell ref="B71:E71"/>
    <mergeCell ref="H71:I71"/>
    <mergeCell ref="B52:C52"/>
    <mergeCell ref="B68:E68"/>
    <mergeCell ref="H68:I68"/>
    <mergeCell ref="A63:I63"/>
    <mergeCell ref="H66:I66"/>
    <mergeCell ref="B67:E67"/>
    <mergeCell ref="H67:I67"/>
    <mergeCell ref="A64:I64"/>
    <mergeCell ref="A65:I65"/>
    <mergeCell ref="B55:C55"/>
    <mergeCell ref="B36:C36"/>
    <mergeCell ref="B37:C37"/>
    <mergeCell ref="B38:C38"/>
    <mergeCell ref="B39:C39"/>
    <mergeCell ref="B66:E66"/>
    <mergeCell ref="A61:I61"/>
    <mergeCell ref="A62:I62"/>
    <mergeCell ref="B42:C42"/>
    <mergeCell ref="B43:C43"/>
    <mergeCell ref="B44:C44"/>
    <mergeCell ref="B47:C47"/>
    <mergeCell ref="B48:C48"/>
    <mergeCell ref="B49:C49"/>
    <mergeCell ref="B51:C51"/>
    <mergeCell ref="B59:C59"/>
    <mergeCell ref="B53:C53"/>
    <mergeCell ref="B40:C40"/>
    <mergeCell ref="B41:C41"/>
    <mergeCell ref="B45:C45"/>
    <mergeCell ref="B54:C54"/>
    <mergeCell ref="B56:C56"/>
    <mergeCell ref="B57:C57"/>
    <mergeCell ref="B46:C46"/>
    <mergeCell ref="B50:C50"/>
    <mergeCell ref="B32:H32"/>
    <mergeCell ref="B33:H33"/>
    <mergeCell ref="B26:C26"/>
    <mergeCell ref="A29:I29"/>
    <mergeCell ref="B30:H30"/>
    <mergeCell ref="B27:C27"/>
    <mergeCell ref="B31:H31"/>
    <mergeCell ref="B19:H19"/>
    <mergeCell ref="A15:I15"/>
    <mergeCell ref="B16:H16"/>
    <mergeCell ref="B17:H17"/>
    <mergeCell ref="B18:H18"/>
    <mergeCell ref="B24:C24"/>
    <mergeCell ref="B25:C25"/>
  </mergeCells>
  <phoneticPr fontId="0" type="noConversion"/>
  <dataValidations count="4">
    <dataValidation type="list" showInputMessage="1" showErrorMessage="1" sqref="G67:G79 H89:H96">
      <formula1>"0,0,5,1,1,5,2,2,5,3,3,5,4,4,5,5"</formula1>
    </dataValidation>
    <dataValidation type="list" showInputMessage="1" showErrorMessage="1" sqref="B22:B26">
      <formula1>$J$14:$J$17</formula1>
    </dataValidation>
    <dataValidation type="list" showInputMessage="1" showErrorMessage="1" sqref="B36:B51 B53:B57">
      <formula1>$J$28:$J$35</formula1>
    </dataValidation>
    <dataValidation type="list" showInputMessage="1" showErrorMessage="1" sqref="F58">
      <formula1>"5,10,15"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34"/>
  <sheetViews>
    <sheetView tabSelected="1" zoomScaleNormal="100" workbookViewId="0">
      <selection activeCell="B58" sqref="B58:C58"/>
    </sheetView>
  </sheetViews>
  <sheetFormatPr defaultRowHeight="12.75" x14ac:dyDescent="0.2"/>
  <cols>
    <col min="1" max="1" width="47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4.42578125" style="3" customWidth="1"/>
    <col min="11" max="16384" width="9.140625" style="1"/>
  </cols>
  <sheetData>
    <row r="1" spans="1:10" ht="32.25" customHeight="1" x14ac:dyDescent="0.4">
      <c r="A1" s="101" t="s">
        <v>114</v>
      </c>
      <c r="B1" s="101"/>
      <c r="C1" s="101"/>
      <c r="D1" s="101"/>
      <c r="E1" s="101"/>
      <c r="F1" s="101"/>
      <c r="G1" s="101"/>
      <c r="H1" s="101"/>
      <c r="I1" s="102"/>
    </row>
    <row r="2" spans="1:10" ht="23.25" customHeight="1" x14ac:dyDescent="0.4">
      <c r="A2" s="69"/>
      <c r="B2" s="69"/>
      <c r="C2" s="69"/>
      <c r="D2" s="69"/>
      <c r="E2" s="69"/>
      <c r="F2" s="69"/>
      <c r="G2" s="69"/>
      <c r="H2" s="69"/>
      <c r="I2" s="70"/>
    </row>
    <row r="3" spans="1:10" ht="27.75" x14ac:dyDescent="0.4">
      <c r="A3" s="42" t="s">
        <v>110</v>
      </c>
      <c r="B3" s="98" t="s">
        <v>117</v>
      </c>
      <c r="C3" s="99"/>
      <c r="D3" s="100"/>
      <c r="E3" s="39"/>
      <c r="F3" s="39"/>
      <c r="G3" s="39"/>
      <c r="H3" s="39"/>
      <c r="I3" s="40"/>
    </row>
    <row r="4" spans="1:10" ht="27.75" x14ac:dyDescent="0.4">
      <c r="A4" s="43"/>
      <c r="B4" s="16"/>
      <c r="C4" s="16"/>
      <c r="D4" s="16"/>
      <c r="E4" s="39"/>
      <c r="F4" s="39"/>
      <c r="G4" s="39"/>
      <c r="H4" s="39"/>
      <c r="I4" s="40"/>
    </row>
    <row r="5" spans="1:10" ht="17.25" customHeight="1" thickBot="1" x14ac:dyDescent="0.25">
      <c r="A5" s="44" t="s">
        <v>111</v>
      </c>
      <c r="B5" s="47">
        <v>43351</v>
      </c>
      <c r="C5" s="16"/>
      <c r="D5" s="16"/>
      <c r="E5" s="16"/>
      <c r="F5" s="16"/>
      <c r="G5" s="16" t="s">
        <v>112</v>
      </c>
      <c r="H5" s="48">
        <v>3</v>
      </c>
      <c r="I5" s="41"/>
    </row>
    <row r="6" spans="1:10" x14ac:dyDescent="0.2">
      <c r="A6" s="17" t="s">
        <v>102</v>
      </c>
      <c r="B6" s="16"/>
      <c r="C6" s="18"/>
      <c r="D6" s="18"/>
      <c r="E6" s="18"/>
      <c r="F6" s="18"/>
      <c r="G6" s="18"/>
      <c r="H6" s="16"/>
      <c r="I6" s="19"/>
    </row>
    <row r="7" spans="1:10" x14ac:dyDescent="0.2">
      <c r="A7" s="20"/>
      <c r="B7" s="21" t="s">
        <v>79</v>
      </c>
      <c r="C7" s="16"/>
      <c r="D7" s="16"/>
      <c r="E7" s="16"/>
      <c r="F7" s="16"/>
      <c r="G7" s="16"/>
      <c r="H7" s="16"/>
      <c r="I7" s="22"/>
    </row>
    <row r="8" spans="1:10" x14ac:dyDescent="0.2">
      <c r="A8" s="20"/>
      <c r="B8" s="21" t="s">
        <v>95</v>
      </c>
      <c r="C8" s="16"/>
      <c r="D8" s="16"/>
      <c r="E8" s="16"/>
      <c r="F8" s="16"/>
      <c r="G8" s="16"/>
      <c r="H8" s="16"/>
      <c r="I8" s="22"/>
    </row>
    <row r="9" spans="1:10" x14ac:dyDescent="0.2">
      <c r="A9" s="20"/>
      <c r="B9" s="21" t="s">
        <v>78</v>
      </c>
      <c r="C9" s="16"/>
      <c r="D9" s="16"/>
      <c r="E9" s="16"/>
      <c r="F9" s="16"/>
      <c r="G9" s="16"/>
      <c r="H9" s="16"/>
      <c r="I9" s="22"/>
    </row>
    <row r="10" spans="1:10" x14ac:dyDescent="0.2">
      <c r="A10" s="20"/>
      <c r="B10" s="21"/>
      <c r="C10" s="16"/>
      <c r="D10" s="16"/>
      <c r="E10" s="16"/>
      <c r="F10" s="16"/>
      <c r="G10" s="16"/>
      <c r="H10" s="16"/>
      <c r="I10" s="22"/>
    </row>
    <row r="11" spans="1:10" x14ac:dyDescent="0.2">
      <c r="A11" s="20"/>
      <c r="B11" s="21" t="s">
        <v>80</v>
      </c>
      <c r="C11" s="16"/>
      <c r="D11" s="16"/>
      <c r="E11" s="16"/>
      <c r="F11" s="16"/>
      <c r="G11" s="16"/>
      <c r="H11" s="16"/>
      <c r="I11" s="22"/>
    </row>
    <row r="12" spans="1:10" x14ac:dyDescent="0.2">
      <c r="A12" s="20"/>
      <c r="B12" s="21" t="s">
        <v>81</v>
      </c>
      <c r="C12" s="16"/>
      <c r="D12" s="16"/>
      <c r="E12" s="16"/>
      <c r="F12" s="16"/>
      <c r="G12" s="16"/>
      <c r="H12" s="16"/>
      <c r="I12" s="22"/>
    </row>
    <row r="13" spans="1:10" x14ac:dyDescent="0.2">
      <c r="A13" s="20"/>
      <c r="B13" s="21" t="s">
        <v>82</v>
      </c>
      <c r="C13" s="16"/>
      <c r="D13" s="16"/>
      <c r="E13" s="16"/>
      <c r="F13" s="16"/>
      <c r="G13" s="16"/>
      <c r="H13" s="16"/>
      <c r="I13" s="22"/>
    </row>
    <row r="14" spans="1:10" ht="13.5" thickBot="1" x14ac:dyDescent="0.25">
      <c r="A14" s="23"/>
      <c r="B14" s="24"/>
      <c r="C14" s="24"/>
      <c r="D14" s="24"/>
      <c r="E14" s="24"/>
      <c r="F14" s="24"/>
      <c r="G14" s="24"/>
      <c r="H14" s="24"/>
      <c r="I14" s="25"/>
      <c r="J14" s="3">
        <v>1</v>
      </c>
    </row>
    <row r="15" spans="1:10" ht="15" x14ac:dyDescent="0.25">
      <c r="A15" s="84" t="s">
        <v>1</v>
      </c>
      <c r="B15" s="84"/>
      <c r="C15" s="84"/>
      <c r="D15" s="84"/>
      <c r="E15" s="84"/>
      <c r="F15" s="84"/>
      <c r="G15" s="84"/>
      <c r="H15" s="84"/>
      <c r="I15" s="84"/>
      <c r="J15" s="3">
        <v>2</v>
      </c>
    </row>
    <row r="16" spans="1:10" ht="15" x14ac:dyDescent="0.25">
      <c r="A16" s="71" t="s">
        <v>83</v>
      </c>
      <c r="B16" s="79" t="s">
        <v>0</v>
      </c>
      <c r="C16" s="85"/>
      <c r="D16" s="85"/>
      <c r="E16" s="85"/>
      <c r="F16" s="85"/>
      <c r="G16" s="85"/>
      <c r="H16" s="85"/>
      <c r="I16" s="71" t="s">
        <v>2</v>
      </c>
      <c r="J16" s="3">
        <v>3</v>
      </c>
    </row>
    <row r="17" spans="1:12" x14ac:dyDescent="0.2">
      <c r="A17" s="73" t="s">
        <v>3</v>
      </c>
      <c r="B17" s="86" t="s">
        <v>113</v>
      </c>
      <c r="C17" s="83"/>
      <c r="D17" s="83"/>
      <c r="E17" s="83"/>
      <c r="F17" s="83"/>
      <c r="G17" s="83"/>
      <c r="H17" s="83"/>
      <c r="I17" s="28">
        <v>1</v>
      </c>
    </row>
    <row r="18" spans="1:12" x14ac:dyDescent="0.2">
      <c r="A18" s="73" t="s">
        <v>4</v>
      </c>
      <c r="B18" s="86" t="s">
        <v>103</v>
      </c>
      <c r="C18" s="83"/>
      <c r="D18" s="83"/>
      <c r="E18" s="83"/>
      <c r="F18" s="83"/>
      <c r="G18" s="83"/>
      <c r="H18" s="83"/>
      <c r="I18" s="28">
        <v>2</v>
      </c>
      <c r="J18" s="3">
        <v>1</v>
      </c>
    </row>
    <row r="19" spans="1:12" x14ac:dyDescent="0.2">
      <c r="A19" s="73" t="s">
        <v>5</v>
      </c>
      <c r="B19" s="83" t="s">
        <v>6</v>
      </c>
      <c r="C19" s="83"/>
      <c r="D19" s="83"/>
      <c r="E19" s="83"/>
      <c r="F19" s="83"/>
      <c r="G19" s="83"/>
      <c r="H19" s="83"/>
      <c r="I19" s="28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75" t="s">
        <v>7</v>
      </c>
      <c r="B21" s="95" t="s">
        <v>90</v>
      </c>
      <c r="C21" s="96"/>
    </row>
    <row r="22" spans="1:12" x14ac:dyDescent="0.2">
      <c r="A22" s="68" t="s">
        <v>115</v>
      </c>
      <c r="B22" s="77">
        <v>1</v>
      </c>
      <c r="C22" s="78"/>
      <c r="D22" s="3"/>
    </row>
    <row r="23" spans="1:12" x14ac:dyDescent="0.2">
      <c r="A23" s="50" t="s">
        <v>118</v>
      </c>
      <c r="B23" s="77">
        <v>1</v>
      </c>
      <c r="C23" s="78"/>
    </row>
    <row r="24" spans="1:12" x14ac:dyDescent="0.2">
      <c r="A24" s="50" t="s">
        <v>119</v>
      </c>
      <c r="B24" s="77">
        <v>1</v>
      </c>
      <c r="C24" s="78"/>
    </row>
    <row r="25" spans="1:12" x14ac:dyDescent="0.2">
      <c r="A25" s="50" t="s">
        <v>120</v>
      </c>
      <c r="B25" s="77">
        <v>1</v>
      </c>
      <c r="C25" s="78"/>
    </row>
    <row r="26" spans="1:12" x14ac:dyDescent="0.2">
      <c r="A26" s="50" t="s">
        <v>121</v>
      </c>
      <c r="B26" s="77">
        <v>2</v>
      </c>
      <c r="C26" s="78"/>
    </row>
    <row r="27" spans="1:12" ht="15" x14ac:dyDescent="0.25">
      <c r="A27" s="30" t="s">
        <v>83</v>
      </c>
      <c r="B27" s="81">
        <f>SUM(B22:C26)</f>
        <v>6</v>
      </c>
      <c r="C27" s="82"/>
    </row>
    <row r="28" spans="1:12" ht="15" x14ac:dyDescent="0.25">
      <c r="B28" s="8"/>
      <c r="C28" s="7"/>
    </row>
    <row r="29" spans="1:12" ht="15" x14ac:dyDescent="0.25">
      <c r="A29" s="79" t="s">
        <v>8</v>
      </c>
      <c r="B29" s="79"/>
      <c r="C29" s="79"/>
      <c r="D29" s="79"/>
      <c r="E29" s="79"/>
      <c r="F29" s="79"/>
      <c r="G29" s="79"/>
      <c r="H29" s="79"/>
      <c r="I29" s="79"/>
      <c r="J29" s="3">
        <v>2.5</v>
      </c>
    </row>
    <row r="30" spans="1:12" ht="15" x14ac:dyDescent="0.25">
      <c r="A30" s="71" t="s">
        <v>96</v>
      </c>
      <c r="B30" s="79" t="s">
        <v>0</v>
      </c>
      <c r="C30" s="80"/>
      <c r="D30" s="80"/>
      <c r="E30" s="80"/>
      <c r="F30" s="80"/>
      <c r="G30" s="80"/>
      <c r="H30" s="80"/>
      <c r="I30" s="71" t="s">
        <v>2</v>
      </c>
      <c r="J30" s="3">
        <v>5</v>
      </c>
    </row>
    <row r="31" spans="1:12" x14ac:dyDescent="0.2">
      <c r="A31" s="73" t="s">
        <v>3</v>
      </c>
      <c r="B31" s="76" t="s">
        <v>9</v>
      </c>
      <c r="C31" s="76"/>
      <c r="D31" s="76"/>
      <c r="E31" s="76"/>
      <c r="F31" s="76"/>
      <c r="G31" s="76"/>
      <c r="H31" s="76"/>
      <c r="I31" s="28">
        <v>5</v>
      </c>
      <c r="J31" s="3">
        <v>7.5</v>
      </c>
    </row>
    <row r="32" spans="1:12" x14ac:dyDescent="0.2">
      <c r="A32" s="73" t="s">
        <v>4</v>
      </c>
      <c r="B32" s="76" t="s">
        <v>10</v>
      </c>
      <c r="C32" s="76"/>
      <c r="D32" s="76"/>
      <c r="E32" s="76"/>
      <c r="F32" s="76"/>
      <c r="G32" s="76"/>
      <c r="H32" s="76"/>
      <c r="I32" s="28">
        <v>10</v>
      </c>
      <c r="J32" s="3">
        <v>10</v>
      </c>
      <c r="K32" s="3"/>
    </row>
    <row r="33" spans="1:11" x14ac:dyDescent="0.2">
      <c r="A33" s="73" t="s">
        <v>5</v>
      </c>
      <c r="B33" s="76" t="s">
        <v>11</v>
      </c>
      <c r="C33" s="76"/>
      <c r="D33" s="76"/>
      <c r="E33" s="76"/>
      <c r="F33" s="76"/>
      <c r="G33" s="76"/>
      <c r="H33" s="76"/>
      <c r="I33" s="28">
        <v>15</v>
      </c>
      <c r="J33" s="3">
        <v>12.5</v>
      </c>
      <c r="K33" s="3"/>
    </row>
    <row r="34" spans="1:11" x14ac:dyDescent="0.2">
      <c r="J34" s="3">
        <v>15</v>
      </c>
      <c r="K34" s="3"/>
    </row>
    <row r="35" spans="1:11" ht="15" x14ac:dyDescent="0.25">
      <c r="A35" s="31" t="s">
        <v>12</v>
      </c>
      <c r="B35" s="95" t="s">
        <v>13</v>
      </c>
      <c r="C35" s="96"/>
      <c r="D35" s="2"/>
      <c r="E35" s="2"/>
      <c r="H35" s="3"/>
      <c r="I35" s="3"/>
      <c r="K35" s="3"/>
    </row>
    <row r="36" spans="1:11" x14ac:dyDescent="0.2">
      <c r="A36" s="50" t="s">
        <v>122</v>
      </c>
      <c r="B36" s="77">
        <v>5</v>
      </c>
      <c r="C36" s="78"/>
      <c r="D36" s="3"/>
      <c r="F36" s="3"/>
      <c r="G36" s="3"/>
      <c r="H36" s="3"/>
      <c r="K36" s="3"/>
    </row>
    <row r="37" spans="1:11" x14ac:dyDescent="0.2">
      <c r="A37" s="50" t="s">
        <v>123</v>
      </c>
      <c r="B37" s="77">
        <v>15</v>
      </c>
      <c r="C37" s="78"/>
      <c r="F37" s="3"/>
      <c r="G37" s="3"/>
      <c r="H37" s="3"/>
      <c r="K37" s="3"/>
    </row>
    <row r="38" spans="1:11" x14ac:dyDescent="0.2">
      <c r="A38" s="50" t="s">
        <v>124</v>
      </c>
      <c r="B38" s="77">
        <v>15</v>
      </c>
      <c r="C38" s="78"/>
      <c r="F38" s="3"/>
      <c r="G38" s="3"/>
      <c r="H38" s="3"/>
    </row>
    <row r="39" spans="1:11" x14ac:dyDescent="0.2">
      <c r="A39" s="50" t="s">
        <v>116</v>
      </c>
      <c r="B39" s="77">
        <v>5</v>
      </c>
      <c r="C39" s="78"/>
      <c r="F39" s="3"/>
      <c r="G39" s="3"/>
      <c r="H39" s="3"/>
      <c r="I39" s="3"/>
    </row>
    <row r="40" spans="1:11" x14ac:dyDescent="0.2">
      <c r="A40" s="50" t="s">
        <v>125</v>
      </c>
      <c r="B40" s="77">
        <v>15</v>
      </c>
      <c r="C40" s="78"/>
      <c r="F40" s="3"/>
      <c r="G40" s="3"/>
      <c r="H40" s="3"/>
      <c r="I40" s="3"/>
    </row>
    <row r="41" spans="1:11" x14ac:dyDescent="0.2">
      <c r="A41" s="50" t="s">
        <v>126</v>
      </c>
      <c r="B41" s="77">
        <v>5</v>
      </c>
      <c r="C41" s="78"/>
      <c r="F41" s="3"/>
      <c r="G41" s="3"/>
      <c r="H41" s="3"/>
      <c r="I41" s="3"/>
    </row>
    <row r="42" spans="1:11" x14ac:dyDescent="0.2">
      <c r="A42" s="50" t="s">
        <v>127</v>
      </c>
      <c r="B42" s="77">
        <v>15</v>
      </c>
      <c r="C42" s="78"/>
      <c r="F42" s="3"/>
      <c r="G42" s="3"/>
      <c r="H42" s="3"/>
    </row>
    <row r="43" spans="1:11" x14ac:dyDescent="0.2">
      <c r="A43" s="50" t="s">
        <v>128</v>
      </c>
      <c r="B43" s="77">
        <v>15</v>
      </c>
      <c r="C43" s="78"/>
      <c r="F43" s="3"/>
      <c r="G43" s="3"/>
      <c r="H43" s="3"/>
    </row>
    <row r="44" spans="1:11" x14ac:dyDescent="0.2">
      <c r="A44" s="50" t="s">
        <v>129</v>
      </c>
      <c r="B44" s="77">
        <v>15</v>
      </c>
      <c r="C44" s="78"/>
      <c r="F44" s="3"/>
      <c r="G44" s="3"/>
      <c r="H44" s="3"/>
    </row>
    <row r="45" spans="1:11" x14ac:dyDescent="0.2">
      <c r="A45" s="50" t="s">
        <v>130</v>
      </c>
      <c r="B45" s="77">
        <v>15</v>
      </c>
      <c r="C45" s="78"/>
      <c r="F45" s="3"/>
      <c r="G45" s="3"/>
      <c r="H45" s="3"/>
    </row>
    <row r="46" spans="1:11" x14ac:dyDescent="0.2">
      <c r="A46" s="50" t="s">
        <v>139</v>
      </c>
      <c r="B46" s="77">
        <v>10</v>
      </c>
      <c r="C46" s="78"/>
      <c r="F46" s="3"/>
      <c r="G46" s="3"/>
      <c r="H46" s="3"/>
    </row>
    <row r="47" spans="1:11" x14ac:dyDescent="0.2">
      <c r="A47" s="50" t="s">
        <v>131</v>
      </c>
      <c r="B47" s="77">
        <v>15</v>
      </c>
      <c r="C47" s="78"/>
      <c r="F47" s="3"/>
      <c r="G47" s="3"/>
      <c r="H47" s="3"/>
    </row>
    <row r="48" spans="1:11" x14ac:dyDescent="0.2">
      <c r="A48" s="50" t="s">
        <v>132</v>
      </c>
      <c r="B48" s="77">
        <v>15</v>
      </c>
      <c r="C48" s="78"/>
      <c r="F48" s="3"/>
      <c r="G48" s="3"/>
      <c r="H48" s="3"/>
    </row>
    <row r="49" spans="1:21" x14ac:dyDescent="0.2">
      <c r="A49" s="50" t="s">
        <v>140</v>
      </c>
      <c r="B49" s="77">
        <v>5</v>
      </c>
      <c r="C49" s="78"/>
      <c r="D49" s="3"/>
      <c r="E49" s="3"/>
      <c r="H49" s="3"/>
      <c r="I49" s="3"/>
    </row>
    <row r="50" spans="1:21" x14ac:dyDescent="0.2">
      <c r="A50" s="50" t="s">
        <v>141</v>
      </c>
      <c r="B50" s="77">
        <v>5</v>
      </c>
      <c r="C50" s="78"/>
      <c r="D50" s="3"/>
      <c r="E50" s="3"/>
      <c r="H50" s="3"/>
      <c r="I50" s="3"/>
    </row>
    <row r="51" spans="1:21" x14ac:dyDescent="0.2">
      <c r="A51" s="50" t="s">
        <v>133</v>
      </c>
      <c r="B51" s="77">
        <v>5</v>
      </c>
      <c r="C51" s="78"/>
      <c r="D51" s="3"/>
      <c r="E51" s="3"/>
      <c r="H51" s="3"/>
      <c r="I51" s="3"/>
    </row>
    <row r="52" spans="1:21" x14ac:dyDescent="0.2">
      <c r="A52" s="50" t="s">
        <v>134</v>
      </c>
      <c r="B52" s="77">
        <v>5</v>
      </c>
      <c r="C52" s="78"/>
      <c r="D52" s="3"/>
      <c r="E52" s="3"/>
      <c r="H52" s="3"/>
      <c r="I52" s="3"/>
    </row>
    <row r="53" spans="1:21" x14ac:dyDescent="0.2">
      <c r="A53" s="50" t="s">
        <v>137</v>
      </c>
      <c r="B53" s="77">
        <v>15</v>
      </c>
      <c r="C53" s="78"/>
      <c r="D53" s="3"/>
      <c r="E53" s="3"/>
      <c r="H53" s="3"/>
      <c r="I53" s="3"/>
    </row>
    <row r="54" spans="1:21" x14ac:dyDescent="0.2">
      <c r="A54" s="50" t="s">
        <v>138</v>
      </c>
      <c r="B54" s="77">
        <v>15</v>
      </c>
      <c r="C54" s="78"/>
      <c r="D54" s="3"/>
      <c r="E54" s="3"/>
      <c r="H54" s="3"/>
      <c r="I54" s="3"/>
    </row>
    <row r="55" spans="1:21" x14ac:dyDescent="0.2">
      <c r="A55" s="50" t="s">
        <v>142</v>
      </c>
      <c r="B55" s="77">
        <v>10</v>
      </c>
      <c r="C55" s="78"/>
      <c r="D55" s="3"/>
      <c r="E55" s="3"/>
      <c r="H55" s="3"/>
      <c r="I55" s="3"/>
    </row>
    <row r="56" spans="1:21" x14ac:dyDescent="0.2">
      <c r="A56" s="50" t="s">
        <v>135</v>
      </c>
      <c r="B56" s="77">
        <v>5</v>
      </c>
      <c r="C56" s="78"/>
      <c r="D56" s="3"/>
      <c r="E56" s="3"/>
      <c r="H56" s="3"/>
      <c r="I56" s="3"/>
    </row>
    <row r="57" spans="1:21" x14ac:dyDescent="0.2">
      <c r="A57" s="50" t="s">
        <v>143</v>
      </c>
      <c r="B57" s="77">
        <v>10</v>
      </c>
      <c r="C57" s="78"/>
      <c r="D57" s="3"/>
      <c r="E57" s="3"/>
      <c r="H57" s="3"/>
      <c r="I57" s="3"/>
    </row>
    <row r="58" spans="1:21" x14ac:dyDescent="0.2">
      <c r="A58" s="50" t="s">
        <v>136</v>
      </c>
      <c r="B58" s="77">
        <v>5</v>
      </c>
      <c r="C58" s="78"/>
      <c r="D58" s="3"/>
      <c r="E58" s="3"/>
      <c r="H58" s="3"/>
      <c r="I58" s="3"/>
    </row>
    <row r="59" spans="1:21" x14ac:dyDescent="0.2">
      <c r="A59" s="9"/>
      <c r="B59" s="15"/>
      <c r="C59" s="15"/>
      <c r="D59" s="3"/>
      <c r="E59" s="3"/>
      <c r="F59" s="10"/>
      <c r="G59" s="3"/>
      <c r="H59" s="3"/>
      <c r="I59" s="3"/>
    </row>
    <row r="60" spans="1:21" ht="15" x14ac:dyDescent="0.25">
      <c r="A60" s="71" t="s">
        <v>84</v>
      </c>
      <c r="B60" s="81">
        <f>B27+ SUM(B36:C58)</f>
        <v>246</v>
      </c>
      <c r="C60" s="82"/>
    </row>
    <row r="61" spans="1:21" x14ac:dyDescent="0.2">
      <c r="A61" s="9"/>
      <c r="B61" s="9"/>
      <c r="C61" s="9"/>
      <c r="D61" s="9"/>
      <c r="E61" s="9"/>
      <c r="F61" s="9"/>
      <c r="G61" s="9"/>
      <c r="H61" s="9"/>
      <c r="I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5" x14ac:dyDescent="0.25">
      <c r="A62" s="79" t="s">
        <v>104</v>
      </c>
      <c r="B62" s="88"/>
      <c r="C62" s="88"/>
      <c r="D62" s="88"/>
      <c r="E62" s="88"/>
      <c r="F62" s="88"/>
      <c r="G62" s="89"/>
      <c r="H62" s="89"/>
      <c r="I62" s="8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76" t="s">
        <v>14</v>
      </c>
      <c r="B63" s="76"/>
      <c r="C63" s="76"/>
      <c r="D63" s="76"/>
      <c r="E63" s="76"/>
      <c r="F63" s="76"/>
      <c r="G63" s="76"/>
      <c r="H63" s="76"/>
      <c r="I63" s="76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76" t="s">
        <v>16</v>
      </c>
      <c r="B64" s="76"/>
      <c r="C64" s="76"/>
      <c r="D64" s="76"/>
      <c r="E64" s="76"/>
      <c r="F64" s="76"/>
      <c r="G64" s="76"/>
      <c r="H64" s="76"/>
      <c r="I64" s="7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76" t="s">
        <v>46</v>
      </c>
      <c r="B65" s="76"/>
      <c r="C65" s="76"/>
      <c r="D65" s="76"/>
      <c r="E65" s="76"/>
      <c r="F65" s="76"/>
      <c r="G65" s="76"/>
      <c r="H65" s="76"/>
      <c r="I65" s="7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76" t="s">
        <v>45</v>
      </c>
      <c r="B66" s="89"/>
      <c r="C66" s="89"/>
      <c r="D66" s="89"/>
      <c r="E66" s="89"/>
      <c r="F66" s="89"/>
      <c r="G66" s="89"/>
      <c r="H66" s="89"/>
      <c r="I66" s="8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5" x14ac:dyDescent="0.25">
      <c r="A67" s="72" t="s">
        <v>85</v>
      </c>
      <c r="B67" s="87" t="s">
        <v>0</v>
      </c>
      <c r="C67" s="87"/>
      <c r="D67" s="87"/>
      <c r="E67" s="87"/>
      <c r="F67" s="72" t="s">
        <v>2</v>
      </c>
      <c r="G67" s="72" t="s">
        <v>17</v>
      </c>
      <c r="H67" s="79" t="s">
        <v>100</v>
      </c>
      <c r="I67" s="7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28" t="s">
        <v>48</v>
      </c>
      <c r="B68" s="76" t="s">
        <v>18</v>
      </c>
      <c r="C68" s="76"/>
      <c r="D68" s="76"/>
      <c r="E68" s="76"/>
      <c r="F68" s="28">
        <v>2</v>
      </c>
      <c r="G68" s="51">
        <v>3</v>
      </c>
      <c r="H68" s="90">
        <f>F68*G68</f>
        <v>6</v>
      </c>
      <c r="I68" s="90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28" t="s">
        <v>49</v>
      </c>
      <c r="B69" s="76" t="s">
        <v>19</v>
      </c>
      <c r="C69" s="76"/>
      <c r="D69" s="76"/>
      <c r="E69" s="76"/>
      <c r="F69" s="28">
        <v>1</v>
      </c>
      <c r="G69" s="51">
        <v>5</v>
      </c>
      <c r="H69" s="90">
        <f t="shared" ref="H69:H80" si="0">F69*G69</f>
        <v>5</v>
      </c>
      <c r="I69" s="90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28" t="s">
        <v>50</v>
      </c>
      <c r="B70" s="76" t="s">
        <v>20</v>
      </c>
      <c r="C70" s="76"/>
      <c r="D70" s="76"/>
      <c r="E70" s="76"/>
      <c r="F70" s="28">
        <v>1</v>
      </c>
      <c r="G70" s="51">
        <v>2</v>
      </c>
      <c r="H70" s="90">
        <f t="shared" si="0"/>
        <v>2</v>
      </c>
      <c r="I70" s="9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28" t="s">
        <v>51</v>
      </c>
      <c r="B71" s="76" t="s">
        <v>21</v>
      </c>
      <c r="C71" s="76"/>
      <c r="D71" s="76"/>
      <c r="E71" s="76"/>
      <c r="F71" s="28">
        <v>1</v>
      </c>
      <c r="G71" s="51">
        <v>3</v>
      </c>
      <c r="H71" s="90">
        <f t="shared" si="0"/>
        <v>3</v>
      </c>
      <c r="I71" s="9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28" t="s">
        <v>52</v>
      </c>
      <c r="B72" s="76" t="s">
        <v>22</v>
      </c>
      <c r="C72" s="76"/>
      <c r="D72" s="76"/>
      <c r="E72" s="76"/>
      <c r="F72" s="28">
        <v>1</v>
      </c>
      <c r="G72" s="51">
        <v>3</v>
      </c>
      <c r="H72" s="90">
        <f t="shared" si="0"/>
        <v>3</v>
      </c>
      <c r="I72" s="90"/>
      <c r="K72" s="9"/>
      <c r="L72" s="9"/>
      <c r="M72" s="11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28" t="s">
        <v>53</v>
      </c>
      <c r="B73" s="76" t="s">
        <v>23</v>
      </c>
      <c r="C73" s="76"/>
      <c r="D73" s="76"/>
      <c r="E73" s="76"/>
      <c r="F73" s="28">
        <v>0.5</v>
      </c>
      <c r="G73" s="51">
        <v>0</v>
      </c>
      <c r="H73" s="90">
        <f t="shared" si="0"/>
        <v>0</v>
      </c>
      <c r="I73" s="9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28" t="s">
        <v>54</v>
      </c>
      <c r="B74" s="76" t="s">
        <v>24</v>
      </c>
      <c r="C74" s="76"/>
      <c r="D74" s="76"/>
      <c r="E74" s="76"/>
      <c r="F74" s="28">
        <v>0.5</v>
      </c>
      <c r="G74" s="51">
        <v>1</v>
      </c>
      <c r="H74" s="90">
        <f t="shared" si="0"/>
        <v>0.5</v>
      </c>
      <c r="I74" s="9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28" t="s">
        <v>55</v>
      </c>
      <c r="B75" s="76" t="s">
        <v>25</v>
      </c>
      <c r="C75" s="76"/>
      <c r="D75" s="76"/>
      <c r="E75" s="76"/>
      <c r="F75" s="28">
        <v>2</v>
      </c>
      <c r="G75" s="51">
        <v>1</v>
      </c>
      <c r="H75" s="90">
        <f t="shared" si="0"/>
        <v>2</v>
      </c>
      <c r="I75" s="9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28" t="s">
        <v>56</v>
      </c>
      <c r="B76" s="76" t="s">
        <v>26</v>
      </c>
      <c r="C76" s="76"/>
      <c r="D76" s="76"/>
      <c r="E76" s="76"/>
      <c r="F76" s="28">
        <v>1</v>
      </c>
      <c r="G76" s="51">
        <v>5</v>
      </c>
      <c r="H76" s="90">
        <f t="shared" si="0"/>
        <v>5</v>
      </c>
      <c r="I76" s="9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28" t="s">
        <v>57</v>
      </c>
      <c r="B77" s="76" t="s">
        <v>27</v>
      </c>
      <c r="C77" s="76"/>
      <c r="D77" s="76"/>
      <c r="E77" s="76"/>
      <c r="F77" s="28">
        <v>1</v>
      </c>
      <c r="G77" s="51">
        <v>2</v>
      </c>
      <c r="H77" s="90">
        <f t="shared" si="0"/>
        <v>2</v>
      </c>
      <c r="I77" s="9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28" t="s">
        <v>58</v>
      </c>
      <c r="B78" s="76" t="s">
        <v>47</v>
      </c>
      <c r="C78" s="76"/>
      <c r="D78" s="76"/>
      <c r="E78" s="76"/>
      <c r="F78" s="28">
        <v>1</v>
      </c>
      <c r="G78" s="51">
        <v>1</v>
      </c>
      <c r="H78" s="90">
        <f t="shared" si="0"/>
        <v>1</v>
      </c>
      <c r="I78" s="9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28" t="s">
        <v>59</v>
      </c>
      <c r="B79" s="76" t="s">
        <v>28</v>
      </c>
      <c r="C79" s="76"/>
      <c r="D79" s="76"/>
      <c r="E79" s="76"/>
      <c r="F79" s="28">
        <v>1</v>
      </c>
      <c r="G79" s="51">
        <v>1</v>
      </c>
      <c r="H79" s="90">
        <f t="shared" si="0"/>
        <v>1</v>
      </c>
      <c r="I79" s="9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28" t="s">
        <v>60</v>
      </c>
      <c r="B80" s="76" t="s">
        <v>29</v>
      </c>
      <c r="C80" s="76"/>
      <c r="D80" s="76"/>
      <c r="E80" s="76"/>
      <c r="F80" s="28">
        <v>1</v>
      </c>
      <c r="G80" s="51">
        <v>1</v>
      </c>
      <c r="H80" s="90">
        <f t="shared" si="0"/>
        <v>1</v>
      </c>
      <c r="I80" s="9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5" x14ac:dyDescent="0.25">
      <c r="A81" s="88" t="s">
        <v>85</v>
      </c>
      <c r="B81" s="89"/>
      <c r="C81" s="89"/>
      <c r="D81" s="89"/>
      <c r="E81" s="89"/>
      <c r="F81" s="89"/>
      <c r="G81" s="89"/>
      <c r="H81" s="91">
        <f>0.6+(0.01*(SUM(H68:I80)))</f>
        <v>0.91500000000000004</v>
      </c>
      <c r="I81" s="9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B82" s="9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" x14ac:dyDescent="0.25">
      <c r="A83" s="79" t="s">
        <v>105</v>
      </c>
      <c r="B83" s="88"/>
      <c r="C83" s="88"/>
      <c r="D83" s="88"/>
      <c r="E83" s="89"/>
      <c r="F83" s="89"/>
      <c r="G83" s="89"/>
      <c r="H83" s="89"/>
      <c r="I83" s="8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A84" s="76" t="s">
        <v>14</v>
      </c>
      <c r="B84" s="76"/>
      <c r="C84" s="76"/>
      <c r="D84" s="76"/>
      <c r="E84" s="76"/>
      <c r="F84" s="76"/>
      <c r="G84" s="76"/>
      <c r="H84" s="89"/>
      <c r="I84" s="8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">
      <c r="A85" s="76" t="s">
        <v>15</v>
      </c>
      <c r="B85" s="76"/>
      <c r="C85" s="76"/>
      <c r="D85" s="76"/>
      <c r="E85" s="76"/>
      <c r="F85" s="76"/>
      <c r="G85" s="76"/>
      <c r="H85" s="89"/>
      <c r="I85" s="8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76" t="s">
        <v>30</v>
      </c>
      <c r="B86" s="76"/>
      <c r="C86" s="76"/>
      <c r="D86" s="76"/>
      <c r="E86" s="76"/>
      <c r="F86" s="76"/>
      <c r="G86" s="76"/>
      <c r="H86" s="89"/>
      <c r="I86" s="8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76" t="s">
        <v>31</v>
      </c>
      <c r="B87" s="76"/>
      <c r="C87" s="76"/>
      <c r="D87" s="76"/>
      <c r="E87" s="76"/>
      <c r="F87" s="76"/>
      <c r="G87" s="76"/>
      <c r="H87" s="89"/>
      <c r="I87" s="8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76" t="s">
        <v>32</v>
      </c>
      <c r="B88" s="89"/>
      <c r="C88" s="89"/>
      <c r="D88" s="89"/>
      <c r="E88" s="89"/>
      <c r="F88" s="89"/>
      <c r="G88" s="89"/>
      <c r="H88" s="89"/>
      <c r="I88" s="8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5" x14ac:dyDescent="0.25">
      <c r="A89" s="72" t="s">
        <v>86</v>
      </c>
      <c r="B89" s="87" t="s">
        <v>0</v>
      </c>
      <c r="C89" s="76"/>
      <c r="D89" s="76"/>
      <c r="E89" s="76"/>
      <c r="F89" s="76"/>
      <c r="G89" s="72" t="s">
        <v>2</v>
      </c>
      <c r="H89" s="72" t="s">
        <v>17</v>
      </c>
      <c r="I89" s="71" t="s">
        <v>100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28" t="s">
        <v>61</v>
      </c>
      <c r="B90" s="76" t="s">
        <v>33</v>
      </c>
      <c r="C90" s="76"/>
      <c r="D90" s="76"/>
      <c r="E90" s="76"/>
      <c r="F90" s="76"/>
      <c r="G90" s="28">
        <v>1.5</v>
      </c>
      <c r="H90" s="51">
        <v>4</v>
      </c>
      <c r="I90" s="74">
        <f>G90*H90</f>
        <v>6</v>
      </c>
      <c r="J90" s="3">
        <f t="shared" ref="J90:J95" si="1">IF(H90&lt;=3,1,0)</f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28" t="s">
        <v>62</v>
      </c>
      <c r="B91" s="76" t="s">
        <v>34</v>
      </c>
      <c r="C91" s="76"/>
      <c r="D91" s="76"/>
      <c r="E91" s="76"/>
      <c r="F91" s="76"/>
      <c r="G91" s="28">
        <v>0.5</v>
      </c>
      <c r="H91" s="51">
        <v>4</v>
      </c>
      <c r="I91" s="74">
        <f t="shared" ref="I91:I97" si="2">G91*H91</f>
        <v>2</v>
      </c>
      <c r="J91" s="3">
        <f t="shared" si="1"/>
        <v>0</v>
      </c>
    </row>
    <row r="92" spans="1:21" x14ac:dyDescent="0.2">
      <c r="A92" s="28" t="s">
        <v>63</v>
      </c>
      <c r="B92" s="76" t="s">
        <v>35</v>
      </c>
      <c r="C92" s="76"/>
      <c r="D92" s="76"/>
      <c r="E92" s="76"/>
      <c r="F92" s="76"/>
      <c r="G92" s="28">
        <v>1</v>
      </c>
      <c r="H92" s="51">
        <v>5</v>
      </c>
      <c r="I92" s="74">
        <f t="shared" si="2"/>
        <v>5</v>
      </c>
      <c r="J92" s="3">
        <f t="shared" si="1"/>
        <v>0</v>
      </c>
    </row>
    <row r="93" spans="1:21" x14ac:dyDescent="0.2">
      <c r="A93" s="28" t="s">
        <v>64</v>
      </c>
      <c r="B93" s="76" t="s">
        <v>36</v>
      </c>
      <c r="C93" s="76"/>
      <c r="D93" s="76"/>
      <c r="E93" s="76"/>
      <c r="F93" s="76"/>
      <c r="G93" s="28">
        <v>0.5</v>
      </c>
      <c r="H93" s="51">
        <v>4</v>
      </c>
      <c r="I93" s="74">
        <f t="shared" si="2"/>
        <v>2</v>
      </c>
      <c r="J93" s="3">
        <f t="shared" si="1"/>
        <v>0</v>
      </c>
    </row>
    <row r="94" spans="1:21" x14ac:dyDescent="0.2">
      <c r="A94" s="28" t="s">
        <v>65</v>
      </c>
      <c r="B94" s="76" t="s">
        <v>37</v>
      </c>
      <c r="C94" s="76"/>
      <c r="D94" s="76"/>
      <c r="E94" s="76"/>
      <c r="F94" s="76"/>
      <c r="G94" s="28">
        <v>1</v>
      </c>
      <c r="H94" s="51">
        <v>5</v>
      </c>
      <c r="I94" s="74">
        <f t="shared" si="2"/>
        <v>5</v>
      </c>
      <c r="J94" s="3">
        <f t="shared" si="1"/>
        <v>0</v>
      </c>
    </row>
    <row r="95" spans="1:21" x14ac:dyDescent="0.2">
      <c r="A95" s="28" t="s">
        <v>66</v>
      </c>
      <c r="B95" s="97" t="s">
        <v>99</v>
      </c>
      <c r="C95" s="76"/>
      <c r="D95" s="76"/>
      <c r="E95" s="76"/>
      <c r="F95" s="76"/>
      <c r="G95" s="28">
        <v>2</v>
      </c>
      <c r="H95" s="51">
        <v>4</v>
      </c>
      <c r="I95" s="74">
        <f t="shared" si="2"/>
        <v>8</v>
      </c>
      <c r="J95" s="3">
        <f t="shared" si="1"/>
        <v>0</v>
      </c>
    </row>
    <row r="96" spans="1:21" x14ac:dyDescent="0.2">
      <c r="A96" s="28" t="s">
        <v>67</v>
      </c>
      <c r="B96" s="76" t="s">
        <v>38</v>
      </c>
      <c r="C96" s="76"/>
      <c r="D96" s="76"/>
      <c r="E96" s="76"/>
      <c r="F96" s="76"/>
      <c r="G96" s="28">
        <v>-1</v>
      </c>
      <c r="H96" s="51">
        <v>0</v>
      </c>
      <c r="I96" s="74">
        <f t="shared" si="2"/>
        <v>0</v>
      </c>
      <c r="J96" s="3">
        <f>IF(H96&gt;=3,1,0)</f>
        <v>0</v>
      </c>
    </row>
    <row r="97" spans="1:21" x14ac:dyDescent="0.2">
      <c r="A97" s="28" t="s">
        <v>68</v>
      </c>
      <c r="B97" s="76" t="s">
        <v>39</v>
      </c>
      <c r="C97" s="76"/>
      <c r="D97" s="76"/>
      <c r="E97" s="76"/>
      <c r="F97" s="76"/>
      <c r="G97" s="28">
        <v>-1</v>
      </c>
      <c r="H97" s="51">
        <v>0</v>
      </c>
      <c r="I97" s="74">
        <f t="shared" si="2"/>
        <v>0</v>
      </c>
      <c r="J97" s="3">
        <f>IF(H97&gt;=3,1,0)</f>
        <v>0</v>
      </c>
    </row>
    <row r="98" spans="1:21" s="3" customFormat="1" ht="15" x14ac:dyDescent="0.25">
      <c r="A98" s="79" t="s">
        <v>86</v>
      </c>
      <c r="B98" s="88"/>
      <c r="C98" s="88"/>
      <c r="D98" s="88"/>
      <c r="E98" s="88"/>
      <c r="F98" s="88"/>
      <c r="G98" s="88"/>
      <c r="H98" s="88"/>
      <c r="I98" s="56">
        <f>1.4+(-0.03*(SUM(I90:I97)))</f>
        <v>0.55999999999999994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100" spans="1:21" s="3" customFormat="1" ht="15" x14ac:dyDescent="0.25">
      <c r="A100" s="72" t="s">
        <v>72</v>
      </c>
      <c r="B100" s="57">
        <f>I98*H81*B60</f>
        <v>126.0504</v>
      </c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3" customFormat="1" ht="15" x14ac:dyDescent="0.25">
      <c r="A101" s="12"/>
      <c r="B101" s="13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s="3" customFormat="1" ht="15.75" thickBot="1" x14ac:dyDescent="0.3">
      <c r="A102" s="116" t="s">
        <v>107</v>
      </c>
      <c r="B102" s="117"/>
      <c r="C102" s="117"/>
      <c r="D102" s="117"/>
      <c r="E102" s="117"/>
      <c r="F102" s="117"/>
      <c r="G102" s="117"/>
      <c r="H102" s="117"/>
      <c r="I102" s="11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3" customFormat="1" ht="15" x14ac:dyDescent="0.25">
      <c r="A103" s="118" t="s">
        <v>70</v>
      </c>
      <c r="B103" s="119"/>
      <c r="C103" s="119"/>
      <c r="D103" s="119"/>
      <c r="E103" s="119"/>
      <c r="F103" s="119"/>
      <c r="G103" s="119"/>
      <c r="H103" s="119"/>
      <c r="I103" s="12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s="3" customFormat="1" ht="15" x14ac:dyDescent="0.25">
      <c r="A104" s="112" t="s">
        <v>40</v>
      </c>
      <c r="B104" s="88"/>
      <c r="C104" s="88"/>
      <c r="D104" s="88"/>
      <c r="E104" s="88"/>
      <c r="F104" s="88"/>
      <c r="G104" s="88"/>
      <c r="H104" s="88"/>
      <c r="I104" s="11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3" customFormat="1" x14ac:dyDescent="0.2">
      <c r="A105" s="105" t="s">
        <v>108</v>
      </c>
      <c r="B105" s="76"/>
      <c r="C105" s="76"/>
      <c r="D105" s="76"/>
      <c r="E105" s="76"/>
      <c r="F105" s="76"/>
      <c r="G105" s="76"/>
      <c r="H105" s="76"/>
      <c r="I105" s="10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3" customFormat="1" x14ac:dyDescent="0.2">
      <c r="A106" s="105" t="s">
        <v>109</v>
      </c>
      <c r="B106" s="76"/>
      <c r="C106" s="76"/>
      <c r="D106" s="76"/>
      <c r="E106" s="76"/>
      <c r="F106" s="76"/>
      <c r="G106" s="76"/>
      <c r="H106" s="76"/>
      <c r="I106" s="10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s="3" customFormat="1" ht="15" x14ac:dyDescent="0.25">
      <c r="A107" s="92"/>
      <c r="B107" s="93"/>
      <c r="C107" s="93"/>
      <c r="D107" s="93"/>
      <c r="E107" s="93"/>
      <c r="F107" s="94"/>
      <c r="G107" s="107" t="s">
        <v>41</v>
      </c>
      <c r="H107" s="108"/>
      <c r="I107" s="58">
        <v>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3" customFormat="1" ht="15" x14ac:dyDescent="0.25">
      <c r="A108" s="92"/>
      <c r="B108" s="93"/>
      <c r="C108" s="93"/>
      <c r="D108" s="93"/>
      <c r="E108" s="93"/>
      <c r="F108" s="94"/>
      <c r="G108" s="107" t="s">
        <v>42</v>
      </c>
      <c r="H108" s="108"/>
      <c r="I108" s="58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3" customFormat="1" ht="15" x14ac:dyDescent="0.25">
      <c r="A109" s="92"/>
      <c r="B109" s="93"/>
      <c r="C109" s="93"/>
      <c r="D109" s="93"/>
      <c r="E109" s="93"/>
      <c r="F109" s="94"/>
      <c r="G109" s="107" t="s">
        <v>43</v>
      </c>
      <c r="H109" s="108"/>
      <c r="I109" s="58">
        <f>I107+I108</f>
        <v>3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3" customFormat="1" ht="15" x14ac:dyDescent="0.25">
      <c r="A110" s="114" t="s">
        <v>69</v>
      </c>
      <c r="B110" s="115"/>
      <c r="C110" s="115"/>
      <c r="D110" s="115"/>
      <c r="E110" s="115"/>
      <c r="F110" s="115"/>
      <c r="G110" s="115"/>
      <c r="H110" s="115"/>
      <c r="I110" s="59">
        <f>C118</f>
        <v>28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3" customFormat="1" ht="15" x14ac:dyDescent="0.25">
      <c r="A111" s="112" t="s">
        <v>71</v>
      </c>
      <c r="B111" s="88"/>
      <c r="C111" s="88"/>
      <c r="D111" s="88"/>
      <c r="E111" s="88"/>
      <c r="F111" s="88"/>
      <c r="G111" s="88"/>
      <c r="H111" s="88"/>
      <c r="I111" s="11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3" customFormat="1" x14ac:dyDescent="0.2">
      <c r="A112" s="103" t="s">
        <v>44</v>
      </c>
      <c r="B112" s="89"/>
      <c r="C112" s="89"/>
      <c r="D112" s="89"/>
      <c r="E112" s="89"/>
      <c r="F112" s="89"/>
      <c r="G112" s="89"/>
      <c r="H112" s="89"/>
      <c r="I112" s="10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s="3" customFormat="1" x14ac:dyDescent="0.2">
      <c r="A113" s="103" t="s">
        <v>97</v>
      </c>
      <c r="B113" s="89"/>
      <c r="C113" s="89"/>
      <c r="D113" s="89"/>
      <c r="E113" s="89"/>
      <c r="F113" s="89"/>
      <c r="G113" s="89"/>
      <c r="H113" s="89"/>
      <c r="I113" s="10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3" customFormat="1" ht="13.5" thickBot="1" x14ac:dyDescent="0.25">
      <c r="A114" s="109" t="s">
        <v>98</v>
      </c>
      <c r="B114" s="110"/>
      <c r="C114" s="110"/>
      <c r="D114" s="110"/>
      <c r="E114" s="110"/>
      <c r="F114" s="110"/>
      <c r="G114" s="110"/>
      <c r="H114" s="110"/>
      <c r="I114" s="11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6" spans="1:21" s="3" customFormat="1" ht="15" x14ac:dyDescent="0.25">
      <c r="A116" s="79" t="s">
        <v>101</v>
      </c>
      <c r="B116" s="88"/>
      <c r="C116" s="88"/>
      <c r="D116" s="88"/>
      <c r="E116" s="88"/>
      <c r="F116" s="88"/>
      <c r="G116" s="88"/>
      <c r="H116" s="88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s="3" customFormat="1" ht="15" x14ac:dyDescent="0.25">
      <c r="A117" s="72" t="s">
        <v>91</v>
      </c>
      <c r="B117" s="30" t="s">
        <v>72</v>
      </c>
      <c r="C117" s="33" t="s">
        <v>89</v>
      </c>
      <c r="D117" s="30" t="s">
        <v>74</v>
      </c>
      <c r="E117" s="30" t="s">
        <v>87</v>
      </c>
      <c r="F117" s="30" t="s">
        <v>88</v>
      </c>
      <c r="G117" s="30" t="s">
        <v>73</v>
      </c>
      <c r="H117" s="30" t="s">
        <v>77</v>
      </c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s="3" customFormat="1" ht="15" x14ac:dyDescent="0.25">
      <c r="A118" s="72"/>
      <c r="B118" s="60">
        <f>B100</f>
        <v>126.0504</v>
      </c>
      <c r="C118" s="61">
        <f>IF(I109&lt;=2,20,IF(I109&lt;5,28,"Reduzir a complexidade"))</f>
        <v>28</v>
      </c>
      <c r="D118" s="61">
        <f>IF(I109&lt;=2,20*B118,IF(I109&lt;5,28*B118,"-"))</f>
        <v>3529.4112</v>
      </c>
      <c r="E118" s="61">
        <f>IF(I109&lt;=2,20*B118/8,IF(I109&lt;5,28*B118/8,"-"))</f>
        <v>441.1764</v>
      </c>
      <c r="F118" s="62">
        <f>IF(I109&lt;=2,20*B118/20/8,IF(I109&lt;5,28*B118/20/8,"-"))</f>
        <v>22.058820000000001</v>
      </c>
      <c r="G118" s="53">
        <v>50</v>
      </c>
      <c r="H118" s="63">
        <f>IF(I109&lt;=2,20*B118*G118,IF(I109&lt;5,28*B118*G118,"-"))</f>
        <v>176470.56</v>
      </c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s="3" customFormat="1" ht="15" x14ac:dyDescent="0.25">
      <c r="A119" s="52">
        <v>4</v>
      </c>
      <c r="B119" s="35"/>
      <c r="C119" s="36"/>
      <c r="D119" s="61">
        <f>IF(I109&lt;=2,20*B118/A119,IF(I109&lt;5,28*B118/A119,"-"))</f>
        <v>882.3528</v>
      </c>
      <c r="E119" s="61">
        <f>IF(I109&lt;=2,20*B118/A119/8,IF(I109&lt;5,28*B118/A119/8,"-"))</f>
        <v>110.2941</v>
      </c>
      <c r="F119" s="62">
        <f>IF(I109&lt;=2,20*B118/A119/20/8,IF(I109&lt;5,28*B118/A119/20/8,"-"))</f>
        <v>5.5147050000000002</v>
      </c>
      <c r="G119" s="34"/>
      <c r="H119" s="28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s="3" customFormat="1" x14ac:dyDescent="0.2">
      <c r="F120" s="14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s="3" customFormat="1" ht="15" x14ac:dyDescent="0.25">
      <c r="A121" s="88" t="s">
        <v>75</v>
      </c>
      <c r="B121" s="88"/>
      <c r="C121" s="88"/>
      <c r="D121" s="88"/>
      <c r="E121" s="88"/>
      <c r="F121" s="88"/>
      <c r="G121" s="88"/>
      <c r="H121" s="88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s="3" customFormat="1" ht="15" x14ac:dyDescent="0.25">
      <c r="A122" s="72" t="s">
        <v>91</v>
      </c>
      <c r="B122" s="30" t="s">
        <v>72</v>
      </c>
      <c r="C122" s="33" t="s">
        <v>89</v>
      </c>
      <c r="D122" s="30" t="s">
        <v>74</v>
      </c>
      <c r="E122" s="30" t="s">
        <v>87</v>
      </c>
      <c r="F122" s="30" t="s">
        <v>88</v>
      </c>
      <c r="G122" s="30" t="s">
        <v>73</v>
      </c>
      <c r="H122" s="30" t="s">
        <v>77</v>
      </c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s="3" customFormat="1" ht="15" x14ac:dyDescent="0.25">
      <c r="A123" s="72"/>
      <c r="B123" s="60">
        <f>B100</f>
        <v>126.0504</v>
      </c>
      <c r="C123" s="61">
        <v>20</v>
      </c>
      <c r="D123" s="60">
        <f>B123*C123</f>
        <v>2521.0079999999998</v>
      </c>
      <c r="E123" s="60">
        <f>D123/8</f>
        <v>315.12599999999998</v>
      </c>
      <c r="F123" s="65">
        <f>E123/20</f>
        <v>15.7563</v>
      </c>
      <c r="G123" s="66">
        <f>G118</f>
        <v>50</v>
      </c>
      <c r="H123" s="66">
        <f>G123*D123</f>
        <v>126050.4</v>
      </c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3" customFormat="1" ht="15" x14ac:dyDescent="0.25">
      <c r="A124" s="64">
        <f>A119</f>
        <v>4</v>
      </c>
      <c r="B124" s="35"/>
      <c r="C124" s="36"/>
      <c r="D124" s="60">
        <f>D123/A124</f>
        <v>630.25199999999995</v>
      </c>
      <c r="E124" s="60">
        <f>D124/8</f>
        <v>78.781499999999994</v>
      </c>
      <c r="F124" s="65">
        <f>E124/20</f>
        <v>3.9390749999999999</v>
      </c>
      <c r="G124" s="34"/>
      <c r="H124" s="28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3" customFormat="1" x14ac:dyDescent="0.2">
      <c r="F125" s="14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3" customFormat="1" ht="15" x14ac:dyDescent="0.25">
      <c r="A126" s="88" t="s">
        <v>76</v>
      </c>
      <c r="B126" s="88"/>
      <c r="C126" s="88"/>
      <c r="D126" s="88"/>
      <c r="E126" s="88"/>
      <c r="F126" s="88"/>
      <c r="G126" s="88"/>
      <c r="H126" s="88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3" customFormat="1" ht="15" x14ac:dyDescent="0.25">
      <c r="A127" s="72" t="s">
        <v>91</v>
      </c>
      <c r="B127" s="30" t="s">
        <v>72</v>
      </c>
      <c r="C127" s="33" t="s">
        <v>89</v>
      </c>
      <c r="D127" s="30" t="s">
        <v>74</v>
      </c>
      <c r="E127" s="30" t="s">
        <v>87</v>
      </c>
      <c r="F127" s="30" t="s">
        <v>88</v>
      </c>
      <c r="G127" s="30" t="s">
        <v>73</v>
      </c>
      <c r="H127" s="30" t="s">
        <v>77</v>
      </c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3" customFormat="1" ht="15" x14ac:dyDescent="0.25">
      <c r="A128" s="72"/>
      <c r="B128" s="60">
        <f>B100</f>
        <v>126.0504</v>
      </c>
      <c r="C128" s="61">
        <v>28</v>
      </c>
      <c r="D128" s="60">
        <f>B128*C128</f>
        <v>3529.4112</v>
      </c>
      <c r="E128" s="60">
        <f>D128/8</f>
        <v>441.1764</v>
      </c>
      <c r="F128" s="65">
        <f>E128/20</f>
        <v>22.058820000000001</v>
      </c>
      <c r="G128" s="66">
        <f>G118</f>
        <v>50</v>
      </c>
      <c r="H128" s="66">
        <f>G128*D128</f>
        <v>176470.56</v>
      </c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s="3" customFormat="1" ht="15" x14ac:dyDescent="0.25">
      <c r="A129" s="64">
        <f>A119</f>
        <v>4</v>
      </c>
      <c r="B129" s="35"/>
      <c r="C129" s="36"/>
      <c r="D129" s="60">
        <f>D128/A129</f>
        <v>882.3528</v>
      </c>
      <c r="E129" s="60">
        <f>D129/8</f>
        <v>110.2941</v>
      </c>
      <c r="F129" s="65">
        <f>E129/20</f>
        <v>5.5147050000000002</v>
      </c>
      <c r="G129" s="34"/>
      <c r="H129" s="28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1" spans="1:21" ht="13.5" thickBot="1" x14ac:dyDescent="0.25">
      <c r="A131" s="1" t="s">
        <v>94</v>
      </c>
    </row>
    <row r="132" spans="1:21" ht="13.5" thickBot="1" x14ac:dyDescent="0.25">
      <c r="A132" s="37"/>
      <c r="B132" s="1" t="s">
        <v>92</v>
      </c>
    </row>
    <row r="133" spans="1:21" ht="13.5" thickBot="1" x14ac:dyDescent="0.25">
      <c r="A133" s="54"/>
      <c r="B133" s="1" t="s">
        <v>93</v>
      </c>
    </row>
    <row r="134" spans="1:21" ht="13.5" thickBot="1" x14ac:dyDescent="0.25">
      <c r="A134" s="67"/>
      <c r="B134" s="38" t="s">
        <v>106</v>
      </c>
    </row>
  </sheetData>
  <mergeCells count="114">
    <mergeCell ref="A114:I114"/>
    <mergeCell ref="A116:H116"/>
    <mergeCell ref="A121:H121"/>
    <mergeCell ref="A126:H126"/>
    <mergeCell ref="B57:C57"/>
    <mergeCell ref="A109:F109"/>
    <mergeCell ref="G109:H109"/>
    <mergeCell ref="A110:H110"/>
    <mergeCell ref="A111:I111"/>
    <mergeCell ref="A112:I112"/>
    <mergeCell ref="A113:I113"/>
    <mergeCell ref="A104:I104"/>
    <mergeCell ref="A105:I105"/>
    <mergeCell ref="A106:I106"/>
    <mergeCell ref="A107:F107"/>
    <mergeCell ref="G107:H107"/>
    <mergeCell ref="A108:F108"/>
    <mergeCell ref="G108:H108"/>
    <mergeCell ref="B95:F95"/>
    <mergeCell ref="B96:F96"/>
    <mergeCell ref="B97:F97"/>
    <mergeCell ref="A98:H98"/>
    <mergeCell ref="A102:I102"/>
    <mergeCell ref="A103:I103"/>
    <mergeCell ref="B89:F89"/>
    <mergeCell ref="B90:F90"/>
    <mergeCell ref="B91:F91"/>
    <mergeCell ref="B92:F92"/>
    <mergeCell ref="B93:F93"/>
    <mergeCell ref="B94:F94"/>
    <mergeCell ref="A83:I83"/>
    <mergeCell ref="A84:I84"/>
    <mergeCell ref="A85:I85"/>
    <mergeCell ref="A86:I86"/>
    <mergeCell ref="A87:I87"/>
    <mergeCell ref="A88:I88"/>
    <mergeCell ref="B79:E79"/>
    <mergeCell ref="H79:I79"/>
    <mergeCell ref="B80:E80"/>
    <mergeCell ref="H80:I80"/>
    <mergeCell ref="A81:G81"/>
    <mergeCell ref="H81:I81"/>
    <mergeCell ref="B76:E76"/>
    <mergeCell ref="H76:I76"/>
    <mergeCell ref="B77:E77"/>
    <mergeCell ref="H77:I77"/>
    <mergeCell ref="B78:E78"/>
    <mergeCell ref="H78:I78"/>
    <mergeCell ref="B73:E73"/>
    <mergeCell ref="H73:I73"/>
    <mergeCell ref="B74:E74"/>
    <mergeCell ref="H74:I74"/>
    <mergeCell ref="B75:E75"/>
    <mergeCell ref="H75:I75"/>
    <mergeCell ref="B70:E70"/>
    <mergeCell ref="H70:I70"/>
    <mergeCell ref="B71:E71"/>
    <mergeCell ref="H71:I71"/>
    <mergeCell ref="B72:E72"/>
    <mergeCell ref="H72:I72"/>
    <mergeCell ref="B67:E67"/>
    <mergeCell ref="H67:I67"/>
    <mergeCell ref="B68:E68"/>
    <mergeCell ref="H68:I68"/>
    <mergeCell ref="B69:E69"/>
    <mergeCell ref="H69:I69"/>
    <mergeCell ref="B60:C60"/>
    <mergeCell ref="A62:I62"/>
    <mergeCell ref="A63:I63"/>
    <mergeCell ref="A64:I64"/>
    <mergeCell ref="A65:I65"/>
    <mergeCell ref="A66:I66"/>
    <mergeCell ref="B52:C52"/>
    <mergeCell ref="B53:C53"/>
    <mergeCell ref="B54:C54"/>
    <mergeCell ref="B55:C55"/>
    <mergeCell ref="B56:C56"/>
    <mergeCell ref="B58:C58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3:H33"/>
    <mergeCell ref="B35:C35"/>
    <mergeCell ref="B36:C36"/>
    <mergeCell ref="B37:C37"/>
    <mergeCell ref="B38:C38"/>
    <mergeCell ref="B39:C39"/>
    <mergeCell ref="B26:C26"/>
    <mergeCell ref="B27:C27"/>
    <mergeCell ref="A29:I29"/>
    <mergeCell ref="B30:H30"/>
    <mergeCell ref="B31:H31"/>
    <mergeCell ref="B32:H32"/>
    <mergeCell ref="B19:H19"/>
    <mergeCell ref="B21:C21"/>
    <mergeCell ref="B22:C22"/>
    <mergeCell ref="B23:C23"/>
    <mergeCell ref="B24:C24"/>
    <mergeCell ref="B25:C25"/>
    <mergeCell ref="A1:I1"/>
    <mergeCell ref="B3:D3"/>
    <mergeCell ref="A15:I15"/>
    <mergeCell ref="B16:H16"/>
    <mergeCell ref="B17:H17"/>
    <mergeCell ref="B18:H18"/>
  </mergeCells>
  <dataValidations count="4">
    <dataValidation type="list" showInputMessage="1" showErrorMessage="1" sqref="F59">
      <formula1>"5,10,15"</formula1>
    </dataValidation>
    <dataValidation type="list" showInputMessage="1" showErrorMessage="1" sqref="B36:B51 B53:B58">
      <formula1>$J$28:$J$35</formula1>
    </dataValidation>
    <dataValidation type="list" showInputMessage="1" showErrorMessage="1" sqref="B22:B26">
      <formula1>$J$14:$J$17</formula1>
    </dataValidation>
    <dataValidation type="list" showInputMessage="1" showErrorMessage="1" sqref="G68:G80 H90:H97">
      <formula1>"0,0,5,1,1,5,2,2,5,3,3,5,4,4,5,5"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PCU-Fase 2</vt:lpstr>
      <vt:lpstr>PCU-Fase 3</vt:lpstr>
      <vt:lpstr>'PCU-Fase 2'!Area_de_extracao</vt:lpstr>
      <vt:lpstr>'PCU-Fase 3'!Area_de_extracao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supor</cp:lastModifiedBy>
  <dcterms:created xsi:type="dcterms:W3CDTF">1997-01-10T22:22:50Z</dcterms:created>
  <dcterms:modified xsi:type="dcterms:W3CDTF">2018-08-30T13:41:38Z</dcterms:modified>
</cp:coreProperties>
</file>