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defaultThemeVersion="124226"/>
  <bookViews>
    <workbookView xWindow="0" yWindow="0" windowWidth="28800" windowHeight="12225" activeTab="2"/>
  </bookViews>
  <sheets>
    <sheet name="PCU-Fase 2" sheetId="16" r:id="rId1"/>
    <sheet name="PCU-Fase 3" sheetId="19" r:id="rId2"/>
    <sheet name="PCU-Fase 4" sheetId="20" r:id="rId3"/>
  </sheets>
  <definedNames>
    <definedName name="_xlnm._FilterDatabase" localSheetId="0" hidden="1">'PCU-Fase 2'!$I$32:$I$34</definedName>
    <definedName name="_xlnm._FilterDatabase" localSheetId="1" hidden="1">'PCU-Fase 3'!$I$32:$I$34</definedName>
    <definedName name="_xlnm._FilterDatabase" localSheetId="2" hidden="1">'PCU-Fase 4'!$I$32:$I$34</definedName>
    <definedName name="_xlnm.Extract" localSheetId="0">'PCU-Fase 2'!$I$40</definedName>
    <definedName name="_xlnm.Extract" localSheetId="1">'PCU-Fase 3'!$I$40</definedName>
    <definedName name="_xlnm.Extract" localSheetId="2">'PCU-Fase 4'!$I$40</definedName>
  </definedNames>
  <calcPr calcId="144525"/>
</workbook>
</file>

<file path=xl/calcChain.xml><?xml version="1.0" encoding="utf-8"?>
<calcChain xmlns="http://schemas.openxmlformats.org/spreadsheetml/2006/main">
  <c r="G127" i="20" l="1"/>
  <c r="I119" i="20"/>
  <c r="J98" i="20"/>
  <c r="I98" i="20"/>
  <c r="J97" i="20"/>
  <c r="I97" i="20"/>
  <c r="J96" i="20"/>
  <c r="I96" i="20"/>
  <c r="J95" i="20"/>
  <c r="I95" i="20"/>
  <c r="J94" i="20"/>
  <c r="I94" i="20"/>
  <c r="J93" i="20"/>
  <c r="I93" i="20"/>
  <c r="J92" i="20"/>
  <c r="I92" i="20"/>
  <c r="J91" i="20"/>
  <c r="I91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83" i="20" s="1"/>
  <c r="H70" i="20"/>
  <c r="B60" i="20"/>
  <c r="B28" i="20"/>
  <c r="B62" i="20" s="1"/>
  <c r="I116" i="20" l="1"/>
  <c r="I99" i="20"/>
  <c r="I117" i="20"/>
  <c r="I118" i="20" s="1"/>
  <c r="B101" i="20"/>
  <c r="I117" i="19"/>
  <c r="I116" i="19"/>
  <c r="I115" i="16"/>
  <c r="J90" i="16"/>
  <c r="J91" i="16"/>
  <c r="J92" i="16"/>
  <c r="J93" i="16"/>
  <c r="J94" i="16"/>
  <c r="J95" i="16"/>
  <c r="B127" i="20" l="1"/>
  <c r="B107" i="20"/>
  <c r="D107" i="20" s="1"/>
  <c r="G127" i="19"/>
  <c r="J98" i="19"/>
  <c r="I98" i="19"/>
  <c r="J97" i="19"/>
  <c r="I118" i="19" s="1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I99" i="19" s="1"/>
  <c r="H82" i="19"/>
  <c r="H81" i="19"/>
  <c r="H80" i="19"/>
  <c r="H79" i="19"/>
  <c r="H78" i="19"/>
  <c r="H77" i="19"/>
  <c r="H76" i="19"/>
  <c r="H75" i="19"/>
  <c r="H74" i="19"/>
  <c r="H73" i="19"/>
  <c r="H72" i="19"/>
  <c r="H71" i="19"/>
  <c r="H83" i="19" s="1"/>
  <c r="H70" i="19"/>
  <c r="B60" i="19"/>
  <c r="B28" i="19"/>
  <c r="B59" i="16"/>
  <c r="B28" i="16"/>
  <c r="H107" i="20" l="1"/>
  <c r="E107" i="20"/>
  <c r="F107" i="20" s="1"/>
  <c r="D108" i="20"/>
  <c r="E108" i="20" s="1"/>
  <c r="F108" i="20" s="1"/>
  <c r="D128" i="20"/>
  <c r="E127" i="20"/>
  <c r="F127" i="20"/>
  <c r="F128" i="20"/>
  <c r="E128" i="20"/>
  <c r="H127" i="20"/>
  <c r="D127" i="20"/>
  <c r="B62" i="19"/>
  <c r="B101" i="19" s="1"/>
  <c r="B107" i="19" s="1"/>
  <c r="D107" i="19" s="1"/>
  <c r="I119" i="19"/>
  <c r="B127" i="19" l="1"/>
  <c r="E128" i="19" s="1"/>
  <c r="F128" i="19"/>
  <c r="E127" i="19"/>
  <c r="D128" i="19"/>
  <c r="D127" i="19"/>
  <c r="H107" i="19"/>
  <c r="D108" i="19"/>
  <c r="E108" i="19" s="1"/>
  <c r="F108" i="19" s="1"/>
  <c r="E107" i="19"/>
  <c r="F107" i="19" s="1"/>
  <c r="H127" i="19"/>
  <c r="F127" i="19"/>
  <c r="J97" i="16" l="1"/>
  <c r="J96" i="16"/>
  <c r="G126" i="16"/>
  <c r="I90" i="16"/>
  <c r="I91" i="16"/>
  <c r="I94" i="16"/>
  <c r="I95" i="16"/>
  <c r="I93" i="16"/>
  <c r="I92" i="16"/>
  <c r="I97" i="16"/>
  <c r="I96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I116" i="16" l="1"/>
  <c r="H82" i="16"/>
  <c r="B61" i="16"/>
  <c r="I98" i="16"/>
  <c r="B100" i="16" l="1"/>
  <c r="I117" i="16"/>
  <c r="C126" i="16" s="1"/>
  <c r="I118" i="16" s="1"/>
  <c r="B106" i="16" l="1"/>
  <c r="D106" i="16" s="1"/>
  <c r="H106" i="16" s="1"/>
  <c r="B126" i="16"/>
  <c r="E127" i="16" s="1"/>
  <c r="H126" i="16" l="1"/>
  <c r="D127" i="16"/>
  <c r="D126" i="16"/>
  <c r="F126" i="16"/>
  <c r="E126" i="16"/>
  <c r="F127" i="16"/>
  <c r="D107" i="16"/>
  <c r="E107" i="16" s="1"/>
  <c r="F107" i="16" s="1"/>
  <c r="E106" i="16"/>
  <c r="F106" i="16" s="1"/>
</calcChain>
</file>

<file path=xl/sharedStrings.xml><?xml version="1.0" encoding="utf-8"?>
<sst xmlns="http://schemas.openxmlformats.org/spreadsheetml/2006/main" count="512" uniqueCount="149">
  <si>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</si>
  <si>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</si>
  <si>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</si>
  <si>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</si>
  <si>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</si>
  <si>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</si>
  <si>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</si>
  <si>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</si>
  <si>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</si>
  <si>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</si>
  <si>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</si>
  <si>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</si>
  <si>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</si>
  <si>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</si>
  <si>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</si>
  <si>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</si>
  <si>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</si>
  <si>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</si>
  <si>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</si>
  <si>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</si>
  <si>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</si>
  <si>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</si>
  <si>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</si>
  <si>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</si>
  <si>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</si>
  <si>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</si>
  <si>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</si>
  <si>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</si>
  <si>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</si>
  <si>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</si>
  <si>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</si>
  <si>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</si>
  <si>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</si>
  <si>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</si>
  <si>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</si>
  <si>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</si>
  <si>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</si>
  <si>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</si>
  <si>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</si>
  <si>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</si>
  <si>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</si>
  <si>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</si>
  <si>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</si>
  <si>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</si>
  <si>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</si>
  <si>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</si>
  <si>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</si>
  <si>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Critérios para a determinação do HH</t>
  </si>
  <si>
    <t>PCUA</t>
  </si>
  <si>
    <t>PCUNA</t>
  </si>
  <si>
    <t>FCT</t>
  </si>
  <si>
    <t>FCA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</si>
  <si>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</si>
  <si>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</si>
  <si>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</si>
  <si>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</si>
  <si>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</si>
  <si>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</si>
  <si>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</si>
  <si>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</si>
  <si>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Cálculo do Fator de Complexidade Ambiental (FCA)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</si>
  <si>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</si>
  <si>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</si>
  <si>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</si>
  <si>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</si>
  <si>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</si>
  <si>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</si>
  <si>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</si>
  <si>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</si>
  <si>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</si>
  <si>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</si>
  <si>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</si>
  <si>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</si>
  <si>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</si>
  <si>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</si>
  <si>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</si>
  <si>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</si>
  <si>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</si>
  <si>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</si>
  <si>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</si>
  <si>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</si>
  <si>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</si>
  <si>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</si>
  <si>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</si>
  <si>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</si>
  <si>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</si>
  <si>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Valor = 0 -&gt; é o grau de influência mínimo</t>
  </si>
  <si>
    <t>Valor = 3 -&gt;  é o grau de influência médio</t>
  </si>
  <si>
    <t>Valor = 5 -&gt;  é o grau de influência alto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</si>
  <si>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</si>
  <si>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</si>
  <si>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</si>
  <si>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</si>
  <si>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</si>
  <si>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Gustav Karner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</si>
  <si>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</si>
  <si>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</si>
  <si>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</si>
  <si>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</si>
  <si>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</si>
  <si>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</si>
  <si>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</si>
  <si>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</si>
  <si>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</si>
  <si>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</si>
  <si>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</si>
  <si>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</si>
  <si>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</si>
  <si>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Y = Total de Itens de FA7 a FA8 com valor maior que 3. A contagem deve ser feita na coluna "Valor" da tabela de FCA</t>
  </si>
  <si>
    <t>X = Total de Itens de FA1 a FA6 com valor menor que 3. A contagem deve ser feita na coluna "Valor" da tabela de FCA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</si>
  <si>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</si>
  <si>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</si>
  <si>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</si>
  <si>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</si>
  <si>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</si>
  <si>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</si>
  <si>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</si>
  <si>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</si>
  <si>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</si>
  <si>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</si>
  <si>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EzMart</t>
  </si>
  <si>
    <t>Administrador</t>
  </si>
  <si>
    <t>Estabelecimento</t>
  </si>
  <si>
    <t>Consumidor</t>
  </si>
  <si>
    <t>Servidor E-mail</t>
  </si>
  <si>
    <t>API Google Maps</t>
  </si>
  <si>
    <t>Realizar autenticação</t>
  </si>
  <si>
    <t>Cadastrar consumidor</t>
  </si>
  <si>
    <t>Cadastrar estabelecimento</t>
  </si>
  <si>
    <t>Recuperar senha</t>
  </si>
  <si>
    <t>Editar perfil</t>
  </si>
  <si>
    <t>Alterar senha</t>
  </si>
  <si>
    <t>Gerenciar cadastro de consumidor</t>
  </si>
  <si>
    <t>Gerenciar cadastro de produto</t>
  </si>
  <si>
    <t>Gerenciar cadastro de estabelecimento</t>
  </si>
  <si>
    <t>Gerenciar plano de assinatura</t>
  </si>
  <si>
    <t>Gerenciar linha</t>
  </si>
  <si>
    <t>Avaliar estabelecimento</t>
  </si>
  <si>
    <t>Editar avaliação do estabelecimento</t>
  </si>
  <si>
    <t>Pesquisar produtos</t>
  </si>
  <si>
    <t>Visualizar produtos ofertados em promoção</t>
  </si>
  <si>
    <t>Receber notificação</t>
  </si>
  <si>
    <t>Selecionar raio de distância geográfica</t>
  </si>
  <si>
    <t>Gerenciar lista de compra</t>
  </si>
  <si>
    <t>Gerenciar preço do produto</t>
  </si>
  <si>
    <t>Gerenciar promoção</t>
  </si>
  <si>
    <t>Realizar plano de assinatura</t>
  </si>
  <si>
    <t>Visualizar Dashboard</t>
  </si>
  <si>
    <t>Gerenciar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</si>
</sst>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6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09" zoomScaleNormal="100" workbookViewId="0">
      <selection activeCell="E131" sqref="E131"/>
    </sheetView>
  </sheetViews>
  <sheetFormatPr defaultColWidth="9.140625" defaultRowHeight="12.75" x14ac:dyDescent="0.2"/>
  <cols>
    <col min="1" max="1" width="37.710937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customWidth="1"/>
    <col min="11" max="16384" width="9.140625" style="1"/>
  </cols>
  <sheetData>
    <row r="1" spans="1:9" ht="32.25" customHeight="1" x14ac:dyDescent="0.4">
      <c r="A1" s="113" t="s">
        <v>65</v>
      </c>
      <c r="B1" s="113"/>
      <c r="C1" s="113"/>
      <c r="D1" s="113"/>
      <c r="E1" s="113"/>
      <c r="F1" s="113"/>
      <c r="G1" s="113"/>
      <c r="H1" s="113"/>
      <c r="I1" s="114"/>
    </row>
    <row r="2" spans="1:9" ht="23.25" customHeight="1" x14ac:dyDescent="0.4">
      <c r="A2" s="62"/>
      <c r="B2" s="62"/>
      <c r="C2" s="62"/>
      <c r="D2" s="62"/>
      <c r="E2" s="62"/>
      <c r="F2" s="62"/>
      <c r="G2" s="62"/>
      <c r="H2" s="62"/>
      <c r="I2" s="63"/>
    </row>
    <row r="3" spans="1:9" ht="27.75" x14ac:dyDescent="0.4">
      <c r="A3" s="59" t="s">
        <v>62</v>
      </c>
      <c r="B3" s="102" t="s">
        <v>120</v>
      </c>
      <c r="C3" s="103"/>
      <c r="D3" s="104"/>
      <c r="E3" s="54"/>
      <c r="F3" s="54"/>
      <c r="G3" s="54"/>
      <c r="H3" s="54"/>
      <c r="I3" s="57"/>
    </row>
    <row r="4" spans="1:9" ht="27.75" x14ac:dyDescent="0.4">
      <c r="A4" s="60"/>
      <c r="B4" s="29"/>
      <c r="C4" s="29"/>
      <c r="D4" s="29"/>
      <c r="E4" s="54"/>
      <c r="F4" s="54"/>
      <c r="G4" s="54"/>
      <c r="H4" s="54"/>
      <c r="I4" s="57"/>
    </row>
    <row r="5" spans="1:9" ht="17.25" customHeight="1" thickBot="1" x14ac:dyDescent="0.25">
      <c r="A5" s="61" t="s">
        <v>63</v>
      </c>
      <c r="B5" s="55">
        <v>43281</v>
      </c>
      <c r="C5" s="29"/>
      <c r="D5" s="29"/>
      <c r="E5" s="29"/>
      <c r="F5" s="29"/>
      <c r="G5" s="29" t="s">
        <v>64</v>
      </c>
      <c r="H5" s="56">
        <v>2</v>
      </c>
      <c r="I5" s="58"/>
    </row>
    <row r="6" spans="1:9" x14ac:dyDescent="0.2">
      <c r="A6" s="30" t="s">
        <v>58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101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102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103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76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66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67</v>
      </c>
      <c r="C13" s="29"/>
      <c r="D13" s="29"/>
      <c r="E13" s="29"/>
      <c r="F13" s="29"/>
      <c r="G13" s="29"/>
      <c r="H13" s="29"/>
      <c r="I13" s="35"/>
    </row>
    <row r="14" spans="1:9" x14ac:dyDescent="0.2">
      <c r="A14" s="33"/>
      <c r="B14" s="34"/>
      <c r="C14" s="29"/>
      <c r="D14" s="29"/>
      <c r="E14" s="29"/>
      <c r="F14" s="29"/>
      <c r="G14" s="29"/>
      <c r="H14" s="29"/>
      <c r="I14" s="35"/>
    </row>
    <row r="15" spans="1:9" ht="13.5" thickBot="1" x14ac:dyDescent="0.25">
      <c r="A15" s="36"/>
      <c r="B15" s="37" t="s">
        <v>71</v>
      </c>
      <c r="C15" s="68"/>
      <c r="D15" s="55" t="s">
        <v>72</v>
      </c>
      <c r="E15" s="66" t="s">
        <v>70</v>
      </c>
      <c r="F15" s="37"/>
      <c r="G15" s="37"/>
      <c r="H15" s="37"/>
      <c r="I15" s="38"/>
    </row>
    <row r="16" spans="1:9" ht="15" x14ac:dyDescent="0.25">
      <c r="A16" s="115" t="s">
        <v>1</v>
      </c>
      <c r="B16" s="115"/>
      <c r="C16" s="115"/>
      <c r="D16" s="115"/>
      <c r="E16" s="115"/>
      <c r="F16" s="115"/>
      <c r="G16" s="115"/>
      <c r="H16" s="115"/>
      <c r="I16" s="115"/>
    </row>
    <row r="17" spans="1:12" ht="15" x14ac:dyDescent="0.25">
      <c r="A17" s="69" t="s">
        <v>106</v>
      </c>
      <c r="B17" s="98" t="s">
        <v>0</v>
      </c>
      <c r="C17" s="116"/>
      <c r="D17" s="116"/>
      <c r="E17" s="116"/>
      <c r="F17" s="116"/>
      <c r="G17" s="116"/>
      <c r="H17" s="116"/>
      <c r="I17" s="39" t="s">
        <v>2</v>
      </c>
    </row>
    <row r="18" spans="1:12" x14ac:dyDescent="0.2">
      <c r="A18" s="40" t="s">
        <v>3</v>
      </c>
      <c r="B18" s="86" t="s">
        <v>112</v>
      </c>
      <c r="C18" s="87"/>
      <c r="D18" s="87"/>
      <c r="E18" s="87"/>
      <c r="F18" s="87"/>
      <c r="G18" s="87"/>
      <c r="H18" s="87"/>
      <c r="I18" s="41">
        <v>1</v>
      </c>
    </row>
    <row r="19" spans="1:12" x14ac:dyDescent="0.2">
      <c r="A19" s="40" t="s">
        <v>4</v>
      </c>
      <c r="B19" s="86" t="s">
        <v>114</v>
      </c>
      <c r="C19" s="87"/>
      <c r="D19" s="87"/>
      <c r="E19" s="87"/>
      <c r="F19" s="87"/>
      <c r="G19" s="87"/>
      <c r="H19" s="87"/>
      <c r="I19" s="41">
        <v>2</v>
      </c>
      <c r="J19" s="3">
        <v>1</v>
      </c>
    </row>
    <row r="20" spans="1:12" x14ac:dyDescent="0.2">
      <c r="A20" s="40" t="s">
        <v>5</v>
      </c>
      <c r="B20" s="86" t="s">
        <v>113</v>
      </c>
      <c r="C20" s="87"/>
      <c r="D20" s="87"/>
      <c r="E20" s="87"/>
      <c r="F20" s="87"/>
      <c r="G20" s="87"/>
      <c r="H20" s="87"/>
      <c r="I20" s="41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69" t="s">
        <v>6</v>
      </c>
      <c r="B22" s="99" t="s">
        <v>74</v>
      </c>
      <c r="C22" s="100"/>
    </row>
    <row r="23" spans="1:12" x14ac:dyDescent="0.2">
      <c r="A23" s="70" t="s">
        <v>121</v>
      </c>
      <c r="B23" s="107">
        <v>1</v>
      </c>
      <c r="C23" s="108"/>
      <c r="D23" s="3"/>
    </row>
    <row r="24" spans="1:12" x14ac:dyDescent="0.2">
      <c r="A24" s="70" t="s">
        <v>122</v>
      </c>
      <c r="B24" s="107">
        <v>1</v>
      </c>
      <c r="C24" s="108"/>
    </row>
    <row r="25" spans="1:12" x14ac:dyDescent="0.2">
      <c r="A25" s="70" t="s">
        <v>123</v>
      </c>
      <c r="B25" s="107">
        <v>1</v>
      </c>
      <c r="C25" s="108"/>
    </row>
    <row r="26" spans="1:12" x14ac:dyDescent="0.2">
      <c r="A26" s="70" t="s">
        <v>124</v>
      </c>
      <c r="B26" s="107">
        <v>1</v>
      </c>
      <c r="C26" s="108"/>
    </row>
    <row r="27" spans="1:12" x14ac:dyDescent="0.2">
      <c r="A27" s="70" t="s">
        <v>125</v>
      </c>
      <c r="B27" s="107">
        <v>2</v>
      </c>
      <c r="C27" s="108"/>
    </row>
    <row r="28" spans="1:12" ht="15" x14ac:dyDescent="0.25">
      <c r="A28" s="42" t="s">
        <v>104</v>
      </c>
      <c r="B28" s="96">
        <f>SUM(B23:C27)</f>
        <v>6</v>
      </c>
      <c r="C28" s="97"/>
    </row>
    <row r="29" spans="1:12" ht="15" x14ac:dyDescent="0.25">
      <c r="B29" s="8"/>
      <c r="C29" s="7"/>
    </row>
    <row r="30" spans="1:12" ht="15" x14ac:dyDescent="0.25">
      <c r="A30" s="98" t="s">
        <v>7</v>
      </c>
      <c r="B30" s="98"/>
      <c r="C30" s="98"/>
      <c r="D30" s="98"/>
      <c r="E30" s="98"/>
      <c r="F30" s="98"/>
      <c r="G30" s="98"/>
      <c r="H30" s="98"/>
      <c r="I30" s="98"/>
    </row>
    <row r="31" spans="1:12" ht="15" x14ac:dyDescent="0.25">
      <c r="A31" s="69" t="s">
        <v>107</v>
      </c>
      <c r="B31" s="98" t="s">
        <v>0</v>
      </c>
      <c r="C31" s="109"/>
      <c r="D31" s="109"/>
      <c r="E31" s="109"/>
      <c r="F31" s="109"/>
      <c r="G31" s="109"/>
      <c r="H31" s="109"/>
      <c r="I31" s="39" t="s">
        <v>2</v>
      </c>
    </row>
    <row r="32" spans="1:12" x14ac:dyDescent="0.2">
      <c r="A32" s="40" t="s">
        <v>3</v>
      </c>
      <c r="B32" s="86" t="s">
        <v>81</v>
      </c>
      <c r="C32" s="87"/>
      <c r="D32" s="87"/>
      <c r="E32" s="87"/>
      <c r="F32" s="87"/>
      <c r="G32" s="87"/>
      <c r="H32" s="87"/>
      <c r="I32" s="41">
        <v>5</v>
      </c>
    </row>
    <row r="33" spans="1:10" x14ac:dyDescent="0.2">
      <c r="A33" s="40" t="s">
        <v>4</v>
      </c>
      <c r="B33" s="86" t="s">
        <v>78</v>
      </c>
      <c r="C33" s="87"/>
      <c r="D33" s="87"/>
      <c r="E33" s="87"/>
      <c r="F33" s="87"/>
      <c r="G33" s="87"/>
      <c r="H33" s="87"/>
      <c r="I33" s="41">
        <v>10</v>
      </c>
      <c r="J33" s="3">
        <v>2.5</v>
      </c>
    </row>
    <row r="34" spans="1:10" x14ac:dyDescent="0.2">
      <c r="A34" s="40" t="s">
        <v>5</v>
      </c>
      <c r="B34" s="86" t="s">
        <v>77</v>
      </c>
      <c r="C34" s="87"/>
      <c r="D34" s="87"/>
      <c r="E34" s="87"/>
      <c r="F34" s="87"/>
      <c r="G34" s="87"/>
      <c r="H34" s="87"/>
      <c r="I34" s="41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69" t="s">
        <v>8</v>
      </c>
      <c r="B36" s="99" t="s">
        <v>75</v>
      </c>
      <c r="C36" s="100"/>
      <c r="D36" s="2"/>
      <c r="E36" s="2"/>
      <c r="H36" s="3"/>
      <c r="I36" s="3"/>
      <c r="J36" s="3">
        <v>10</v>
      </c>
    </row>
    <row r="37" spans="1:10" x14ac:dyDescent="0.2">
      <c r="A37" s="77" t="s">
        <v>126</v>
      </c>
      <c r="B37" s="90">
        <v>5</v>
      </c>
      <c r="C37" s="91"/>
      <c r="D37" s="3"/>
      <c r="F37" s="3"/>
      <c r="G37" s="3"/>
      <c r="H37" s="3"/>
      <c r="J37" s="3">
        <v>12.5</v>
      </c>
    </row>
    <row r="38" spans="1:10" x14ac:dyDescent="0.2">
      <c r="A38" s="77" t="s">
        <v>127</v>
      </c>
      <c r="B38" s="90">
        <v>15</v>
      </c>
      <c r="C38" s="91"/>
      <c r="F38" s="3"/>
      <c r="G38" s="3"/>
      <c r="H38" s="3"/>
      <c r="J38" s="3">
        <v>15</v>
      </c>
    </row>
    <row r="39" spans="1:10" x14ac:dyDescent="0.2">
      <c r="A39" s="77" t="s">
        <v>128</v>
      </c>
      <c r="B39" s="90">
        <v>15</v>
      </c>
      <c r="C39" s="91"/>
      <c r="F39" s="3"/>
      <c r="G39" s="3"/>
      <c r="H39" s="3"/>
    </row>
    <row r="40" spans="1:10" x14ac:dyDescent="0.2">
      <c r="A40" s="77" t="s">
        <v>129</v>
      </c>
      <c r="B40" s="90">
        <v>5</v>
      </c>
      <c r="C40" s="91"/>
      <c r="F40" s="3"/>
      <c r="G40" s="3"/>
      <c r="H40" s="3"/>
      <c r="I40" s="3"/>
    </row>
    <row r="41" spans="1:10" x14ac:dyDescent="0.2">
      <c r="A41" s="77" t="s">
        <v>130</v>
      </c>
      <c r="B41" s="90">
        <v>15</v>
      </c>
      <c r="C41" s="91"/>
      <c r="F41" s="3"/>
      <c r="G41" s="3"/>
      <c r="H41" s="3"/>
    </row>
    <row r="42" spans="1:10" x14ac:dyDescent="0.2">
      <c r="A42" s="77" t="s">
        <v>131</v>
      </c>
      <c r="B42" s="90">
        <v>5</v>
      </c>
      <c r="C42" s="91"/>
      <c r="F42" s="3"/>
      <c r="G42" s="3"/>
      <c r="H42" s="3"/>
    </row>
    <row r="43" spans="1:10" x14ac:dyDescent="0.2">
      <c r="A43" s="77" t="s">
        <v>132</v>
      </c>
      <c r="B43" s="90">
        <v>15</v>
      </c>
      <c r="C43" s="91"/>
      <c r="F43" s="3"/>
      <c r="G43" s="3"/>
      <c r="H43" s="3"/>
    </row>
    <row r="44" spans="1:10" x14ac:dyDescent="0.2">
      <c r="A44" s="77" t="s">
        <v>133</v>
      </c>
      <c r="B44" s="90">
        <v>15</v>
      </c>
      <c r="C44" s="91"/>
      <c r="F44" s="3"/>
      <c r="G44" s="3"/>
      <c r="H44" s="3"/>
    </row>
    <row r="45" spans="1:10" x14ac:dyDescent="0.2">
      <c r="A45" s="77" t="s">
        <v>134</v>
      </c>
      <c r="B45" s="90">
        <v>15</v>
      </c>
      <c r="C45" s="91"/>
      <c r="F45" s="3"/>
      <c r="G45" s="3"/>
      <c r="H45" s="3"/>
    </row>
    <row r="46" spans="1:10" x14ac:dyDescent="0.2">
      <c r="A46" s="77" t="s">
        <v>135</v>
      </c>
      <c r="B46" s="90">
        <v>15</v>
      </c>
      <c r="C46" s="91"/>
      <c r="D46" s="3"/>
      <c r="E46" s="3"/>
      <c r="H46" s="3"/>
      <c r="I46" s="3"/>
    </row>
    <row r="47" spans="1:10" x14ac:dyDescent="0.2">
      <c r="A47" s="77" t="s">
        <v>136</v>
      </c>
      <c r="B47" s="90">
        <v>10</v>
      </c>
      <c r="C47" s="91"/>
      <c r="D47" s="3"/>
      <c r="E47" s="3"/>
      <c r="H47" s="3"/>
      <c r="I47" s="3"/>
    </row>
    <row r="48" spans="1:10" x14ac:dyDescent="0.2">
      <c r="A48" s="77" t="s">
        <v>137</v>
      </c>
      <c r="B48" s="90">
        <v>15</v>
      </c>
      <c r="C48" s="91"/>
      <c r="D48" s="3"/>
      <c r="E48" s="3"/>
      <c r="H48" s="3"/>
      <c r="I48" s="3"/>
    </row>
    <row r="49" spans="1:21" x14ac:dyDescent="0.2">
      <c r="A49" s="77" t="s">
        <v>138</v>
      </c>
      <c r="B49" s="90">
        <v>15</v>
      </c>
      <c r="C49" s="91"/>
      <c r="D49" s="3"/>
      <c r="E49" s="3"/>
      <c r="H49" s="3"/>
      <c r="I49" s="3"/>
    </row>
    <row r="50" spans="1:21" x14ac:dyDescent="0.2">
      <c r="A50" s="77" t="s">
        <v>139</v>
      </c>
      <c r="B50" s="90">
        <v>5</v>
      </c>
      <c r="C50" s="91"/>
      <c r="D50" s="3"/>
      <c r="E50" s="3"/>
      <c r="H50" s="3"/>
      <c r="I50" s="3"/>
    </row>
    <row r="51" spans="1:21" x14ac:dyDescent="0.2">
      <c r="A51" s="77" t="s">
        <v>140</v>
      </c>
      <c r="B51" s="90">
        <v>5</v>
      </c>
      <c r="C51" s="91"/>
      <c r="D51" s="3"/>
      <c r="E51" s="3"/>
      <c r="H51" s="3"/>
      <c r="I51" s="3"/>
    </row>
    <row r="52" spans="1:21" x14ac:dyDescent="0.2">
      <c r="A52" s="77" t="s">
        <v>141</v>
      </c>
      <c r="B52" s="90">
        <v>5</v>
      </c>
      <c r="C52" s="91"/>
      <c r="D52" s="3"/>
      <c r="E52" s="3"/>
      <c r="H52" s="3"/>
      <c r="I52" s="3"/>
    </row>
    <row r="53" spans="1:21" x14ac:dyDescent="0.2">
      <c r="A53" s="77" t="s">
        <v>142</v>
      </c>
      <c r="B53" s="90">
        <v>5</v>
      </c>
      <c r="C53" s="91"/>
      <c r="D53" s="3"/>
      <c r="E53" s="3"/>
      <c r="H53" s="3"/>
      <c r="I53" s="3"/>
    </row>
    <row r="54" spans="1:21" x14ac:dyDescent="0.2">
      <c r="A54" s="77" t="s">
        <v>143</v>
      </c>
      <c r="B54" s="90">
        <v>15</v>
      </c>
      <c r="C54" s="91"/>
      <c r="D54" s="3"/>
      <c r="E54" s="3"/>
      <c r="H54" s="3"/>
      <c r="I54" s="3"/>
    </row>
    <row r="55" spans="1:21" x14ac:dyDescent="0.2">
      <c r="A55" s="77" t="s">
        <v>144</v>
      </c>
      <c r="B55" s="90">
        <v>15</v>
      </c>
      <c r="C55" s="91"/>
      <c r="D55" s="3"/>
      <c r="E55" s="3"/>
      <c r="H55" s="3"/>
      <c r="I55" s="3"/>
    </row>
    <row r="56" spans="1:21" x14ac:dyDescent="0.2">
      <c r="A56" s="77" t="s">
        <v>145</v>
      </c>
      <c r="B56" s="90">
        <v>10</v>
      </c>
      <c r="C56" s="91"/>
      <c r="D56" s="3"/>
      <c r="E56" s="3"/>
      <c r="H56" s="3"/>
      <c r="I56" s="3"/>
    </row>
    <row r="57" spans="1:21" x14ac:dyDescent="0.2">
      <c r="A57" s="77" t="s">
        <v>146</v>
      </c>
      <c r="B57" s="90">
        <v>5</v>
      </c>
      <c r="C57" s="91"/>
      <c r="D57" s="3"/>
      <c r="E57" s="3"/>
      <c r="H57" s="3"/>
      <c r="I57" s="3"/>
    </row>
    <row r="58" spans="1:21" x14ac:dyDescent="0.2">
      <c r="A58" s="77" t="s">
        <v>147</v>
      </c>
      <c r="B58" s="90">
        <v>5</v>
      </c>
      <c r="C58" s="91"/>
      <c r="D58" s="3"/>
      <c r="E58" s="3"/>
      <c r="H58" s="3"/>
      <c r="I58" s="3"/>
    </row>
    <row r="59" spans="1:21" x14ac:dyDescent="0.2">
      <c r="A59" s="42" t="s">
        <v>105</v>
      </c>
      <c r="B59" s="118">
        <f>SUM(B37:B58)</f>
        <v>230</v>
      </c>
      <c r="C59" s="119"/>
      <c r="D59" s="3" t="s">
        <v>9</v>
      </c>
      <c r="E59" s="3"/>
      <c r="F59" s="10"/>
      <c r="G59" s="3"/>
      <c r="H59" s="3"/>
      <c r="I59" s="3"/>
    </row>
    <row r="60" spans="1:21" x14ac:dyDescent="0.2">
      <c r="A60" s="9"/>
      <c r="B60" s="15"/>
      <c r="C60" s="15"/>
      <c r="D60" s="3"/>
      <c r="E60" s="3"/>
      <c r="F60" s="10"/>
      <c r="G60" s="3"/>
      <c r="H60" s="3"/>
      <c r="I60" s="3"/>
    </row>
    <row r="61" spans="1:21" ht="15" x14ac:dyDescent="0.25">
      <c r="A61" s="39" t="s">
        <v>49</v>
      </c>
      <c r="B61" s="96">
        <f>B28+B59</f>
        <v>236</v>
      </c>
      <c r="C61" s="97"/>
    </row>
    <row r="62" spans="1:21" x14ac:dyDescent="0.2">
      <c r="A62" s="9"/>
      <c r="B62" s="9"/>
      <c r="C62" s="9"/>
      <c r="D62" s="9"/>
      <c r="E62" s="9"/>
      <c r="F62" s="9"/>
      <c r="G62" s="9"/>
      <c r="H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5" x14ac:dyDescent="0.25">
      <c r="A63" s="98" t="s">
        <v>59</v>
      </c>
      <c r="B63" s="101"/>
      <c r="C63" s="101"/>
      <c r="D63" s="101"/>
      <c r="E63" s="101"/>
      <c r="F63" s="101"/>
      <c r="G63" s="88"/>
      <c r="H63" s="88"/>
      <c r="I63" s="8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86" t="s">
        <v>92</v>
      </c>
      <c r="B64" s="87"/>
      <c r="C64" s="87"/>
      <c r="D64" s="87"/>
      <c r="E64" s="87"/>
      <c r="F64" s="87"/>
      <c r="G64" s="87"/>
      <c r="H64" s="87"/>
      <c r="I64" s="87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86" t="s">
        <v>93</v>
      </c>
      <c r="B65" s="87"/>
      <c r="C65" s="87"/>
      <c r="D65" s="87"/>
      <c r="E65" s="87"/>
      <c r="F65" s="87"/>
      <c r="G65" s="87"/>
      <c r="H65" s="87"/>
      <c r="I65" s="8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87" t="s">
        <v>84</v>
      </c>
      <c r="B66" s="87"/>
      <c r="C66" s="87"/>
      <c r="D66" s="87"/>
      <c r="E66" s="87"/>
      <c r="F66" s="87"/>
      <c r="G66" s="87"/>
      <c r="H66" s="87"/>
      <c r="I66" s="8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87" t="s">
        <v>85</v>
      </c>
      <c r="B67" s="88"/>
      <c r="C67" s="88"/>
      <c r="D67" s="88"/>
      <c r="E67" s="88"/>
      <c r="F67" s="88"/>
      <c r="G67" s="88"/>
      <c r="H67" s="88"/>
      <c r="I67" s="8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5" x14ac:dyDescent="0.25">
      <c r="A68" s="43" t="s">
        <v>50</v>
      </c>
      <c r="B68" s="89" t="s">
        <v>0</v>
      </c>
      <c r="C68" s="89"/>
      <c r="D68" s="89"/>
      <c r="E68" s="89"/>
      <c r="F68" s="43" t="s">
        <v>2</v>
      </c>
      <c r="G68" s="43" t="s">
        <v>10</v>
      </c>
      <c r="H68" s="98" t="s">
        <v>57</v>
      </c>
      <c r="I68" s="9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1" t="s">
        <v>25</v>
      </c>
      <c r="B69" s="87" t="s">
        <v>100</v>
      </c>
      <c r="C69" s="87"/>
      <c r="D69" s="87"/>
      <c r="E69" s="87"/>
      <c r="F69" s="41">
        <v>2</v>
      </c>
      <c r="G69" s="52">
        <v>3</v>
      </c>
      <c r="H69" s="92">
        <f>F69*G69</f>
        <v>6</v>
      </c>
      <c r="I69" s="9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26</v>
      </c>
      <c r="B70" s="87" t="s">
        <v>11</v>
      </c>
      <c r="C70" s="87"/>
      <c r="D70" s="87"/>
      <c r="E70" s="87"/>
      <c r="F70" s="41">
        <v>1</v>
      </c>
      <c r="G70" s="52">
        <v>5</v>
      </c>
      <c r="H70" s="92">
        <f t="shared" ref="H70:H81" si="0">F70*G70</f>
        <v>5</v>
      </c>
      <c r="I70" s="9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1" t="s">
        <v>27</v>
      </c>
      <c r="B71" s="86" t="s">
        <v>79</v>
      </c>
      <c r="C71" s="87"/>
      <c r="D71" s="87"/>
      <c r="E71" s="87"/>
      <c r="F71" s="41">
        <v>1</v>
      </c>
      <c r="G71" s="52">
        <v>2</v>
      </c>
      <c r="H71" s="92">
        <f t="shared" si="0"/>
        <v>2</v>
      </c>
      <c r="I71" s="9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1" t="s">
        <v>28</v>
      </c>
      <c r="B72" s="87" t="s">
        <v>12</v>
      </c>
      <c r="C72" s="87"/>
      <c r="D72" s="87"/>
      <c r="E72" s="87"/>
      <c r="F72" s="41">
        <v>1</v>
      </c>
      <c r="G72" s="52">
        <v>3</v>
      </c>
      <c r="H72" s="92">
        <f>F72*G72</f>
        <v>3</v>
      </c>
      <c r="I72" s="9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1" t="s">
        <v>29</v>
      </c>
      <c r="B73" s="87" t="s">
        <v>98</v>
      </c>
      <c r="C73" s="87"/>
      <c r="D73" s="87"/>
      <c r="E73" s="87"/>
      <c r="F73" s="41">
        <v>1</v>
      </c>
      <c r="G73" s="52">
        <v>3</v>
      </c>
      <c r="H73" s="92">
        <f t="shared" si="0"/>
        <v>3</v>
      </c>
      <c r="I73" s="92"/>
      <c r="K73" s="9"/>
      <c r="L73" s="9"/>
      <c r="M73" s="11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1" t="s">
        <v>30</v>
      </c>
      <c r="B74" s="87" t="s">
        <v>13</v>
      </c>
      <c r="C74" s="87"/>
      <c r="D74" s="87"/>
      <c r="E74" s="87"/>
      <c r="F74" s="41">
        <v>0.5</v>
      </c>
      <c r="G74" s="52">
        <v>0</v>
      </c>
      <c r="H74" s="92">
        <f t="shared" si="0"/>
        <v>0</v>
      </c>
      <c r="I74" s="9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1" t="s">
        <v>31</v>
      </c>
      <c r="B75" s="87" t="s">
        <v>89</v>
      </c>
      <c r="C75" s="87"/>
      <c r="D75" s="87"/>
      <c r="E75" s="87"/>
      <c r="F75" s="41">
        <v>0.5</v>
      </c>
      <c r="G75" s="52">
        <v>1</v>
      </c>
      <c r="H75" s="92">
        <f t="shared" si="0"/>
        <v>0.5</v>
      </c>
      <c r="I75" s="9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1" t="s">
        <v>32</v>
      </c>
      <c r="B76" s="87" t="s">
        <v>14</v>
      </c>
      <c r="C76" s="87"/>
      <c r="D76" s="87"/>
      <c r="E76" s="87"/>
      <c r="F76" s="41">
        <v>2</v>
      </c>
      <c r="G76" s="52">
        <v>1</v>
      </c>
      <c r="H76" s="92">
        <f t="shared" si="0"/>
        <v>2</v>
      </c>
      <c r="I76" s="9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1" t="s">
        <v>33</v>
      </c>
      <c r="B77" s="87" t="s">
        <v>99</v>
      </c>
      <c r="C77" s="87"/>
      <c r="D77" s="87"/>
      <c r="E77" s="87"/>
      <c r="F77" s="41">
        <v>1</v>
      </c>
      <c r="G77" s="52">
        <v>5</v>
      </c>
      <c r="H77" s="92">
        <f t="shared" si="0"/>
        <v>5</v>
      </c>
      <c r="I77" s="9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1" t="s">
        <v>34</v>
      </c>
      <c r="B78" s="87" t="s">
        <v>15</v>
      </c>
      <c r="C78" s="87"/>
      <c r="D78" s="87"/>
      <c r="E78" s="87"/>
      <c r="F78" s="41">
        <v>1</v>
      </c>
      <c r="G78" s="52">
        <v>2</v>
      </c>
      <c r="H78" s="92">
        <f t="shared" si="0"/>
        <v>2</v>
      </c>
      <c r="I78" s="9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1" t="s">
        <v>35</v>
      </c>
      <c r="B79" s="87" t="s">
        <v>24</v>
      </c>
      <c r="C79" s="87"/>
      <c r="D79" s="87"/>
      <c r="E79" s="87"/>
      <c r="F79" s="41">
        <v>1</v>
      </c>
      <c r="G79" s="52">
        <v>1</v>
      </c>
      <c r="H79" s="92">
        <f t="shared" si="0"/>
        <v>1</v>
      </c>
      <c r="I79" s="9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36</v>
      </c>
      <c r="B80" s="87" t="s">
        <v>90</v>
      </c>
      <c r="C80" s="87"/>
      <c r="D80" s="87"/>
      <c r="E80" s="87"/>
      <c r="F80" s="41">
        <v>1</v>
      </c>
      <c r="G80" s="52">
        <v>1</v>
      </c>
      <c r="H80" s="92">
        <f t="shared" si="0"/>
        <v>1</v>
      </c>
      <c r="I80" s="9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1" t="s">
        <v>37</v>
      </c>
      <c r="B81" s="87" t="s">
        <v>91</v>
      </c>
      <c r="C81" s="87"/>
      <c r="D81" s="87"/>
      <c r="E81" s="87"/>
      <c r="F81" s="41">
        <v>1</v>
      </c>
      <c r="G81" s="52">
        <v>1</v>
      </c>
      <c r="H81" s="92">
        <f t="shared" si="0"/>
        <v>1</v>
      </c>
      <c r="I81" s="9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" x14ac:dyDescent="0.25">
      <c r="A82" s="93" t="s">
        <v>50</v>
      </c>
      <c r="B82" s="94"/>
      <c r="C82" s="94"/>
      <c r="D82" s="94"/>
      <c r="E82" s="94"/>
      <c r="F82" s="94"/>
      <c r="G82" s="95"/>
      <c r="H82" s="96">
        <f>0.6+(0.01*(SUM(H69:I81)))</f>
        <v>0.91500000000000004</v>
      </c>
      <c r="I82" s="97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B83" s="9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5" x14ac:dyDescent="0.25">
      <c r="A84" s="98" t="s">
        <v>60</v>
      </c>
      <c r="B84" s="101"/>
      <c r="C84" s="101"/>
      <c r="D84" s="101"/>
      <c r="E84" s="88"/>
      <c r="F84" s="88"/>
      <c r="G84" s="88"/>
      <c r="H84" s="88"/>
      <c r="I84" s="8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86" t="s">
        <v>92</v>
      </c>
      <c r="B85" s="87"/>
      <c r="C85" s="87"/>
      <c r="D85" s="87"/>
      <c r="E85" s="87"/>
      <c r="F85" s="87"/>
      <c r="G85" s="87"/>
      <c r="H85" s="87"/>
      <c r="I85" s="87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87" t="s">
        <v>86</v>
      </c>
      <c r="B86" s="87"/>
      <c r="C86" s="87"/>
      <c r="D86" s="87"/>
      <c r="E86" s="87"/>
      <c r="F86" s="87"/>
      <c r="G86" s="87"/>
      <c r="H86" s="88"/>
      <c r="I86" s="8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87" t="s">
        <v>87</v>
      </c>
      <c r="B87" s="87"/>
      <c r="C87" s="87"/>
      <c r="D87" s="87"/>
      <c r="E87" s="87"/>
      <c r="F87" s="87"/>
      <c r="G87" s="87"/>
      <c r="H87" s="88"/>
      <c r="I87" s="8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87" t="s">
        <v>88</v>
      </c>
      <c r="B88" s="88"/>
      <c r="C88" s="88"/>
      <c r="D88" s="88"/>
      <c r="E88" s="88"/>
      <c r="F88" s="88"/>
      <c r="G88" s="88"/>
      <c r="H88" s="88"/>
      <c r="I88" s="8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" x14ac:dyDescent="0.25">
      <c r="A89" s="43" t="s">
        <v>51</v>
      </c>
      <c r="B89" s="89" t="s">
        <v>0</v>
      </c>
      <c r="C89" s="87"/>
      <c r="D89" s="87"/>
      <c r="E89" s="87"/>
      <c r="F89" s="87"/>
      <c r="G89" s="43" t="s">
        <v>2</v>
      </c>
      <c r="H89" s="43" t="s">
        <v>10</v>
      </c>
      <c r="I89" s="39" t="s">
        <v>57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41" t="s">
        <v>38</v>
      </c>
      <c r="B90" s="87" t="s">
        <v>16</v>
      </c>
      <c r="C90" s="87"/>
      <c r="D90" s="87"/>
      <c r="E90" s="87"/>
      <c r="F90" s="87"/>
      <c r="G90" s="41">
        <v>1.5</v>
      </c>
      <c r="H90" s="52">
        <v>4</v>
      </c>
      <c r="I90" s="16">
        <f>G90*H90</f>
        <v>6</v>
      </c>
      <c r="J90" s="3">
        <f>IF(H90&lt;3,1,0)</f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1" t="s">
        <v>39</v>
      </c>
      <c r="B91" s="86" t="s">
        <v>80</v>
      </c>
      <c r="C91" s="87"/>
      <c r="D91" s="87"/>
      <c r="E91" s="87"/>
      <c r="F91" s="87"/>
      <c r="G91" s="41">
        <v>0.5</v>
      </c>
      <c r="H91" s="52">
        <v>4</v>
      </c>
      <c r="I91" s="16">
        <f t="shared" ref="I91:I97" si="1">G91*H91</f>
        <v>2</v>
      </c>
      <c r="J91" s="3">
        <f t="shared" ref="J91:J95" si="2">IF(H91&lt;3,1,0)</f>
        <v>0</v>
      </c>
    </row>
    <row r="92" spans="1:21" x14ac:dyDescent="0.2">
      <c r="A92" s="41" t="s">
        <v>40</v>
      </c>
      <c r="B92" s="87" t="s">
        <v>82</v>
      </c>
      <c r="C92" s="87"/>
      <c r="D92" s="87"/>
      <c r="E92" s="87"/>
      <c r="F92" s="87"/>
      <c r="G92" s="41">
        <v>1</v>
      </c>
      <c r="H92" s="52">
        <v>4</v>
      </c>
      <c r="I92" s="16">
        <f t="shared" si="1"/>
        <v>4</v>
      </c>
      <c r="J92" s="3">
        <f t="shared" si="2"/>
        <v>0</v>
      </c>
    </row>
    <row r="93" spans="1:21" x14ac:dyDescent="0.2">
      <c r="A93" s="41" t="s">
        <v>41</v>
      </c>
      <c r="B93" s="87" t="s">
        <v>97</v>
      </c>
      <c r="C93" s="87"/>
      <c r="D93" s="87"/>
      <c r="E93" s="87"/>
      <c r="F93" s="87"/>
      <c r="G93" s="41">
        <v>0.5</v>
      </c>
      <c r="H93" s="52">
        <v>4</v>
      </c>
      <c r="I93" s="16">
        <f t="shared" si="1"/>
        <v>2</v>
      </c>
      <c r="J93" s="3">
        <f t="shared" si="2"/>
        <v>0</v>
      </c>
    </row>
    <row r="94" spans="1:21" x14ac:dyDescent="0.2">
      <c r="A94" s="41" t="s">
        <v>42</v>
      </c>
      <c r="B94" s="87" t="s">
        <v>17</v>
      </c>
      <c r="C94" s="87"/>
      <c r="D94" s="87"/>
      <c r="E94" s="87"/>
      <c r="F94" s="87"/>
      <c r="G94" s="41">
        <v>1</v>
      </c>
      <c r="H94" s="52">
        <v>5</v>
      </c>
      <c r="I94" s="16">
        <f t="shared" si="1"/>
        <v>5</v>
      </c>
      <c r="J94" s="3">
        <f t="shared" si="2"/>
        <v>0</v>
      </c>
    </row>
    <row r="95" spans="1:21" x14ac:dyDescent="0.2">
      <c r="A95" s="41" t="s">
        <v>43</v>
      </c>
      <c r="B95" s="110" t="s">
        <v>56</v>
      </c>
      <c r="C95" s="87"/>
      <c r="D95" s="87"/>
      <c r="E95" s="87"/>
      <c r="F95" s="87"/>
      <c r="G95" s="41">
        <v>2</v>
      </c>
      <c r="H95" s="52">
        <v>4</v>
      </c>
      <c r="I95" s="16">
        <f t="shared" si="1"/>
        <v>8</v>
      </c>
      <c r="J95" s="3">
        <f t="shared" si="2"/>
        <v>0</v>
      </c>
    </row>
    <row r="96" spans="1:21" x14ac:dyDescent="0.2">
      <c r="A96" s="41" t="s">
        <v>44</v>
      </c>
      <c r="B96" s="87" t="s">
        <v>18</v>
      </c>
      <c r="C96" s="87"/>
      <c r="D96" s="87"/>
      <c r="E96" s="87"/>
      <c r="F96" s="87"/>
      <c r="G96" s="41">
        <v>-1</v>
      </c>
      <c r="H96" s="52">
        <v>0</v>
      </c>
      <c r="I96" s="16">
        <f t="shared" si="1"/>
        <v>0</v>
      </c>
      <c r="J96" s="3">
        <f>IF(H96&gt;3,1,0)</f>
        <v>0</v>
      </c>
    </row>
    <row r="97" spans="1:10" x14ac:dyDescent="0.2">
      <c r="A97" s="41" t="s">
        <v>45</v>
      </c>
      <c r="B97" s="87" t="s">
        <v>83</v>
      </c>
      <c r="C97" s="87"/>
      <c r="D97" s="87"/>
      <c r="E97" s="87"/>
      <c r="F97" s="87"/>
      <c r="G97" s="41">
        <v>-1</v>
      </c>
      <c r="H97" s="52">
        <v>0</v>
      </c>
      <c r="I97" s="16">
        <f t="shared" si="1"/>
        <v>0</v>
      </c>
      <c r="J97" s="3">
        <f>IF(H97&gt;3,1,0)</f>
        <v>0</v>
      </c>
    </row>
    <row r="98" spans="1:10" ht="15" x14ac:dyDescent="0.25">
      <c r="A98" s="93" t="s">
        <v>51</v>
      </c>
      <c r="B98" s="111"/>
      <c r="C98" s="111"/>
      <c r="D98" s="111"/>
      <c r="E98" s="111"/>
      <c r="F98" s="111"/>
      <c r="G98" s="111"/>
      <c r="H98" s="112"/>
      <c r="I98" s="18">
        <f>1.4+(-0.03*(SUM(I90:I97)))</f>
        <v>0.59</v>
      </c>
    </row>
    <row r="100" spans="1:10" ht="15" x14ac:dyDescent="0.25">
      <c r="A100" s="43" t="s">
        <v>48</v>
      </c>
      <c r="B100" s="19">
        <f>(B61*H82*I98)</f>
        <v>127.40459999999999</v>
      </c>
    </row>
    <row r="101" spans="1:10" ht="15" x14ac:dyDescent="0.25">
      <c r="A101" s="12"/>
      <c r="B101" s="13"/>
    </row>
    <row r="102" spans="1:10" ht="18.75" x14ac:dyDescent="0.3">
      <c r="A102" s="105" t="s">
        <v>115</v>
      </c>
      <c r="B102" s="106"/>
      <c r="C102" s="106"/>
      <c r="D102" s="106"/>
      <c r="E102" s="106"/>
      <c r="F102" s="106"/>
      <c r="G102" s="106"/>
      <c r="H102" s="106"/>
      <c r="I102" s="106"/>
    </row>
    <row r="104" spans="1:10" ht="18.75" x14ac:dyDescent="0.3">
      <c r="A104" s="117" t="s">
        <v>94</v>
      </c>
      <c r="B104" s="117"/>
      <c r="C104" s="117"/>
      <c r="D104" s="117"/>
      <c r="E104" s="117"/>
      <c r="F104" s="117"/>
      <c r="G104" s="117"/>
      <c r="H104" s="117"/>
    </row>
    <row r="105" spans="1:10" ht="15" x14ac:dyDescent="0.25">
      <c r="A105" s="69" t="s">
        <v>73</v>
      </c>
      <c r="B105" s="42" t="s">
        <v>48</v>
      </c>
      <c r="C105" s="44" t="s">
        <v>116</v>
      </c>
      <c r="D105" s="42" t="s">
        <v>117</v>
      </c>
      <c r="E105" s="42" t="s">
        <v>52</v>
      </c>
      <c r="F105" s="42" t="s">
        <v>53</v>
      </c>
      <c r="G105" s="42" t="s">
        <v>118</v>
      </c>
      <c r="H105" s="65" t="s">
        <v>68</v>
      </c>
    </row>
    <row r="106" spans="1:10" ht="15" x14ac:dyDescent="0.25">
      <c r="A106" s="43"/>
      <c r="B106" s="22">
        <f>B100</f>
        <v>127.40459999999999</v>
      </c>
      <c r="C106" s="23">
        <v>20</v>
      </c>
      <c r="D106" s="22">
        <f>B106*C106</f>
        <v>2548.0919999999996</v>
      </c>
      <c r="E106" s="22">
        <f>D106/8</f>
        <v>318.51149999999996</v>
      </c>
      <c r="F106" s="24">
        <f>E106/20</f>
        <v>15.925574999999998</v>
      </c>
      <c r="G106" s="49">
        <v>50</v>
      </c>
      <c r="H106" s="25">
        <f>G106*D106</f>
        <v>127404.59999999998</v>
      </c>
    </row>
    <row r="107" spans="1:10" ht="15" x14ac:dyDescent="0.25">
      <c r="A107" s="50">
        <v>4</v>
      </c>
      <c r="B107" s="46"/>
      <c r="C107" s="47"/>
      <c r="D107" s="22">
        <f>D106/A107</f>
        <v>637.02299999999991</v>
      </c>
      <c r="E107" s="22">
        <f>D107/8</f>
        <v>79.627874999999989</v>
      </c>
      <c r="F107" s="24">
        <f>E107/20</f>
        <v>3.9813937499999996</v>
      </c>
      <c r="G107" s="45"/>
      <c r="H107" s="41"/>
    </row>
    <row r="108" spans="1:10" x14ac:dyDescent="0.2">
      <c r="A108" s="3"/>
      <c r="B108" s="3"/>
      <c r="C108" s="3"/>
      <c r="D108" s="3"/>
      <c r="E108" s="3"/>
      <c r="F108" s="14"/>
      <c r="G108" s="3"/>
      <c r="H108" s="3"/>
    </row>
    <row r="110" spans="1:10" ht="13.5" thickBot="1" x14ac:dyDescent="0.25"/>
    <row r="111" spans="1:10" ht="18.75" x14ac:dyDescent="0.3">
      <c r="A111" s="134" t="s">
        <v>46</v>
      </c>
      <c r="B111" s="135"/>
      <c r="C111" s="135"/>
      <c r="D111" s="135"/>
      <c r="E111" s="135"/>
      <c r="F111" s="135"/>
      <c r="G111" s="135"/>
      <c r="H111" s="135"/>
      <c r="I111" s="136"/>
    </row>
    <row r="112" spans="1:10" ht="15" x14ac:dyDescent="0.25">
      <c r="A112" s="130" t="s">
        <v>19</v>
      </c>
      <c r="B112" s="101"/>
      <c r="C112" s="101"/>
      <c r="D112" s="101"/>
      <c r="E112" s="101"/>
      <c r="F112" s="101"/>
      <c r="G112" s="101"/>
      <c r="H112" s="101"/>
      <c r="I112" s="131"/>
    </row>
    <row r="113" spans="1:9" x14ac:dyDescent="0.2">
      <c r="A113" s="123" t="s">
        <v>109</v>
      </c>
      <c r="B113" s="87"/>
      <c r="C113" s="87"/>
      <c r="D113" s="87"/>
      <c r="E113" s="87"/>
      <c r="F113" s="87"/>
      <c r="G113" s="87"/>
      <c r="H113" s="87"/>
      <c r="I113" s="124"/>
    </row>
    <row r="114" spans="1:9" x14ac:dyDescent="0.2">
      <c r="A114" s="123" t="s">
        <v>108</v>
      </c>
      <c r="B114" s="87"/>
      <c r="C114" s="87"/>
      <c r="D114" s="87"/>
      <c r="E114" s="87"/>
      <c r="F114" s="87"/>
      <c r="G114" s="87"/>
      <c r="H114" s="87"/>
      <c r="I114" s="124"/>
    </row>
    <row r="115" spans="1:9" ht="15" x14ac:dyDescent="0.25">
      <c r="A115" s="137"/>
      <c r="B115" s="138"/>
      <c r="C115" s="138"/>
      <c r="D115" s="138"/>
      <c r="E115" s="138"/>
      <c r="F115" s="139"/>
      <c r="G115" s="125" t="s">
        <v>20</v>
      </c>
      <c r="H115" s="126"/>
      <c r="I115" s="20">
        <f>SUM(J90:J95)</f>
        <v>0</v>
      </c>
    </row>
    <row r="116" spans="1:9" ht="15" x14ac:dyDescent="0.25">
      <c r="A116" s="137"/>
      <c r="B116" s="138"/>
      <c r="C116" s="138"/>
      <c r="D116" s="138"/>
      <c r="E116" s="138"/>
      <c r="F116" s="139"/>
      <c r="G116" s="125" t="s">
        <v>21</v>
      </c>
      <c r="H116" s="126"/>
      <c r="I116" s="20">
        <f>SUM(J96:J97)</f>
        <v>0</v>
      </c>
    </row>
    <row r="117" spans="1:9" ht="15" x14ac:dyDescent="0.25">
      <c r="A117" s="137"/>
      <c r="B117" s="138"/>
      <c r="C117" s="138"/>
      <c r="D117" s="138"/>
      <c r="E117" s="138"/>
      <c r="F117" s="139"/>
      <c r="G117" s="125" t="s">
        <v>22</v>
      </c>
      <c r="H117" s="126"/>
      <c r="I117" s="20">
        <f>I115+I116</f>
        <v>0</v>
      </c>
    </row>
    <row r="118" spans="1:9" ht="15" x14ac:dyDescent="0.25">
      <c r="A118" s="132" t="s">
        <v>96</v>
      </c>
      <c r="B118" s="133"/>
      <c r="C118" s="133"/>
      <c r="D118" s="133"/>
      <c r="E118" s="133"/>
      <c r="F118" s="133"/>
      <c r="G118" s="133"/>
      <c r="H118" s="133"/>
      <c r="I118" s="21">
        <f>C126</f>
        <v>20</v>
      </c>
    </row>
    <row r="119" spans="1:9" ht="15" x14ac:dyDescent="0.25">
      <c r="A119" s="130" t="s">
        <v>47</v>
      </c>
      <c r="B119" s="101"/>
      <c r="C119" s="101"/>
      <c r="D119" s="101"/>
      <c r="E119" s="101"/>
      <c r="F119" s="101"/>
      <c r="G119" s="101"/>
      <c r="H119" s="101"/>
      <c r="I119" s="131"/>
    </row>
    <row r="120" spans="1:9" x14ac:dyDescent="0.2">
      <c r="A120" s="120" t="s">
        <v>23</v>
      </c>
      <c r="B120" s="88"/>
      <c r="C120" s="88"/>
      <c r="D120" s="88"/>
      <c r="E120" s="88"/>
      <c r="F120" s="88"/>
      <c r="G120" s="88"/>
      <c r="H120" s="88"/>
      <c r="I120" s="121"/>
    </row>
    <row r="121" spans="1:9" x14ac:dyDescent="0.2">
      <c r="A121" s="122" t="s">
        <v>110</v>
      </c>
      <c r="B121" s="88"/>
      <c r="C121" s="88"/>
      <c r="D121" s="88"/>
      <c r="E121" s="88"/>
      <c r="F121" s="88"/>
      <c r="G121" s="88"/>
      <c r="H121" s="88"/>
      <c r="I121" s="121"/>
    </row>
    <row r="122" spans="1:9" ht="13.5" thickBot="1" x14ac:dyDescent="0.25">
      <c r="A122" s="127" t="s">
        <v>111</v>
      </c>
      <c r="B122" s="128"/>
      <c r="C122" s="128"/>
      <c r="D122" s="128"/>
      <c r="E122" s="128"/>
      <c r="F122" s="128"/>
      <c r="G122" s="128"/>
      <c r="H122" s="128"/>
      <c r="I122" s="129"/>
    </row>
    <row r="124" spans="1:9" ht="18.75" x14ac:dyDescent="0.3">
      <c r="A124" s="117" t="s">
        <v>95</v>
      </c>
      <c r="B124" s="117"/>
      <c r="C124" s="117"/>
      <c r="D124" s="117"/>
      <c r="E124" s="117"/>
      <c r="F124" s="117"/>
      <c r="G124" s="117"/>
      <c r="H124" s="117"/>
    </row>
    <row r="125" spans="1:9" ht="15" x14ac:dyDescent="0.25">
      <c r="A125" s="64" t="s">
        <v>73</v>
      </c>
      <c r="B125" s="42" t="s">
        <v>48</v>
      </c>
      <c r="C125" s="44" t="s">
        <v>119</v>
      </c>
      <c r="D125" s="42" t="s">
        <v>117</v>
      </c>
      <c r="E125" s="42" t="s">
        <v>52</v>
      </c>
      <c r="F125" s="42" t="s">
        <v>53</v>
      </c>
      <c r="G125" s="42" t="s">
        <v>118</v>
      </c>
      <c r="H125" s="65" t="s">
        <v>68</v>
      </c>
    </row>
    <row r="126" spans="1:9" ht="15.75" thickBot="1" x14ac:dyDescent="0.3">
      <c r="A126" s="43"/>
      <c r="B126" s="22">
        <f>B100</f>
        <v>127.40459999999999</v>
      </c>
      <c r="C126" s="23">
        <f>IF(I117&lt;=2,20,IF(I117&lt;5,28,"Reduzir a complexidade"))</f>
        <v>20</v>
      </c>
      <c r="D126" s="23">
        <f>IF(I117&lt;=2,20*B126,IF(I117&lt;5,28*B126,"-"))</f>
        <v>2548.0919999999996</v>
      </c>
      <c r="E126" s="23">
        <f>IF(I117&lt;=2,20*B126/8,IF(I117&lt;5,28*B126/8,"-"))</f>
        <v>318.51149999999996</v>
      </c>
      <c r="F126" s="26">
        <f>IF(I117&lt;=2,20*B126/20/8,IF(I117&lt;5,28*B126/20/8,"-"))</f>
        <v>15.925574999999998</v>
      </c>
      <c r="G126" s="28">
        <f>G106</f>
        <v>50</v>
      </c>
      <c r="H126" s="27">
        <f>IF(I117&lt;=2,20*B126*G126,IF(I117&lt;5,28*B126*G126,"-"))</f>
        <v>127404.59999999998</v>
      </c>
    </row>
    <row r="127" spans="1:9" ht="15.75" thickBot="1" x14ac:dyDescent="0.3">
      <c r="A127" s="67">
        <v>4</v>
      </c>
      <c r="B127" s="46"/>
      <c r="C127" s="47"/>
      <c r="D127" s="23">
        <f>IF(I117&lt;=2,20*B126/A127,IF(I117&lt;5,28*B126/A127,"-"))</f>
        <v>637.02299999999991</v>
      </c>
      <c r="E127" s="23">
        <f>IF(I117&lt;=2,20*B126/A127/8,IF(I117&lt;5,28*B126/A127/8,"-"))</f>
        <v>79.627874999999989</v>
      </c>
      <c r="F127" s="26">
        <f>IF(I117&lt;=2,20*B126/A127/20/8,IF(I117&lt;5,28*B126/A127/20/8,"-"))</f>
        <v>3.9813937499999996</v>
      </c>
      <c r="G127" s="45"/>
      <c r="H127" s="41"/>
    </row>
    <row r="129" spans="1:2" ht="13.5" thickBot="1" x14ac:dyDescent="0.25">
      <c r="A129" s="1" t="s">
        <v>69</v>
      </c>
    </row>
    <row r="130" spans="1:2" ht="13.5" thickBot="1" x14ac:dyDescent="0.25">
      <c r="A130" s="48"/>
      <c r="B130" s="1" t="s">
        <v>54</v>
      </c>
    </row>
    <row r="131" spans="1:2" ht="13.5" thickBot="1" x14ac:dyDescent="0.25">
      <c r="A131" s="51"/>
      <c r="B131" s="1" t="s">
        <v>55</v>
      </c>
    </row>
    <row r="132" spans="1:2" ht="13.5" thickBot="1" x14ac:dyDescent="0.25">
      <c r="A132" s="17"/>
      <c r="B132" s="53" t="s">
        <v>61</v>
      </c>
    </row>
  </sheetData>
  <mergeCells count="112">
    <mergeCell ref="A124:H124"/>
    <mergeCell ref="A104:H104"/>
    <mergeCell ref="B59:C59"/>
    <mergeCell ref="A120:I120"/>
    <mergeCell ref="B36:C36"/>
    <mergeCell ref="B24:C24"/>
    <mergeCell ref="B23:C23"/>
    <mergeCell ref="A121:I121"/>
    <mergeCell ref="A113:I113"/>
    <mergeCell ref="A114:I114"/>
    <mergeCell ref="G115:H115"/>
    <mergeCell ref="G116:H116"/>
    <mergeCell ref="A122:I122"/>
    <mergeCell ref="G117:H117"/>
    <mergeCell ref="A119:I119"/>
    <mergeCell ref="A118:H118"/>
    <mergeCell ref="A111:I111"/>
    <mergeCell ref="A112:I112"/>
    <mergeCell ref="A115:F115"/>
    <mergeCell ref="A116:F116"/>
    <mergeCell ref="B80:E80"/>
    <mergeCell ref="H80:I80"/>
    <mergeCell ref="B81:E81"/>
    <mergeCell ref="A117:F117"/>
    <mergeCell ref="A1:I1"/>
    <mergeCell ref="H79:I79"/>
    <mergeCell ref="B74:E74"/>
    <mergeCell ref="H74:I74"/>
    <mergeCell ref="B75:E75"/>
    <mergeCell ref="H75:I75"/>
    <mergeCell ref="B76:E76"/>
    <mergeCell ref="H76:I76"/>
    <mergeCell ref="A16:I16"/>
    <mergeCell ref="B17:H17"/>
    <mergeCell ref="B18:H18"/>
    <mergeCell ref="B19:H19"/>
    <mergeCell ref="B41:C41"/>
    <mergeCell ref="B42:C42"/>
    <mergeCell ref="B43:C43"/>
    <mergeCell ref="B44:C44"/>
    <mergeCell ref="B45:C45"/>
    <mergeCell ref="B46:C46"/>
    <mergeCell ref="B47:C47"/>
    <mergeCell ref="B33:H33"/>
    <mergeCell ref="B34:H34"/>
    <mergeCell ref="B73:E73"/>
    <mergeCell ref="H73:I73"/>
    <mergeCell ref="H77:I77"/>
    <mergeCell ref="B3:D3"/>
    <mergeCell ref="A102:I102"/>
    <mergeCell ref="B26:C26"/>
    <mergeCell ref="A30:I30"/>
    <mergeCell ref="B31:H31"/>
    <mergeCell ref="B28:C28"/>
    <mergeCell ref="B32:H32"/>
    <mergeCell ref="B95:F95"/>
    <mergeCell ref="B96:F96"/>
    <mergeCell ref="B97:F97"/>
    <mergeCell ref="A98:H98"/>
    <mergeCell ref="B91:F91"/>
    <mergeCell ref="B92:F92"/>
    <mergeCell ref="A84:I84"/>
    <mergeCell ref="A85:I85"/>
    <mergeCell ref="A86:I86"/>
    <mergeCell ref="B93:F93"/>
    <mergeCell ref="B27:C27"/>
    <mergeCell ref="B25:C25"/>
    <mergeCell ref="B50:C50"/>
    <mergeCell ref="B51:C51"/>
    <mergeCell ref="B52:C52"/>
    <mergeCell ref="B53:C53"/>
    <mergeCell ref="B54:C54"/>
    <mergeCell ref="B20:H20"/>
    <mergeCell ref="B71:E71"/>
    <mergeCell ref="H71:I71"/>
    <mergeCell ref="B72:E72"/>
    <mergeCell ref="H72:I72"/>
    <mergeCell ref="B70:E70"/>
    <mergeCell ref="H70:I70"/>
    <mergeCell ref="B69:E69"/>
    <mergeCell ref="H69:I69"/>
    <mergeCell ref="A67:I67"/>
    <mergeCell ref="B61:C61"/>
    <mergeCell ref="B49:C49"/>
    <mergeCell ref="B48:C48"/>
    <mergeCell ref="A65:I65"/>
    <mergeCell ref="H68:I68"/>
    <mergeCell ref="A66:I66"/>
    <mergeCell ref="B55:C55"/>
    <mergeCell ref="B56:C56"/>
    <mergeCell ref="B57:C57"/>
    <mergeCell ref="B58:C58"/>
    <mergeCell ref="B22:C22"/>
    <mergeCell ref="B40:C40"/>
    <mergeCell ref="B68:E68"/>
    <mergeCell ref="A63:I63"/>
    <mergeCell ref="A64:I64"/>
    <mergeCell ref="B94:F94"/>
    <mergeCell ref="A87:I87"/>
    <mergeCell ref="A88:I88"/>
    <mergeCell ref="B89:F89"/>
    <mergeCell ref="B90:F90"/>
    <mergeCell ref="B37:C37"/>
    <mergeCell ref="B38:C38"/>
    <mergeCell ref="B39:C39"/>
    <mergeCell ref="B78:E78"/>
    <mergeCell ref="H78:I78"/>
    <mergeCell ref="B79:E79"/>
    <mergeCell ref="H81:I81"/>
    <mergeCell ref="A82:G82"/>
    <mergeCell ref="H82:I82"/>
    <mergeCell ref="B77:E77"/>
  </mergeCells>
  <phoneticPr fontId="0" type="noConversion"/>
  <dataValidations disablePrompts="1" count="4">
    <dataValidation type="list" showInputMessage="1" showErrorMessage="1" sqref="F59:F60">
      <formula1>"5,10,15"</formula1>
    </dataValidation>
    <dataValidation type="list" showInputMessage="1" showErrorMessage="1" sqref="B23:B27">
      <formula1>$J$18:$J$21</formula1>
    </dataValidation>
    <dataValidation type="list" allowBlank="1" showInputMessage="1" showErrorMessage="1" sqref="B37:B58">
      <formula1>$I$32:$I$34</formula1>
    </dataValidation>
    <dataValidation type="list" showInputMessage="1" showErrorMessage="1" sqref="G69:G81 H90:H97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opLeftCell="A103" zoomScaleNormal="100" workbookViewId="0">
      <selection activeCell="I119" sqref="I119"/>
    </sheetView>
  </sheetViews>
  <sheetFormatPr defaultColWidth="9.140625" defaultRowHeight="12.75" x14ac:dyDescent="0.2"/>
  <cols>
    <col min="1" max="1" width="37.710937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3.140625" style="3" customWidth="1"/>
    <col min="11" max="16384" width="9.140625" style="1"/>
  </cols>
  <sheetData>
    <row r="1" spans="1:9" ht="32.25" customHeight="1" x14ac:dyDescent="0.4">
      <c r="A1" s="113" t="s">
        <v>65</v>
      </c>
      <c r="B1" s="113"/>
      <c r="C1" s="113"/>
      <c r="D1" s="113"/>
      <c r="E1" s="113"/>
      <c r="F1" s="113"/>
      <c r="G1" s="113"/>
      <c r="H1" s="113"/>
      <c r="I1" s="114"/>
    </row>
    <row r="2" spans="1:9" ht="23.25" customHeight="1" x14ac:dyDescent="0.4">
      <c r="A2" s="74"/>
      <c r="B2" s="74"/>
      <c r="C2" s="74"/>
      <c r="D2" s="74"/>
      <c r="E2" s="74"/>
      <c r="F2" s="74"/>
      <c r="G2" s="74"/>
      <c r="H2" s="74"/>
      <c r="I2" s="75"/>
    </row>
    <row r="3" spans="1:9" ht="27.75" x14ac:dyDescent="0.4">
      <c r="A3" s="59" t="s">
        <v>62</v>
      </c>
      <c r="B3" s="102" t="s">
        <v>120</v>
      </c>
      <c r="C3" s="103"/>
      <c r="D3" s="104"/>
      <c r="E3" s="54"/>
      <c r="F3" s="54"/>
      <c r="G3" s="54"/>
      <c r="H3" s="54"/>
      <c r="I3" s="57"/>
    </row>
    <row r="4" spans="1:9" ht="27.75" x14ac:dyDescent="0.4">
      <c r="A4" s="60"/>
      <c r="B4" s="29"/>
      <c r="C4" s="29"/>
      <c r="D4" s="29"/>
      <c r="E4" s="54"/>
      <c r="F4" s="54"/>
      <c r="G4" s="54"/>
      <c r="H4" s="54"/>
      <c r="I4" s="57"/>
    </row>
    <row r="5" spans="1:9" ht="17.25" customHeight="1" thickBot="1" x14ac:dyDescent="0.25">
      <c r="A5" s="61" t="s">
        <v>63</v>
      </c>
      <c r="B5" s="55">
        <v>43351</v>
      </c>
      <c r="C5" s="29"/>
      <c r="D5" s="29"/>
      <c r="E5" s="29"/>
      <c r="F5" s="29"/>
      <c r="G5" s="29" t="s">
        <v>64</v>
      </c>
      <c r="H5" s="56">
        <v>3</v>
      </c>
      <c r="I5" s="58"/>
    </row>
    <row r="6" spans="1:9" x14ac:dyDescent="0.2">
      <c r="A6" s="30" t="s">
        <v>58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101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102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103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76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66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67</v>
      </c>
      <c r="C13" s="29"/>
      <c r="D13" s="29"/>
      <c r="E13" s="29"/>
      <c r="F13" s="29"/>
      <c r="G13" s="29"/>
      <c r="H13" s="29"/>
      <c r="I13" s="35"/>
    </row>
    <row r="14" spans="1:9" x14ac:dyDescent="0.2">
      <c r="A14" s="33"/>
      <c r="B14" s="34"/>
      <c r="C14" s="29"/>
      <c r="D14" s="29"/>
      <c r="E14" s="29"/>
      <c r="F14" s="29"/>
      <c r="G14" s="29"/>
      <c r="H14" s="29"/>
      <c r="I14" s="35"/>
    </row>
    <row r="15" spans="1:9" ht="13.5" thickBot="1" x14ac:dyDescent="0.25">
      <c r="A15" s="36"/>
      <c r="B15" s="37" t="s">
        <v>71</v>
      </c>
      <c r="C15" s="68"/>
      <c r="D15" s="55" t="s">
        <v>72</v>
      </c>
      <c r="E15" s="66" t="s">
        <v>70</v>
      </c>
      <c r="F15" s="37"/>
      <c r="G15" s="37"/>
      <c r="H15" s="37"/>
      <c r="I15" s="38"/>
    </row>
    <row r="16" spans="1:9" ht="15" x14ac:dyDescent="0.25">
      <c r="A16" s="115" t="s">
        <v>1</v>
      </c>
      <c r="B16" s="115"/>
      <c r="C16" s="115"/>
      <c r="D16" s="115"/>
      <c r="E16" s="115"/>
      <c r="F16" s="115"/>
      <c r="G16" s="115"/>
      <c r="H16" s="115"/>
      <c r="I16" s="115"/>
    </row>
    <row r="17" spans="1:12" ht="15" x14ac:dyDescent="0.25">
      <c r="A17" s="76" t="s">
        <v>106</v>
      </c>
      <c r="B17" s="98" t="s">
        <v>0</v>
      </c>
      <c r="C17" s="116"/>
      <c r="D17" s="116"/>
      <c r="E17" s="116"/>
      <c r="F17" s="116"/>
      <c r="G17" s="116"/>
      <c r="H17" s="116"/>
      <c r="I17" s="76" t="s">
        <v>2</v>
      </c>
    </row>
    <row r="18" spans="1:12" x14ac:dyDescent="0.2">
      <c r="A18" s="71" t="s">
        <v>3</v>
      </c>
      <c r="B18" s="86" t="s">
        <v>112</v>
      </c>
      <c r="C18" s="87"/>
      <c r="D18" s="87"/>
      <c r="E18" s="87"/>
      <c r="F18" s="87"/>
      <c r="G18" s="87"/>
      <c r="H18" s="87"/>
      <c r="I18" s="41">
        <v>1</v>
      </c>
    </row>
    <row r="19" spans="1:12" x14ac:dyDescent="0.2">
      <c r="A19" s="71" t="s">
        <v>4</v>
      </c>
      <c r="B19" s="86" t="s">
        <v>114</v>
      </c>
      <c r="C19" s="87"/>
      <c r="D19" s="87"/>
      <c r="E19" s="87"/>
      <c r="F19" s="87"/>
      <c r="G19" s="87"/>
      <c r="H19" s="87"/>
      <c r="I19" s="41">
        <v>2</v>
      </c>
      <c r="J19" s="3">
        <v>1</v>
      </c>
    </row>
    <row r="20" spans="1:12" x14ac:dyDescent="0.2">
      <c r="A20" s="71" t="s">
        <v>5</v>
      </c>
      <c r="B20" s="86" t="s">
        <v>113</v>
      </c>
      <c r="C20" s="87"/>
      <c r="D20" s="87"/>
      <c r="E20" s="87"/>
      <c r="F20" s="87"/>
      <c r="G20" s="87"/>
      <c r="H20" s="87"/>
      <c r="I20" s="41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6" t="s">
        <v>6</v>
      </c>
      <c r="B22" s="99" t="s">
        <v>74</v>
      </c>
      <c r="C22" s="100"/>
    </row>
    <row r="23" spans="1:12" x14ac:dyDescent="0.2">
      <c r="A23" s="70" t="s">
        <v>121</v>
      </c>
      <c r="B23" s="107">
        <v>3</v>
      </c>
      <c r="C23" s="108"/>
      <c r="D23" s="3"/>
    </row>
    <row r="24" spans="1:12" x14ac:dyDescent="0.2">
      <c r="A24" s="70" t="s">
        <v>122</v>
      </c>
      <c r="B24" s="107">
        <v>3</v>
      </c>
      <c r="C24" s="108"/>
    </row>
    <row r="25" spans="1:12" x14ac:dyDescent="0.2">
      <c r="A25" s="70" t="s">
        <v>123</v>
      </c>
      <c r="B25" s="107">
        <v>3</v>
      </c>
      <c r="C25" s="108"/>
    </row>
    <row r="26" spans="1:12" x14ac:dyDescent="0.2">
      <c r="A26" s="70" t="s">
        <v>124</v>
      </c>
      <c r="B26" s="107">
        <v>1</v>
      </c>
      <c r="C26" s="108"/>
    </row>
    <row r="27" spans="1:12" x14ac:dyDescent="0.2">
      <c r="A27" s="70" t="s">
        <v>125</v>
      </c>
      <c r="B27" s="107">
        <v>2</v>
      </c>
      <c r="C27" s="108"/>
    </row>
    <row r="28" spans="1:12" ht="15" x14ac:dyDescent="0.25">
      <c r="A28" s="42" t="s">
        <v>104</v>
      </c>
      <c r="B28" s="96">
        <f>SUM(B23:C27)</f>
        <v>12</v>
      </c>
      <c r="C28" s="97"/>
    </row>
    <row r="29" spans="1:12" ht="15" x14ac:dyDescent="0.25">
      <c r="B29" s="8"/>
      <c r="C29" s="7"/>
    </row>
    <row r="30" spans="1:12" ht="15" x14ac:dyDescent="0.25">
      <c r="A30" s="98" t="s">
        <v>7</v>
      </c>
      <c r="B30" s="98"/>
      <c r="C30" s="98"/>
      <c r="D30" s="98"/>
      <c r="E30" s="98"/>
      <c r="F30" s="98"/>
      <c r="G30" s="98"/>
      <c r="H30" s="98"/>
      <c r="I30" s="98"/>
    </row>
    <row r="31" spans="1:12" ht="15" x14ac:dyDescent="0.25">
      <c r="A31" s="76" t="s">
        <v>107</v>
      </c>
      <c r="B31" s="98" t="s">
        <v>0</v>
      </c>
      <c r="C31" s="109"/>
      <c r="D31" s="109"/>
      <c r="E31" s="109"/>
      <c r="F31" s="109"/>
      <c r="G31" s="109"/>
      <c r="H31" s="109"/>
      <c r="I31" s="76" t="s">
        <v>2</v>
      </c>
    </row>
    <row r="32" spans="1:12" x14ac:dyDescent="0.2">
      <c r="A32" s="71" t="s">
        <v>3</v>
      </c>
      <c r="B32" s="86" t="s">
        <v>81</v>
      </c>
      <c r="C32" s="87"/>
      <c r="D32" s="87"/>
      <c r="E32" s="87"/>
      <c r="F32" s="87"/>
      <c r="G32" s="87"/>
      <c r="H32" s="87"/>
      <c r="I32" s="41">
        <v>5</v>
      </c>
    </row>
    <row r="33" spans="1:10" x14ac:dyDescent="0.2">
      <c r="A33" s="71" t="s">
        <v>4</v>
      </c>
      <c r="B33" s="86" t="s">
        <v>78</v>
      </c>
      <c r="C33" s="87"/>
      <c r="D33" s="87"/>
      <c r="E33" s="87"/>
      <c r="F33" s="87"/>
      <c r="G33" s="87"/>
      <c r="H33" s="87"/>
      <c r="I33" s="41">
        <v>10</v>
      </c>
      <c r="J33" s="3">
        <v>2.5</v>
      </c>
    </row>
    <row r="34" spans="1:10" x14ac:dyDescent="0.2">
      <c r="A34" s="71" t="s">
        <v>5</v>
      </c>
      <c r="B34" s="86" t="s">
        <v>77</v>
      </c>
      <c r="C34" s="87"/>
      <c r="D34" s="87"/>
      <c r="E34" s="87"/>
      <c r="F34" s="87"/>
      <c r="G34" s="87"/>
      <c r="H34" s="87"/>
      <c r="I34" s="41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76" t="s">
        <v>8</v>
      </c>
      <c r="B36" s="99" t="s">
        <v>75</v>
      </c>
      <c r="C36" s="100"/>
      <c r="D36" s="2"/>
      <c r="E36" s="2"/>
      <c r="H36" s="3"/>
      <c r="I36" s="3"/>
      <c r="J36" s="3">
        <v>10</v>
      </c>
    </row>
    <row r="37" spans="1:10" x14ac:dyDescent="0.2">
      <c r="A37" s="77" t="s">
        <v>126</v>
      </c>
      <c r="B37" s="90">
        <v>5</v>
      </c>
      <c r="C37" s="91"/>
      <c r="D37" s="3"/>
      <c r="F37" s="3"/>
      <c r="G37" s="3"/>
      <c r="H37" s="3"/>
      <c r="J37" s="3">
        <v>12.5</v>
      </c>
    </row>
    <row r="38" spans="1:10" x14ac:dyDescent="0.2">
      <c r="A38" s="77" t="s">
        <v>127</v>
      </c>
      <c r="B38" s="90">
        <v>15</v>
      </c>
      <c r="C38" s="91"/>
      <c r="F38" s="3"/>
      <c r="G38" s="3"/>
      <c r="H38" s="3"/>
      <c r="J38" s="3">
        <v>15</v>
      </c>
    </row>
    <row r="39" spans="1:10" x14ac:dyDescent="0.2">
      <c r="A39" s="77" t="s">
        <v>128</v>
      </c>
      <c r="B39" s="90">
        <v>15</v>
      </c>
      <c r="C39" s="91"/>
      <c r="F39" s="3"/>
      <c r="G39" s="3"/>
      <c r="H39" s="3"/>
    </row>
    <row r="40" spans="1:10" x14ac:dyDescent="0.2">
      <c r="A40" s="77" t="s">
        <v>129</v>
      </c>
      <c r="B40" s="90">
        <v>5</v>
      </c>
      <c r="C40" s="91"/>
      <c r="F40" s="3"/>
      <c r="G40" s="3"/>
      <c r="H40" s="3"/>
      <c r="I40" s="3"/>
    </row>
    <row r="41" spans="1:10" x14ac:dyDescent="0.2">
      <c r="A41" s="77" t="s">
        <v>130</v>
      </c>
      <c r="B41" s="90">
        <v>15</v>
      </c>
      <c r="C41" s="91"/>
      <c r="F41" s="3"/>
      <c r="G41" s="3"/>
      <c r="H41" s="3"/>
    </row>
    <row r="42" spans="1:10" x14ac:dyDescent="0.2">
      <c r="A42" s="77" t="s">
        <v>131</v>
      </c>
      <c r="B42" s="90">
        <v>5</v>
      </c>
      <c r="C42" s="91"/>
      <c r="F42" s="3"/>
      <c r="G42" s="3"/>
      <c r="H42" s="3"/>
    </row>
    <row r="43" spans="1:10" x14ac:dyDescent="0.2">
      <c r="A43" s="77" t="s">
        <v>132</v>
      </c>
      <c r="B43" s="90">
        <v>15</v>
      </c>
      <c r="C43" s="91"/>
      <c r="F43" s="3"/>
      <c r="G43" s="3"/>
      <c r="H43" s="3"/>
    </row>
    <row r="44" spans="1:10" x14ac:dyDescent="0.2">
      <c r="A44" s="77" t="s">
        <v>133</v>
      </c>
      <c r="B44" s="90">
        <v>15</v>
      </c>
      <c r="C44" s="91"/>
      <c r="F44" s="3"/>
      <c r="G44" s="3"/>
      <c r="H44" s="3"/>
    </row>
    <row r="45" spans="1:10" x14ac:dyDescent="0.2">
      <c r="A45" s="77" t="s">
        <v>134</v>
      </c>
      <c r="B45" s="90">
        <v>15</v>
      </c>
      <c r="C45" s="91"/>
      <c r="F45" s="3"/>
      <c r="G45" s="3"/>
      <c r="H45" s="3"/>
    </row>
    <row r="46" spans="1:10" x14ac:dyDescent="0.2">
      <c r="A46" s="77" t="s">
        <v>135</v>
      </c>
      <c r="B46" s="90">
        <v>15</v>
      </c>
      <c r="C46" s="91"/>
      <c r="D46" s="3"/>
      <c r="E46" s="3"/>
      <c r="H46" s="3"/>
      <c r="I46" s="3"/>
    </row>
    <row r="47" spans="1:10" x14ac:dyDescent="0.2">
      <c r="A47" s="77" t="s">
        <v>136</v>
      </c>
      <c r="B47" s="90">
        <v>10</v>
      </c>
      <c r="C47" s="91"/>
      <c r="D47" s="3"/>
      <c r="E47" s="3"/>
      <c r="H47" s="3"/>
      <c r="I47" s="3"/>
    </row>
    <row r="48" spans="1:10" x14ac:dyDescent="0.2">
      <c r="A48" s="77" t="s">
        <v>137</v>
      </c>
      <c r="B48" s="90">
        <v>15</v>
      </c>
      <c r="C48" s="91"/>
      <c r="D48" s="3"/>
      <c r="E48" s="3"/>
      <c r="H48" s="3"/>
      <c r="I48" s="3"/>
    </row>
    <row r="49" spans="1:21" x14ac:dyDescent="0.2">
      <c r="A49" s="77" t="s">
        <v>138</v>
      </c>
      <c r="B49" s="90">
        <v>15</v>
      </c>
      <c r="C49" s="91"/>
      <c r="D49" s="3"/>
      <c r="E49" s="3"/>
      <c r="H49" s="3"/>
      <c r="I49" s="3"/>
    </row>
    <row r="50" spans="1:21" x14ac:dyDescent="0.2">
      <c r="A50" s="77" t="s">
        <v>139</v>
      </c>
      <c r="B50" s="90">
        <v>5</v>
      </c>
      <c r="C50" s="91"/>
      <c r="D50" s="3"/>
      <c r="E50" s="3"/>
      <c r="H50" s="3"/>
      <c r="I50" s="3"/>
    </row>
    <row r="51" spans="1:21" x14ac:dyDescent="0.2">
      <c r="A51" s="77" t="s">
        <v>140</v>
      </c>
      <c r="B51" s="90">
        <v>5</v>
      </c>
      <c r="C51" s="91"/>
      <c r="D51" s="3"/>
      <c r="E51" s="3"/>
      <c r="H51" s="3"/>
      <c r="I51" s="3"/>
    </row>
    <row r="52" spans="1:21" x14ac:dyDescent="0.2">
      <c r="A52" s="77" t="s">
        <v>141</v>
      </c>
      <c r="B52" s="90">
        <v>5</v>
      </c>
      <c r="C52" s="91"/>
      <c r="D52" s="3"/>
      <c r="E52" s="3"/>
      <c r="H52" s="3"/>
      <c r="I52" s="3"/>
    </row>
    <row r="53" spans="1:21" x14ac:dyDescent="0.2">
      <c r="A53" s="77" t="s">
        <v>142</v>
      </c>
      <c r="B53" s="90">
        <v>5</v>
      </c>
      <c r="C53" s="91"/>
      <c r="D53" s="3"/>
      <c r="E53" s="3"/>
      <c r="H53" s="3"/>
      <c r="I53" s="3"/>
    </row>
    <row r="54" spans="1:21" x14ac:dyDescent="0.2">
      <c r="A54" s="77" t="s">
        <v>143</v>
      </c>
      <c r="B54" s="90">
        <v>15</v>
      </c>
      <c r="C54" s="91"/>
      <c r="D54" s="3"/>
      <c r="E54" s="3"/>
      <c r="H54" s="3"/>
      <c r="I54" s="3"/>
    </row>
    <row r="55" spans="1:21" x14ac:dyDescent="0.2">
      <c r="A55" s="77" t="s">
        <v>144</v>
      </c>
      <c r="B55" s="90">
        <v>15</v>
      </c>
      <c r="C55" s="91"/>
      <c r="D55" s="3"/>
      <c r="E55" s="3"/>
      <c r="H55" s="3"/>
      <c r="I55" s="3"/>
    </row>
    <row r="56" spans="1:21" x14ac:dyDescent="0.2">
      <c r="A56" s="77" t="s">
        <v>145</v>
      </c>
      <c r="B56" s="90">
        <v>10</v>
      </c>
      <c r="C56" s="91"/>
      <c r="D56" s="3"/>
      <c r="E56" s="3"/>
      <c r="H56" s="3"/>
      <c r="I56" s="3"/>
    </row>
    <row r="57" spans="1:21" x14ac:dyDescent="0.2">
      <c r="A57" s="77" t="s">
        <v>148</v>
      </c>
      <c r="B57" s="90">
        <v>10</v>
      </c>
      <c r="C57" s="91"/>
      <c r="D57" s="3"/>
      <c r="E57" s="3"/>
      <c r="H57" s="3"/>
      <c r="I57" s="3"/>
    </row>
    <row r="58" spans="1:21" x14ac:dyDescent="0.2">
      <c r="A58" s="77" t="s">
        <v>146</v>
      </c>
      <c r="B58" s="90">
        <v>5</v>
      </c>
      <c r="C58" s="91"/>
      <c r="D58" s="3"/>
      <c r="E58" s="3"/>
      <c r="H58" s="3"/>
      <c r="I58" s="3"/>
    </row>
    <row r="59" spans="1:21" x14ac:dyDescent="0.2">
      <c r="A59" s="77" t="s">
        <v>147</v>
      </c>
      <c r="B59" s="90">
        <v>5</v>
      </c>
      <c r="C59" s="91"/>
      <c r="D59" s="3"/>
      <c r="E59" s="3"/>
      <c r="H59" s="3"/>
      <c r="I59" s="3"/>
    </row>
    <row r="60" spans="1:21" x14ac:dyDescent="0.2">
      <c r="A60" s="42" t="s">
        <v>105</v>
      </c>
      <c r="B60" s="118">
        <f>SUM(B37:B59)</f>
        <v>240</v>
      </c>
      <c r="C60" s="119"/>
      <c r="D60" s="3" t="s">
        <v>9</v>
      </c>
      <c r="E60" s="3"/>
      <c r="F60" s="10"/>
      <c r="G60" s="3"/>
      <c r="H60" s="3"/>
      <c r="I60" s="3"/>
    </row>
    <row r="61" spans="1:21" x14ac:dyDescent="0.2">
      <c r="A61" s="9"/>
      <c r="B61" s="15"/>
      <c r="C61" s="15"/>
      <c r="D61" s="3"/>
      <c r="E61" s="3"/>
      <c r="F61" s="10"/>
      <c r="G61" s="3"/>
      <c r="H61" s="3"/>
      <c r="I61" s="3"/>
    </row>
    <row r="62" spans="1:21" ht="15" x14ac:dyDescent="0.25">
      <c r="A62" s="76" t="s">
        <v>49</v>
      </c>
      <c r="B62" s="96">
        <f>B28+B60</f>
        <v>252</v>
      </c>
      <c r="C62" s="97"/>
    </row>
    <row r="63" spans="1:21" x14ac:dyDescent="0.2">
      <c r="A63" s="9"/>
      <c r="B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" x14ac:dyDescent="0.25">
      <c r="A64" s="98" t="s">
        <v>59</v>
      </c>
      <c r="B64" s="101"/>
      <c r="C64" s="101"/>
      <c r="D64" s="101"/>
      <c r="E64" s="101"/>
      <c r="F64" s="101"/>
      <c r="G64" s="88"/>
      <c r="H64" s="88"/>
      <c r="I64" s="8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86" t="s">
        <v>92</v>
      </c>
      <c r="B65" s="87"/>
      <c r="C65" s="87"/>
      <c r="D65" s="87"/>
      <c r="E65" s="87"/>
      <c r="F65" s="87"/>
      <c r="G65" s="87"/>
      <c r="H65" s="87"/>
      <c r="I65" s="8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86" t="s">
        <v>93</v>
      </c>
      <c r="B66" s="87"/>
      <c r="C66" s="87"/>
      <c r="D66" s="87"/>
      <c r="E66" s="87"/>
      <c r="F66" s="87"/>
      <c r="G66" s="87"/>
      <c r="H66" s="87"/>
      <c r="I66" s="8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87" t="s">
        <v>84</v>
      </c>
      <c r="B67" s="87"/>
      <c r="C67" s="87"/>
      <c r="D67" s="87"/>
      <c r="E67" s="87"/>
      <c r="F67" s="87"/>
      <c r="G67" s="87"/>
      <c r="H67" s="87"/>
      <c r="I67" s="87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87" t="s">
        <v>85</v>
      </c>
      <c r="B68" s="88"/>
      <c r="C68" s="88"/>
      <c r="D68" s="88"/>
      <c r="E68" s="88"/>
      <c r="F68" s="88"/>
      <c r="G68" s="88"/>
      <c r="H68" s="88"/>
      <c r="I68" s="8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72" t="s">
        <v>50</v>
      </c>
      <c r="B69" s="89" t="s">
        <v>0</v>
      </c>
      <c r="C69" s="89"/>
      <c r="D69" s="89"/>
      <c r="E69" s="89"/>
      <c r="F69" s="72" t="s">
        <v>2</v>
      </c>
      <c r="G69" s="72" t="s">
        <v>10</v>
      </c>
      <c r="H69" s="98" t="s">
        <v>57</v>
      </c>
      <c r="I69" s="9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25</v>
      </c>
      <c r="B70" s="87" t="s">
        <v>100</v>
      </c>
      <c r="C70" s="87"/>
      <c r="D70" s="87"/>
      <c r="E70" s="87"/>
      <c r="F70" s="41">
        <v>2</v>
      </c>
      <c r="G70" s="52">
        <v>3</v>
      </c>
      <c r="H70" s="92">
        <f>F70*G70</f>
        <v>6</v>
      </c>
      <c r="I70" s="9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1" t="s">
        <v>26</v>
      </c>
      <c r="B71" s="87" t="s">
        <v>11</v>
      </c>
      <c r="C71" s="87"/>
      <c r="D71" s="87"/>
      <c r="E71" s="87"/>
      <c r="F71" s="41">
        <v>1</v>
      </c>
      <c r="G71" s="52">
        <v>5</v>
      </c>
      <c r="H71" s="92">
        <f t="shared" ref="H71:H82" si="0">F71*G71</f>
        <v>5</v>
      </c>
      <c r="I71" s="9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1" t="s">
        <v>27</v>
      </c>
      <c r="B72" s="86" t="s">
        <v>79</v>
      </c>
      <c r="C72" s="87"/>
      <c r="D72" s="87"/>
      <c r="E72" s="87"/>
      <c r="F72" s="41">
        <v>1</v>
      </c>
      <c r="G72" s="52">
        <v>2</v>
      </c>
      <c r="H72" s="92">
        <f t="shared" si="0"/>
        <v>2</v>
      </c>
      <c r="I72" s="9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1" t="s">
        <v>28</v>
      </c>
      <c r="B73" s="87" t="s">
        <v>12</v>
      </c>
      <c r="C73" s="87"/>
      <c r="D73" s="87"/>
      <c r="E73" s="87"/>
      <c r="F73" s="41">
        <v>1</v>
      </c>
      <c r="G73" s="52">
        <v>3</v>
      </c>
      <c r="H73" s="92">
        <f>F73*G73</f>
        <v>3</v>
      </c>
      <c r="I73" s="9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1" t="s">
        <v>29</v>
      </c>
      <c r="B74" s="87" t="s">
        <v>98</v>
      </c>
      <c r="C74" s="87"/>
      <c r="D74" s="87"/>
      <c r="E74" s="87"/>
      <c r="F74" s="41">
        <v>1</v>
      </c>
      <c r="G74" s="52">
        <v>3</v>
      </c>
      <c r="H74" s="92">
        <f t="shared" si="0"/>
        <v>3</v>
      </c>
      <c r="I74" s="92"/>
      <c r="K74" s="9"/>
      <c r="L74" s="9"/>
      <c r="M74" s="11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1" t="s">
        <v>30</v>
      </c>
      <c r="B75" s="87" t="s">
        <v>13</v>
      </c>
      <c r="C75" s="87"/>
      <c r="D75" s="87"/>
      <c r="E75" s="87"/>
      <c r="F75" s="41">
        <v>0.5</v>
      </c>
      <c r="G75" s="52">
        <v>0</v>
      </c>
      <c r="H75" s="92">
        <f t="shared" si="0"/>
        <v>0</v>
      </c>
      <c r="I75" s="9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1" t="s">
        <v>31</v>
      </c>
      <c r="B76" s="87" t="s">
        <v>89</v>
      </c>
      <c r="C76" s="87"/>
      <c r="D76" s="87"/>
      <c r="E76" s="87"/>
      <c r="F76" s="41">
        <v>0.5</v>
      </c>
      <c r="G76" s="52">
        <v>1</v>
      </c>
      <c r="H76" s="92">
        <f t="shared" si="0"/>
        <v>0.5</v>
      </c>
      <c r="I76" s="9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1" t="s">
        <v>32</v>
      </c>
      <c r="B77" s="87" t="s">
        <v>14</v>
      </c>
      <c r="C77" s="87"/>
      <c r="D77" s="87"/>
      <c r="E77" s="87"/>
      <c r="F77" s="41">
        <v>2</v>
      </c>
      <c r="G77" s="52">
        <v>1</v>
      </c>
      <c r="H77" s="92">
        <f t="shared" si="0"/>
        <v>2</v>
      </c>
      <c r="I77" s="9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1" t="s">
        <v>33</v>
      </c>
      <c r="B78" s="87" t="s">
        <v>99</v>
      </c>
      <c r="C78" s="87"/>
      <c r="D78" s="87"/>
      <c r="E78" s="87"/>
      <c r="F78" s="41">
        <v>1</v>
      </c>
      <c r="G78" s="52">
        <v>5</v>
      </c>
      <c r="H78" s="92">
        <f t="shared" si="0"/>
        <v>5</v>
      </c>
      <c r="I78" s="9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1" t="s">
        <v>34</v>
      </c>
      <c r="B79" s="87" t="s">
        <v>15</v>
      </c>
      <c r="C79" s="87"/>
      <c r="D79" s="87"/>
      <c r="E79" s="87"/>
      <c r="F79" s="41">
        <v>1</v>
      </c>
      <c r="G79" s="52">
        <v>2</v>
      </c>
      <c r="H79" s="92">
        <f t="shared" si="0"/>
        <v>2</v>
      </c>
      <c r="I79" s="9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35</v>
      </c>
      <c r="B80" s="87" t="s">
        <v>24</v>
      </c>
      <c r="C80" s="87"/>
      <c r="D80" s="87"/>
      <c r="E80" s="87"/>
      <c r="F80" s="41">
        <v>1</v>
      </c>
      <c r="G80" s="52">
        <v>1</v>
      </c>
      <c r="H80" s="92">
        <f t="shared" si="0"/>
        <v>1</v>
      </c>
      <c r="I80" s="9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1" t="s">
        <v>36</v>
      </c>
      <c r="B81" s="87" t="s">
        <v>90</v>
      </c>
      <c r="C81" s="87"/>
      <c r="D81" s="87"/>
      <c r="E81" s="87"/>
      <c r="F81" s="41">
        <v>1</v>
      </c>
      <c r="G81" s="52">
        <v>1</v>
      </c>
      <c r="H81" s="92">
        <f t="shared" si="0"/>
        <v>1</v>
      </c>
      <c r="I81" s="9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1" t="s">
        <v>37</v>
      </c>
      <c r="B82" s="87" t="s">
        <v>91</v>
      </c>
      <c r="C82" s="87"/>
      <c r="D82" s="87"/>
      <c r="E82" s="87"/>
      <c r="F82" s="41">
        <v>1</v>
      </c>
      <c r="G82" s="52">
        <v>1</v>
      </c>
      <c r="H82" s="92">
        <f t="shared" si="0"/>
        <v>1</v>
      </c>
      <c r="I82" s="9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93" t="s">
        <v>50</v>
      </c>
      <c r="B83" s="94"/>
      <c r="C83" s="94"/>
      <c r="D83" s="94"/>
      <c r="E83" s="94"/>
      <c r="F83" s="94"/>
      <c r="G83" s="95"/>
      <c r="H83" s="96">
        <f>0.6+(0.01*(SUM(H70:I82)))</f>
        <v>0.91500000000000004</v>
      </c>
      <c r="I83" s="97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B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" x14ac:dyDescent="0.25">
      <c r="A85" s="98" t="s">
        <v>60</v>
      </c>
      <c r="B85" s="101"/>
      <c r="C85" s="101"/>
      <c r="D85" s="101"/>
      <c r="E85" s="88"/>
      <c r="F85" s="88"/>
      <c r="G85" s="88"/>
      <c r="H85" s="88"/>
      <c r="I85" s="8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86" t="s">
        <v>92</v>
      </c>
      <c r="B86" s="87"/>
      <c r="C86" s="87"/>
      <c r="D86" s="87"/>
      <c r="E86" s="87"/>
      <c r="F86" s="87"/>
      <c r="G86" s="87"/>
      <c r="H86" s="87"/>
      <c r="I86" s="87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87" t="s">
        <v>86</v>
      </c>
      <c r="B87" s="87"/>
      <c r="C87" s="87"/>
      <c r="D87" s="87"/>
      <c r="E87" s="87"/>
      <c r="F87" s="87"/>
      <c r="G87" s="87"/>
      <c r="H87" s="88"/>
      <c r="I87" s="8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87" t="s">
        <v>87</v>
      </c>
      <c r="B88" s="87"/>
      <c r="C88" s="87"/>
      <c r="D88" s="87"/>
      <c r="E88" s="87"/>
      <c r="F88" s="87"/>
      <c r="G88" s="87"/>
      <c r="H88" s="88"/>
      <c r="I88" s="8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87" t="s">
        <v>88</v>
      </c>
      <c r="B89" s="88"/>
      <c r="C89" s="88"/>
      <c r="D89" s="88"/>
      <c r="E89" s="88"/>
      <c r="F89" s="88"/>
      <c r="G89" s="88"/>
      <c r="H89" s="88"/>
      <c r="I89" s="8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" x14ac:dyDescent="0.25">
      <c r="A90" s="72" t="s">
        <v>51</v>
      </c>
      <c r="B90" s="89" t="s">
        <v>0</v>
      </c>
      <c r="C90" s="87"/>
      <c r="D90" s="87"/>
      <c r="E90" s="87"/>
      <c r="F90" s="87"/>
      <c r="G90" s="72" t="s">
        <v>2</v>
      </c>
      <c r="H90" s="72" t="s">
        <v>10</v>
      </c>
      <c r="I90" s="76" t="s">
        <v>57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1" t="s">
        <v>38</v>
      </c>
      <c r="B91" s="87" t="s">
        <v>16</v>
      </c>
      <c r="C91" s="87"/>
      <c r="D91" s="87"/>
      <c r="E91" s="87"/>
      <c r="F91" s="87"/>
      <c r="G91" s="41">
        <v>1.5</v>
      </c>
      <c r="H91" s="52">
        <v>4</v>
      </c>
      <c r="I91" s="73">
        <f>G91*H91</f>
        <v>6</v>
      </c>
      <c r="J91" s="3">
        <f t="shared" ref="J91:J96" si="1">IF(H91&lt;3,1,0)</f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41" t="s">
        <v>39</v>
      </c>
      <c r="B92" s="86" t="s">
        <v>80</v>
      </c>
      <c r="C92" s="87"/>
      <c r="D92" s="87"/>
      <c r="E92" s="87"/>
      <c r="F92" s="87"/>
      <c r="G92" s="41">
        <v>0.5</v>
      </c>
      <c r="H92" s="52">
        <v>4</v>
      </c>
      <c r="I92" s="73">
        <f t="shared" ref="I92:I98" si="2">G92*H92</f>
        <v>2</v>
      </c>
      <c r="J92" s="3">
        <f t="shared" si="1"/>
        <v>0</v>
      </c>
    </row>
    <row r="93" spans="1:21" x14ac:dyDescent="0.2">
      <c r="A93" s="41" t="s">
        <v>40</v>
      </c>
      <c r="B93" s="87" t="s">
        <v>82</v>
      </c>
      <c r="C93" s="87"/>
      <c r="D93" s="87"/>
      <c r="E93" s="87"/>
      <c r="F93" s="87"/>
      <c r="G93" s="41">
        <v>1</v>
      </c>
      <c r="H93" s="52">
        <v>5</v>
      </c>
      <c r="I93" s="73">
        <f t="shared" si="2"/>
        <v>5</v>
      </c>
      <c r="J93" s="3">
        <f t="shared" si="1"/>
        <v>0</v>
      </c>
    </row>
    <row r="94" spans="1:21" x14ac:dyDescent="0.2">
      <c r="A94" s="41" t="s">
        <v>41</v>
      </c>
      <c r="B94" s="87" t="s">
        <v>97</v>
      </c>
      <c r="C94" s="87"/>
      <c r="D94" s="87"/>
      <c r="E94" s="87"/>
      <c r="F94" s="87"/>
      <c r="G94" s="41">
        <v>0.5</v>
      </c>
      <c r="H94" s="52">
        <v>4</v>
      </c>
      <c r="I94" s="73">
        <f t="shared" si="2"/>
        <v>2</v>
      </c>
      <c r="J94" s="3">
        <f t="shared" si="1"/>
        <v>0</v>
      </c>
    </row>
    <row r="95" spans="1:21" x14ac:dyDescent="0.2">
      <c r="A95" s="41" t="s">
        <v>42</v>
      </c>
      <c r="B95" s="87" t="s">
        <v>17</v>
      </c>
      <c r="C95" s="87"/>
      <c r="D95" s="87"/>
      <c r="E95" s="87"/>
      <c r="F95" s="87"/>
      <c r="G95" s="41">
        <v>1</v>
      </c>
      <c r="H95" s="52">
        <v>5</v>
      </c>
      <c r="I95" s="73">
        <f t="shared" si="2"/>
        <v>5</v>
      </c>
      <c r="J95" s="3">
        <f t="shared" si="1"/>
        <v>0</v>
      </c>
    </row>
    <row r="96" spans="1:21" x14ac:dyDescent="0.2">
      <c r="A96" s="41" t="s">
        <v>43</v>
      </c>
      <c r="B96" s="110" t="s">
        <v>56</v>
      </c>
      <c r="C96" s="87"/>
      <c r="D96" s="87"/>
      <c r="E96" s="87"/>
      <c r="F96" s="87"/>
      <c r="G96" s="41">
        <v>2</v>
      </c>
      <c r="H96" s="52">
        <v>4</v>
      </c>
      <c r="I96" s="73">
        <f t="shared" si="2"/>
        <v>8</v>
      </c>
      <c r="J96" s="3">
        <f t="shared" si="1"/>
        <v>0</v>
      </c>
    </row>
    <row r="97" spans="1:10" x14ac:dyDescent="0.2">
      <c r="A97" s="41" t="s">
        <v>44</v>
      </c>
      <c r="B97" s="87" t="s">
        <v>18</v>
      </c>
      <c r="C97" s="87"/>
      <c r="D97" s="87"/>
      <c r="E97" s="87"/>
      <c r="F97" s="87"/>
      <c r="G97" s="41">
        <v>-1</v>
      </c>
      <c r="H97" s="52">
        <v>5</v>
      </c>
      <c r="I97" s="73">
        <f t="shared" si="2"/>
        <v>-5</v>
      </c>
      <c r="J97" s="3">
        <f>IF(H97&gt;3,1,0)</f>
        <v>1</v>
      </c>
    </row>
    <row r="98" spans="1:10" x14ac:dyDescent="0.2">
      <c r="A98" s="41" t="s">
        <v>45</v>
      </c>
      <c r="B98" s="87" t="s">
        <v>83</v>
      </c>
      <c r="C98" s="87"/>
      <c r="D98" s="87"/>
      <c r="E98" s="87"/>
      <c r="F98" s="87"/>
      <c r="G98" s="41">
        <v>-1</v>
      </c>
      <c r="H98" s="52">
        <v>0</v>
      </c>
      <c r="I98" s="73">
        <f t="shared" si="2"/>
        <v>0</v>
      </c>
      <c r="J98" s="3">
        <f>IF(H98&gt;3,1,0)</f>
        <v>0</v>
      </c>
    </row>
    <row r="99" spans="1:10" ht="15" x14ac:dyDescent="0.25">
      <c r="A99" s="93" t="s">
        <v>51</v>
      </c>
      <c r="B99" s="111"/>
      <c r="C99" s="111"/>
      <c r="D99" s="111"/>
      <c r="E99" s="111"/>
      <c r="F99" s="111"/>
      <c r="G99" s="111"/>
      <c r="H99" s="112"/>
      <c r="I99" s="18">
        <f>1.4+(-0.03*(SUM(I91:I98)))</f>
        <v>0.71</v>
      </c>
    </row>
    <row r="101" spans="1:10" ht="15" x14ac:dyDescent="0.25">
      <c r="A101" s="72" t="s">
        <v>48</v>
      </c>
      <c r="B101" s="19">
        <f>(B62*H83*I99)</f>
        <v>163.71180000000001</v>
      </c>
    </row>
    <row r="102" spans="1:10" ht="15" x14ac:dyDescent="0.25">
      <c r="A102" s="12"/>
      <c r="B102" s="13"/>
    </row>
    <row r="103" spans="1:10" ht="18.75" x14ac:dyDescent="0.3">
      <c r="A103" s="105" t="s">
        <v>115</v>
      </c>
      <c r="B103" s="106"/>
      <c r="C103" s="106"/>
      <c r="D103" s="106"/>
      <c r="E103" s="106"/>
      <c r="F103" s="106"/>
      <c r="G103" s="106"/>
      <c r="H103" s="106"/>
      <c r="I103" s="106"/>
    </row>
    <row r="105" spans="1:10" ht="18.75" x14ac:dyDescent="0.3">
      <c r="A105" s="117" t="s">
        <v>94</v>
      </c>
      <c r="B105" s="117"/>
      <c r="C105" s="117"/>
      <c r="D105" s="117"/>
      <c r="E105" s="117"/>
      <c r="F105" s="117"/>
      <c r="G105" s="117"/>
      <c r="H105" s="117"/>
    </row>
    <row r="106" spans="1:10" ht="15" x14ac:dyDescent="0.25">
      <c r="A106" s="76" t="s">
        <v>73</v>
      </c>
      <c r="B106" s="42" t="s">
        <v>48</v>
      </c>
      <c r="C106" s="44" t="s">
        <v>116</v>
      </c>
      <c r="D106" s="42" t="s">
        <v>117</v>
      </c>
      <c r="E106" s="42" t="s">
        <v>52</v>
      </c>
      <c r="F106" s="42" t="s">
        <v>53</v>
      </c>
      <c r="G106" s="42" t="s">
        <v>118</v>
      </c>
      <c r="H106" s="65" t="s">
        <v>68</v>
      </c>
    </row>
    <row r="107" spans="1:10" ht="15" x14ac:dyDescent="0.25">
      <c r="A107" s="72"/>
      <c r="B107" s="22">
        <f>B101</f>
        <v>163.71180000000001</v>
      </c>
      <c r="C107" s="23">
        <v>20</v>
      </c>
      <c r="D107" s="22">
        <f>B107*C107</f>
        <v>3274.2360000000003</v>
      </c>
      <c r="E107" s="22">
        <f>D107/8</f>
        <v>409.27950000000004</v>
      </c>
      <c r="F107" s="24">
        <f>E107/20</f>
        <v>20.463975000000001</v>
      </c>
      <c r="G107" s="49">
        <v>50</v>
      </c>
      <c r="H107" s="25">
        <f>G107*D107</f>
        <v>163711.80000000002</v>
      </c>
    </row>
    <row r="108" spans="1:10" ht="15" x14ac:dyDescent="0.25">
      <c r="A108" s="50">
        <v>5</v>
      </c>
      <c r="B108" s="46"/>
      <c r="C108" s="47"/>
      <c r="D108" s="22">
        <f>D107/A108</f>
        <v>654.84720000000004</v>
      </c>
      <c r="E108" s="22">
        <f>D108/8</f>
        <v>81.855900000000005</v>
      </c>
      <c r="F108" s="24">
        <f>E108/20</f>
        <v>4.0927950000000006</v>
      </c>
      <c r="G108" s="45"/>
      <c r="H108" s="41"/>
    </row>
    <row r="109" spans="1:10" x14ac:dyDescent="0.2">
      <c r="A109" s="3"/>
      <c r="B109" s="3"/>
      <c r="C109" s="3"/>
      <c r="D109" s="3"/>
      <c r="E109" s="3"/>
      <c r="F109" s="14"/>
      <c r="G109" s="3"/>
      <c r="H109" s="3"/>
    </row>
    <row r="111" spans="1:10" ht="13.5" thickBot="1" x14ac:dyDescent="0.25"/>
    <row r="112" spans="1:10" ht="18.75" x14ac:dyDescent="0.3">
      <c r="A112" s="134" t="s">
        <v>46</v>
      </c>
      <c r="B112" s="135"/>
      <c r="C112" s="135"/>
      <c r="D112" s="135"/>
      <c r="E112" s="135"/>
      <c r="F112" s="135"/>
      <c r="G112" s="135"/>
      <c r="H112" s="135"/>
      <c r="I112" s="136"/>
    </row>
    <row r="113" spans="1:9" ht="15" x14ac:dyDescent="0.25">
      <c r="A113" s="130" t="s">
        <v>19</v>
      </c>
      <c r="B113" s="101"/>
      <c r="C113" s="101"/>
      <c r="D113" s="101"/>
      <c r="E113" s="101"/>
      <c r="F113" s="101"/>
      <c r="G113" s="101"/>
      <c r="H113" s="101"/>
      <c r="I113" s="131"/>
    </row>
    <row r="114" spans="1:9" x14ac:dyDescent="0.2">
      <c r="A114" s="123" t="s">
        <v>109</v>
      </c>
      <c r="B114" s="87"/>
      <c r="C114" s="87"/>
      <c r="D114" s="87"/>
      <c r="E114" s="87"/>
      <c r="F114" s="87"/>
      <c r="G114" s="87"/>
      <c r="H114" s="87"/>
      <c r="I114" s="124"/>
    </row>
    <row r="115" spans="1:9" x14ac:dyDescent="0.2">
      <c r="A115" s="123" t="s">
        <v>108</v>
      </c>
      <c r="B115" s="87"/>
      <c r="C115" s="87"/>
      <c r="D115" s="87"/>
      <c r="E115" s="87"/>
      <c r="F115" s="87"/>
      <c r="G115" s="87"/>
      <c r="H115" s="87"/>
      <c r="I115" s="124"/>
    </row>
    <row r="116" spans="1:9" ht="15" x14ac:dyDescent="0.25">
      <c r="A116" s="137"/>
      <c r="B116" s="138"/>
      <c r="C116" s="138"/>
      <c r="D116" s="138"/>
      <c r="E116" s="138"/>
      <c r="F116" s="139"/>
      <c r="G116" s="125" t="s">
        <v>20</v>
      </c>
      <c r="H116" s="126"/>
      <c r="I116" s="20">
        <f>SUM(J90:J95)</f>
        <v>0</v>
      </c>
    </row>
    <row r="117" spans="1:9" ht="15" x14ac:dyDescent="0.25">
      <c r="A117" s="137"/>
      <c r="B117" s="138"/>
      <c r="C117" s="138"/>
      <c r="D117" s="138"/>
      <c r="E117" s="138"/>
      <c r="F117" s="139"/>
      <c r="G117" s="125" t="s">
        <v>21</v>
      </c>
      <c r="H117" s="126"/>
      <c r="I117" s="20">
        <f>SUM(J97:J98)</f>
        <v>1</v>
      </c>
    </row>
    <row r="118" spans="1:9" ht="15" x14ac:dyDescent="0.25">
      <c r="A118" s="137"/>
      <c r="B118" s="138"/>
      <c r="C118" s="138"/>
      <c r="D118" s="138"/>
      <c r="E118" s="138"/>
      <c r="F118" s="139"/>
      <c r="G118" s="125" t="s">
        <v>22</v>
      </c>
      <c r="H118" s="126"/>
      <c r="I118" s="20">
        <f>I116+I117</f>
        <v>1</v>
      </c>
    </row>
    <row r="119" spans="1:9" ht="15" x14ac:dyDescent="0.25">
      <c r="A119" s="132" t="s">
        <v>96</v>
      </c>
      <c r="B119" s="133"/>
      <c r="C119" s="133"/>
      <c r="D119" s="133"/>
      <c r="E119" s="133"/>
      <c r="F119" s="133"/>
      <c r="G119" s="133"/>
      <c r="H119" s="133"/>
      <c r="I119" s="21">
        <f>C127</f>
        <v>20</v>
      </c>
    </row>
    <row r="120" spans="1:9" ht="15" x14ac:dyDescent="0.25">
      <c r="A120" s="130" t="s">
        <v>47</v>
      </c>
      <c r="B120" s="101"/>
      <c r="C120" s="101"/>
      <c r="D120" s="101"/>
      <c r="E120" s="101"/>
      <c r="F120" s="101"/>
      <c r="G120" s="101"/>
      <c r="H120" s="101"/>
      <c r="I120" s="131"/>
    </row>
    <row r="121" spans="1:9" x14ac:dyDescent="0.2">
      <c r="A121" s="120" t="s">
        <v>23</v>
      </c>
      <c r="B121" s="88"/>
      <c r="C121" s="88"/>
      <c r="D121" s="88"/>
      <c r="E121" s="88"/>
      <c r="F121" s="88"/>
      <c r="G121" s="88"/>
      <c r="H121" s="88"/>
      <c r="I121" s="121"/>
    </row>
    <row r="122" spans="1:9" x14ac:dyDescent="0.2">
      <c r="A122" s="122" t="s">
        <v>110</v>
      </c>
      <c r="B122" s="88"/>
      <c r="C122" s="88"/>
      <c r="D122" s="88"/>
      <c r="E122" s="88"/>
      <c r="F122" s="88"/>
      <c r="G122" s="88"/>
      <c r="H122" s="88"/>
      <c r="I122" s="121"/>
    </row>
    <row r="123" spans="1:9" ht="13.5" thickBot="1" x14ac:dyDescent="0.25">
      <c r="A123" s="127" t="s">
        <v>111</v>
      </c>
      <c r="B123" s="128"/>
      <c r="C123" s="128"/>
      <c r="D123" s="128"/>
      <c r="E123" s="128"/>
      <c r="F123" s="128"/>
      <c r="G123" s="128"/>
      <c r="H123" s="128"/>
      <c r="I123" s="129"/>
    </row>
    <row r="125" spans="1:9" ht="18.75" x14ac:dyDescent="0.3">
      <c r="A125" s="117" t="s">
        <v>95</v>
      </c>
      <c r="B125" s="117"/>
      <c r="C125" s="117"/>
      <c r="D125" s="117"/>
      <c r="E125" s="117"/>
      <c r="F125" s="117"/>
      <c r="G125" s="117"/>
      <c r="H125" s="117"/>
    </row>
    <row r="126" spans="1:9" ht="15" x14ac:dyDescent="0.25">
      <c r="A126" s="76" t="s">
        <v>73</v>
      </c>
      <c r="B126" s="42" t="s">
        <v>48</v>
      </c>
      <c r="C126" s="44" t="s">
        <v>119</v>
      </c>
      <c r="D126" s="42" t="s">
        <v>117</v>
      </c>
      <c r="E126" s="42" t="s">
        <v>52</v>
      </c>
      <c r="F126" s="42" t="s">
        <v>53</v>
      </c>
      <c r="G126" s="42" t="s">
        <v>118</v>
      </c>
      <c r="H126" s="65" t="s">
        <v>68</v>
      </c>
    </row>
    <row r="127" spans="1:9" ht="15.75" thickBot="1" x14ac:dyDescent="0.3">
      <c r="A127" s="72"/>
      <c r="B127" s="22">
        <f>B101</f>
        <v>163.71180000000001</v>
      </c>
      <c r="C127" s="23">
        <v>20</v>
      </c>
      <c r="D127" s="23">
        <f>IF(I118&lt;=2,20*B127,IF(I118&lt;5,28*B127,"-"))</f>
        <v>3274.2360000000003</v>
      </c>
      <c r="E127" s="23">
        <f>IF(I118&lt;=2,20*B127/8,IF(I118&lt;5,28*B127/8,"-"))</f>
        <v>409.27950000000004</v>
      </c>
      <c r="F127" s="26">
        <f>IF(I118&lt;=2,20*B127/20/8,IF(I118&lt;5,28*B127/20/8,"-"))</f>
        <v>20.463975000000001</v>
      </c>
      <c r="G127" s="28">
        <f>G107</f>
        <v>50</v>
      </c>
      <c r="H127" s="27">
        <f>IF(I118&lt;=2,20*B127*G127,IF(I118&lt;5,28*B127*G127,"-"))</f>
        <v>163711.80000000002</v>
      </c>
    </row>
    <row r="128" spans="1:9" ht="15.75" thickBot="1" x14ac:dyDescent="0.3">
      <c r="A128" s="67">
        <v>5</v>
      </c>
      <c r="B128" s="46"/>
      <c r="C128" s="47"/>
      <c r="D128" s="23">
        <f>IF(I118&lt;=2,20*B127/A128,IF(I118&lt;5,28*B127/A128,"-"))</f>
        <v>654.84720000000004</v>
      </c>
      <c r="E128" s="23">
        <f>IF(I118&lt;=2,20*B127/A128/8,IF(I118&lt;5,28*B127/A128/8,"-"))</f>
        <v>81.855900000000005</v>
      </c>
      <c r="F128" s="26">
        <f>IF(I118&lt;=2,20*B127/A128/20/8,IF(I118&lt;5,28*B127/A128/20/8,"-"))</f>
        <v>4.0927950000000006</v>
      </c>
      <c r="G128" s="45"/>
      <c r="H128" s="41"/>
    </row>
    <row r="130" spans="1:2" ht="13.5" thickBot="1" x14ac:dyDescent="0.25">
      <c r="A130" s="1" t="s">
        <v>69</v>
      </c>
    </row>
    <row r="131" spans="1:2" ht="13.5" thickBot="1" x14ac:dyDescent="0.25">
      <c r="A131" s="48"/>
      <c r="B131" s="1" t="s">
        <v>54</v>
      </c>
    </row>
    <row r="132" spans="1:2" ht="13.5" thickBot="1" x14ac:dyDescent="0.25">
      <c r="A132" s="51"/>
      <c r="B132" s="1" t="s">
        <v>55</v>
      </c>
    </row>
    <row r="133" spans="1:2" ht="13.5" thickBot="1" x14ac:dyDescent="0.25">
      <c r="A133" s="17"/>
      <c r="B133" s="53" t="s">
        <v>61</v>
      </c>
    </row>
  </sheetData>
  <mergeCells count="113">
    <mergeCell ref="A123:I123"/>
    <mergeCell ref="A125:H125"/>
    <mergeCell ref="B57:C57"/>
    <mergeCell ref="A118:F118"/>
    <mergeCell ref="G118:H118"/>
    <mergeCell ref="A119:H119"/>
    <mergeCell ref="A120:I120"/>
    <mergeCell ref="A121:I121"/>
    <mergeCell ref="A122:I122"/>
    <mergeCell ref="A113:I113"/>
    <mergeCell ref="A114:I114"/>
    <mergeCell ref="A115:I115"/>
    <mergeCell ref="A116:F116"/>
    <mergeCell ref="G116:H116"/>
    <mergeCell ref="A117:F117"/>
    <mergeCell ref="G117:H117"/>
    <mergeCell ref="B97:F97"/>
    <mergeCell ref="B98:F98"/>
    <mergeCell ref="A99:H99"/>
    <mergeCell ref="A103:I103"/>
    <mergeCell ref="A105:H105"/>
    <mergeCell ref="A112:I112"/>
    <mergeCell ref="B91:F91"/>
    <mergeCell ref="B92:F92"/>
    <mergeCell ref="B93:F93"/>
    <mergeCell ref="B94:F94"/>
    <mergeCell ref="B95:F95"/>
    <mergeCell ref="B96:F96"/>
    <mergeCell ref="A85:I85"/>
    <mergeCell ref="A86:I86"/>
    <mergeCell ref="A87:I87"/>
    <mergeCell ref="A88:I88"/>
    <mergeCell ref="A89:I89"/>
    <mergeCell ref="B90:F90"/>
    <mergeCell ref="B81:E81"/>
    <mergeCell ref="H81:I81"/>
    <mergeCell ref="B82:E82"/>
    <mergeCell ref="H82:I82"/>
    <mergeCell ref="A83:G83"/>
    <mergeCell ref="H83:I83"/>
    <mergeCell ref="B78:E78"/>
    <mergeCell ref="H78:I78"/>
    <mergeCell ref="B79:E79"/>
    <mergeCell ref="H79:I79"/>
    <mergeCell ref="B80:E80"/>
    <mergeCell ref="H80:I80"/>
    <mergeCell ref="B75:E75"/>
    <mergeCell ref="H75:I75"/>
    <mergeCell ref="B76:E76"/>
    <mergeCell ref="H76:I76"/>
    <mergeCell ref="B77:E77"/>
    <mergeCell ref="H77:I77"/>
    <mergeCell ref="B72:E72"/>
    <mergeCell ref="H72:I72"/>
    <mergeCell ref="B73:E73"/>
    <mergeCell ref="H73:I73"/>
    <mergeCell ref="B74:E74"/>
    <mergeCell ref="H74:I74"/>
    <mergeCell ref="A68:I68"/>
    <mergeCell ref="B69:E69"/>
    <mergeCell ref="H69:I69"/>
    <mergeCell ref="B70:E70"/>
    <mergeCell ref="H70:I70"/>
    <mergeCell ref="B71:E71"/>
    <mergeCell ref="H71:I71"/>
    <mergeCell ref="B60:C60"/>
    <mergeCell ref="B62:C62"/>
    <mergeCell ref="A64:I64"/>
    <mergeCell ref="A65:I65"/>
    <mergeCell ref="A66:I66"/>
    <mergeCell ref="A67:I67"/>
    <mergeCell ref="B53:C53"/>
    <mergeCell ref="B54:C54"/>
    <mergeCell ref="B55:C55"/>
    <mergeCell ref="B56:C56"/>
    <mergeCell ref="B58:C58"/>
    <mergeCell ref="B59:C59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4:H34"/>
    <mergeCell ref="B36:C36"/>
    <mergeCell ref="B37:C37"/>
    <mergeCell ref="B38:C38"/>
    <mergeCell ref="B39:C39"/>
    <mergeCell ref="B40:C40"/>
    <mergeCell ref="B31:H31"/>
    <mergeCell ref="B32:H32"/>
    <mergeCell ref="B33:H33"/>
    <mergeCell ref="B20:H20"/>
    <mergeCell ref="B22:C22"/>
    <mergeCell ref="B23:C23"/>
    <mergeCell ref="B24:C24"/>
    <mergeCell ref="B25:C25"/>
    <mergeCell ref="B26:C26"/>
    <mergeCell ref="A1:I1"/>
    <mergeCell ref="B3:D3"/>
    <mergeCell ref="A16:I16"/>
    <mergeCell ref="B17:H17"/>
    <mergeCell ref="B18:H18"/>
    <mergeCell ref="B19:H19"/>
    <mergeCell ref="B27:C27"/>
    <mergeCell ref="B28:C28"/>
    <mergeCell ref="A30:I30"/>
  </mergeCells>
  <dataValidations disablePrompts="1" count="4">
    <dataValidation type="list" showInputMessage="1" showErrorMessage="1" sqref="G70:G82 H91:H98">
      <formula1>"0,1,2,3,4,5"</formula1>
    </dataValidation>
    <dataValidation type="list" allowBlank="1" showInputMessage="1" showErrorMessage="1" sqref="B37:B59">
      <formula1>$I$32:$I$34</formula1>
    </dataValidation>
    <dataValidation type="list" showInputMessage="1" showErrorMessage="1" sqref="B23:B27">
      <formula1>$J$18:$J$21</formula1>
    </dataValidation>
    <dataValidation type="list" showInputMessage="1" showErrorMessage="1" sqref="F60:F61">
      <formula1>"5,10,15"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topLeftCell="A124" zoomScaleNormal="100" workbookViewId="0">
      <selection activeCell="H95" sqref="H95"/>
    </sheetView>
  </sheetViews>
  <sheetFormatPr defaultColWidth="9.140625" defaultRowHeight="12.75" x14ac:dyDescent="0.2"/>
  <cols>
    <col min="1" max="1" width="37.710937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3.140625" style="3" customWidth="1"/>
    <col min="11" max="16384" width="9.140625" style="1"/>
  </cols>
  <sheetData>
    <row r="1" spans="1:9" ht="32.25" customHeight="1" x14ac:dyDescent="0.4">
      <c r="A1" s="113" t="s">
        <v>65</v>
      </c>
      <c r="B1" s="113"/>
      <c r="C1" s="113"/>
      <c r="D1" s="113"/>
      <c r="E1" s="113"/>
      <c r="F1" s="113"/>
      <c r="G1" s="113"/>
      <c r="H1" s="113"/>
      <c r="I1" s="114"/>
    </row>
    <row r="2" spans="1:9" ht="23.25" customHeight="1" x14ac:dyDescent="0.4">
      <c r="A2" s="82"/>
      <c r="B2" s="82"/>
      <c r="C2" s="82"/>
      <c r="D2" s="82"/>
      <c r="E2" s="82"/>
      <c r="F2" s="82"/>
      <c r="G2" s="82"/>
      <c r="H2" s="82"/>
      <c r="I2" s="83"/>
    </row>
    <row r="3" spans="1:9" ht="27.75" x14ac:dyDescent="0.4">
      <c r="A3" s="59" t="s">
        <v>62</v>
      </c>
      <c r="B3" s="102" t="s">
        <v>120</v>
      </c>
      <c r="C3" s="103"/>
      <c r="D3" s="104"/>
      <c r="E3" s="54"/>
      <c r="F3" s="54"/>
      <c r="G3" s="54"/>
      <c r="H3" s="54"/>
      <c r="I3" s="57"/>
    </row>
    <row r="4" spans="1:9" ht="27.75" x14ac:dyDescent="0.4">
      <c r="A4" s="60"/>
      <c r="B4" s="29"/>
      <c r="C4" s="29"/>
      <c r="D4" s="29"/>
      <c r="E4" s="54"/>
      <c r="F4" s="54"/>
      <c r="G4" s="54"/>
      <c r="H4" s="54"/>
      <c r="I4" s="57"/>
    </row>
    <row r="5" spans="1:9" ht="17.25" customHeight="1" thickBot="1" x14ac:dyDescent="0.25">
      <c r="A5" s="61" t="s">
        <v>63</v>
      </c>
      <c r="B5" s="55">
        <v>43414</v>
      </c>
      <c r="C5" s="29"/>
      <c r="D5" s="29"/>
      <c r="E5" s="29"/>
      <c r="F5" s="29"/>
      <c r="G5" s="29" t="s">
        <v>64</v>
      </c>
      <c r="H5" s="56">
        <v>4</v>
      </c>
      <c r="I5" s="58"/>
    </row>
    <row r="6" spans="1:9" x14ac:dyDescent="0.2">
      <c r="A6" s="30" t="s">
        <v>58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101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102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103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76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66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67</v>
      </c>
      <c r="C13" s="29"/>
      <c r="D13" s="29"/>
      <c r="E13" s="29"/>
      <c r="F13" s="29"/>
      <c r="G13" s="29"/>
      <c r="H13" s="29"/>
      <c r="I13" s="35"/>
    </row>
    <row r="14" spans="1:9" x14ac:dyDescent="0.2">
      <c r="A14" s="33"/>
      <c r="B14" s="34"/>
      <c r="C14" s="29"/>
      <c r="D14" s="29"/>
      <c r="E14" s="29"/>
      <c r="F14" s="29"/>
      <c r="G14" s="29"/>
      <c r="H14" s="29"/>
      <c r="I14" s="35"/>
    </row>
    <row r="15" spans="1:9" ht="13.5" thickBot="1" x14ac:dyDescent="0.25">
      <c r="A15" s="36"/>
      <c r="B15" s="37" t="s">
        <v>71</v>
      </c>
      <c r="C15" s="68"/>
      <c r="D15" s="55" t="s">
        <v>72</v>
      </c>
      <c r="E15" s="66" t="s">
        <v>70</v>
      </c>
      <c r="F15" s="37"/>
      <c r="G15" s="37"/>
      <c r="H15" s="37"/>
      <c r="I15" s="38"/>
    </row>
    <row r="16" spans="1:9" ht="15" x14ac:dyDescent="0.25">
      <c r="A16" s="115" t="s">
        <v>1</v>
      </c>
      <c r="B16" s="115"/>
      <c r="C16" s="115"/>
      <c r="D16" s="115"/>
      <c r="E16" s="115"/>
      <c r="F16" s="115"/>
      <c r="G16" s="115"/>
      <c r="H16" s="115"/>
      <c r="I16" s="115"/>
    </row>
    <row r="17" spans="1:12" ht="15" x14ac:dyDescent="0.25">
      <c r="A17" s="84" t="s">
        <v>106</v>
      </c>
      <c r="B17" s="98" t="s">
        <v>0</v>
      </c>
      <c r="C17" s="116"/>
      <c r="D17" s="116"/>
      <c r="E17" s="116"/>
      <c r="F17" s="116"/>
      <c r="G17" s="116"/>
      <c r="H17" s="116"/>
      <c r="I17" s="84" t="s">
        <v>2</v>
      </c>
    </row>
    <row r="18" spans="1:12" x14ac:dyDescent="0.2">
      <c r="A18" s="79" t="s">
        <v>3</v>
      </c>
      <c r="B18" s="86" t="s">
        <v>112</v>
      </c>
      <c r="C18" s="87"/>
      <c r="D18" s="87"/>
      <c r="E18" s="87"/>
      <c r="F18" s="87"/>
      <c r="G18" s="87"/>
      <c r="H18" s="87"/>
      <c r="I18" s="41">
        <v>1</v>
      </c>
    </row>
    <row r="19" spans="1:12" x14ac:dyDescent="0.2">
      <c r="A19" s="79" t="s">
        <v>4</v>
      </c>
      <c r="B19" s="86" t="s">
        <v>114</v>
      </c>
      <c r="C19" s="87"/>
      <c r="D19" s="87"/>
      <c r="E19" s="87"/>
      <c r="F19" s="87"/>
      <c r="G19" s="87"/>
      <c r="H19" s="87"/>
      <c r="I19" s="41">
        <v>2</v>
      </c>
      <c r="J19" s="3">
        <v>1</v>
      </c>
    </row>
    <row r="20" spans="1:12" x14ac:dyDescent="0.2">
      <c r="A20" s="79" t="s">
        <v>5</v>
      </c>
      <c r="B20" s="86" t="s">
        <v>113</v>
      </c>
      <c r="C20" s="87"/>
      <c r="D20" s="87"/>
      <c r="E20" s="87"/>
      <c r="F20" s="87"/>
      <c r="G20" s="87"/>
      <c r="H20" s="87"/>
      <c r="I20" s="41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84" t="s">
        <v>6</v>
      </c>
      <c r="B22" s="99" t="s">
        <v>74</v>
      </c>
      <c r="C22" s="100"/>
    </row>
    <row r="23" spans="1:12" x14ac:dyDescent="0.2">
      <c r="A23" s="78" t="s">
        <v>121</v>
      </c>
      <c r="B23" s="107">
        <v>3</v>
      </c>
      <c r="C23" s="108"/>
      <c r="D23" s="3"/>
    </row>
    <row r="24" spans="1:12" x14ac:dyDescent="0.2">
      <c r="A24" s="78" t="s">
        <v>122</v>
      </c>
      <c r="B24" s="107">
        <v>3</v>
      </c>
      <c r="C24" s="108"/>
    </row>
    <row r="25" spans="1:12" x14ac:dyDescent="0.2">
      <c r="A25" s="78" t="s">
        <v>123</v>
      </c>
      <c r="B25" s="107">
        <v>3</v>
      </c>
      <c r="C25" s="108"/>
    </row>
    <row r="26" spans="1:12" x14ac:dyDescent="0.2">
      <c r="A26" s="78" t="s">
        <v>124</v>
      </c>
      <c r="B26" s="107">
        <v>1</v>
      </c>
      <c r="C26" s="108"/>
    </row>
    <row r="27" spans="1:12" x14ac:dyDescent="0.2">
      <c r="A27" s="78" t="s">
        <v>125</v>
      </c>
      <c r="B27" s="107">
        <v>2</v>
      </c>
      <c r="C27" s="108"/>
    </row>
    <row r="28" spans="1:12" ht="15" x14ac:dyDescent="0.25">
      <c r="A28" s="42" t="s">
        <v>104</v>
      </c>
      <c r="B28" s="96">
        <f>SUM(B23:C27)</f>
        <v>12</v>
      </c>
      <c r="C28" s="97"/>
    </row>
    <row r="29" spans="1:12" ht="15" x14ac:dyDescent="0.25">
      <c r="B29" s="8"/>
      <c r="C29" s="7"/>
    </row>
    <row r="30" spans="1:12" ht="15" x14ac:dyDescent="0.25">
      <c r="A30" s="98" t="s">
        <v>7</v>
      </c>
      <c r="B30" s="98"/>
      <c r="C30" s="98"/>
      <c r="D30" s="98"/>
      <c r="E30" s="98"/>
      <c r="F30" s="98"/>
      <c r="G30" s="98"/>
      <c r="H30" s="98"/>
      <c r="I30" s="98"/>
    </row>
    <row r="31" spans="1:12" ht="15" x14ac:dyDescent="0.25">
      <c r="A31" s="84" t="s">
        <v>107</v>
      </c>
      <c r="B31" s="98" t="s">
        <v>0</v>
      </c>
      <c r="C31" s="109"/>
      <c r="D31" s="109"/>
      <c r="E31" s="109"/>
      <c r="F31" s="109"/>
      <c r="G31" s="109"/>
      <c r="H31" s="109"/>
      <c r="I31" s="84" t="s">
        <v>2</v>
      </c>
    </row>
    <row r="32" spans="1:12" x14ac:dyDescent="0.2">
      <c r="A32" s="79" t="s">
        <v>3</v>
      </c>
      <c r="B32" s="86" t="s">
        <v>81</v>
      </c>
      <c r="C32" s="87"/>
      <c r="D32" s="87"/>
      <c r="E32" s="87"/>
      <c r="F32" s="87"/>
      <c r="G32" s="87"/>
      <c r="H32" s="87"/>
      <c r="I32" s="41">
        <v>5</v>
      </c>
    </row>
    <row r="33" spans="1:10" x14ac:dyDescent="0.2">
      <c r="A33" s="79" t="s">
        <v>4</v>
      </c>
      <c r="B33" s="86" t="s">
        <v>78</v>
      </c>
      <c r="C33" s="87"/>
      <c r="D33" s="87"/>
      <c r="E33" s="87"/>
      <c r="F33" s="87"/>
      <c r="G33" s="87"/>
      <c r="H33" s="87"/>
      <c r="I33" s="41">
        <v>10</v>
      </c>
      <c r="J33" s="3">
        <v>2.5</v>
      </c>
    </row>
    <row r="34" spans="1:10" x14ac:dyDescent="0.2">
      <c r="A34" s="79" t="s">
        <v>5</v>
      </c>
      <c r="B34" s="86" t="s">
        <v>77</v>
      </c>
      <c r="C34" s="87"/>
      <c r="D34" s="87"/>
      <c r="E34" s="87"/>
      <c r="F34" s="87"/>
      <c r="G34" s="87"/>
      <c r="H34" s="87"/>
      <c r="I34" s="41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84" t="s">
        <v>8</v>
      </c>
      <c r="B36" s="99" t="s">
        <v>75</v>
      </c>
      <c r="C36" s="100"/>
      <c r="D36" s="2"/>
      <c r="E36" s="2"/>
      <c r="H36" s="3"/>
      <c r="I36" s="3"/>
      <c r="J36" s="3">
        <v>10</v>
      </c>
    </row>
    <row r="37" spans="1:10" x14ac:dyDescent="0.2">
      <c r="A37" s="85" t="s">
        <v>126</v>
      </c>
      <c r="B37" s="90">
        <v>5</v>
      </c>
      <c r="C37" s="91"/>
      <c r="D37" s="3"/>
      <c r="F37" s="3"/>
      <c r="G37" s="3"/>
      <c r="H37" s="3"/>
      <c r="J37" s="3">
        <v>12.5</v>
      </c>
    </row>
    <row r="38" spans="1:10" x14ac:dyDescent="0.2">
      <c r="A38" s="85" t="s">
        <v>127</v>
      </c>
      <c r="B38" s="90">
        <v>15</v>
      </c>
      <c r="C38" s="91"/>
      <c r="F38" s="3"/>
      <c r="G38" s="3"/>
      <c r="H38" s="3"/>
      <c r="J38" s="3">
        <v>15</v>
      </c>
    </row>
    <row r="39" spans="1:10" x14ac:dyDescent="0.2">
      <c r="A39" s="85" t="s">
        <v>128</v>
      </c>
      <c r="B39" s="90">
        <v>15</v>
      </c>
      <c r="C39" s="91"/>
      <c r="F39" s="3"/>
      <c r="G39" s="3"/>
      <c r="H39" s="3"/>
    </row>
    <row r="40" spans="1:10" x14ac:dyDescent="0.2">
      <c r="A40" s="85" t="s">
        <v>129</v>
      </c>
      <c r="B40" s="90">
        <v>5</v>
      </c>
      <c r="C40" s="91"/>
      <c r="F40" s="3"/>
      <c r="G40" s="3"/>
      <c r="H40" s="3"/>
      <c r="I40" s="3"/>
    </row>
    <row r="41" spans="1:10" x14ac:dyDescent="0.2">
      <c r="A41" s="85" t="s">
        <v>130</v>
      </c>
      <c r="B41" s="90">
        <v>15</v>
      </c>
      <c r="C41" s="91"/>
      <c r="F41" s="3"/>
      <c r="G41" s="3"/>
      <c r="H41" s="3"/>
    </row>
    <row r="42" spans="1:10" x14ac:dyDescent="0.2">
      <c r="A42" s="85" t="s">
        <v>131</v>
      </c>
      <c r="B42" s="90">
        <v>5</v>
      </c>
      <c r="C42" s="91"/>
      <c r="F42" s="3"/>
      <c r="G42" s="3"/>
      <c r="H42" s="3"/>
    </row>
    <row r="43" spans="1:10" x14ac:dyDescent="0.2">
      <c r="A43" s="85" t="s">
        <v>132</v>
      </c>
      <c r="B43" s="90">
        <v>15</v>
      </c>
      <c r="C43" s="91"/>
      <c r="F43" s="3"/>
      <c r="G43" s="3"/>
      <c r="H43" s="3"/>
    </row>
    <row r="44" spans="1:10" x14ac:dyDescent="0.2">
      <c r="A44" s="85" t="s">
        <v>133</v>
      </c>
      <c r="B44" s="90">
        <v>15</v>
      </c>
      <c r="C44" s="91"/>
      <c r="F44" s="3"/>
      <c r="G44" s="3"/>
      <c r="H44" s="3"/>
    </row>
    <row r="45" spans="1:10" x14ac:dyDescent="0.2">
      <c r="A45" s="85" t="s">
        <v>134</v>
      </c>
      <c r="B45" s="90">
        <v>15</v>
      </c>
      <c r="C45" s="91"/>
      <c r="F45" s="3"/>
      <c r="G45" s="3"/>
      <c r="H45" s="3"/>
    </row>
    <row r="46" spans="1:10" x14ac:dyDescent="0.2">
      <c r="A46" s="85" t="s">
        <v>135</v>
      </c>
      <c r="B46" s="90">
        <v>15</v>
      </c>
      <c r="C46" s="91"/>
      <c r="D46" s="3"/>
      <c r="E46" s="3"/>
      <c r="H46" s="3"/>
      <c r="I46" s="3"/>
    </row>
    <row r="47" spans="1:10" x14ac:dyDescent="0.2">
      <c r="A47" s="85" t="s">
        <v>136</v>
      </c>
      <c r="B47" s="90">
        <v>10</v>
      </c>
      <c r="C47" s="91"/>
      <c r="D47" s="3"/>
      <c r="E47" s="3"/>
      <c r="H47" s="3"/>
      <c r="I47" s="3"/>
    </row>
    <row r="48" spans="1:10" x14ac:dyDescent="0.2">
      <c r="A48" s="85" t="s">
        <v>137</v>
      </c>
      <c r="B48" s="90">
        <v>15</v>
      </c>
      <c r="C48" s="91"/>
      <c r="D48" s="3"/>
      <c r="E48" s="3"/>
      <c r="H48" s="3"/>
      <c r="I48" s="3"/>
    </row>
    <row r="49" spans="1:21" x14ac:dyDescent="0.2">
      <c r="A49" s="85" t="s">
        <v>138</v>
      </c>
      <c r="B49" s="90">
        <v>15</v>
      </c>
      <c r="C49" s="91"/>
      <c r="D49" s="3"/>
      <c r="E49" s="3"/>
      <c r="H49" s="3"/>
      <c r="I49" s="3"/>
    </row>
    <row r="50" spans="1:21" x14ac:dyDescent="0.2">
      <c r="A50" s="85" t="s">
        <v>139</v>
      </c>
      <c r="B50" s="90">
        <v>5</v>
      </c>
      <c r="C50" s="91"/>
      <c r="D50" s="3"/>
      <c r="E50" s="3"/>
      <c r="H50" s="3"/>
      <c r="I50" s="3"/>
    </row>
    <row r="51" spans="1:21" x14ac:dyDescent="0.2">
      <c r="A51" s="85" t="s">
        <v>140</v>
      </c>
      <c r="B51" s="90">
        <v>5</v>
      </c>
      <c r="C51" s="91"/>
      <c r="D51" s="3"/>
      <c r="E51" s="3"/>
      <c r="H51" s="3"/>
      <c r="I51" s="3"/>
    </row>
    <row r="52" spans="1:21" x14ac:dyDescent="0.2">
      <c r="A52" s="85" t="s">
        <v>141</v>
      </c>
      <c r="B52" s="90">
        <v>5</v>
      </c>
      <c r="C52" s="91"/>
      <c r="D52" s="3"/>
      <c r="E52" s="3"/>
      <c r="H52" s="3"/>
      <c r="I52" s="3"/>
    </row>
    <row r="53" spans="1:21" x14ac:dyDescent="0.2">
      <c r="A53" s="85" t="s">
        <v>142</v>
      </c>
      <c r="B53" s="90">
        <v>5</v>
      </c>
      <c r="C53" s="91"/>
      <c r="D53" s="3"/>
      <c r="E53" s="3"/>
      <c r="H53" s="3"/>
      <c r="I53" s="3"/>
    </row>
    <row r="54" spans="1:21" x14ac:dyDescent="0.2">
      <c r="A54" s="85" t="s">
        <v>143</v>
      </c>
      <c r="B54" s="90">
        <v>15</v>
      </c>
      <c r="C54" s="91"/>
      <c r="D54" s="3"/>
      <c r="E54" s="3"/>
      <c r="H54" s="3"/>
      <c r="I54" s="3"/>
    </row>
    <row r="55" spans="1:21" x14ac:dyDescent="0.2">
      <c r="A55" s="85" t="s">
        <v>144</v>
      </c>
      <c r="B55" s="90">
        <v>15</v>
      </c>
      <c r="C55" s="91"/>
      <c r="D55" s="3"/>
      <c r="E55" s="3"/>
      <c r="H55" s="3"/>
      <c r="I55" s="3"/>
    </row>
    <row r="56" spans="1:21" x14ac:dyDescent="0.2">
      <c r="A56" s="85" t="s">
        <v>145</v>
      </c>
      <c r="B56" s="90">
        <v>10</v>
      </c>
      <c r="C56" s="91"/>
      <c r="D56" s="3"/>
      <c r="E56" s="3"/>
      <c r="H56" s="3"/>
      <c r="I56" s="3"/>
    </row>
    <row r="57" spans="1:21" x14ac:dyDescent="0.2">
      <c r="A57" s="85" t="s">
        <v>148</v>
      </c>
      <c r="B57" s="90">
        <v>10</v>
      </c>
      <c r="C57" s="91"/>
      <c r="D57" s="3"/>
      <c r="E57" s="3"/>
      <c r="H57" s="3"/>
      <c r="I57" s="3"/>
    </row>
    <row r="58" spans="1:21" x14ac:dyDescent="0.2">
      <c r="A58" s="85" t="s">
        <v>146</v>
      </c>
      <c r="B58" s="90">
        <v>5</v>
      </c>
      <c r="C58" s="91"/>
      <c r="D58" s="3"/>
      <c r="E58" s="3"/>
      <c r="H58" s="3"/>
      <c r="I58" s="3"/>
    </row>
    <row r="59" spans="1:21" x14ac:dyDescent="0.2">
      <c r="A59" s="85" t="s">
        <v>147</v>
      </c>
      <c r="B59" s="90">
        <v>5</v>
      </c>
      <c r="C59" s="91"/>
      <c r="D59" s="3"/>
      <c r="E59" s="3"/>
      <c r="H59" s="3"/>
      <c r="I59" s="3"/>
    </row>
    <row r="60" spans="1:21" x14ac:dyDescent="0.2">
      <c r="A60" s="42" t="s">
        <v>105</v>
      </c>
      <c r="B60" s="118">
        <f>SUM(B37:B59)</f>
        <v>240</v>
      </c>
      <c r="C60" s="119"/>
      <c r="D60" s="3" t="s">
        <v>9</v>
      </c>
      <c r="E60" s="3"/>
      <c r="F60" s="10"/>
      <c r="G60" s="3"/>
      <c r="H60" s="3"/>
      <c r="I60" s="3"/>
    </row>
    <row r="61" spans="1:21" x14ac:dyDescent="0.2">
      <c r="A61" s="9"/>
      <c r="B61" s="15"/>
      <c r="C61" s="15"/>
      <c r="D61" s="3"/>
      <c r="E61" s="3"/>
      <c r="F61" s="10"/>
      <c r="G61" s="3"/>
      <c r="H61" s="3"/>
      <c r="I61" s="3"/>
    </row>
    <row r="62" spans="1:21" ht="15" x14ac:dyDescent="0.25">
      <c r="A62" s="84" t="s">
        <v>49</v>
      </c>
      <c r="B62" s="96">
        <f>B28+B60</f>
        <v>252</v>
      </c>
      <c r="C62" s="97"/>
    </row>
    <row r="63" spans="1:21" x14ac:dyDescent="0.2">
      <c r="A63" s="9"/>
      <c r="B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" x14ac:dyDescent="0.25">
      <c r="A64" s="98" t="s">
        <v>59</v>
      </c>
      <c r="B64" s="101"/>
      <c r="C64" s="101"/>
      <c r="D64" s="101"/>
      <c r="E64" s="101"/>
      <c r="F64" s="101"/>
      <c r="G64" s="88"/>
      <c r="H64" s="88"/>
      <c r="I64" s="8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86" t="s">
        <v>92</v>
      </c>
      <c r="B65" s="87"/>
      <c r="C65" s="87"/>
      <c r="D65" s="87"/>
      <c r="E65" s="87"/>
      <c r="F65" s="87"/>
      <c r="G65" s="87"/>
      <c r="H65" s="87"/>
      <c r="I65" s="87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86" t="s">
        <v>93</v>
      </c>
      <c r="B66" s="87"/>
      <c r="C66" s="87"/>
      <c r="D66" s="87"/>
      <c r="E66" s="87"/>
      <c r="F66" s="87"/>
      <c r="G66" s="87"/>
      <c r="H66" s="87"/>
      <c r="I66" s="87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87" t="s">
        <v>84</v>
      </c>
      <c r="B67" s="87"/>
      <c r="C67" s="87"/>
      <c r="D67" s="87"/>
      <c r="E67" s="87"/>
      <c r="F67" s="87"/>
      <c r="G67" s="87"/>
      <c r="H67" s="87"/>
      <c r="I67" s="87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87" t="s">
        <v>85</v>
      </c>
      <c r="B68" s="88"/>
      <c r="C68" s="88"/>
      <c r="D68" s="88"/>
      <c r="E68" s="88"/>
      <c r="F68" s="88"/>
      <c r="G68" s="88"/>
      <c r="H68" s="88"/>
      <c r="I68" s="8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80" t="s">
        <v>50</v>
      </c>
      <c r="B69" s="89" t="s">
        <v>0</v>
      </c>
      <c r="C69" s="89"/>
      <c r="D69" s="89"/>
      <c r="E69" s="89"/>
      <c r="F69" s="80" t="s">
        <v>2</v>
      </c>
      <c r="G69" s="80" t="s">
        <v>10</v>
      </c>
      <c r="H69" s="98" t="s">
        <v>57</v>
      </c>
      <c r="I69" s="9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25</v>
      </c>
      <c r="B70" s="87" t="s">
        <v>100</v>
      </c>
      <c r="C70" s="87"/>
      <c r="D70" s="87"/>
      <c r="E70" s="87"/>
      <c r="F70" s="41">
        <v>2</v>
      </c>
      <c r="G70" s="52">
        <v>3</v>
      </c>
      <c r="H70" s="92">
        <f>F70*G70</f>
        <v>6</v>
      </c>
      <c r="I70" s="9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1" t="s">
        <v>26</v>
      </c>
      <c r="B71" s="87" t="s">
        <v>11</v>
      </c>
      <c r="C71" s="87"/>
      <c r="D71" s="87"/>
      <c r="E71" s="87"/>
      <c r="F71" s="41">
        <v>1</v>
      </c>
      <c r="G71" s="52">
        <v>5</v>
      </c>
      <c r="H71" s="92">
        <f t="shared" ref="H71:H82" si="0">F71*G71</f>
        <v>5</v>
      </c>
      <c r="I71" s="9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1" t="s">
        <v>27</v>
      </c>
      <c r="B72" s="86" t="s">
        <v>79</v>
      </c>
      <c r="C72" s="87"/>
      <c r="D72" s="87"/>
      <c r="E72" s="87"/>
      <c r="F72" s="41">
        <v>1</v>
      </c>
      <c r="G72" s="52">
        <v>2</v>
      </c>
      <c r="H72" s="92">
        <f t="shared" si="0"/>
        <v>2</v>
      </c>
      <c r="I72" s="9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1" t="s">
        <v>28</v>
      </c>
      <c r="B73" s="87" t="s">
        <v>12</v>
      </c>
      <c r="C73" s="87"/>
      <c r="D73" s="87"/>
      <c r="E73" s="87"/>
      <c r="F73" s="41">
        <v>1</v>
      </c>
      <c r="G73" s="52">
        <v>3</v>
      </c>
      <c r="H73" s="92">
        <f>F73*G73</f>
        <v>3</v>
      </c>
      <c r="I73" s="9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1" t="s">
        <v>29</v>
      </c>
      <c r="B74" s="87" t="s">
        <v>98</v>
      </c>
      <c r="C74" s="87"/>
      <c r="D74" s="87"/>
      <c r="E74" s="87"/>
      <c r="F74" s="41">
        <v>1</v>
      </c>
      <c r="G74" s="52">
        <v>3</v>
      </c>
      <c r="H74" s="92">
        <f t="shared" si="0"/>
        <v>3</v>
      </c>
      <c r="I74" s="92"/>
      <c r="K74" s="9"/>
      <c r="L74" s="9"/>
      <c r="M74" s="11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1" t="s">
        <v>30</v>
      </c>
      <c r="B75" s="87" t="s">
        <v>13</v>
      </c>
      <c r="C75" s="87"/>
      <c r="D75" s="87"/>
      <c r="E75" s="87"/>
      <c r="F75" s="41">
        <v>0.5</v>
      </c>
      <c r="G75" s="52">
        <v>0</v>
      </c>
      <c r="H75" s="92">
        <f t="shared" si="0"/>
        <v>0</v>
      </c>
      <c r="I75" s="9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1" t="s">
        <v>31</v>
      </c>
      <c r="B76" s="87" t="s">
        <v>89</v>
      </c>
      <c r="C76" s="87"/>
      <c r="D76" s="87"/>
      <c r="E76" s="87"/>
      <c r="F76" s="41">
        <v>0.5</v>
      </c>
      <c r="G76" s="52">
        <v>1</v>
      </c>
      <c r="H76" s="92">
        <f t="shared" si="0"/>
        <v>0.5</v>
      </c>
      <c r="I76" s="9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1" t="s">
        <v>32</v>
      </c>
      <c r="B77" s="87" t="s">
        <v>14</v>
      </c>
      <c r="C77" s="87"/>
      <c r="D77" s="87"/>
      <c r="E77" s="87"/>
      <c r="F77" s="41">
        <v>2</v>
      </c>
      <c r="G77" s="52">
        <v>1</v>
      </c>
      <c r="H77" s="92">
        <f t="shared" si="0"/>
        <v>2</v>
      </c>
      <c r="I77" s="9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1" t="s">
        <v>33</v>
      </c>
      <c r="B78" s="87" t="s">
        <v>99</v>
      </c>
      <c r="C78" s="87"/>
      <c r="D78" s="87"/>
      <c r="E78" s="87"/>
      <c r="F78" s="41">
        <v>1</v>
      </c>
      <c r="G78" s="52">
        <v>5</v>
      </c>
      <c r="H78" s="92">
        <f t="shared" si="0"/>
        <v>5</v>
      </c>
      <c r="I78" s="9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1" t="s">
        <v>34</v>
      </c>
      <c r="B79" s="87" t="s">
        <v>15</v>
      </c>
      <c r="C79" s="87"/>
      <c r="D79" s="87"/>
      <c r="E79" s="87"/>
      <c r="F79" s="41">
        <v>1</v>
      </c>
      <c r="G79" s="52">
        <v>2</v>
      </c>
      <c r="H79" s="92">
        <f t="shared" si="0"/>
        <v>2</v>
      </c>
      <c r="I79" s="9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35</v>
      </c>
      <c r="B80" s="87" t="s">
        <v>24</v>
      </c>
      <c r="C80" s="87"/>
      <c r="D80" s="87"/>
      <c r="E80" s="87"/>
      <c r="F80" s="41">
        <v>1</v>
      </c>
      <c r="G80" s="52">
        <v>1</v>
      </c>
      <c r="H80" s="92">
        <f t="shared" si="0"/>
        <v>1</v>
      </c>
      <c r="I80" s="9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1" t="s">
        <v>36</v>
      </c>
      <c r="B81" s="87" t="s">
        <v>90</v>
      </c>
      <c r="C81" s="87"/>
      <c r="D81" s="87"/>
      <c r="E81" s="87"/>
      <c r="F81" s="41">
        <v>1</v>
      </c>
      <c r="G81" s="52">
        <v>1</v>
      </c>
      <c r="H81" s="92">
        <f t="shared" si="0"/>
        <v>1</v>
      </c>
      <c r="I81" s="9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1" t="s">
        <v>37</v>
      </c>
      <c r="B82" s="87" t="s">
        <v>91</v>
      </c>
      <c r="C82" s="87"/>
      <c r="D82" s="87"/>
      <c r="E82" s="87"/>
      <c r="F82" s="41">
        <v>1</v>
      </c>
      <c r="G82" s="52">
        <v>1</v>
      </c>
      <c r="H82" s="92">
        <f t="shared" si="0"/>
        <v>1</v>
      </c>
      <c r="I82" s="9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93" t="s">
        <v>50</v>
      </c>
      <c r="B83" s="94"/>
      <c r="C83" s="94"/>
      <c r="D83" s="94"/>
      <c r="E83" s="94"/>
      <c r="F83" s="94"/>
      <c r="G83" s="95"/>
      <c r="H83" s="96">
        <f>0.6+(0.01*(SUM(H70:I82)))</f>
        <v>0.91500000000000004</v>
      </c>
      <c r="I83" s="97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B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" x14ac:dyDescent="0.25">
      <c r="A85" s="98" t="s">
        <v>60</v>
      </c>
      <c r="B85" s="101"/>
      <c r="C85" s="101"/>
      <c r="D85" s="101"/>
      <c r="E85" s="88"/>
      <c r="F85" s="88"/>
      <c r="G85" s="88"/>
      <c r="H85" s="88"/>
      <c r="I85" s="8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86" t="s">
        <v>92</v>
      </c>
      <c r="B86" s="87"/>
      <c r="C86" s="87"/>
      <c r="D86" s="87"/>
      <c r="E86" s="87"/>
      <c r="F86" s="87"/>
      <c r="G86" s="87"/>
      <c r="H86" s="87"/>
      <c r="I86" s="87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87" t="s">
        <v>86</v>
      </c>
      <c r="B87" s="87"/>
      <c r="C87" s="87"/>
      <c r="D87" s="87"/>
      <c r="E87" s="87"/>
      <c r="F87" s="87"/>
      <c r="G87" s="87"/>
      <c r="H87" s="88"/>
      <c r="I87" s="8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87" t="s">
        <v>87</v>
      </c>
      <c r="B88" s="87"/>
      <c r="C88" s="87"/>
      <c r="D88" s="87"/>
      <c r="E88" s="87"/>
      <c r="F88" s="87"/>
      <c r="G88" s="87"/>
      <c r="H88" s="88"/>
      <c r="I88" s="8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87" t="s">
        <v>88</v>
      </c>
      <c r="B89" s="88"/>
      <c r="C89" s="88"/>
      <c r="D89" s="88"/>
      <c r="E89" s="88"/>
      <c r="F89" s="88"/>
      <c r="G89" s="88"/>
      <c r="H89" s="88"/>
      <c r="I89" s="8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" x14ac:dyDescent="0.25">
      <c r="A90" s="80" t="s">
        <v>51</v>
      </c>
      <c r="B90" s="89" t="s">
        <v>0</v>
      </c>
      <c r="C90" s="87"/>
      <c r="D90" s="87"/>
      <c r="E90" s="87"/>
      <c r="F90" s="87"/>
      <c r="G90" s="80" t="s">
        <v>2</v>
      </c>
      <c r="H90" s="80" t="s">
        <v>10</v>
      </c>
      <c r="I90" s="84" t="s">
        <v>57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1" t="s">
        <v>38</v>
      </c>
      <c r="B91" s="87" t="s">
        <v>16</v>
      </c>
      <c r="C91" s="87"/>
      <c r="D91" s="87"/>
      <c r="E91" s="87"/>
      <c r="F91" s="87"/>
      <c r="G91" s="41">
        <v>1.5</v>
      </c>
      <c r="H91" s="52">
        <v>4</v>
      </c>
      <c r="I91" s="81">
        <f>G91*H91</f>
        <v>6</v>
      </c>
      <c r="J91" s="3">
        <f t="shared" ref="J91:J96" si="1">IF(H91&lt;3,1,0)</f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41" t="s">
        <v>39</v>
      </c>
      <c r="B92" s="86" t="s">
        <v>80</v>
      </c>
      <c r="C92" s="87"/>
      <c r="D92" s="87"/>
      <c r="E92" s="87"/>
      <c r="F92" s="87"/>
      <c r="G92" s="41">
        <v>0.5</v>
      </c>
      <c r="H92" s="52">
        <v>4</v>
      </c>
      <c r="I92" s="81">
        <f t="shared" ref="I92:I98" si="2">G92*H92</f>
        <v>2</v>
      </c>
      <c r="J92" s="3">
        <f t="shared" si="1"/>
        <v>0</v>
      </c>
    </row>
    <row r="93" spans="1:21" x14ac:dyDescent="0.2">
      <c r="A93" s="41" t="s">
        <v>40</v>
      </c>
      <c r="B93" s="87" t="s">
        <v>82</v>
      </c>
      <c r="C93" s="87"/>
      <c r="D93" s="87"/>
      <c r="E93" s="87"/>
      <c r="F93" s="87"/>
      <c r="G93" s="41">
        <v>1</v>
      </c>
      <c r="H93" s="52">
        <v>5</v>
      </c>
      <c r="I93" s="81">
        <f t="shared" si="2"/>
        <v>5</v>
      </c>
      <c r="J93" s="3">
        <f t="shared" si="1"/>
        <v>0</v>
      </c>
    </row>
    <row r="94" spans="1:21" x14ac:dyDescent="0.2">
      <c r="A94" s="41" t="s">
        <v>41</v>
      </c>
      <c r="B94" s="87" t="s">
        <v>97</v>
      </c>
      <c r="C94" s="87"/>
      <c r="D94" s="87"/>
      <c r="E94" s="87"/>
      <c r="F94" s="87"/>
      <c r="G94" s="41">
        <v>0.5</v>
      </c>
      <c r="H94" s="52">
        <v>4</v>
      </c>
      <c r="I94" s="81">
        <f t="shared" si="2"/>
        <v>2</v>
      </c>
      <c r="J94" s="3">
        <f t="shared" si="1"/>
        <v>0</v>
      </c>
    </row>
    <row r="95" spans="1:21" x14ac:dyDescent="0.2">
      <c r="A95" s="41" t="s">
        <v>42</v>
      </c>
      <c r="B95" s="87" t="s">
        <v>17</v>
      </c>
      <c r="C95" s="87"/>
      <c r="D95" s="87"/>
      <c r="E95" s="87"/>
      <c r="F95" s="87"/>
      <c r="G95" s="41">
        <v>1</v>
      </c>
      <c r="H95" s="52">
        <v>5</v>
      </c>
      <c r="I95" s="81">
        <f t="shared" si="2"/>
        <v>5</v>
      </c>
      <c r="J95" s="3">
        <f t="shared" si="1"/>
        <v>0</v>
      </c>
    </row>
    <row r="96" spans="1:21" x14ac:dyDescent="0.2">
      <c r="A96" s="41" t="s">
        <v>43</v>
      </c>
      <c r="B96" s="110" t="s">
        <v>56</v>
      </c>
      <c r="C96" s="87"/>
      <c r="D96" s="87"/>
      <c r="E96" s="87"/>
      <c r="F96" s="87"/>
      <c r="G96" s="41">
        <v>2</v>
      </c>
      <c r="H96" s="52">
        <v>5</v>
      </c>
      <c r="I96" s="81">
        <f t="shared" si="2"/>
        <v>10</v>
      </c>
      <c r="J96" s="3">
        <f t="shared" si="1"/>
        <v>0</v>
      </c>
    </row>
    <row r="97" spans="1:10" x14ac:dyDescent="0.2">
      <c r="A97" s="41" t="s">
        <v>44</v>
      </c>
      <c r="B97" s="87" t="s">
        <v>18</v>
      </c>
      <c r="C97" s="87"/>
      <c r="D97" s="87"/>
      <c r="E97" s="87"/>
      <c r="F97" s="87"/>
      <c r="G97" s="41">
        <v>-1</v>
      </c>
      <c r="H97" s="52">
        <v>4</v>
      </c>
      <c r="I97" s="81">
        <f t="shared" si="2"/>
        <v>-4</v>
      </c>
      <c r="J97" s="3">
        <f>IF(H97&gt;3,1,0)</f>
        <v>1</v>
      </c>
    </row>
    <row r="98" spans="1:10" x14ac:dyDescent="0.2">
      <c r="A98" s="41" t="s">
        <v>45</v>
      </c>
      <c r="B98" s="87" t="s">
        <v>83</v>
      </c>
      <c r="C98" s="87"/>
      <c r="D98" s="87"/>
      <c r="E98" s="87"/>
      <c r="F98" s="87"/>
      <c r="G98" s="41">
        <v>-1</v>
      </c>
      <c r="H98" s="52">
        <v>0</v>
      </c>
      <c r="I98" s="81">
        <f t="shared" si="2"/>
        <v>0</v>
      </c>
      <c r="J98" s="3">
        <f>IF(H98&gt;3,1,0)</f>
        <v>0</v>
      </c>
    </row>
    <row r="99" spans="1:10" ht="15" x14ac:dyDescent="0.25">
      <c r="A99" s="93" t="s">
        <v>51</v>
      </c>
      <c r="B99" s="111"/>
      <c r="C99" s="111"/>
      <c r="D99" s="111"/>
      <c r="E99" s="111"/>
      <c r="F99" s="111"/>
      <c r="G99" s="111"/>
      <c r="H99" s="112"/>
      <c r="I99" s="18">
        <f>1.4+(-0.03*(SUM(I91:I98)))</f>
        <v>0.61999999999999988</v>
      </c>
    </row>
    <row r="101" spans="1:10" ht="15" x14ac:dyDescent="0.25">
      <c r="A101" s="80" t="s">
        <v>48</v>
      </c>
      <c r="B101" s="19">
        <f>(B62*H83*I99)</f>
        <v>142.95959999999999</v>
      </c>
    </row>
    <row r="102" spans="1:10" ht="15" x14ac:dyDescent="0.25">
      <c r="A102" s="12"/>
      <c r="B102" s="13"/>
    </row>
    <row r="103" spans="1:10" ht="18.75" x14ac:dyDescent="0.3">
      <c r="A103" s="105" t="s">
        <v>115</v>
      </c>
      <c r="B103" s="106"/>
      <c r="C103" s="106"/>
      <c r="D103" s="106"/>
      <c r="E103" s="106"/>
      <c r="F103" s="106"/>
      <c r="G103" s="106"/>
      <c r="H103" s="106"/>
      <c r="I103" s="106"/>
    </row>
    <row r="105" spans="1:10" ht="18.75" x14ac:dyDescent="0.3">
      <c r="A105" s="117" t="s">
        <v>94</v>
      </c>
      <c r="B105" s="117"/>
      <c r="C105" s="117"/>
      <c r="D105" s="117"/>
      <c r="E105" s="117"/>
      <c r="F105" s="117"/>
      <c r="G105" s="117"/>
      <c r="H105" s="117"/>
    </row>
    <row r="106" spans="1:10" ht="15" x14ac:dyDescent="0.25">
      <c r="A106" s="84" t="s">
        <v>73</v>
      </c>
      <c r="B106" s="42" t="s">
        <v>48</v>
      </c>
      <c r="C106" s="44" t="s">
        <v>116</v>
      </c>
      <c r="D106" s="42" t="s">
        <v>117</v>
      </c>
      <c r="E106" s="42" t="s">
        <v>52</v>
      </c>
      <c r="F106" s="42" t="s">
        <v>53</v>
      </c>
      <c r="G106" s="42" t="s">
        <v>118</v>
      </c>
      <c r="H106" s="65" t="s">
        <v>68</v>
      </c>
    </row>
    <row r="107" spans="1:10" ht="15" x14ac:dyDescent="0.25">
      <c r="A107" s="80"/>
      <c r="B107" s="22">
        <f>B101</f>
        <v>142.95959999999999</v>
      </c>
      <c r="C107" s="23">
        <v>20</v>
      </c>
      <c r="D107" s="22">
        <f>B107*C107</f>
        <v>2859.192</v>
      </c>
      <c r="E107" s="22">
        <f>D107/8</f>
        <v>357.399</v>
      </c>
      <c r="F107" s="24">
        <f>E107/20</f>
        <v>17.869949999999999</v>
      </c>
      <c r="G107" s="49">
        <v>50</v>
      </c>
      <c r="H107" s="25">
        <f>G107*D107</f>
        <v>142959.6</v>
      </c>
    </row>
    <row r="108" spans="1:10" ht="15" x14ac:dyDescent="0.25">
      <c r="A108" s="50">
        <v>5</v>
      </c>
      <c r="B108" s="46"/>
      <c r="C108" s="47"/>
      <c r="D108" s="22">
        <f>D107/A108</f>
        <v>571.83839999999998</v>
      </c>
      <c r="E108" s="22">
        <f>D108/8</f>
        <v>71.479799999999997</v>
      </c>
      <c r="F108" s="24">
        <f>E108/20</f>
        <v>3.5739899999999998</v>
      </c>
      <c r="G108" s="45"/>
      <c r="H108" s="41"/>
    </row>
    <row r="109" spans="1:10" x14ac:dyDescent="0.2">
      <c r="A109" s="3"/>
      <c r="B109" s="3"/>
      <c r="C109" s="3"/>
      <c r="D109" s="3"/>
      <c r="E109" s="3"/>
      <c r="F109" s="14"/>
      <c r="G109" s="3"/>
      <c r="H109" s="3"/>
    </row>
    <row r="111" spans="1:10" ht="13.5" thickBot="1" x14ac:dyDescent="0.25"/>
    <row r="112" spans="1:10" ht="18.75" x14ac:dyDescent="0.3">
      <c r="A112" s="134" t="s">
        <v>46</v>
      </c>
      <c r="B112" s="135"/>
      <c r="C112" s="135"/>
      <c r="D112" s="135"/>
      <c r="E112" s="135"/>
      <c r="F112" s="135"/>
      <c r="G112" s="135"/>
      <c r="H112" s="135"/>
      <c r="I112" s="136"/>
    </row>
    <row r="113" spans="1:9" ht="15" x14ac:dyDescent="0.25">
      <c r="A113" s="130" t="s">
        <v>19</v>
      </c>
      <c r="B113" s="101"/>
      <c r="C113" s="101"/>
      <c r="D113" s="101"/>
      <c r="E113" s="101"/>
      <c r="F113" s="101"/>
      <c r="G113" s="101"/>
      <c r="H113" s="101"/>
      <c r="I113" s="131"/>
    </row>
    <row r="114" spans="1:9" x14ac:dyDescent="0.2">
      <c r="A114" s="123" t="s">
        <v>109</v>
      </c>
      <c r="B114" s="87"/>
      <c r="C114" s="87"/>
      <c r="D114" s="87"/>
      <c r="E114" s="87"/>
      <c r="F114" s="87"/>
      <c r="G114" s="87"/>
      <c r="H114" s="87"/>
      <c r="I114" s="124"/>
    </row>
    <row r="115" spans="1:9" x14ac:dyDescent="0.2">
      <c r="A115" s="123" t="s">
        <v>108</v>
      </c>
      <c r="B115" s="87"/>
      <c r="C115" s="87"/>
      <c r="D115" s="87"/>
      <c r="E115" s="87"/>
      <c r="F115" s="87"/>
      <c r="G115" s="87"/>
      <c r="H115" s="87"/>
      <c r="I115" s="124"/>
    </row>
    <row r="116" spans="1:9" ht="15" x14ac:dyDescent="0.25">
      <c r="A116" s="137"/>
      <c r="B116" s="138"/>
      <c r="C116" s="138"/>
      <c r="D116" s="138"/>
      <c r="E116" s="138"/>
      <c r="F116" s="139"/>
      <c r="G116" s="125" t="s">
        <v>20</v>
      </c>
      <c r="H116" s="126"/>
      <c r="I116" s="20">
        <f>SUM(J90:J95)</f>
        <v>0</v>
      </c>
    </row>
    <row r="117" spans="1:9" ht="15" x14ac:dyDescent="0.25">
      <c r="A117" s="137"/>
      <c r="B117" s="138"/>
      <c r="C117" s="138"/>
      <c r="D117" s="138"/>
      <c r="E117" s="138"/>
      <c r="F117" s="139"/>
      <c r="G117" s="125" t="s">
        <v>21</v>
      </c>
      <c r="H117" s="126"/>
      <c r="I117" s="20">
        <f>SUM(J97:J98)</f>
        <v>1</v>
      </c>
    </row>
    <row r="118" spans="1:9" ht="15" x14ac:dyDescent="0.25">
      <c r="A118" s="137"/>
      <c r="B118" s="138"/>
      <c r="C118" s="138"/>
      <c r="D118" s="138"/>
      <c r="E118" s="138"/>
      <c r="F118" s="139"/>
      <c r="G118" s="125" t="s">
        <v>22</v>
      </c>
      <c r="H118" s="126"/>
      <c r="I118" s="20">
        <f>I116+I117</f>
        <v>1</v>
      </c>
    </row>
    <row r="119" spans="1:9" ht="15" x14ac:dyDescent="0.25">
      <c r="A119" s="132" t="s">
        <v>96</v>
      </c>
      <c r="B119" s="133"/>
      <c r="C119" s="133"/>
      <c r="D119" s="133"/>
      <c r="E119" s="133"/>
      <c r="F119" s="133"/>
      <c r="G119" s="133"/>
      <c r="H119" s="133"/>
      <c r="I119" s="21">
        <f>C127</f>
        <v>20</v>
      </c>
    </row>
    <row r="120" spans="1:9" ht="15" x14ac:dyDescent="0.25">
      <c r="A120" s="130" t="s">
        <v>47</v>
      </c>
      <c r="B120" s="101"/>
      <c r="C120" s="101"/>
      <c r="D120" s="101"/>
      <c r="E120" s="101"/>
      <c r="F120" s="101"/>
      <c r="G120" s="101"/>
      <c r="H120" s="101"/>
      <c r="I120" s="131"/>
    </row>
    <row r="121" spans="1:9" x14ac:dyDescent="0.2">
      <c r="A121" s="120" t="s">
        <v>23</v>
      </c>
      <c r="B121" s="88"/>
      <c r="C121" s="88"/>
      <c r="D121" s="88"/>
      <c r="E121" s="88"/>
      <c r="F121" s="88"/>
      <c r="G121" s="88"/>
      <c r="H121" s="88"/>
      <c r="I121" s="121"/>
    </row>
    <row r="122" spans="1:9" x14ac:dyDescent="0.2">
      <c r="A122" s="122" t="s">
        <v>110</v>
      </c>
      <c r="B122" s="88"/>
      <c r="C122" s="88"/>
      <c r="D122" s="88"/>
      <c r="E122" s="88"/>
      <c r="F122" s="88"/>
      <c r="G122" s="88"/>
      <c r="H122" s="88"/>
      <c r="I122" s="121"/>
    </row>
    <row r="123" spans="1:9" ht="13.5" thickBot="1" x14ac:dyDescent="0.25">
      <c r="A123" s="127" t="s">
        <v>111</v>
      </c>
      <c r="B123" s="128"/>
      <c r="C123" s="128"/>
      <c r="D123" s="128"/>
      <c r="E123" s="128"/>
      <c r="F123" s="128"/>
      <c r="G123" s="128"/>
      <c r="H123" s="128"/>
      <c r="I123" s="129"/>
    </row>
    <row r="125" spans="1:9" ht="18.75" x14ac:dyDescent="0.3">
      <c r="A125" s="117" t="s">
        <v>95</v>
      </c>
      <c r="B125" s="117"/>
      <c r="C125" s="117"/>
      <c r="D125" s="117"/>
      <c r="E125" s="117"/>
      <c r="F125" s="117"/>
      <c r="G125" s="117"/>
      <c r="H125" s="117"/>
    </row>
    <row r="126" spans="1:9" ht="15" x14ac:dyDescent="0.25">
      <c r="A126" s="84" t="s">
        <v>73</v>
      </c>
      <c r="B126" s="42" t="s">
        <v>48</v>
      </c>
      <c r="C126" s="44" t="s">
        <v>119</v>
      </c>
      <c r="D126" s="42" t="s">
        <v>117</v>
      </c>
      <c r="E126" s="42" t="s">
        <v>52</v>
      </c>
      <c r="F126" s="42" t="s">
        <v>53</v>
      </c>
      <c r="G126" s="42" t="s">
        <v>118</v>
      </c>
      <c r="H126" s="65" t="s">
        <v>68</v>
      </c>
    </row>
    <row r="127" spans="1:9" ht="15.75" thickBot="1" x14ac:dyDescent="0.3">
      <c r="A127" s="80"/>
      <c r="B127" s="22">
        <f>B101</f>
        <v>142.95959999999999</v>
      </c>
      <c r="C127" s="23">
        <v>20</v>
      </c>
      <c r="D127" s="23">
        <f>IF(I118&lt;=2,20*B127,IF(I118&lt;5,28*B127,"-"))</f>
        <v>2859.192</v>
      </c>
      <c r="E127" s="23">
        <f>IF(I118&lt;=2,20*B127/8,IF(I118&lt;5,28*B127/8,"-"))</f>
        <v>357.399</v>
      </c>
      <c r="F127" s="26">
        <f>IF(I118&lt;=2,20*B127/20/8,IF(I118&lt;5,28*B127/20/8,"-"))</f>
        <v>17.869949999999999</v>
      </c>
      <c r="G127" s="28">
        <f>G107</f>
        <v>50</v>
      </c>
      <c r="H127" s="27">
        <f>IF(I118&lt;=2,20*B127*G127,IF(I118&lt;5,28*B127*G127,"-"))</f>
        <v>142959.6</v>
      </c>
    </row>
    <row r="128" spans="1:9" ht="15.75" thickBot="1" x14ac:dyDescent="0.3">
      <c r="A128" s="67">
        <v>5</v>
      </c>
      <c r="B128" s="46"/>
      <c r="C128" s="47"/>
      <c r="D128" s="23">
        <f>IF(I118&lt;=2,20*B127/A128,IF(I118&lt;5,28*B127/A128,"-"))</f>
        <v>571.83839999999998</v>
      </c>
      <c r="E128" s="23">
        <f>IF(I118&lt;=2,20*B127/A128/8,IF(I118&lt;5,28*B127/A128/8,"-"))</f>
        <v>71.479799999999997</v>
      </c>
      <c r="F128" s="26">
        <f>IF(I118&lt;=2,20*B127/A128/20/8,IF(I118&lt;5,28*B127/A128/20/8,"-"))</f>
        <v>3.5739899999999998</v>
      </c>
      <c r="G128" s="45"/>
      <c r="H128" s="41"/>
    </row>
    <row r="130" spans="1:2" ht="13.5" thickBot="1" x14ac:dyDescent="0.25">
      <c r="A130" s="1" t="s">
        <v>69</v>
      </c>
    </row>
    <row r="131" spans="1:2" ht="13.5" thickBot="1" x14ac:dyDescent="0.25">
      <c r="A131" s="48"/>
      <c r="B131" s="1" t="s">
        <v>54</v>
      </c>
    </row>
    <row r="132" spans="1:2" ht="13.5" thickBot="1" x14ac:dyDescent="0.25">
      <c r="A132" s="51"/>
      <c r="B132" s="1" t="s">
        <v>55</v>
      </c>
    </row>
    <row r="133" spans="1:2" ht="13.5" thickBot="1" x14ac:dyDescent="0.25">
      <c r="A133" s="17"/>
      <c r="B133" s="53" t="s">
        <v>61</v>
      </c>
    </row>
  </sheetData>
  <mergeCells count="113">
    <mergeCell ref="A121:I121"/>
    <mergeCell ref="A122:I122"/>
    <mergeCell ref="A123:I123"/>
    <mergeCell ref="A125:H125"/>
    <mergeCell ref="A117:F117"/>
    <mergeCell ref="G117:H117"/>
    <mergeCell ref="A118:F118"/>
    <mergeCell ref="G118:H118"/>
    <mergeCell ref="A119:H119"/>
    <mergeCell ref="A120:I120"/>
    <mergeCell ref="A105:H105"/>
    <mergeCell ref="A112:I112"/>
    <mergeCell ref="A113:I113"/>
    <mergeCell ref="A114:I114"/>
    <mergeCell ref="A115:I115"/>
    <mergeCell ref="A116:F116"/>
    <mergeCell ref="G116:H116"/>
    <mergeCell ref="B95:F95"/>
    <mergeCell ref="B96:F96"/>
    <mergeCell ref="B97:F97"/>
    <mergeCell ref="B98:F98"/>
    <mergeCell ref="A99:H99"/>
    <mergeCell ref="A103:I103"/>
    <mergeCell ref="A89:I89"/>
    <mergeCell ref="B90:F90"/>
    <mergeCell ref="B91:F91"/>
    <mergeCell ref="B92:F92"/>
    <mergeCell ref="B93:F93"/>
    <mergeCell ref="B94:F94"/>
    <mergeCell ref="A83:G83"/>
    <mergeCell ref="H83:I83"/>
    <mergeCell ref="A85:I85"/>
    <mergeCell ref="A86:I86"/>
    <mergeCell ref="A87:I87"/>
    <mergeCell ref="A88:I88"/>
    <mergeCell ref="B80:E80"/>
    <mergeCell ref="H80:I80"/>
    <mergeCell ref="B81:E81"/>
    <mergeCell ref="H81:I81"/>
    <mergeCell ref="B82:E82"/>
    <mergeCell ref="H82:I82"/>
    <mergeCell ref="B77:E77"/>
    <mergeCell ref="H77:I77"/>
    <mergeCell ref="B78:E78"/>
    <mergeCell ref="H78:I78"/>
    <mergeCell ref="B79:E79"/>
    <mergeCell ref="H79:I79"/>
    <mergeCell ref="B74:E74"/>
    <mergeCell ref="H74:I74"/>
    <mergeCell ref="B75:E75"/>
    <mergeCell ref="H75:I75"/>
    <mergeCell ref="B76:E76"/>
    <mergeCell ref="H76:I76"/>
    <mergeCell ref="B71:E71"/>
    <mergeCell ref="H71:I71"/>
    <mergeCell ref="B72:E72"/>
    <mergeCell ref="H72:I72"/>
    <mergeCell ref="B73:E73"/>
    <mergeCell ref="H73:I73"/>
    <mergeCell ref="A67:I67"/>
    <mergeCell ref="A68:I68"/>
    <mergeCell ref="B69:E69"/>
    <mergeCell ref="H69:I69"/>
    <mergeCell ref="B70:E70"/>
    <mergeCell ref="H70:I70"/>
    <mergeCell ref="B59:C59"/>
    <mergeCell ref="B60:C60"/>
    <mergeCell ref="B62:C62"/>
    <mergeCell ref="A64:I64"/>
    <mergeCell ref="A65:I65"/>
    <mergeCell ref="A66:I66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4:H34"/>
    <mergeCell ref="B36:C36"/>
    <mergeCell ref="B37:C37"/>
    <mergeCell ref="B38:C38"/>
    <mergeCell ref="B39:C39"/>
    <mergeCell ref="B40:C40"/>
    <mergeCell ref="B27:C27"/>
    <mergeCell ref="B28:C28"/>
    <mergeCell ref="A30:I30"/>
    <mergeCell ref="B31:H31"/>
    <mergeCell ref="B32:H32"/>
    <mergeCell ref="B33:H33"/>
    <mergeCell ref="B20:H20"/>
    <mergeCell ref="B22:C22"/>
    <mergeCell ref="B23:C23"/>
    <mergeCell ref="B24:C24"/>
    <mergeCell ref="B25:C25"/>
    <mergeCell ref="B26:C26"/>
    <mergeCell ref="A1:I1"/>
    <mergeCell ref="B3:D3"/>
    <mergeCell ref="A16:I16"/>
    <mergeCell ref="B17:H17"/>
    <mergeCell ref="B18:H18"/>
    <mergeCell ref="B19:H19"/>
  </mergeCells>
  <dataValidations count="4">
    <dataValidation type="list" showInputMessage="1" showErrorMessage="1" sqref="F60:F61">
      <formula1>"5,10,15"</formula1>
    </dataValidation>
    <dataValidation type="list" showInputMessage="1" showErrorMessage="1" sqref="B23:B27">
      <formula1>$J$18:$J$21</formula1>
    </dataValidation>
    <dataValidation type="list" allowBlank="1" showInputMessage="1" showErrorMessage="1" sqref="B37:B59">
      <formula1>$I$32:$I$34</formula1>
    </dataValidation>
    <dataValidation type="list" showInputMessage="1" showErrorMessage="1" sqref="G70:G82 H91:H98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PCU-Fase 2</vt:lpstr>
      <vt:lpstr>PCU-Fase 3</vt:lpstr>
      <vt:lpstr>PCU-Fase 4</vt:lpstr>
      <vt:lpstr>'PCU-Fase 2'!Area_de_extracao</vt:lpstr>
      <vt:lpstr>'PCU-Fase 3'!Area_de_extracao</vt:lpstr>
      <vt:lpstr>'PCU-Fase 4'!Area_de_extracao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supor</cp:lastModifiedBy>
  <dcterms:created xsi:type="dcterms:W3CDTF">1997-01-10T22:22:50Z</dcterms:created>
  <dcterms:modified xsi:type="dcterms:W3CDTF">2018-11-06T11:27:31Z</dcterms:modified>
</cp:coreProperties>
</file>