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7"/>
  </bookViews>
  <sheets>
    <sheet name="1916" sheetId="1" r:id="rId1"/>
    <sheet name="1917" sheetId="2" r:id="rId2"/>
    <sheet name="1919" sheetId="4" r:id="rId3"/>
    <sheet name="1920" sheetId="5" r:id="rId4"/>
    <sheet name="1921" sheetId="6" r:id="rId5"/>
    <sheet name="1922" sheetId="7" r:id="rId6"/>
    <sheet name="1923" sheetId="8" r:id="rId7"/>
    <sheet name="1924" sheetId="9" r:id="rId8"/>
    <sheet name="1925" sheetId="10" r:id="rId9"/>
    <sheet name="1926" sheetId="11" r:id="rId10"/>
    <sheet name="1927" sheetId="12" r:id="rId11"/>
    <sheet name="1929" sheetId="13" r:id="rId12"/>
    <sheet name="1935" sheetId="14" r:id="rId13"/>
    <sheet name="1937" sheetId="15" r:id="rId14"/>
    <sheet name="1939" sheetId="16" r:id="rId15"/>
    <sheet name="1941" sheetId="17" r:id="rId16"/>
    <sheet name="1942" sheetId="18" r:id="rId17"/>
    <sheet name="1945" sheetId="19" r:id="rId18"/>
    <sheet name="1946" sheetId="20" r:id="rId19"/>
    <sheet name="1947" sheetId="21" r:id="rId20"/>
    <sheet name="1949" sheetId="22" r:id="rId21"/>
    <sheet name="1953" sheetId="23" r:id="rId22"/>
    <sheet name="1955" sheetId="24" r:id="rId23"/>
    <sheet name="1956" sheetId="25" r:id="rId24"/>
    <sheet name="1957" sheetId="26" r:id="rId25"/>
    <sheet name="1959 Argentina" sheetId="27" r:id="rId26"/>
    <sheet name="1959 Ecuador" sheetId="28" r:id="rId27"/>
    <sheet name="1963" sheetId="29" r:id="rId28"/>
  </sheets>
  <calcPr calcId="145621"/>
</workbook>
</file>

<file path=xl/calcChain.xml><?xml version="1.0" encoding="utf-8"?>
<calcChain xmlns="http://schemas.openxmlformats.org/spreadsheetml/2006/main">
  <c r="B22" i="29" l="1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G2" i="29" s="1"/>
  <c r="B29" i="29"/>
  <c r="B33" i="29" s="1"/>
  <c r="B28" i="29"/>
  <c r="B27" i="29"/>
  <c r="B26" i="29"/>
  <c r="A26" i="29"/>
  <c r="A27" i="29" s="1"/>
  <c r="A28" i="29" s="1"/>
  <c r="G25" i="29"/>
  <c r="G24" i="29"/>
  <c r="A3" i="29"/>
  <c r="G3" i="29" s="1"/>
  <c r="G1" i="29"/>
  <c r="G26" i="29" l="1"/>
  <c r="B30" i="29"/>
  <c r="B32" i="29"/>
  <c r="G28" i="29"/>
  <c r="A29" i="29"/>
  <c r="B37" i="29"/>
  <c r="B35" i="29"/>
  <c r="B36" i="29"/>
  <c r="B34" i="29"/>
  <c r="A4" i="29"/>
  <c r="G27" i="29"/>
  <c r="B31" i="29"/>
  <c r="B11" i="28"/>
  <c r="B10" i="28"/>
  <c r="B9" i="28"/>
  <c r="B8" i="28"/>
  <c r="B7" i="28"/>
  <c r="B6" i="28"/>
  <c r="B5" i="28"/>
  <c r="B4" i="28"/>
  <c r="B3" i="28"/>
  <c r="B2" i="28"/>
  <c r="B18" i="28"/>
  <c r="B17" i="28"/>
  <c r="B16" i="28"/>
  <c r="B15" i="28"/>
  <c r="A15" i="28"/>
  <c r="A16" i="28" s="1"/>
  <c r="G14" i="28"/>
  <c r="G13" i="28"/>
  <c r="A3" i="28"/>
  <c r="A4" i="28" s="1"/>
  <c r="G2" i="28"/>
  <c r="G1" i="28"/>
  <c r="A5" i="29" l="1"/>
  <c r="G4" i="29"/>
  <c r="B41" i="29"/>
  <c r="B39" i="29"/>
  <c r="B40" i="29"/>
  <c r="B38" i="29"/>
  <c r="A30" i="29"/>
  <c r="G29" i="29"/>
  <c r="B21" i="28"/>
  <c r="B19" i="28"/>
  <c r="B22" i="28"/>
  <c r="G4" i="28"/>
  <c r="G3" i="28"/>
  <c r="A5" i="28"/>
  <c r="G16" i="28"/>
  <c r="G15" i="28"/>
  <c r="A17" i="28"/>
  <c r="B20" i="28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3" i="27"/>
  <c r="B4" i="27"/>
  <c r="B2" i="27"/>
  <c r="B29" i="27"/>
  <c r="B33" i="27" s="1"/>
  <c r="B28" i="27"/>
  <c r="B27" i="27"/>
  <c r="B26" i="27"/>
  <c r="A26" i="27"/>
  <c r="A27" i="27" s="1"/>
  <c r="G25" i="27"/>
  <c r="G24" i="27"/>
  <c r="A3" i="27"/>
  <c r="G2" i="27"/>
  <c r="G1" i="27"/>
  <c r="G30" i="29" l="1"/>
  <c r="A31" i="29"/>
  <c r="B45" i="29"/>
  <c r="B43" i="29"/>
  <c r="B44" i="29"/>
  <c r="B42" i="29"/>
  <c r="G5" i="29"/>
  <c r="A6" i="29"/>
  <c r="A6" i="28"/>
  <c r="G5" i="28"/>
  <c r="A18" i="28"/>
  <c r="G17" i="28"/>
  <c r="B25" i="28"/>
  <c r="B23" i="28"/>
  <c r="B26" i="28"/>
  <c r="B24" i="28"/>
  <c r="G3" i="27"/>
  <c r="B37" i="27"/>
  <c r="B35" i="27"/>
  <c r="B36" i="27"/>
  <c r="B34" i="27"/>
  <c r="G27" i="27"/>
  <c r="A28" i="27"/>
  <c r="G26" i="27"/>
  <c r="A4" i="27"/>
  <c r="B30" i="27"/>
  <c r="B32" i="27"/>
  <c r="B31" i="27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G2" i="26" s="1"/>
  <c r="B29" i="26"/>
  <c r="B33" i="26" s="1"/>
  <c r="B28" i="26"/>
  <c r="B27" i="26"/>
  <c r="B26" i="26"/>
  <c r="A26" i="26"/>
  <c r="G25" i="26"/>
  <c r="G24" i="26"/>
  <c r="A3" i="26"/>
  <c r="A4" i="26" s="1"/>
  <c r="G1" i="26"/>
  <c r="A7" i="29" l="1"/>
  <c r="G6" i="29"/>
  <c r="A32" i="29"/>
  <c r="G31" i="29"/>
  <c r="B49" i="29"/>
  <c r="B47" i="29"/>
  <c r="B48" i="29"/>
  <c r="B46" i="29"/>
  <c r="B29" i="28"/>
  <c r="B27" i="28"/>
  <c r="B30" i="28"/>
  <c r="B28" i="28"/>
  <c r="G18" i="28"/>
  <c r="A19" i="28"/>
  <c r="G6" i="28"/>
  <c r="A7" i="28"/>
  <c r="G4" i="27"/>
  <c r="A5" i="27"/>
  <c r="A29" i="27"/>
  <c r="G28" i="27"/>
  <c r="B41" i="27"/>
  <c r="B39" i="27"/>
  <c r="B40" i="27"/>
  <c r="B38" i="27"/>
  <c r="G26" i="26"/>
  <c r="A27" i="26"/>
  <c r="G27" i="26" s="1"/>
  <c r="B30" i="26"/>
  <c r="B32" i="26"/>
  <c r="G4" i="26"/>
  <c r="G3" i="26"/>
  <c r="A5" i="26"/>
  <c r="B36" i="26"/>
  <c r="B34" i="26"/>
  <c r="B37" i="26"/>
  <c r="B35" i="26"/>
  <c r="A28" i="26"/>
  <c r="B31" i="26"/>
  <c r="B16" i="25"/>
  <c r="B15" i="25"/>
  <c r="B14" i="25"/>
  <c r="B13" i="25"/>
  <c r="B12" i="25"/>
  <c r="B11" i="25"/>
  <c r="B10" i="25"/>
  <c r="B9" i="25"/>
  <c r="B8" i="25"/>
  <c r="B7" i="25"/>
  <c r="B6" i="25"/>
  <c r="B5" i="25"/>
  <c r="B3" i="25"/>
  <c r="B4" i="25"/>
  <c r="B2" i="25"/>
  <c r="B23" i="25"/>
  <c r="B27" i="25" s="1"/>
  <c r="B22" i="25"/>
  <c r="B21" i="25"/>
  <c r="B20" i="25"/>
  <c r="A20" i="25"/>
  <c r="G20" i="25" s="1"/>
  <c r="G19" i="25"/>
  <c r="G18" i="25"/>
  <c r="A3" i="25"/>
  <c r="G3" i="25" s="1"/>
  <c r="G2" i="25"/>
  <c r="G1" i="25"/>
  <c r="B53" i="29" l="1"/>
  <c r="B51" i="29"/>
  <c r="B52" i="29"/>
  <c r="B50" i="29"/>
  <c r="G32" i="29"/>
  <c r="A33" i="29"/>
  <c r="G7" i="29"/>
  <c r="A8" i="29"/>
  <c r="A8" i="28"/>
  <c r="G7" i="28"/>
  <c r="A20" i="28"/>
  <c r="G19" i="28"/>
  <c r="B33" i="28"/>
  <c r="B31" i="28"/>
  <c r="B34" i="28"/>
  <c r="B32" i="28"/>
  <c r="B45" i="27"/>
  <c r="B43" i="27"/>
  <c r="B44" i="27"/>
  <c r="B42" i="27"/>
  <c r="A30" i="27"/>
  <c r="G29" i="27"/>
  <c r="A6" i="27"/>
  <c r="G5" i="27"/>
  <c r="A29" i="26"/>
  <c r="G28" i="26"/>
  <c r="B40" i="26"/>
  <c r="B38" i="26"/>
  <c r="B41" i="26"/>
  <c r="B39" i="26"/>
  <c r="A6" i="26"/>
  <c r="G5" i="26"/>
  <c r="A4" i="25"/>
  <c r="A21" i="25"/>
  <c r="B31" i="25"/>
  <c r="B29" i="25"/>
  <c r="B30" i="25"/>
  <c r="B28" i="25"/>
  <c r="B24" i="25"/>
  <c r="B26" i="25"/>
  <c r="B25" i="25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23" i="24"/>
  <c r="B27" i="24" s="1"/>
  <c r="B22" i="24"/>
  <c r="B21" i="24"/>
  <c r="B20" i="24"/>
  <c r="A20" i="24"/>
  <c r="G20" i="24" s="1"/>
  <c r="G19" i="24"/>
  <c r="G18" i="24"/>
  <c r="A3" i="24"/>
  <c r="A4" i="24" s="1"/>
  <c r="A5" i="24" s="1"/>
  <c r="G2" i="24"/>
  <c r="G1" i="24"/>
  <c r="A9" i="29" l="1"/>
  <c r="G8" i="29"/>
  <c r="A34" i="29"/>
  <c r="G33" i="29"/>
  <c r="B57" i="29"/>
  <c r="B55" i="29"/>
  <c r="B56" i="29"/>
  <c r="B54" i="29"/>
  <c r="B37" i="28"/>
  <c r="B35" i="28"/>
  <c r="B38" i="28"/>
  <c r="B36" i="28"/>
  <c r="G20" i="28"/>
  <c r="A21" i="28"/>
  <c r="G8" i="28"/>
  <c r="A9" i="28"/>
  <c r="G6" i="27"/>
  <c r="A7" i="27"/>
  <c r="G30" i="27"/>
  <c r="A31" i="27"/>
  <c r="B49" i="27"/>
  <c r="B47" i="27"/>
  <c r="B48" i="27"/>
  <c r="B46" i="27"/>
  <c r="G6" i="26"/>
  <c r="A7" i="26"/>
  <c r="B44" i="26"/>
  <c r="B42" i="26"/>
  <c r="B45" i="26"/>
  <c r="B43" i="26"/>
  <c r="G29" i="26"/>
  <c r="A30" i="26"/>
  <c r="A22" i="25"/>
  <c r="G21" i="25"/>
  <c r="B35" i="25"/>
  <c r="B33" i="25"/>
  <c r="B34" i="25"/>
  <c r="B32" i="25"/>
  <c r="A5" i="25"/>
  <c r="G4" i="25"/>
  <c r="G3" i="24"/>
  <c r="G5" i="24"/>
  <c r="G4" i="24"/>
  <c r="A6" i="24"/>
  <c r="B31" i="24"/>
  <c r="B29" i="24"/>
  <c r="B30" i="24"/>
  <c r="B28" i="24"/>
  <c r="A21" i="24"/>
  <c r="B24" i="24"/>
  <c r="B26" i="24"/>
  <c r="B25" i="24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B2" i="23"/>
  <c r="G2" i="23" s="1"/>
  <c r="B30" i="23"/>
  <c r="B32" i="23" s="1"/>
  <c r="B29" i="23"/>
  <c r="B28" i="23"/>
  <c r="B27" i="23"/>
  <c r="A27" i="23"/>
  <c r="A28" i="23" s="1"/>
  <c r="G26" i="23"/>
  <c r="G25" i="23"/>
  <c r="A3" i="23"/>
  <c r="G1" i="23"/>
  <c r="B61" i="29" l="1"/>
  <c r="B59" i="29"/>
  <c r="B60" i="29"/>
  <c r="B58" i="29"/>
  <c r="G34" i="29"/>
  <c r="A35" i="29"/>
  <c r="G9" i="29"/>
  <c r="A10" i="29"/>
  <c r="A10" i="28"/>
  <c r="G9" i="28"/>
  <c r="A22" i="28"/>
  <c r="G21" i="28"/>
  <c r="B42" i="28"/>
  <c r="B41" i="28"/>
  <c r="B39" i="28"/>
  <c r="B40" i="28"/>
  <c r="A32" i="27"/>
  <c r="G31" i="27"/>
  <c r="G7" i="27"/>
  <c r="A8" i="27"/>
  <c r="B53" i="27"/>
  <c r="B51" i="27"/>
  <c r="B52" i="27"/>
  <c r="B50" i="27"/>
  <c r="B48" i="26"/>
  <c r="B46" i="26"/>
  <c r="B49" i="26"/>
  <c r="B47" i="26"/>
  <c r="A31" i="26"/>
  <c r="G30" i="26"/>
  <c r="A8" i="26"/>
  <c r="G7" i="26"/>
  <c r="G5" i="25"/>
  <c r="A6" i="25"/>
  <c r="B39" i="25"/>
  <c r="B37" i="25"/>
  <c r="B38" i="25"/>
  <c r="B36" i="25"/>
  <c r="G22" i="25"/>
  <c r="A23" i="25"/>
  <c r="A22" i="24"/>
  <c r="G21" i="24"/>
  <c r="A7" i="24"/>
  <c r="G6" i="24"/>
  <c r="B35" i="24"/>
  <c r="B33" i="24"/>
  <c r="B34" i="24"/>
  <c r="B32" i="24"/>
  <c r="G3" i="23"/>
  <c r="A4" i="23"/>
  <c r="A5" i="23" s="1"/>
  <c r="G5" i="23" s="1"/>
  <c r="A6" i="23"/>
  <c r="G28" i="23"/>
  <c r="G27" i="23"/>
  <c r="A29" i="23"/>
  <c r="B33" i="23"/>
  <c r="B31" i="23"/>
  <c r="B34" i="23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G30" i="22"/>
  <c r="A30" i="22"/>
  <c r="B37" i="22"/>
  <c r="B40" i="22" s="1"/>
  <c r="B36" i="22"/>
  <c r="B35" i="22"/>
  <c r="B34" i="22"/>
  <c r="A34" i="22"/>
  <c r="A35" i="22" s="1"/>
  <c r="G33" i="22"/>
  <c r="G32" i="22"/>
  <c r="A3" i="22"/>
  <c r="A4" i="22" s="1"/>
  <c r="G2" i="22"/>
  <c r="G1" i="22"/>
  <c r="A11" i="29" l="1"/>
  <c r="G10" i="29"/>
  <c r="A36" i="29"/>
  <c r="G35" i="29"/>
  <c r="B65" i="29"/>
  <c r="B63" i="29"/>
  <c r="B64" i="29"/>
  <c r="B62" i="29"/>
  <c r="B46" i="28"/>
  <c r="B44" i="28"/>
  <c r="B45" i="28"/>
  <c r="B43" i="28"/>
  <c r="G22" i="28"/>
  <c r="A23" i="28"/>
  <c r="G10" i="28"/>
  <c r="A11" i="28"/>
  <c r="G8" i="27"/>
  <c r="A9" i="27"/>
  <c r="B57" i="27"/>
  <c r="B55" i="27"/>
  <c r="B54" i="27"/>
  <c r="B56" i="27"/>
  <c r="G32" i="27"/>
  <c r="A33" i="27"/>
  <c r="G8" i="26"/>
  <c r="A9" i="26"/>
  <c r="G31" i="26"/>
  <c r="A32" i="26"/>
  <c r="B52" i="26"/>
  <c r="B50" i="26"/>
  <c r="B53" i="26"/>
  <c r="B51" i="26"/>
  <c r="A24" i="25"/>
  <c r="G23" i="25"/>
  <c r="A7" i="25"/>
  <c r="G6" i="25"/>
  <c r="B43" i="25"/>
  <c r="B41" i="25"/>
  <c r="B42" i="25"/>
  <c r="B40" i="25"/>
  <c r="B39" i="24"/>
  <c r="B37" i="24"/>
  <c r="B38" i="24"/>
  <c r="B36" i="24"/>
  <c r="G7" i="24"/>
  <c r="A8" i="24"/>
  <c r="G22" i="24"/>
  <c r="A23" i="24"/>
  <c r="G4" i="23"/>
  <c r="B37" i="23"/>
  <c r="B35" i="23"/>
  <c r="B38" i="23"/>
  <c r="B36" i="23"/>
  <c r="A30" i="23"/>
  <c r="G29" i="23"/>
  <c r="A7" i="23"/>
  <c r="G6" i="23"/>
  <c r="G4" i="22"/>
  <c r="A5" i="22"/>
  <c r="G3" i="22"/>
  <c r="G35" i="22"/>
  <c r="A36" i="22"/>
  <c r="G34" i="22"/>
  <c r="B39" i="22"/>
  <c r="B41" i="22"/>
  <c r="B38" i="22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5" i="21"/>
  <c r="G124" i="21"/>
  <c r="G123" i="21"/>
  <c r="G122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101" i="21"/>
  <c r="G100" i="21"/>
  <c r="G99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5" i="21"/>
  <c r="B6" i="21"/>
  <c r="B4" i="21"/>
  <c r="B3" i="21"/>
  <c r="B2" i="21"/>
  <c r="A3" i="21"/>
  <c r="G3" i="21" s="1"/>
  <c r="B36" i="21"/>
  <c r="B38" i="21" s="1"/>
  <c r="B35" i="21"/>
  <c r="B34" i="21"/>
  <c r="B33" i="21"/>
  <c r="A33" i="21"/>
  <c r="G32" i="21"/>
  <c r="G31" i="21"/>
  <c r="G2" i="21"/>
  <c r="G1" i="21"/>
  <c r="B69" i="29" l="1"/>
  <c r="B67" i="29"/>
  <c r="B68" i="29"/>
  <c r="B66" i="29"/>
  <c r="G36" i="29"/>
  <c r="A37" i="29"/>
  <c r="G11" i="29"/>
  <c r="A12" i="29"/>
  <c r="G11" i="28"/>
  <c r="A24" i="28"/>
  <c r="G23" i="28"/>
  <c r="B50" i="28"/>
  <c r="B48" i="28"/>
  <c r="B49" i="28"/>
  <c r="B47" i="28"/>
  <c r="A34" i="27"/>
  <c r="G33" i="27"/>
  <c r="A10" i="27"/>
  <c r="G9" i="27"/>
  <c r="B61" i="27"/>
  <c r="B59" i="27"/>
  <c r="B60" i="27"/>
  <c r="B58" i="27"/>
  <c r="B56" i="26"/>
  <c r="B54" i="26"/>
  <c r="B57" i="26"/>
  <c r="B55" i="26"/>
  <c r="A33" i="26"/>
  <c r="G32" i="26"/>
  <c r="A10" i="26"/>
  <c r="G9" i="26"/>
  <c r="B47" i="25"/>
  <c r="B45" i="25"/>
  <c r="B46" i="25"/>
  <c r="B44" i="25"/>
  <c r="G7" i="25"/>
  <c r="A8" i="25"/>
  <c r="G24" i="25"/>
  <c r="A25" i="25"/>
  <c r="A24" i="24"/>
  <c r="G23" i="24"/>
  <c r="A9" i="24"/>
  <c r="G8" i="24"/>
  <c r="B43" i="24"/>
  <c r="B41" i="24"/>
  <c r="B42" i="24"/>
  <c r="B40" i="24"/>
  <c r="G7" i="23"/>
  <c r="A8" i="23"/>
  <c r="G30" i="23"/>
  <c r="A31" i="23"/>
  <c r="B41" i="23"/>
  <c r="B39" i="23"/>
  <c r="B42" i="23"/>
  <c r="B40" i="23"/>
  <c r="B44" i="22"/>
  <c r="B42" i="22"/>
  <c r="B45" i="22"/>
  <c r="B43" i="22"/>
  <c r="A6" i="22"/>
  <c r="G5" i="22"/>
  <c r="A37" i="22"/>
  <c r="G36" i="22"/>
  <c r="A4" i="21"/>
  <c r="A5" i="21" s="1"/>
  <c r="A6" i="21"/>
  <c r="G5" i="21"/>
  <c r="G4" i="21"/>
  <c r="G33" i="21"/>
  <c r="A34" i="21"/>
  <c r="B39" i="21"/>
  <c r="B37" i="21"/>
  <c r="B40" i="21"/>
  <c r="B16" i="20"/>
  <c r="B15" i="20"/>
  <c r="G15" i="20" s="1"/>
  <c r="B14" i="20"/>
  <c r="B13" i="20"/>
  <c r="B12" i="20"/>
  <c r="B11" i="20"/>
  <c r="B10" i="20"/>
  <c r="B9" i="20"/>
  <c r="G9" i="20" s="1"/>
  <c r="B8" i="20"/>
  <c r="B7" i="20"/>
  <c r="B6" i="20"/>
  <c r="B5" i="20"/>
  <c r="B4" i="20"/>
  <c r="B3" i="20"/>
  <c r="B2" i="20"/>
  <c r="B23" i="20"/>
  <c r="B27" i="20" s="1"/>
  <c r="B22" i="20"/>
  <c r="B21" i="20"/>
  <c r="B20" i="20"/>
  <c r="A20" i="20"/>
  <c r="G20" i="20" s="1"/>
  <c r="G19" i="20"/>
  <c r="G18" i="20"/>
  <c r="G16" i="20"/>
  <c r="G14" i="20"/>
  <c r="G13" i="20"/>
  <c r="G12" i="20"/>
  <c r="G11" i="20"/>
  <c r="G10" i="20"/>
  <c r="G8" i="20"/>
  <c r="G7" i="20"/>
  <c r="G6" i="20"/>
  <c r="G5" i="20"/>
  <c r="G4" i="20"/>
  <c r="G3" i="20"/>
  <c r="G2" i="20"/>
  <c r="G1" i="20"/>
  <c r="A13" i="29" l="1"/>
  <c r="G12" i="29"/>
  <c r="A38" i="29"/>
  <c r="G37" i="29"/>
  <c r="B73" i="29"/>
  <c r="B71" i="29"/>
  <c r="B72" i="29"/>
  <c r="B70" i="29"/>
  <c r="B52" i="28"/>
  <c r="B53" i="28"/>
  <c r="B51" i="28"/>
  <c r="G24" i="28"/>
  <c r="A25" i="28"/>
  <c r="B65" i="27"/>
  <c r="B63" i="27"/>
  <c r="B64" i="27"/>
  <c r="B62" i="27"/>
  <c r="G10" i="27"/>
  <c r="A11" i="27"/>
  <c r="G34" i="27"/>
  <c r="A35" i="27"/>
  <c r="G10" i="26"/>
  <c r="A11" i="26"/>
  <c r="G33" i="26"/>
  <c r="A34" i="26"/>
  <c r="B60" i="26"/>
  <c r="B58" i="26"/>
  <c r="B59" i="26"/>
  <c r="B61" i="26"/>
  <c r="A26" i="25"/>
  <c r="G25" i="25"/>
  <c r="A9" i="25"/>
  <c r="G8" i="25"/>
  <c r="B51" i="25"/>
  <c r="B49" i="25"/>
  <c r="B50" i="25"/>
  <c r="B48" i="25"/>
  <c r="B47" i="24"/>
  <c r="B45" i="24"/>
  <c r="B46" i="24"/>
  <c r="B44" i="24"/>
  <c r="G9" i="24"/>
  <c r="A10" i="24"/>
  <c r="G24" i="24"/>
  <c r="A25" i="24"/>
  <c r="B45" i="23"/>
  <c r="B43" i="23"/>
  <c r="B46" i="23"/>
  <c r="B44" i="23"/>
  <c r="A32" i="23"/>
  <c r="G31" i="23"/>
  <c r="A9" i="23"/>
  <c r="G8" i="23"/>
  <c r="G37" i="22"/>
  <c r="A38" i="22"/>
  <c r="G6" i="22"/>
  <c r="A7" i="22"/>
  <c r="B48" i="22"/>
  <c r="B46" i="22"/>
  <c r="B49" i="22"/>
  <c r="B47" i="22"/>
  <c r="A7" i="21"/>
  <c r="G6" i="21"/>
  <c r="B43" i="21"/>
  <c r="B41" i="21"/>
  <c r="B44" i="21"/>
  <c r="B42" i="21"/>
  <c r="A35" i="21"/>
  <c r="B31" i="20"/>
  <c r="B29" i="20"/>
  <c r="B30" i="20"/>
  <c r="B28" i="20"/>
  <c r="A21" i="20"/>
  <c r="B24" i="20"/>
  <c r="B26" i="20"/>
  <c r="B25" i="20"/>
  <c r="B22" i="19"/>
  <c r="B21" i="19"/>
  <c r="B20" i="19"/>
  <c r="B19" i="19"/>
  <c r="G19" i="19" s="1"/>
  <c r="B18" i="19"/>
  <c r="B17" i="19"/>
  <c r="G17" i="19" s="1"/>
  <c r="B16" i="19"/>
  <c r="B15" i="19"/>
  <c r="G15" i="19" s="1"/>
  <c r="B14" i="19"/>
  <c r="B13" i="19"/>
  <c r="G22" i="19"/>
  <c r="G13" i="19"/>
  <c r="B12" i="19"/>
  <c r="B11" i="19"/>
  <c r="G11" i="19" s="1"/>
  <c r="B10" i="19"/>
  <c r="G10" i="19" s="1"/>
  <c r="B9" i="19"/>
  <c r="G9" i="19" s="1"/>
  <c r="B8" i="19"/>
  <c r="B7" i="19"/>
  <c r="G7" i="19" s="1"/>
  <c r="B6" i="19"/>
  <c r="B5" i="19"/>
  <c r="B4" i="19"/>
  <c r="B3" i="19"/>
  <c r="G3" i="19" s="1"/>
  <c r="B2" i="19"/>
  <c r="B29" i="19"/>
  <c r="B33" i="19" s="1"/>
  <c r="B28" i="19"/>
  <c r="B27" i="19"/>
  <c r="B26" i="19"/>
  <c r="A26" i="19"/>
  <c r="G26" i="19" s="1"/>
  <c r="G25" i="19"/>
  <c r="G24" i="19"/>
  <c r="G21" i="19"/>
  <c r="G20" i="19"/>
  <c r="G18" i="19"/>
  <c r="G16" i="19"/>
  <c r="G14" i="19"/>
  <c r="G12" i="19"/>
  <c r="G8" i="19"/>
  <c r="G6" i="19"/>
  <c r="G5" i="19"/>
  <c r="G4" i="19"/>
  <c r="G2" i="19"/>
  <c r="G1" i="19"/>
  <c r="B77" i="29" l="1"/>
  <c r="B75" i="29"/>
  <c r="B76" i="29"/>
  <c r="B74" i="29"/>
  <c r="G38" i="29"/>
  <c r="A39" i="29"/>
  <c r="G13" i="29"/>
  <c r="A14" i="29"/>
  <c r="A26" i="28"/>
  <c r="G25" i="28"/>
  <c r="A36" i="27"/>
  <c r="G35" i="27"/>
  <c r="A12" i="27"/>
  <c r="G11" i="27"/>
  <c r="B69" i="27"/>
  <c r="B67" i="27"/>
  <c r="B68" i="27"/>
  <c r="B66" i="27"/>
  <c r="B64" i="26"/>
  <c r="B62" i="26"/>
  <c r="B63" i="26"/>
  <c r="B65" i="26"/>
  <c r="A35" i="26"/>
  <c r="G34" i="26"/>
  <c r="G11" i="26"/>
  <c r="A12" i="26"/>
  <c r="B55" i="25"/>
  <c r="B53" i="25"/>
  <c r="B54" i="25"/>
  <c r="B52" i="25"/>
  <c r="G9" i="25"/>
  <c r="A10" i="25"/>
  <c r="G26" i="25"/>
  <c r="A27" i="25"/>
  <c r="A26" i="24"/>
  <c r="G25" i="24"/>
  <c r="A11" i="24"/>
  <c r="G10" i="24"/>
  <c r="B51" i="24"/>
  <c r="B49" i="24"/>
  <c r="B50" i="24"/>
  <c r="B48" i="24"/>
  <c r="G9" i="23"/>
  <c r="A10" i="23"/>
  <c r="G32" i="23"/>
  <c r="A33" i="23"/>
  <c r="B49" i="23"/>
  <c r="B47" i="23"/>
  <c r="B50" i="23"/>
  <c r="B48" i="23"/>
  <c r="A8" i="22"/>
  <c r="G7" i="22"/>
  <c r="A39" i="22"/>
  <c r="G38" i="22"/>
  <c r="B52" i="22"/>
  <c r="B50" i="22"/>
  <c r="B53" i="22"/>
  <c r="B51" i="22"/>
  <c r="A8" i="21"/>
  <c r="G7" i="21"/>
  <c r="B48" i="21"/>
  <c r="B47" i="21"/>
  <c r="B45" i="21"/>
  <c r="B46" i="21"/>
  <c r="A36" i="21"/>
  <c r="A22" i="20"/>
  <c r="G21" i="20"/>
  <c r="B35" i="20"/>
  <c r="B33" i="20"/>
  <c r="B34" i="20"/>
  <c r="B32" i="20"/>
  <c r="B32" i="19"/>
  <c r="B30" i="19"/>
  <c r="A27" i="19"/>
  <c r="A28" i="19" s="1"/>
  <c r="G28" i="19" s="1"/>
  <c r="A29" i="19"/>
  <c r="B36" i="19"/>
  <c r="B37" i="19"/>
  <c r="B35" i="19"/>
  <c r="B34" i="19"/>
  <c r="B31" i="19"/>
  <c r="G22" i="18"/>
  <c r="G21" i="18"/>
  <c r="G20" i="18"/>
  <c r="G19" i="18"/>
  <c r="G18" i="18"/>
  <c r="G17" i="18"/>
  <c r="G16" i="18"/>
  <c r="G15" i="18"/>
  <c r="G14" i="18"/>
  <c r="G13" i="18"/>
  <c r="G12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G11" i="18" s="1"/>
  <c r="B10" i="18"/>
  <c r="B9" i="18"/>
  <c r="B8" i="18"/>
  <c r="B7" i="18"/>
  <c r="B6" i="18"/>
  <c r="B5" i="18"/>
  <c r="B4" i="18"/>
  <c r="B3" i="18"/>
  <c r="B2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B68" i="18"/>
  <c r="B66" i="18"/>
  <c r="B65" i="18"/>
  <c r="B69" i="18" s="1"/>
  <c r="A66" i="18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65" i="18"/>
  <c r="B29" i="18"/>
  <c r="B33" i="18" s="1"/>
  <c r="B28" i="18"/>
  <c r="B27" i="18"/>
  <c r="B26" i="18"/>
  <c r="A26" i="18"/>
  <c r="G25" i="18"/>
  <c r="G24" i="18"/>
  <c r="G10" i="18"/>
  <c r="G9" i="18"/>
  <c r="G8" i="18"/>
  <c r="G7" i="18"/>
  <c r="G6" i="18"/>
  <c r="G5" i="18"/>
  <c r="G4" i="18"/>
  <c r="G3" i="18"/>
  <c r="G2" i="18"/>
  <c r="G1" i="18"/>
  <c r="A15" i="29" l="1"/>
  <c r="G14" i="29"/>
  <c r="A40" i="29"/>
  <c r="G39" i="29"/>
  <c r="B81" i="29"/>
  <c r="B79" i="29"/>
  <c r="B80" i="29"/>
  <c r="B78" i="29"/>
  <c r="G26" i="28"/>
  <c r="A27" i="28"/>
  <c r="B73" i="27"/>
  <c r="B71" i="27"/>
  <c r="B72" i="27"/>
  <c r="B70" i="27"/>
  <c r="G12" i="27"/>
  <c r="A13" i="27"/>
  <c r="G36" i="27"/>
  <c r="A37" i="27"/>
  <c r="G12" i="26"/>
  <c r="A13" i="26"/>
  <c r="B68" i="26"/>
  <c r="B66" i="26"/>
  <c r="B67" i="26"/>
  <c r="B69" i="26"/>
  <c r="G35" i="26"/>
  <c r="A36" i="26"/>
  <c r="A28" i="25"/>
  <c r="G27" i="25"/>
  <c r="A11" i="25"/>
  <c r="G10" i="25"/>
  <c r="B59" i="25"/>
  <c r="B57" i="25"/>
  <c r="B58" i="25"/>
  <c r="B56" i="25"/>
  <c r="B55" i="24"/>
  <c r="B53" i="24"/>
  <c r="B52" i="24"/>
  <c r="B54" i="24"/>
  <c r="G11" i="24"/>
  <c r="A12" i="24"/>
  <c r="G26" i="24"/>
  <c r="A27" i="24"/>
  <c r="A34" i="23"/>
  <c r="G33" i="23"/>
  <c r="A11" i="23"/>
  <c r="G10" i="23"/>
  <c r="B53" i="23"/>
  <c r="B51" i="23"/>
  <c r="B54" i="23"/>
  <c r="B52" i="23"/>
  <c r="B56" i="22"/>
  <c r="B54" i="22"/>
  <c r="B57" i="22"/>
  <c r="B55" i="22"/>
  <c r="G39" i="22"/>
  <c r="A40" i="22"/>
  <c r="G8" i="22"/>
  <c r="A9" i="22"/>
  <c r="A9" i="21"/>
  <c r="G8" i="21"/>
  <c r="A37" i="21"/>
  <c r="B52" i="21"/>
  <c r="B50" i="21"/>
  <c r="B51" i="21"/>
  <c r="B49" i="21"/>
  <c r="B39" i="20"/>
  <c r="B37" i="20"/>
  <c r="B38" i="20"/>
  <c r="B36" i="20"/>
  <c r="G22" i="20"/>
  <c r="A23" i="20"/>
  <c r="G27" i="19"/>
  <c r="B40" i="19"/>
  <c r="B38" i="19"/>
  <c r="B41" i="19"/>
  <c r="B39" i="19"/>
  <c r="G29" i="19"/>
  <c r="A30" i="19"/>
  <c r="B73" i="18"/>
  <c r="B71" i="18"/>
  <c r="B72" i="18"/>
  <c r="B70" i="18"/>
  <c r="B67" i="18"/>
  <c r="G26" i="18"/>
  <c r="B37" i="18"/>
  <c r="B35" i="18"/>
  <c r="B36" i="18"/>
  <c r="B34" i="18"/>
  <c r="A27" i="18"/>
  <c r="B30" i="18"/>
  <c r="B32" i="18"/>
  <c r="B31" i="18"/>
  <c r="B11" i="17"/>
  <c r="G11" i="17" s="1"/>
  <c r="B10" i="17"/>
  <c r="G10" i="17" s="1"/>
  <c r="B9" i="17"/>
  <c r="G9" i="17" s="1"/>
  <c r="B8" i="17"/>
  <c r="G8" i="17" s="1"/>
  <c r="B7" i="17"/>
  <c r="G7" i="17" s="1"/>
  <c r="B6" i="17"/>
  <c r="G6" i="17" s="1"/>
  <c r="B5" i="17"/>
  <c r="B4" i="17"/>
  <c r="G4" i="17" s="1"/>
  <c r="B3" i="17"/>
  <c r="B2" i="17"/>
  <c r="B19" i="17"/>
  <c r="B18" i="17"/>
  <c r="B22" i="17" s="1"/>
  <c r="B17" i="17"/>
  <c r="B16" i="17"/>
  <c r="B15" i="17"/>
  <c r="A15" i="17"/>
  <c r="A16" i="17" s="1"/>
  <c r="A17" i="17" s="1"/>
  <c r="G14" i="17"/>
  <c r="G13" i="17"/>
  <c r="G5" i="17"/>
  <c r="G3" i="17"/>
  <c r="G2" i="17"/>
  <c r="G1" i="17"/>
  <c r="B85" i="29" l="1"/>
  <c r="B83" i="29"/>
  <c r="B84" i="29"/>
  <c r="B82" i="29"/>
  <c r="G40" i="29"/>
  <c r="A41" i="29"/>
  <c r="G15" i="29"/>
  <c r="A16" i="29"/>
  <c r="A28" i="28"/>
  <c r="G27" i="28"/>
  <c r="A38" i="27"/>
  <c r="G37" i="27"/>
  <c r="A14" i="27"/>
  <c r="G13" i="27"/>
  <c r="B77" i="27"/>
  <c r="B75" i="27"/>
  <c r="B76" i="27"/>
  <c r="B74" i="27"/>
  <c r="A37" i="26"/>
  <c r="G36" i="26"/>
  <c r="B72" i="26"/>
  <c r="B70" i="26"/>
  <c r="B71" i="26"/>
  <c r="B73" i="26"/>
  <c r="A14" i="26"/>
  <c r="G13" i="26"/>
  <c r="B63" i="25"/>
  <c r="B61" i="25"/>
  <c r="B62" i="25"/>
  <c r="B60" i="25"/>
  <c r="G11" i="25"/>
  <c r="A12" i="25"/>
  <c r="G28" i="25"/>
  <c r="A29" i="25"/>
  <c r="A28" i="24"/>
  <c r="G27" i="24"/>
  <c r="A13" i="24"/>
  <c r="G12" i="24"/>
  <c r="B59" i="24"/>
  <c r="B57" i="24"/>
  <c r="B56" i="24"/>
  <c r="B58" i="24"/>
  <c r="B58" i="23"/>
  <c r="B56" i="23"/>
  <c r="B57" i="23"/>
  <c r="B55" i="23"/>
  <c r="G11" i="23"/>
  <c r="A12" i="23"/>
  <c r="G34" i="23"/>
  <c r="A35" i="23"/>
  <c r="A10" i="22"/>
  <c r="G9" i="22"/>
  <c r="A41" i="22"/>
  <c r="G40" i="22"/>
  <c r="B60" i="22"/>
  <c r="B58" i="22"/>
  <c r="B61" i="22"/>
  <c r="B59" i="22"/>
  <c r="A10" i="21"/>
  <c r="G9" i="21"/>
  <c r="B56" i="21"/>
  <c r="B54" i="21"/>
  <c r="B55" i="21"/>
  <c r="B53" i="21"/>
  <c r="A38" i="21"/>
  <c r="A24" i="20"/>
  <c r="G23" i="20"/>
  <c r="B43" i="20"/>
  <c r="B41" i="20"/>
  <c r="B42" i="20"/>
  <c r="B40" i="20"/>
  <c r="A31" i="19"/>
  <c r="G30" i="19"/>
  <c r="B44" i="19"/>
  <c r="B42" i="19"/>
  <c r="B45" i="19"/>
  <c r="B43" i="19"/>
  <c r="B77" i="18"/>
  <c r="B75" i="18"/>
  <c r="B76" i="18"/>
  <c r="B74" i="18"/>
  <c r="A28" i="18"/>
  <c r="G27" i="18"/>
  <c r="B41" i="18"/>
  <c r="B39" i="18"/>
  <c r="B40" i="18"/>
  <c r="B38" i="18"/>
  <c r="B21" i="17"/>
  <c r="B26" i="17"/>
  <c r="B24" i="17"/>
  <c r="B23" i="17"/>
  <c r="G15" i="17"/>
  <c r="G17" i="17"/>
  <c r="G16" i="17"/>
  <c r="A18" i="17"/>
  <c r="B25" i="17"/>
  <c r="B20" i="17"/>
  <c r="B11" i="16"/>
  <c r="B10" i="16"/>
  <c r="B9" i="16"/>
  <c r="G9" i="16" s="1"/>
  <c r="B8" i="16"/>
  <c r="B7" i="16"/>
  <c r="B6" i="16"/>
  <c r="B5" i="16"/>
  <c r="B4" i="16"/>
  <c r="G11" i="16"/>
  <c r="G10" i="16"/>
  <c r="G7" i="16"/>
  <c r="G6" i="16"/>
  <c r="G5" i="16"/>
  <c r="G4" i="16"/>
  <c r="B3" i="16"/>
  <c r="B2" i="16"/>
  <c r="B18" i="16"/>
  <c r="B22" i="16" s="1"/>
  <c r="B17" i="16"/>
  <c r="B16" i="16"/>
  <c r="B15" i="16"/>
  <c r="A15" i="16"/>
  <c r="G14" i="16"/>
  <c r="G13" i="16"/>
  <c r="G8" i="16"/>
  <c r="G3" i="16"/>
  <c r="G2" i="16"/>
  <c r="G1" i="16"/>
  <c r="A17" i="29" l="1"/>
  <c r="G16" i="29"/>
  <c r="A42" i="29"/>
  <c r="G41" i="29"/>
  <c r="B89" i="29"/>
  <c r="B87" i="29"/>
  <c r="B88" i="29"/>
  <c r="B86" i="29"/>
  <c r="G28" i="28"/>
  <c r="A29" i="28"/>
  <c r="B81" i="27"/>
  <c r="B79" i="27"/>
  <c r="B80" i="27"/>
  <c r="B78" i="27"/>
  <c r="G14" i="27"/>
  <c r="A15" i="27"/>
  <c r="G38" i="27"/>
  <c r="A39" i="27"/>
  <c r="B76" i="26"/>
  <c r="B74" i="26"/>
  <c r="B75" i="26"/>
  <c r="B77" i="26"/>
  <c r="A15" i="26"/>
  <c r="G14" i="26"/>
  <c r="G37" i="26"/>
  <c r="A38" i="26"/>
  <c r="A30" i="25"/>
  <c r="G29" i="25"/>
  <c r="A13" i="25"/>
  <c r="G12" i="25"/>
  <c r="B67" i="25"/>
  <c r="B65" i="25"/>
  <c r="B66" i="25"/>
  <c r="B64" i="25"/>
  <c r="B63" i="24"/>
  <c r="B61" i="24"/>
  <c r="B60" i="24"/>
  <c r="B62" i="24"/>
  <c r="G13" i="24"/>
  <c r="A14" i="24"/>
  <c r="G28" i="24"/>
  <c r="A29" i="24"/>
  <c r="A36" i="23"/>
  <c r="G35" i="23"/>
  <c r="A13" i="23"/>
  <c r="G12" i="23"/>
  <c r="B62" i="23"/>
  <c r="B60" i="23"/>
  <c r="B61" i="23"/>
  <c r="B59" i="23"/>
  <c r="B64" i="22"/>
  <c r="B62" i="22"/>
  <c r="B65" i="22"/>
  <c r="B63" i="22"/>
  <c r="G41" i="22"/>
  <c r="A42" i="22"/>
  <c r="G10" i="22"/>
  <c r="A11" i="22"/>
  <c r="A11" i="21"/>
  <c r="G10" i="21"/>
  <c r="A39" i="21"/>
  <c r="B60" i="21"/>
  <c r="B58" i="21"/>
  <c r="B59" i="21"/>
  <c r="B57" i="21"/>
  <c r="B47" i="20"/>
  <c r="B45" i="20"/>
  <c r="B46" i="20"/>
  <c r="B44" i="20"/>
  <c r="G24" i="20"/>
  <c r="A25" i="20"/>
  <c r="B48" i="19"/>
  <c r="B46" i="19"/>
  <c r="B49" i="19"/>
  <c r="B47" i="19"/>
  <c r="G31" i="19"/>
  <c r="A32" i="19"/>
  <c r="B81" i="18"/>
  <c r="B79" i="18"/>
  <c r="B80" i="18"/>
  <c r="B78" i="18"/>
  <c r="B45" i="18"/>
  <c r="B43" i="18"/>
  <c r="B44" i="18"/>
  <c r="B42" i="18"/>
  <c r="G28" i="18"/>
  <c r="A29" i="18"/>
  <c r="A19" i="17"/>
  <c r="G18" i="17"/>
  <c r="B30" i="17"/>
  <c r="B28" i="17"/>
  <c r="B29" i="17"/>
  <c r="B27" i="17"/>
  <c r="B21" i="16"/>
  <c r="G15" i="16"/>
  <c r="A16" i="16"/>
  <c r="A17" i="16" s="1"/>
  <c r="B19" i="16"/>
  <c r="G17" i="16"/>
  <c r="A18" i="16"/>
  <c r="B26" i="16"/>
  <c r="B24" i="16"/>
  <c r="B25" i="16"/>
  <c r="B23" i="16"/>
  <c r="G16" i="16"/>
  <c r="B20" i="16"/>
  <c r="G87" i="15"/>
  <c r="G86" i="15"/>
  <c r="G85" i="15"/>
  <c r="G84" i="15"/>
  <c r="B87" i="15"/>
  <c r="B86" i="15"/>
  <c r="B85" i="15"/>
  <c r="B84" i="15"/>
  <c r="A87" i="15"/>
  <c r="A86" i="15"/>
  <c r="A85" i="15"/>
  <c r="A84" i="15"/>
  <c r="G17" i="15"/>
  <c r="B17" i="15"/>
  <c r="B16" i="15"/>
  <c r="G16" i="15"/>
  <c r="B15" i="15"/>
  <c r="G15" i="15" s="1"/>
  <c r="B14" i="15"/>
  <c r="G14" i="15" s="1"/>
  <c r="B13" i="15"/>
  <c r="B12" i="15"/>
  <c r="G12" i="15" s="1"/>
  <c r="B11" i="15"/>
  <c r="G11" i="15" s="1"/>
  <c r="B10" i="15"/>
  <c r="B9" i="15"/>
  <c r="G9" i="15" s="1"/>
  <c r="B8" i="15"/>
  <c r="G8" i="15" s="1"/>
  <c r="B7" i="15"/>
  <c r="B6" i="15"/>
  <c r="B5" i="15"/>
  <c r="B4" i="15"/>
  <c r="B3" i="15"/>
  <c r="B2" i="15"/>
  <c r="G13" i="15"/>
  <c r="G10" i="15"/>
  <c r="B28" i="15"/>
  <c r="B32" i="15" s="1"/>
  <c r="B25" i="15"/>
  <c r="B24" i="15"/>
  <c r="B26" i="15" s="1"/>
  <c r="B23" i="15"/>
  <c r="B22" i="15"/>
  <c r="B21" i="15"/>
  <c r="B93" i="29" l="1"/>
  <c r="B91" i="29"/>
  <c r="B92" i="29"/>
  <c r="B90" i="29"/>
  <c r="G42" i="29"/>
  <c r="A43" i="29"/>
  <c r="G17" i="29"/>
  <c r="A18" i="29"/>
  <c r="A30" i="28"/>
  <c r="G29" i="28"/>
  <c r="A40" i="27"/>
  <c r="G39" i="27"/>
  <c r="A16" i="27"/>
  <c r="G15" i="27"/>
  <c r="B85" i="27"/>
  <c r="B83" i="27"/>
  <c r="B84" i="27"/>
  <c r="B82" i="27"/>
  <c r="A39" i="26"/>
  <c r="G38" i="26"/>
  <c r="B80" i="26"/>
  <c r="B78" i="26"/>
  <c r="B79" i="26"/>
  <c r="B81" i="26"/>
  <c r="A16" i="26"/>
  <c r="G15" i="26"/>
  <c r="B71" i="25"/>
  <c r="B69" i="25"/>
  <c r="B70" i="25"/>
  <c r="B68" i="25"/>
  <c r="G13" i="25"/>
  <c r="A14" i="25"/>
  <c r="G30" i="25"/>
  <c r="A31" i="25"/>
  <c r="A30" i="24"/>
  <c r="G29" i="24"/>
  <c r="A15" i="24"/>
  <c r="G14" i="24"/>
  <c r="B67" i="24"/>
  <c r="B65" i="24"/>
  <c r="B64" i="24"/>
  <c r="B66" i="24"/>
  <c r="B66" i="23"/>
  <c r="B64" i="23"/>
  <c r="B65" i="23"/>
  <c r="B63" i="23"/>
  <c r="G13" i="23"/>
  <c r="A14" i="23"/>
  <c r="G36" i="23"/>
  <c r="A37" i="23"/>
  <c r="A12" i="22"/>
  <c r="G11" i="22"/>
  <c r="A43" i="22"/>
  <c r="G42" i="22"/>
  <c r="B68" i="22"/>
  <c r="B66" i="22"/>
  <c r="B69" i="22"/>
  <c r="B67" i="22"/>
  <c r="A12" i="21"/>
  <c r="G11" i="21"/>
  <c r="B64" i="21"/>
  <c r="B62" i="21"/>
  <c r="B63" i="21"/>
  <c r="B61" i="21"/>
  <c r="A40" i="21"/>
  <c r="B51" i="20"/>
  <c r="B49" i="20"/>
  <c r="B48" i="20"/>
  <c r="B50" i="20"/>
  <c r="A26" i="20"/>
  <c r="G25" i="20"/>
  <c r="B53" i="19"/>
  <c r="B52" i="19"/>
  <c r="B50" i="19"/>
  <c r="B51" i="19"/>
  <c r="A33" i="19"/>
  <c r="G32" i="19"/>
  <c r="B85" i="18"/>
  <c r="B83" i="18"/>
  <c r="B84" i="18"/>
  <c r="B82" i="18"/>
  <c r="A30" i="18"/>
  <c r="G29" i="18"/>
  <c r="B49" i="18"/>
  <c r="B47" i="18"/>
  <c r="B48" i="18"/>
  <c r="B46" i="18"/>
  <c r="B34" i="17"/>
  <c r="B32" i="17"/>
  <c r="B33" i="17"/>
  <c r="B31" i="17"/>
  <c r="G19" i="17"/>
  <c r="A20" i="17"/>
  <c r="A19" i="16"/>
  <c r="G18" i="16"/>
  <c r="B30" i="16"/>
  <c r="B28" i="16"/>
  <c r="B27" i="16"/>
  <c r="B29" i="16"/>
  <c r="B31" i="15"/>
  <c r="B27" i="15"/>
  <c r="B29" i="15"/>
  <c r="B35" i="15"/>
  <c r="B33" i="15"/>
  <c r="B36" i="15"/>
  <c r="B34" i="15"/>
  <c r="B30" i="15"/>
  <c r="A21" i="15"/>
  <c r="G21" i="15" s="1"/>
  <c r="G20" i="15"/>
  <c r="G19" i="15"/>
  <c r="G7" i="15"/>
  <c r="G6" i="15"/>
  <c r="G5" i="15"/>
  <c r="G4" i="15"/>
  <c r="G3" i="15"/>
  <c r="G2" i="15"/>
  <c r="G1" i="15"/>
  <c r="A19" i="29" l="1"/>
  <c r="G18" i="29"/>
  <c r="A44" i="29"/>
  <c r="G43" i="29"/>
  <c r="B97" i="29"/>
  <c r="B95" i="29"/>
  <c r="B96" i="29"/>
  <c r="B94" i="29"/>
  <c r="G30" i="28"/>
  <c r="A31" i="28"/>
  <c r="B89" i="27"/>
  <c r="B87" i="27"/>
  <c r="B88" i="27"/>
  <c r="B86" i="27"/>
  <c r="G16" i="27"/>
  <c r="A17" i="27"/>
  <c r="G40" i="27"/>
  <c r="A41" i="27"/>
  <c r="B84" i="26"/>
  <c r="B82" i="26"/>
  <c r="B83" i="26"/>
  <c r="B85" i="26"/>
  <c r="G16" i="26"/>
  <c r="A17" i="26"/>
  <c r="G39" i="26"/>
  <c r="A40" i="26"/>
  <c r="A32" i="25"/>
  <c r="G31" i="25"/>
  <c r="A15" i="25"/>
  <c r="G14" i="25"/>
  <c r="B75" i="25"/>
  <c r="B73" i="25"/>
  <c r="B74" i="25"/>
  <c r="B72" i="25"/>
  <c r="B71" i="24"/>
  <c r="B69" i="24"/>
  <c r="B68" i="24"/>
  <c r="B70" i="24"/>
  <c r="G15" i="24"/>
  <c r="A16" i="24"/>
  <c r="G30" i="24"/>
  <c r="A31" i="24"/>
  <c r="A38" i="23"/>
  <c r="G37" i="23"/>
  <c r="A15" i="23"/>
  <c r="G14" i="23"/>
  <c r="B70" i="23"/>
  <c r="B68" i="23"/>
  <c r="B69" i="23"/>
  <c r="B67" i="23"/>
  <c r="B72" i="22"/>
  <c r="B70" i="22"/>
  <c r="B73" i="22"/>
  <c r="B71" i="22"/>
  <c r="G43" i="22"/>
  <c r="A44" i="22"/>
  <c r="G12" i="22"/>
  <c r="A13" i="22"/>
  <c r="A13" i="21"/>
  <c r="G12" i="21"/>
  <c r="A41" i="21"/>
  <c r="B68" i="21"/>
  <c r="B66" i="21"/>
  <c r="B67" i="21"/>
  <c r="B65" i="21"/>
  <c r="G26" i="20"/>
  <c r="A27" i="20"/>
  <c r="B55" i="20"/>
  <c r="B53" i="20"/>
  <c r="B52" i="20"/>
  <c r="B54" i="20"/>
  <c r="G33" i="19"/>
  <c r="A34" i="19"/>
  <c r="B57" i="19"/>
  <c r="B55" i="19"/>
  <c r="B56" i="19"/>
  <c r="B54" i="19"/>
  <c r="B89" i="18"/>
  <c r="B87" i="18"/>
  <c r="B88" i="18"/>
  <c r="B86" i="18"/>
  <c r="B53" i="18"/>
  <c r="B51" i="18"/>
  <c r="B52" i="18"/>
  <c r="B50" i="18"/>
  <c r="G30" i="18"/>
  <c r="A31" i="18"/>
  <c r="B38" i="17"/>
  <c r="B36" i="17"/>
  <c r="B37" i="17"/>
  <c r="B35" i="17"/>
  <c r="A21" i="17"/>
  <c r="G20" i="17"/>
  <c r="B34" i="16"/>
  <c r="B32" i="16"/>
  <c r="B31" i="16"/>
  <c r="B33" i="16"/>
  <c r="G19" i="16"/>
  <c r="A20" i="16"/>
  <c r="B39" i="15"/>
  <c r="B37" i="15"/>
  <c r="B40" i="15"/>
  <c r="B38" i="15"/>
  <c r="A22" i="15"/>
  <c r="B7" i="14"/>
  <c r="B6" i="14"/>
  <c r="B5" i="14"/>
  <c r="G5" i="14" s="1"/>
  <c r="B4" i="14"/>
  <c r="G4" i="14" s="1"/>
  <c r="B3" i="14"/>
  <c r="G3" i="14"/>
  <c r="B2" i="14"/>
  <c r="B14" i="14"/>
  <c r="B18" i="14" s="1"/>
  <c r="B13" i="14"/>
  <c r="B12" i="14"/>
  <c r="B11" i="14"/>
  <c r="A11" i="14"/>
  <c r="G11" i="14" s="1"/>
  <c r="G10" i="14"/>
  <c r="G9" i="14"/>
  <c r="G7" i="14"/>
  <c r="G6" i="14"/>
  <c r="G2" i="14"/>
  <c r="G1" i="14"/>
  <c r="B101" i="29" l="1"/>
  <c r="B99" i="29"/>
  <c r="B100" i="29"/>
  <c r="B98" i="29"/>
  <c r="G44" i="29"/>
  <c r="A45" i="29"/>
  <c r="G19" i="29"/>
  <c r="A20" i="29"/>
  <c r="A32" i="28"/>
  <c r="G31" i="28"/>
  <c r="A42" i="27"/>
  <c r="G41" i="27"/>
  <c r="A18" i="27"/>
  <c r="G17" i="27"/>
  <c r="B93" i="27"/>
  <c r="B91" i="27"/>
  <c r="B92" i="27"/>
  <c r="B90" i="27"/>
  <c r="A41" i="26"/>
  <c r="G40" i="26"/>
  <c r="A18" i="26"/>
  <c r="G17" i="26"/>
  <c r="B88" i="26"/>
  <c r="B86" i="26"/>
  <c r="B87" i="26"/>
  <c r="B89" i="26"/>
  <c r="B77" i="25"/>
  <c r="B78" i="25"/>
  <c r="B76" i="25"/>
  <c r="G15" i="25"/>
  <c r="A16" i="25"/>
  <c r="G16" i="25" s="1"/>
  <c r="G32" i="25"/>
  <c r="A33" i="25"/>
  <c r="A32" i="24"/>
  <c r="G31" i="24"/>
  <c r="G16" i="24"/>
  <c r="B75" i="24"/>
  <c r="B73" i="24"/>
  <c r="B74" i="24"/>
  <c r="B72" i="24"/>
  <c r="B74" i="23"/>
  <c r="B72" i="23"/>
  <c r="B73" i="23"/>
  <c r="B71" i="23"/>
  <c r="G15" i="23"/>
  <c r="A16" i="23"/>
  <c r="G38" i="23"/>
  <c r="A39" i="23"/>
  <c r="A14" i="22"/>
  <c r="G13" i="22"/>
  <c r="A45" i="22"/>
  <c r="G44" i="22"/>
  <c r="B76" i="22"/>
  <c r="B74" i="22"/>
  <c r="B77" i="22"/>
  <c r="B75" i="22"/>
  <c r="A14" i="21"/>
  <c r="G13" i="21"/>
  <c r="B72" i="21"/>
  <c r="B70" i="21"/>
  <c r="B71" i="21"/>
  <c r="B69" i="21"/>
  <c r="A42" i="21"/>
  <c r="A28" i="20"/>
  <c r="G27" i="20"/>
  <c r="B59" i="20"/>
  <c r="B57" i="20"/>
  <c r="B56" i="20"/>
  <c r="B58" i="20"/>
  <c r="B61" i="19"/>
  <c r="B59" i="19"/>
  <c r="B60" i="19"/>
  <c r="B58" i="19"/>
  <c r="A35" i="19"/>
  <c r="G34" i="19"/>
  <c r="B93" i="18"/>
  <c r="B91" i="18"/>
  <c r="B92" i="18"/>
  <c r="B90" i="18"/>
  <c r="A32" i="18"/>
  <c r="G31" i="18"/>
  <c r="B57" i="18"/>
  <c r="B55" i="18"/>
  <c r="B56" i="18"/>
  <c r="B54" i="18"/>
  <c r="G21" i="17"/>
  <c r="A22" i="17"/>
  <c r="B42" i="17"/>
  <c r="B40" i="17"/>
  <c r="B41" i="17"/>
  <c r="B39" i="17"/>
  <c r="A21" i="16"/>
  <c r="G20" i="16"/>
  <c r="B38" i="16"/>
  <c r="B36" i="16"/>
  <c r="B37" i="16"/>
  <c r="B35" i="16"/>
  <c r="B43" i="15"/>
  <c r="B41" i="15"/>
  <c r="B44" i="15"/>
  <c r="B42" i="15"/>
  <c r="A23" i="15"/>
  <c r="G22" i="15"/>
  <c r="B22" i="14"/>
  <c r="B20" i="14"/>
  <c r="B21" i="14"/>
  <c r="B19" i="14"/>
  <c r="A12" i="14"/>
  <c r="B15" i="14"/>
  <c r="B17" i="14"/>
  <c r="B16" i="14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B7" i="13"/>
  <c r="B6" i="13"/>
  <c r="G6" i="13" s="1"/>
  <c r="B5" i="13"/>
  <c r="G5" i="13" s="1"/>
  <c r="B4" i="13"/>
  <c r="G4" i="13" s="1"/>
  <c r="B3" i="13"/>
  <c r="B2" i="13"/>
  <c r="G2" i="13" s="1"/>
  <c r="B14" i="13"/>
  <c r="B18" i="13" s="1"/>
  <c r="B13" i="13"/>
  <c r="B12" i="13"/>
  <c r="B11" i="13"/>
  <c r="A11" i="13"/>
  <c r="G9" i="13"/>
  <c r="G7" i="13"/>
  <c r="G3" i="13"/>
  <c r="G1" i="13"/>
  <c r="A21" i="29" l="1"/>
  <c r="G20" i="29"/>
  <c r="A46" i="29"/>
  <c r="G45" i="29"/>
  <c r="B105" i="29"/>
  <c r="B103" i="29"/>
  <c r="B104" i="29"/>
  <c r="B102" i="29"/>
  <c r="G32" i="28"/>
  <c r="A33" i="28"/>
  <c r="B97" i="27"/>
  <c r="B95" i="27"/>
  <c r="B96" i="27"/>
  <c r="B94" i="27"/>
  <c r="G18" i="27"/>
  <c r="A19" i="27"/>
  <c r="G42" i="27"/>
  <c r="A43" i="27"/>
  <c r="B92" i="26"/>
  <c r="B90" i="26"/>
  <c r="B91" i="26"/>
  <c r="B93" i="26"/>
  <c r="G18" i="26"/>
  <c r="A19" i="26"/>
  <c r="G41" i="26"/>
  <c r="A42" i="26"/>
  <c r="A34" i="25"/>
  <c r="G33" i="25"/>
  <c r="B77" i="24"/>
  <c r="B78" i="24"/>
  <c r="B76" i="24"/>
  <c r="G32" i="24"/>
  <c r="A33" i="24"/>
  <c r="A40" i="23"/>
  <c r="G39" i="23"/>
  <c r="A17" i="23"/>
  <c r="G16" i="23"/>
  <c r="B78" i="23"/>
  <c r="B76" i="23"/>
  <c r="B77" i="23"/>
  <c r="B75" i="23"/>
  <c r="B80" i="22"/>
  <c r="B78" i="22"/>
  <c r="B81" i="22"/>
  <c r="B79" i="22"/>
  <c r="G45" i="22"/>
  <c r="A46" i="22"/>
  <c r="G14" i="22"/>
  <c r="A15" i="22"/>
  <c r="A15" i="21"/>
  <c r="G14" i="21"/>
  <c r="A43" i="21"/>
  <c r="B76" i="21"/>
  <c r="B74" i="21"/>
  <c r="B75" i="21"/>
  <c r="B73" i="21"/>
  <c r="B63" i="20"/>
  <c r="B61" i="20"/>
  <c r="B62" i="20"/>
  <c r="B60" i="20"/>
  <c r="G28" i="20"/>
  <c r="A29" i="20"/>
  <c r="G35" i="19"/>
  <c r="A36" i="19"/>
  <c r="B65" i="19"/>
  <c r="B63" i="19"/>
  <c r="B64" i="19"/>
  <c r="B62" i="19"/>
  <c r="B97" i="18"/>
  <c r="B95" i="18"/>
  <c r="B96" i="18"/>
  <c r="B94" i="18"/>
  <c r="B61" i="18"/>
  <c r="B59" i="18"/>
  <c r="B60" i="18"/>
  <c r="B58" i="18"/>
  <c r="G32" i="18"/>
  <c r="A33" i="18"/>
  <c r="B46" i="17"/>
  <c r="B44" i="17"/>
  <c r="B45" i="17"/>
  <c r="B43" i="17"/>
  <c r="A23" i="17"/>
  <c r="G22" i="17"/>
  <c r="B42" i="16"/>
  <c r="B40" i="16"/>
  <c r="B41" i="16"/>
  <c r="B39" i="16"/>
  <c r="G21" i="16"/>
  <c r="A22" i="16"/>
  <c r="B47" i="15"/>
  <c r="B45" i="15"/>
  <c r="B48" i="15"/>
  <c r="B46" i="15"/>
  <c r="G23" i="15"/>
  <c r="A24" i="15"/>
  <c r="A13" i="14"/>
  <c r="G12" i="14"/>
  <c r="B26" i="14"/>
  <c r="B24" i="14"/>
  <c r="B25" i="14"/>
  <c r="B23" i="14"/>
  <c r="A12" i="13"/>
  <c r="A13" i="13" s="1"/>
  <c r="A14" i="13"/>
  <c r="B22" i="13"/>
  <c r="B20" i="13"/>
  <c r="B21" i="13"/>
  <c r="B19" i="13"/>
  <c r="B15" i="13"/>
  <c r="B17" i="13"/>
  <c r="B16" i="13"/>
  <c r="B7" i="12"/>
  <c r="B6" i="12"/>
  <c r="B5" i="12"/>
  <c r="G5" i="12" s="1"/>
  <c r="B4" i="12"/>
  <c r="G7" i="12"/>
  <c r="G6" i="12"/>
  <c r="G4" i="12"/>
  <c r="B3" i="12"/>
  <c r="G3" i="12" s="1"/>
  <c r="B2" i="12"/>
  <c r="G2" i="12" s="1"/>
  <c r="B14" i="12"/>
  <c r="B18" i="12" s="1"/>
  <c r="B13" i="12"/>
  <c r="B12" i="12"/>
  <c r="B11" i="12"/>
  <c r="A11" i="12"/>
  <c r="G11" i="12" s="1"/>
  <c r="G10" i="12"/>
  <c r="G9" i="12"/>
  <c r="G1" i="12"/>
  <c r="B107" i="29" l="1"/>
  <c r="B108" i="29"/>
  <c r="B106" i="29"/>
  <c r="G46" i="29"/>
  <c r="A47" i="29"/>
  <c r="G21" i="29"/>
  <c r="A22" i="29"/>
  <c r="G22" i="29" s="1"/>
  <c r="A34" i="28"/>
  <c r="G33" i="28"/>
  <c r="A44" i="27"/>
  <c r="G43" i="27"/>
  <c r="A20" i="27"/>
  <c r="G19" i="27"/>
  <c r="B101" i="27"/>
  <c r="B99" i="27"/>
  <c r="B100" i="27"/>
  <c r="B98" i="27"/>
  <c r="A43" i="26"/>
  <c r="G42" i="26"/>
  <c r="A20" i="26"/>
  <c r="G19" i="26"/>
  <c r="B96" i="26"/>
  <c r="B94" i="26"/>
  <c r="B95" i="26"/>
  <c r="B97" i="26"/>
  <c r="G34" i="25"/>
  <c r="A35" i="25"/>
  <c r="A34" i="24"/>
  <c r="G33" i="24"/>
  <c r="B82" i="23"/>
  <c r="B80" i="23"/>
  <c r="B81" i="23"/>
  <c r="B79" i="23"/>
  <c r="G17" i="23"/>
  <c r="A18" i="23"/>
  <c r="G40" i="23"/>
  <c r="A41" i="23"/>
  <c r="A16" i="22"/>
  <c r="G15" i="22"/>
  <c r="A47" i="22"/>
  <c r="G46" i="22"/>
  <c r="B84" i="22"/>
  <c r="B82" i="22"/>
  <c r="B85" i="22"/>
  <c r="B83" i="22"/>
  <c r="A16" i="21"/>
  <c r="G15" i="21"/>
  <c r="B80" i="21"/>
  <c r="B78" i="21"/>
  <c r="B79" i="21"/>
  <c r="B77" i="21"/>
  <c r="A44" i="21"/>
  <c r="A30" i="20"/>
  <c r="G29" i="20"/>
  <c r="B67" i="20"/>
  <c r="B65" i="20"/>
  <c r="B66" i="20"/>
  <c r="B64" i="20"/>
  <c r="B69" i="19"/>
  <c r="B67" i="19"/>
  <c r="B68" i="19"/>
  <c r="B66" i="19"/>
  <c r="A37" i="19"/>
  <c r="G36" i="19"/>
  <c r="B101" i="18"/>
  <c r="B99" i="18"/>
  <c r="B100" i="18"/>
  <c r="B98" i="18"/>
  <c r="A34" i="18"/>
  <c r="G33" i="18"/>
  <c r="B63" i="18"/>
  <c r="B64" i="18"/>
  <c r="B62" i="18"/>
  <c r="G23" i="17"/>
  <c r="A24" i="17"/>
  <c r="B50" i="17"/>
  <c r="B48" i="17"/>
  <c r="B49" i="17"/>
  <c r="B47" i="17"/>
  <c r="B46" i="16"/>
  <c r="B44" i="16"/>
  <c r="B45" i="16"/>
  <c r="B43" i="16"/>
  <c r="A23" i="16"/>
  <c r="G22" i="16"/>
  <c r="B51" i="15"/>
  <c r="B49" i="15"/>
  <c r="B52" i="15"/>
  <c r="B50" i="15"/>
  <c r="A25" i="15"/>
  <c r="G24" i="15"/>
  <c r="B30" i="14"/>
  <c r="B28" i="14"/>
  <c r="B29" i="14"/>
  <c r="B27" i="14"/>
  <c r="G13" i="14"/>
  <c r="A14" i="14"/>
  <c r="A15" i="13"/>
  <c r="B26" i="13"/>
  <c r="B24" i="13"/>
  <c r="B25" i="13"/>
  <c r="B23" i="13"/>
  <c r="B22" i="12"/>
  <c r="B20" i="12"/>
  <c r="B21" i="12"/>
  <c r="B19" i="12"/>
  <c r="A12" i="12"/>
  <c r="B15" i="12"/>
  <c r="B17" i="12"/>
  <c r="B16" i="12"/>
  <c r="B11" i="11"/>
  <c r="B9" i="11"/>
  <c r="G9" i="11" s="1"/>
  <c r="B8" i="11"/>
  <c r="G8" i="11" s="1"/>
  <c r="B7" i="11"/>
  <c r="G7" i="11" s="1"/>
  <c r="B6" i="11"/>
  <c r="G6" i="11" s="1"/>
  <c r="B5" i="11"/>
  <c r="G5" i="11" s="1"/>
  <c r="B4" i="11"/>
  <c r="G4" i="11" s="1"/>
  <c r="B3" i="11"/>
  <c r="G11" i="11"/>
  <c r="B10" i="11"/>
  <c r="G10" i="11" s="1"/>
  <c r="B2" i="11"/>
  <c r="B18" i="11"/>
  <c r="B22" i="11" s="1"/>
  <c r="B17" i="11"/>
  <c r="B16" i="11"/>
  <c r="B15" i="11"/>
  <c r="A15" i="11"/>
  <c r="G14" i="11"/>
  <c r="G13" i="11"/>
  <c r="G3" i="11"/>
  <c r="G2" i="11"/>
  <c r="G1" i="11"/>
  <c r="A48" i="29" l="1"/>
  <c r="G47" i="29"/>
  <c r="G34" i="28"/>
  <c r="A35" i="28"/>
  <c r="B105" i="27"/>
  <c r="B103" i="27"/>
  <c r="B104" i="27"/>
  <c r="B102" i="27"/>
  <c r="G20" i="27"/>
  <c r="A21" i="27"/>
  <c r="G44" i="27"/>
  <c r="A45" i="27"/>
  <c r="B100" i="26"/>
  <c r="B98" i="26"/>
  <c r="B99" i="26"/>
  <c r="B101" i="26"/>
  <c r="G20" i="26"/>
  <c r="A21" i="26"/>
  <c r="G43" i="26"/>
  <c r="A44" i="26"/>
  <c r="A36" i="25"/>
  <c r="G35" i="25"/>
  <c r="G34" i="24"/>
  <c r="A35" i="24"/>
  <c r="A42" i="23"/>
  <c r="G41" i="23"/>
  <c r="A19" i="23"/>
  <c r="G18" i="23"/>
  <c r="B85" i="23"/>
  <c r="B86" i="23"/>
  <c r="B84" i="23"/>
  <c r="B83" i="23"/>
  <c r="B89" i="22"/>
  <c r="B88" i="22"/>
  <c r="B86" i="22"/>
  <c r="B87" i="22"/>
  <c r="G47" i="22"/>
  <c r="A48" i="22"/>
  <c r="G16" i="22"/>
  <c r="A17" i="22"/>
  <c r="A17" i="21"/>
  <c r="G16" i="21"/>
  <c r="A45" i="21"/>
  <c r="B84" i="21"/>
  <c r="B82" i="21"/>
  <c r="B83" i="21"/>
  <c r="B81" i="21"/>
  <c r="B71" i="20"/>
  <c r="B69" i="20"/>
  <c r="B70" i="20"/>
  <c r="B68" i="20"/>
  <c r="G30" i="20"/>
  <c r="A31" i="20"/>
  <c r="G37" i="19"/>
  <c r="A38" i="19"/>
  <c r="B73" i="19"/>
  <c r="B71" i="19"/>
  <c r="B72" i="19"/>
  <c r="B70" i="19"/>
  <c r="B105" i="18"/>
  <c r="B103" i="18"/>
  <c r="B104" i="18"/>
  <c r="B102" i="18"/>
  <c r="G34" i="18"/>
  <c r="A35" i="18"/>
  <c r="B52" i="17"/>
  <c r="B53" i="17"/>
  <c r="B51" i="17"/>
  <c r="A25" i="17"/>
  <c r="G24" i="17"/>
  <c r="G23" i="16"/>
  <c r="A24" i="16"/>
  <c r="B50" i="16"/>
  <c r="B48" i="16"/>
  <c r="B49" i="16"/>
  <c r="B47" i="16"/>
  <c r="B55" i="15"/>
  <c r="B53" i="15"/>
  <c r="B56" i="15"/>
  <c r="B54" i="15"/>
  <c r="G25" i="15"/>
  <c r="A26" i="15"/>
  <c r="A15" i="14"/>
  <c r="G14" i="14"/>
  <c r="B32" i="14"/>
  <c r="B33" i="14"/>
  <c r="B31" i="14"/>
  <c r="B30" i="13"/>
  <c r="B28" i="13"/>
  <c r="B29" i="13"/>
  <c r="B27" i="13"/>
  <c r="A16" i="13"/>
  <c r="A13" i="12"/>
  <c r="G12" i="12"/>
  <c r="B26" i="12"/>
  <c r="B24" i="12"/>
  <c r="B25" i="12"/>
  <c r="B23" i="12"/>
  <c r="G15" i="11"/>
  <c r="B26" i="11"/>
  <c r="B24" i="11"/>
  <c r="B25" i="11"/>
  <c r="B23" i="11"/>
  <c r="A16" i="11"/>
  <c r="B19" i="11"/>
  <c r="B21" i="11"/>
  <c r="B20" i="11"/>
  <c r="B7" i="10"/>
  <c r="G7" i="10" s="1"/>
  <c r="B6" i="10"/>
  <c r="G6" i="10" s="1"/>
  <c r="B5" i="10"/>
  <c r="G5" i="10" s="1"/>
  <c r="B4" i="10"/>
  <c r="G4" i="10" s="1"/>
  <c r="B3" i="10"/>
  <c r="G3" i="10" s="1"/>
  <c r="B2" i="10"/>
  <c r="G2" i="10" s="1"/>
  <c r="B14" i="10"/>
  <c r="B18" i="10" s="1"/>
  <c r="B13" i="10"/>
  <c r="B12" i="10"/>
  <c r="B11" i="10"/>
  <c r="A11" i="10"/>
  <c r="G11" i="10" s="1"/>
  <c r="G10" i="10"/>
  <c r="G9" i="10"/>
  <c r="G1" i="10"/>
  <c r="G48" i="29" l="1"/>
  <c r="A49" i="29"/>
  <c r="A36" i="28"/>
  <c r="G35" i="28"/>
  <c r="A46" i="27"/>
  <c r="G45" i="27"/>
  <c r="A22" i="27"/>
  <c r="G22" i="27" s="1"/>
  <c r="G21" i="27"/>
  <c r="B107" i="27"/>
  <c r="B108" i="27"/>
  <c r="B106" i="27"/>
  <c r="A45" i="26"/>
  <c r="G44" i="26"/>
  <c r="A22" i="26"/>
  <c r="G21" i="26"/>
  <c r="B104" i="26"/>
  <c r="B102" i="26"/>
  <c r="B103" i="26"/>
  <c r="B105" i="26"/>
  <c r="G36" i="25"/>
  <c r="A37" i="25"/>
  <c r="A36" i="24"/>
  <c r="G35" i="24"/>
  <c r="B89" i="23"/>
  <c r="B87" i="23"/>
  <c r="B90" i="23"/>
  <c r="B88" i="23"/>
  <c r="A20" i="23"/>
  <c r="G19" i="23"/>
  <c r="G42" i="23"/>
  <c r="A43" i="23"/>
  <c r="A18" i="22"/>
  <c r="G17" i="22"/>
  <c r="A49" i="22"/>
  <c r="G48" i="22"/>
  <c r="B93" i="22"/>
  <c r="B91" i="22"/>
  <c r="B92" i="22"/>
  <c r="B90" i="22"/>
  <c r="A18" i="21"/>
  <c r="G17" i="21"/>
  <c r="B88" i="21"/>
  <c r="B92" i="21" s="1"/>
  <c r="B86" i="21"/>
  <c r="B87" i="21"/>
  <c r="B85" i="21"/>
  <c r="A46" i="21"/>
  <c r="A32" i="20"/>
  <c r="G31" i="20"/>
  <c r="B75" i="20"/>
  <c r="B73" i="20"/>
  <c r="B74" i="20"/>
  <c r="B72" i="20"/>
  <c r="B77" i="19"/>
  <c r="B75" i="19"/>
  <c r="B76" i="19"/>
  <c r="B74" i="19"/>
  <c r="A39" i="19"/>
  <c r="G38" i="19"/>
  <c r="B107" i="18"/>
  <c r="B108" i="18"/>
  <c r="B106" i="18"/>
  <c r="A36" i="18"/>
  <c r="G35" i="18"/>
  <c r="G25" i="17"/>
  <c r="A26" i="17"/>
  <c r="B52" i="16"/>
  <c r="B53" i="16"/>
  <c r="B51" i="16"/>
  <c r="A25" i="16"/>
  <c r="G24" i="16"/>
  <c r="B59" i="15"/>
  <c r="B57" i="15"/>
  <c r="B60" i="15"/>
  <c r="B58" i="15"/>
  <c r="A27" i="15"/>
  <c r="G26" i="15"/>
  <c r="G15" i="14"/>
  <c r="A16" i="14"/>
  <c r="A17" i="13"/>
  <c r="B32" i="13"/>
  <c r="B33" i="13"/>
  <c r="B31" i="13"/>
  <c r="B30" i="12"/>
  <c r="B28" i="12"/>
  <c r="B29" i="12"/>
  <c r="B27" i="12"/>
  <c r="G13" i="12"/>
  <c r="A14" i="12"/>
  <c r="A17" i="11"/>
  <c r="G16" i="11"/>
  <c r="B30" i="11"/>
  <c r="B28" i="11"/>
  <c r="B29" i="11"/>
  <c r="B27" i="11"/>
  <c r="A12" i="10"/>
  <c r="A13" i="10" s="1"/>
  <c r="B22" i="10"/>
  <c r="B20" i="10"/>
  <c r="B21" i="10"/>
  <c r="B19" i="10"/>
  <c r="G13" i="10"/>
  <c r="A14" i="10"/>
  <c r="G12" i="10"/>
  <c r="B15" i="10"/>
  <c r="B17" i="10"/>
  <c r="B16" i="10"/>
  <c r="B7" i="9"/>
  <c r="G7" i="9" s="1"/>
  <c r="B6" i="9"/>
  <c r="B5" i="9"/>
  <c r="B4" i="9"/>
  <c r="B3" i="9"/>
  <c r="B2" i="9"/>
  <c r="G2" i="9"/>
  <c r="B14" i="9"/>
  <c r="B18" i="9" s="1"/>
  <c r="B13" i="9"/>
  <c r="B12" i="9"/>
  <c r="B11" i="9"/>
  <c r="A11" i="9"/>
  <c r="G11" i="9" s="1"/>
  <c r="G10" i="9"/>
  <c r="G9" i="9"/>
  <c r="G6" i="9"/>
  <c r="G5" i="9"/>
  <c r="G4" i="9"/>
  <c r="G3" i="9"/>
  <c r="G1" i="9"/>
  <c r="A50" i="29" l="1"/>
  <c r="G49" i="29"/>
  <c r="G36" i="28"/>
  <c r="A37" i="28"/>
  <c r="G46" i="27"/>
  <c r="A47" i="27"/>
  <c r="B108" i="26"/>
  <c r="B106" i="26"/>
  <c r="B107" i="26"/>
  <c r="G22" i="26"/>
  <c r="G45" i="26"/>
  <c r="A46" i="26"/>
  <c r="A38" i="25"/>
  <c r="G37" i="25"/>
  <c r="G36" i="24"/>
  <c r="A37" i="24"/>
  <c r="A44" i="23"/>
  <c r="G43" i="23"/>
  <c r="G20" i="23"/>
  <c r="A21" i="23"/>
  <c r="B93" i="23"/>
  <c r="B91" i="23"/>
  <c r="B94" i="23"/>
  <c r="B92" i="23"/>
  <c r="B97" i="22"/>
  <c r="B95" i="22"/>
  <c r="B96" i="22"/>
  <c r="B94" i="22"/>
  <c r="G49" i="22"/>
  <c r="A50" i="22"/>
  <c r="G18" i="22"/>
  <c r="A19" i="22"/>
  <c r="B95" i="21"/>
  <c r="B96" i="21"/>
  <c r="B94" i="21"/>
  <c r="B93" i="21"/>
  <c r="A19" i="21"/>
  <c r="G18" i="21"/>
  <c r="A47" i="21"/>
  <c r="B90" i="21"/>
  <c r="B91" i="21"/>
  <c r="B89" i="21"/>
  <c r="B77" i="20"/>
  <c r="B78" i="20"/>
  <c r="B76" i="20"/>
  <c r="G32" i="20"/>
  <c r="A33" i="20"/>
  <c r="G39" i="19"/>
  <c r="A40" i="19"/>
  <c r="B81" i="19"/>
  <c r="B79" i="19"/>
  <c r="B80" i="19"/>
  <c r="B78" i="19"/>
  <c r="G36" i="18"/>
  <c r="A37" i="18"/>
  <c r="A27" i="17"/>
  <c r="G26" i="17"/>
  <c r="G25" i="16"/>
  <c r="A26" i="16"/>
  <c r="B63" i="15"/>
  <c r="B61" i="15"/>
  <c r="B64" i="15"/>
  <c r="B62" i="15"/>
  <c r="G27" i="15"/>
  <c r="A28" i="15"/>
  <c r="A17" i="14"/>
  <c r="G16" i="14"/>
  <c r="A18" i="13"/>
  <c r="A15" i="12"/>
  <c r="G14" i="12"/>
  <c r="B32" i="12"/>
  <c r="B33" i="12"/>
  <c r="B31" i="12"/>
  <c r="B34" i="11"/>
  <c r="B32" i="11"/>
  <c r="B33" i="11"/>
  <c r="B31" i="11"/>
  <c r="G17" i="11"/>
  <c r="A18" i="11"/>
  <c r="A15" i="10"/>
  <c r="G14" i="10"/>
  <c r="B26" i="10"/>
  <c r="B24" i="10"/>
  <c r="B25" i="10"/>
  <c r="B23" i="10"/>
  <c r="B22" i="9"/>
  <c r="B20" i="9"/>
  <c r="B21" i="9"/>
  <c r="B19" i="9"/>
  <c r="A12" i="9"/>
  <c r="B15" i="9"/>
  <c r="B17" i="9"/>
  <c r="B16" i="9"/>
  <c r="B7" i="8"/>
  <c r="B6" i="8"/>
  <c r="B5" i="8"/>
  <c r="G5" i="8" s="1"/>
  <c r="B4" i="8"/>
  <c r="G4" i="8" s="1"/>
  <c r="G7" i="8"/>
  <c r="G6" i="8"/>
  <c r="B3" i="8"/>
  <c r="G3" i="8" s="1"/>
  <c r="B2" i="8"/>
  <c r="G2" i="8" s="1"/>
  <c r="B14" i="8"/>
  <c r="B18" i="8" s="1"/>
  <c r="B13" i="8"/>
  <c r="B12" i="8"/>
  <c r="B11" i="8"/>
  <c r="A11" i="8"/>
  <c r="G11" i="8" s="1"/>
  <c r="G10" i="8"/>
  <c r="G9" i="8"/>
  <c r="G1" i="8"/>
  <c r="G50" i="29" l="1"/>
  <c r="A51" i="29"/>
  <c r="A38" i="28"/>
  <c r="G37" i="28"/>
  <c r="A48" i="27"/>
  <c r="G47" i="27"/>
  <c r="A47" i="26"/>
  <c r="G46" i="26"/>
  <c r="G38" i="25"/>
  <c r="A39" i="25"/>
  <c r="A38" i="24"/>
  <c r="G37" i="24"/>
  <c r="A22" i="23"/>
  <c r="G21" i="23"/>
  <c r="B97" i="23"/>
  <c r="B95" i="23"/>
  <c r="B98" i="23"/>
  <c r="B96" i="23"/>
  <c r="G44" i="23"/>
  <c r="A45" i="23"/>
  <c r="A20" i="22"/>
  <c r="G19" i="22"/>
  <c r="A51" i="22"/>
  <c r="G50" i="22"/>
  <c r="B101" i="22"/>
  <c r="B99" i="22"/>
  <c r="B100" i="22"/>
  <c r="B98" i="22"/>
  <c r="B99" i="21"/>
  <c r="B100" i="21"/>
  <c r="B97" i="21"/>
  <c r="B98" i="21"/>
  <c r="A20" i="21"/>
  <c r="G19" i="21"/>
  <c r="A48" i="21"/>
  <c r="A34" i="20"/>
  <c r="G33" i="20"/>
  <c r="B85" i="19"/>
  <c r="B83" i="19"/>
  <c r="B84" i="19"/>
  <c r="B82" i="19"/>
  <c r="A41" i="19"/>
  <c r="G40" i="19"/>
  <c r="A38" i="18"/>
  <c r="G37" i="18"/>
  <c r="G27" i="17"/>
  <c r="A28" i="17"/>
  <c r="A27" i="16"/>
  <c r="G26" i="16"/>
  <c r="B67" i="15"/>
  <c r="B65" i="15"/>
  <c r="B68" i="15"/>
  <c r="B66" i="15"/>
  <c r="A29" i="15"/>
  <c r="G28" i="15"/>
  <c r="G17" i="14"/>
  <c r="A18" i="14"/>
  <c r="A19" i="13"/>
  <c r="G15" i="12"/>
  <c r="A16" i="12"/>
  <c r="B38" i="11"/>
  <c r="B36" i="11"/>
  <c r="B37" i="11"/>
  <c r="B35" i="11"/>
  <c r="A19" i="11"/>
  <c r="G18" i="11"/>
  <c r="B30" i="10"/>
  <c r="B28" i="10"/>
  <c r="B29" i="10"/>
  <c r="B27" i="10"/>
  <c r="G15" i="10"/>
  <c r="A16" i="10"/>
  <c r="A13" i="9"/>
  <c r="G12" i="9"/>
  <c r="B26" i="9"/>
  <c r="B24" i="9"/>
  <c r="B25" i="9"/>
  <c r="B23" i="9"/>
  <c r="B15" i="8"/>
  <c r="B17" i="8"/>
  <c r="A12" i="8"/>
  <c r="A13" i="8" s="1"/>
  <c r="B22" i="8"/>
  <c r="B20" i="8"/>
  <c r="B21" i="8"/>
  <c r="B19" i="8"/>
  <c r="G13" i="8"/>
  <c r="A14" i="8"/>
  <c r="G12" i="8"/>
  <c r="B16" i="8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B55" i="7"/>
  <c r="B58" i="7" s="1"/>
  <c r="B54" i="7"/>
  <c r="B52" i="7"/>
  <c r="B51" i="7"/>
  <c r="B53" i="7" s="1"/>
  <c r="B50" i="7"/>
  <c r="B48" i="7"/>
  <c r="B47" i="7"/>
  <c r="B49" i="7" s="1"/>
  <c r="B46" i="7"/>
  <c r="B44" i="7"/>
  <c r="B43" i="7"/>
  <c r="B45" i="7" s="1"/>
  <c r="B42" i="7"/>
  <c r="B40" i="7"/>
  <c r="B39" i="7"/>
  <c r="B41" i="7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B12" i="7"/>
  <c r="B11" i="7"/>
  <c r="G11" i="7" s="1"/>
  <c r="B10" i="7"/>
  <c r="B9" i="7"/>
  <c r="G9" i="7" s="1"/>
  <c r="B8" i="7"/>
  <c r="G8" i="7" s="1"/>
  <c r="B7" i="7"/>
  <c r="G7" i="7" s="1"/>
  <c r="B6" i="7"/>
  <c r="B5" i="7"/>
  <c r="G5" i="7" s="1"/>
  <c r="B4" i="7"/>
  <c r="B3" i="7"/>
  <c r="G12" i="7"/>
  <c r="G10" i="7"/>
  <c r="B2" i="7"/>
  <c r="B19" i="7"/>
  <c r="B23" i="7" s="1"/>
  <c r="B18" i="7"/>
  <c r="B17" i="7"/>
  <c r="B16" i="7"/>
  <c r="A16" i="7"/>
  <c r="G15" i="7"/>
  <c r="G14" i="7"/>
  <c r="G6" i="7"/>
  <c r="G4" i="7"/>
  <c r="G3" i="7"/>
  <c r="G2" i="7"/>
  <c r="G1" i="7"/>
  <c r="A52" i="29" l="1"/>
  <c r="G51" i="29"/>
  <c r="G38" i="28"/>
  <c r="A39" i="28"/>
  <c r="G48" i="27"/>
  <c r="A49" i="27"/>
  <c r="G47" i="26"/>
  <c r="A48" i="26"/>
  <c r="A40" i="25"/>
  <c r="G39" i="25"/>
  <c r="G38" i="24"/>
  <c r="A39" i="24"/>
  <c r="A46" i="23"/>
  <c r="G45" i="23"/>
  <c r="B101" i="23"/>
  <c r="B99" i="23"/>
  <c r="B102" i="23"/>
  <c r="B100" i="23"/>
  <c r="G22" i="23"/>
  <c r="A23" i="23"/>
  <c r="B105" i="22"/>
  <c r="B103" i="22"/>
  <c r="B104" i="22"/>
  <c r="B102" i="22"/>
  <c r="G51" i="22"/>
  <c r="A52" i="22"/>
  <c r="G20" i="22"/>
  <c r="A21" i="22"/>
  <c r="A21" i="21"/>
  <c r="G20" i="21"/>
  <c r="B103" i="21"/>
  <c r="B104" i="21"/>
  <c r="B102" i="21"/>
  <c r="B101" i="21"/>
  <c r="A49" i="21"/>
  <c r="G34" i="20"/>
  <c r="A35" i="20"/>
  <c r="G41" i="19"/>
  <c r="A42" i="19"/>
  <c r="B89" i="19"/>
  <c r="B87" i="19"/>
  <c r="B88" i="19"/>
  <c r="B86" i="19"/>
  <c r="G38" i="18"/>
  <c r="A39" i="18"/>
  <c r="A29" i="17"/>
  <c r="G28" i="17"/>
  <c r="G27" i="16"/>
  <c r="A28" i="16"/>
  <c r="B71" i="15"/>
  <c r="B69" i="15"/>
  <c r="B72" i="15"/>
  <c r="B70" i="15"/>
  <c r="G29" i="15"/>
  <c r="A30" i="15"/>
  <c r="A19" i="14"/>
  <c r="G18" i="14"/>
  <c r="A20" i="13"/>
  <c r="A17" i="12"/>
  <c r="G16" i="12"/>
  <c r="G19" i="11"/>
  <c r="A20" i="11"/>
  <c r="B42" i="11"/>
  <c r="B40" i="11"/>
  <c r="B41" i="11"/>
  <c r="B39" i="11"/>
  <c r="A17" i="10"/>
  <c r="G16" i="10"/>
  <c r="B32" i="10"/>
  <c r="B33" i="10"/>
  <c r="B31" i="10"/>
  <c r="B30" i="9"/>
  <c r="B28" i="9"/>
  <c r="B29" i="9"/>
  <c r="B27" i="9"/>
  <c r="G13" i="9"/>
  <c r="A14" i="9"/>
  <c r="A15" i="8"/>
  <c r="G14" i="8"/>
  <c r="B26" i="8"/>
  <c r="B24" i="8"/>
  <c r="B25" i="8"/>
  <c r="B23" i="8"/>
  <c r="B57" i="7"/>
  <c r="B56" i="7"/>
  <c r="G16" i="7"/>
  <c r="B27" i="7"/>
  <c r="B25" i="7"/>
  <c r="B26" i="7"/>
  <c r="B24" i="7"/>
  <c r="A17" i="7"/>
  <c r="B20" i="7"/>
  <c r="B22" i="7"/>
  <c r="B21" i="7"/>
  <c r="B7" i="6"/>
  <c r="G7" i="6" s="1"/>
  <c r="B6" i="6"/>
  <c r="G6" i="6" s="1"/>
  <c r="B5" i="6"/>
  <c r="G5" i="6" s="1"/>
  <c r="B4" i="6"/>
  <c r="G4" i="6" s="1"/>
  <c r="B3" i="6"/>
  <c r="G3" i="6" s="1"/>
  <c r="B2" i="6"/>
  <c r="G2" i="6" s="1"/>
  <c r="B14" i="6"/>
  <c r="B18" i="6" s="1"/>
  <c r="B13" i="6"/>
  <c r="B12" i="6"/>
  <c r="B11" i="6"/>
  <c r="A11" i="6"/>
  <c r="G11" i="6" s="1"/>
  <c r="G10" i="6"/>
  <c r="G9" i="6"/>
  <c r="G1" i="6"/>
  <c r="G52" i="29" l="1"/>
  <c r="A53" i="29"/>
  <c r="A40" i="28"/>
  <c r="G39" i="28"/>
  <c r="A50" i="27"/>
  <c r="G49" i="27"/>
  <c r="A49" i="26"/>
  <c r="G48" i="26"/>
  <c r="G40" i="25"/>
  <c r="A41" i="25"/>
  <c r="A40" i="24"/>
  <c r="G39" i="24"/>
  <c r="G23" i="23"/>
  <c r="B105" i="23"/>
  <c r="B103" i="23"/>
  <c r="B106" i="23"/>
  <c r="B104" i="23"/>
  <c r="G46" i="23"/>
  <c r="A47" i="23"/>
  <c r="A22" i="22"/>
  <c r="G21" i="22"/>
  <c r="A53" i="22"/>
  <c r="G52" i="22"/>
  <c r="B109" i="22"/>
  <c r="B107" i="22"/>
  <c r="B108" i="22"/>
  <c r="B106" i="22"/>
  <c r="B107" i="21"/>
  <c r="B108" i="21"/>
  <c r="B105" i="21"/>
  <c r="B106" i="21"/>
  <c r="A22" i="21"/>
  <c r="G21" i="21"/>
  <c r="A50" i="21"/>
  <c r="A36" i="20"/>
  <c r="G35" i="20"/>
  <c r="B93" i="19"/>
  <c r="B91" i="19"/>
  <c r="B92" i="19"/>
  <c r="B90" i="19"/>
  <c r="A43" i="19"/>
  <c r="G42" i="19"/>
  <c r="A40" i="18"/>
  <c r="G39" i="18"/>
  <c r="G29" i="17"/>
  <c r="A30" i="17"/>
  <c r="A29" i="16"/>
  <c r="G28" i="16"/>
  <c r="B75" i="15"/>
  <c r="B73" i="15"/>
  <c r="B76" i="15"/>
  <c r="B74" i="15"/>
  <c r="A31" i="15"/>
  <c r="G30" i="15"/>
  <c r="G19" i="14"/>
  <c r="A20" i="14"/>
  <c r="A21" i="13"/>
  <c r="G17" i="12"/>
  <c r="A18" i="12"/>
  <c r="B46" i="11"/>
  <c r="B44" i="11"/>
  <c r="B45" i="11"/>
  <c r="B43" i="11"/>
  <c r="A21" i="11"/>
  <c r="G20" i="11"/>
  <c r="G17" i="10"/>
  <c r="A18" i="10"/>
  <c r="A15" i="9"/>
  <c r="G14" i="9"/>
  <c r="B32" i="9"/>
  <c r="B33" i="9"/>
  <c r="B31" i="9"/>
  <c r="B30" i="8"/>
  <c r="B28" i="8"/>
  <c r="B29" i="8"/>
  <c r="B27" i="8"/>
  <c r="G15" i="8"/>
  <c r="A16" i="8"/>
  <c r="A18" i="7"/>
  <c r="G17" i="7"/>
  <c r="B31" i="7"/>
  <c r="B29" i="7"/>
  <c r="B30" i="7"/>
  <c r="B28" i="7"/>
  <c r="B22" i="6"/>
  <c r="B20" i="6"/>
  <c r="B21" i="6"/>
  <c r="B19" i="6"/>
  <c r="A12" i="6"/>
  <c r="B15" i="6"/>
  <c r="B17" i="6"/>
  <c r="B16" i="6"/>
  <c r="B7" i="5"/>
  <c r="G7" i="5" s="1"/>
  <c r="B6" i="5"/>
  <c r="G6" i="5" s="1"/>
  <c r="B5" i="5"/>
  <c r="B4" i="5"/>
  <c r="G4" i="5" s="1"/>
  <c r="B3" i="5"/>
  <c r="G3" i="5" s="1"/>
  <c r="B2" i="5"/>
  <c r="G2" i="5" s="1"/>
  <c r="B14" i="5"/>
  <c r="B18" i="5" s="1"/>
  <c r="B13" i="5"/>
  <c r="B12" i="5"/>
  <c r="B11" i="5"/>
  <c r="A11" i="5"/>
  <c r="G11" i="5" s="1"/>
  <c r="G10" i="5"/>
  <c r="G9" i="5"/>
  <c r="G5" i="5"/>
  <c r="G1" i="5"/>
  <c r="A54" i="29" l="1"/>
  <c r="G53" i="29"/>
  <c r="G40" i="28"/>
  <c r="A41" i="28"/>
  <c r="G50" i="27"/>
  <c r="A51" i="27"/>
  <c r="G49" i="26"/>
  <c r="A50" i="26"/>
  <c r="A42" i="25"/>
  <c r="G41" i="25"/>
  <c r="G40" i="24"/>
  <c r="A41" i="24"/>
  <c r="A48" i="23"/>
  <c r="G47" i="23"/>
  <c r="B109" i="23"/>
  <c r="B107" i="23"/>
  <c r="B110" i="23"/>
  <c r="B108" i="23"/>
  <c r="B113" i="22"/>
  <c r="B111" i="22"/>
  <c r="B112" i="22"/>
  <c r="B110" i="22"/>
  <c r="G53" i="22"/>
  <c r="A54" i="22"/>
  <c r="G22" i="22"/>
  <c r="A23" i="22"/>
  <c r="B111" i="21"/>
  <c r="B112" i="21"/>
  <c r="B109" i="21"/>
  <c r="B110" i="21"/>
  <c r="A23" i="21"/>
  <c r="G22" i="21"/>
  <c r="A51" i="21"/>
  <c r="G36" i="20"/>
  <c r="A37" i="20"/>
  <c r="G43" i="19"/>
  <c r="A44" i="19"/>
  <c r="B97" i="19"/>
  <c r="B95" i="19"/>
  <c r="B96" i="19"/>
  <c r="B94" i="19"/>
  <c r="G40" i="18"/>
  <c r="A41" i="18"/>
  <c r="A31" i="17"/>
  <c r="G30" i="17"/>
  <c r="G29" i="16"/>
  <c r="A30" i="16"/>
  <c r="B79" i="15"/>
  <c r="B77" i="15"/>
  <c r="B80" i="15"/>
  <c r="B78" i="15"/>
  <c r="G31" i="15"/>
  <c r="A32" i="15"/>
  <c r="A21" i="14"/>
  <c r="G20" i="14"/>
  <c r="A22" i="13"/>
  <c r="A19" i="12"/>
  <c r="G18" i="12"/>
  <c r="G21" i="11"/>
  <c r="A22" i="11"/>
  <c r="B50" i="11"/>
  <c r="B48" i="11"/>
  <c r="B49" i="11"/>
  <c r="B47" i="11"/>
  <c r="A19" i="10"/>
  <c r="G18" i="10"/>
  <c r="G15" i="9"/>
  <c r="A16" i="9"/>
  <c r="A17" i="8"/>
  <c r="G16" i="8"/>
  <c r="B32" i="8"/>
  <c r="B33" i="8"/>
  <c r="B31" i="8"/>
  <c r="B35" i="7"/>
  <c r="B33" i="7"/>
  <c r="B34" i="7"/>
  <c r="B32" i="7"/>
  <c r="G18" i="7"/>
  <c r="A19" i="7"/>
  <c r="A13" i="6"/>
  <c r="G12" i="6"/>
  <c r="B26" i="6"/>
  <c r="B24" i="6"/>
  <c r="B25" i="6"/>
  <c r="B23" i="6"/>
  <c r="B22" i="5"/>
  <c r="B20" i="5"/>
  <c r="B21" i="5"/>
  <c r="B19" i="5"/>
  <c r="A12" i="5"/>
  <c r="B15" i="5"/>
  <c r="B17" i="5"/>
  <c r="B16" i="5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8" i="4"/>
  <c r="G7" i="4"/>
  <c r="G6" i="4"/>
  <c r="G5" i="4"/>
  <c r="G4" i="4"/>
  <c r="G3" i="4"/>
  <c r="G2" i="4"/>
  <c r="G1" i="4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7" i="2"/>
  <c r="G6" i="2"/>
  <c r="G5" i="2"/>
  <c r="G4" i="2"/>
  <c r="G3" i="2"/>
  <c r="G2" i="2"/>
  <c r="G1" i="2"/>
  <c r="G7" i="1"/>
  <c r="G6" i="1"/>
  <c r="G5" i="1"/>
  <c r="G4" i="1"/>
  <c r="G3" i="1"/>
  <c r="G2" i="1"/>
  <c r="G1" i="1"/>
  <c r="B8" i="4"/>
  <c r="B7" i="4"/>
  <c r="B6" i="4"/>
  <c r="B5" i="4"/>
  <c r="B4" i="4"/>
  <c r="B3" i="4"/>
  <c r="B2" i="4"/>
  <c r="B15" i="4"/>
  <c r="B19" i="4" s="1"/>
  <c r="B23" i="4" s="1"/>
  <c r="B14" i="4"/>
  <c r="B13" i="4"/>
  <c r="B12" i="4"/>
  <c r="A12" i="4"/>
  <c r="G54" i="29" l="1"/>
  <c r="A55" i="29"/>
  <c r="G41" i="28"/>
  <c r="A42" i="28"/>
  <c r="A52" i="27"/>
  <c r="G51" i="27"/>
  <c r="A51" i="26"/>
  <c r="G50" i="26"/>
  <c r="G42" i="25"/>
  <c r="A43" i="25"/>
  <c r="A42" i="24"/>
  <c r="G41" i="24"/>
  <c r="B113" i="23"/>
  <c r="B111" i="23"/>
  <c r="B112" i="23"/>
  <c r="G48" i="23"/>
  <c r="A49" i="23"/>
  <c r="A24" i="22"/>
  <c r="G23" i="22"/>
  <c r="A55" i="22"/>
  <c r="G54" i="22"/>
  <c r="B117" i="22"/>
  <c r="B115" i="22"/>
  <c r="B116" i="22"/>
  <c r="B114" i="22"/>
  <c r="B114" i="21"/>
  <c r="B116" i="21"/>
  <c r="B113" i="21"/>
  <c r="B115" i="21"/>
  <c r="A24" i="21"/>
  <c r="G23" i="21"/>
  <c r="A52" i="21"/>
  <c r="A38" i="20"/>
  <c r="G37" i="20"/>
  <c r="A45" i="19"/>
  <c r="G44" i="19"/>
  <c r="B101" i="19"/>
  <c r="B99" i="19"/>
  <c r="B100" i="19"/>
  <c r="B98" i="19"/>
  <c r="A42" i="18"/>
  <c r="G41" i="18"/>
  <c r="G31" i="17"/>
  <c r="A32" i="17"/>
  <c r="A31" i="16"/>
  <c r="G30" i="16"/>
  <c r="B83" i="15"/>
  <c r="B81" i="15"/>
  <c r="B82" i="15"/>
  <c r="A33" i="15"/>
  <c r="G32" i="15"/>
  <c r="G21" i="14"/>
  <c r="A22" i="14"/>
  <c r="A23" i="13"/>
  <c r="G19" i="12"/>
  <c r="A20" i="12"/>
  <c r="A23" i="11"/>
  <c r="G22" i="11"/>
  <c r="B52" i="11"/>
  <c r="B53" i="11"/>
  <c r="B51" i="11"/>
  <c r="G19" i="10"/>
  <c r="A20" i="10"/>
  <c r="A17" i="9"/>
  <c r="G16" i="9"/>
  <c r="G17" i="8"/>
  <c r="A18" i="8"/>
  <c r="A20" i="7"/>
  <c r="G19" i="7"/>
  <c r="B37" i="7"/>
  <c r="B38" i="7"/>
  <c r="B36" i="7"/>
  <c r="B30" i="6"/>
  <c r="B28" i="6"/>
  <c r="B29" i="6"/>
  <c r="B27" i="6"/>
  <c r="G13" i="6"/>
  <c r="A14" i="6"/>
  <c r="A13" i="5"/>
  <c r="G12" i="5"/>
  <c r="B26" i="5"/>
  <c r="B24" i="5"/>
  <c r="B25" i="5"/>
  <c r="B23" i="5"/>
  <c r="B16" i="4"/>
  <c r="B18" i="4"/>
  <c r="B17" i="4"/>
  <c r="A13" i="4"/>
  <c r="A14" i="4" s="1"/>
  <c r="A15" i="4"/>
  <c r="B27" i="4"/>
  <c r="B25" i="4"/>
  <c r="B26" i="4"/>
  <c r="B24" i="4"/>
  <c r="B20" i="4"/>
  <c r="B22" i="4"/>
  <c r="B21" i="4"/>
  <c r="B7" i="1"/>
  <c r="B6" i="1"/>
  <c r="B5" i="1"/>
  <c r="B4" i="1"/>
  <c r="B3" i="1"/>
  <c r="B2" i="1"/>
  <c r="B2" i="2"/>
  <c r="B7" i="2"/>
  <c r="B6" i="2"/>
  <c r="B5" i="2"/>
  <c r="B4" i="2"/>
  <c r="B3" i="2"/>
  <c r="A56" i="29" l="1"/>
  <c r="G55" i="29"/>
  <c r="A43" i="28"/>
  <c r="G42" i="28"/>
  <c r="G52" i="27"/>
  <c r="A53" i="27"/>
  <c r="G51" i="26"/>
  <c r="A52" i="26"/>
  <c r="A44" i="25"/>
  <c r="G43" i="25"/>
  <c r="G42" i="24"/>
  <c r="A43" i="24"/>
  <c r="A50" i="23"/>
  <c r="G49" i="23"/>
  <c r="B121" i="22"/>
  <c r="B119" i="22"/>
  <c r="B120" i="22"/>
  <c r="B118" i="22"/>
  <c r="G55" i="22"/>
  <c r="A56" i="22"/>
  <c r="G24" i="22"/>
  <c r="A25" i="22"/>
  <c r="B118" i="21"/>
  <c r="B120" i="21"/>
  <c r="B117" i="21"/>
  <c r="B119" i="21"/>
  <c r="A25" i="21"/>
  <c r="G24" i="21"/>
  <c r="A53" i="21"/>
  <c r="G38" i="20"/>
  <c r="A39" i="20"/>
  <c r="B105" i="19"/>
  <c r="B103" i="19"/>
  <c r="B104" i="19"/>
  <c r="B102" i="19"/>
  <c r="G45" i="19"/>
  <c r="A46" i="19"/>
  <c r="G42" i="18"/>
  <c r="A43" i="18"/>
  <c r="A33" i="17"/>
  <c r="G32" i="17"/>
  <c r="G31" i="16"/>
  <c r="A32" i="16"/>
  <c r="G33" i="15"/>
  <c r="A34" i="15"/>
  <c r="A23" i="14"/>
  <c r="G22" i="14"/>
  <c r="A24" i="13"/>
  <c r="A21" i="12"/>
  <c r="G20" i="12"/>
  <c r="G23" i="11"/>
  <c r="A24" i="11"/>
  <c r="A21" i="10"/>
  <c r="G20" i="10"/>
  <c r="G17" i="9"/>
  <c r="A18" i="9"/>
  <c r="A19" i="8"/>
  <c r="G18" i="8"/>
  <c r="G20" i="7"/>
  <c r="A21" i="7"/>
  <c r="A15" i="6"/>
  <c r="G14" i="6"/>
  <c r="B32" i="6"/>
  <c r="B33" i="6"/>
  <c r="B31" i="6"/>
  <c r="B30" i="5"/>
  <c r="B28" i="5"/>
  <c r="B29" i="5"/>
  <c r="B27" i="5"/>
  <c r="G13" i="5"/>
  <c r="A14" i="5"/>
  <c r="B31" i="4"/>
  <c r="B35" i="4" s="1"/>
  <c r="B36" i="4" s="1"/>
  <c r="B37" i="4" s="1"/>
  <c r="B38" i="4" s="1"/>
  <c r="B39" i="4" s="1"/>
  <c r="B40" i="4" s="1"/>
  <c r="B41" i="4" s="1"/>
  <c r="B42" i="4" s="1"/>
  <c r="B29" i="4"/>
  <c r="B30" i="4"/>
  <c r="B28" i="4"/>
  <c r="A16" i="4"/>
  <c r="B14" i="2"/>
  <c r="B17" i="2" s="1"/>
  <c r="B13" i="2"/>
  <c r="B12" i="2"/>
  <c r="B1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11" i="2"/>
  <c r="B14" i="1"/>
  <c r="B18" i="1" s="1"/>
  <c r="B13" i="1"/>
  <c r="B12" i="1"/>
  <c r="B11" i="1"/>
  <c r="A12" i="1"/>
  <c r="A13" i="1" s="1"/>
  <c r="A11" i="1"/>
  <c r="G56" i="29" l="1"/>
  <c r="A57" i="29"/>
  <c r="G43" i="28"/>
  <c r="A44" i="28"/>
  <c r="A54" i="27"/>
  <c r="G53" i="27"/>
  <c r="A53" i="26"/>
  <c r="G52" i="26"/>
  <c r="G44" i="25"/>
  <c r="A45" i="25"/>
  <c r="A44" i="24"/>
  <c r="G43" i="24"/>
  <c r="G50" i="23"/>
  <c r="A51" i="23"/>
  <c r="A26" i="22"/>
  <c r="G25" i="22"/>
  <c r="A57" i="22"/>
  <c r="G56" i="22"/>
  <c r="B125" i="22"/>
  <c r="B123" i="22"/>
  <c r="B124" i="22"/>
  <c r="B122" i="22"/>
  <c r="B123" i="21"/>
  <c r="B124" i="21"/>
  <c r="B121" i="21"/>
  <c r="B122" i="21"/>
  <c r="A26" i="21"/>
  <c r="G25" i="21"/>
  <c r="A54" i="21"/>
  <c r="A40" i="20"/>
  <c r="G39" i="20"/>
  <c r="A47" i="19"/>
  <c r="G46" i="19"/>
  <c r="B107" i="19"/>
  <c r="B108" i="19"/>
  <c r="B106" i="19"/>
  <c r="A44" i="18"/>
  <c r="G43" i="18"/>
  <c r="G33" i="17"/>
  <c r="A34" i="17"/>
  <c r="A33" i="16"/>
  <c r="G32" i="16"/>
  <c r="A35" i="15"/>
  <c r="G34" i="15"/>
  <c r="G23" i="14"/>
  <c r="A24" i="14"/>
  <c r="A25" i="13"/>
  <c r="G21" i="12"/>
  <c r="A22" i="12"/>
  <c r="A25" i="11"/>
  <c r="G24" i="11"/>
  <c r="G21" i="10"/>
  <c r="A22" i="10"/>
  <c r="A19" i="9"/>
  <c r="G18" i="9"/>
  <c r="G19" i="8"/>
  <c r="A20" i="8"/>
  <c r="A22" i="7"/>
  <c r="G21" i="7"/>
  <c r="G15" i="6"/>
  <c r="A16" i="6"/>
  <c r="A15" i="5"/>
  <c r="G14" i="5"/>
  <c r="B32" i="5"/>
  <c r="B33" i="5"/>
  <c r="B31" i="5"/>
  <c r="A17" i="4"/>
  <c r="B33" i="4"/>
  <c r="B34" i="4"/>
  <c r="B32" i="4"/>
  <c r="B18" i="2"/>
  <c r="B21" i="2" s="1"/>
  <c r="B15" i="1"/>
  <c r="B17" i="1"/>
  <c r="B20" i="2"/>
  <c r="B22" i="2"/>
  <c r="B19" i="2"/>
  <c r="B16" i="2"/>
  <c r="B15" i="2"/>
  <c r="A14" i="1"/>
  <c r="B21" i="1"/>
  <c r="B22" i="1"/>
  <c r="B24" i="1" s="1"/>
  <c r="B16" i="1"/>
  <c r="B23" i="1"/>
  <c r="B20" i="1"/>
  <c r="B19" i="1"/>
  <c r="A58" i="29" l="1"/>
  <c r="G57" i="29"/>
  <c r="A45" i="28"/>
  <c r="G44" i="28"/>
  <c r="G54" i="27"/>
  <c r="A55" i="27"/>
  <c r="G53" i="26"/>
  <c r="A54" i="26"/>
  <c r="A46" i="25"/>
  <c r="G45" i="25"/>
  <c r="G44" i="24"/>
  <c r="A45" i="24"/>
  <c r="A52" i="23"/>
  <c r="G51" i="23"/>
  <c r="B129" i="22"/>
  <c r="B127" i="22"/>
  <c r="B128" i="22"/>
  <c r="B126" i="22"/>
  <c r="G57" i="22"/>
  <c r="A58" i="22"/>
  <c r="G26" i="22"/>
  <c r="A27" i="22"/>
  <c r="B127" i="21"/>
  <c r="B128" i="21"/>
  <c r="B126" i="21"/>
  <c r="B125" i="21"/>
  <c r="A27" i="21"/>
  <c r="G26" i="21"/>
  <c r="A55" i="21"/>
  <c r="G40" i="20"/>
  <c r="A41" i="20"/>
  <c r="G47" i="19"/>
  <c r="A48" i="19"/>
  <c r="G44" i="18"/>
  <c r="A45" i="18"/>
  <c r="A35" i="17"/>
  <c r="G34" i="17"/>
  <c r="G33" i="16"/>
  <c r="A34" i="16"/>
  <c r="G35" i="15"/>
  <c r="A36" i="15"/>
  <c r="A25" i="14"/>
  <c r="G24" i="14"/>
  <c r="A26" i="13"/>
  <c r="A23" i="12"/>
  <c r="G22" i="12"/>
  <c r="G25" i="11"/>
  <c r="A26" i="11"/>
  <c r="A23" i="10"/>
  <c r="G22" i="10"/>
  <c r="G19" i="9"/>
  <c r="A20" i="9"/>
  <c r="A21" i="8"/>
  <c r="G20" i="8"/>
  <c r="G22" i="7"/>
  <c r="A23" i="7"/>
  <c r="A17" i="6"/>
  <c r="G16" i="6"/>
  <c r="G15" i="5"/>
  <c r="A16" i="5"/>
  <c r="A18" i="4"/>
  <c r="B25" i="2"/>
  <c r="B23" i="2"/>
  <c r="B26" i="2"/>
  <c r="B24" i="2"/>
  <c r="B25" i="1"/>
  <c r="B26" i="1"/>
  <c r="A15" i="1"/>
  <c r="G58" i="29" l="1"/>
  <c r="A59" i="29"/>
  <c r="G45" i="28"/>
  <c r="A46" i="28"/>
  <c r="A56" i="27"/>
  <c r="G55" i="27"/>
  <c r="A55" i="26"/>
  <c r="G54" i="26"/>
  <c r="G46" i="25"/>
  <c r="A47" i="25"/>
  <c r="A46" i="24"/>
  <c r="G45" i="24"/>
  <c r="G52" i="23"/>
  <c r="A53" i="23"/>
  <c r="A28" i="22"/>
  <c r="G27" i="22"/>
  <c r="A59" i="22"/>
  <c r="G58" i="22"/>
  <c r="B133" i="22"/>
  <c r="B131" i="22"/>
  <c r="B132" i="22"/>
  <c r="B130" i="22"/>
  <c r="A28" i="21"/>
  <c r="G27" i="21"/>
  <c r="B131" i="21"/>
  <c r="B132" i="21"/>
  <c r="B130" i="21"/>
  <c r="B129" i="21"/>
  <c r="A56" i="21"/>
  <c r="A42" i="20"/>
  <c r="G41" i="20"/>
  <c r="A49" i="19"/>
  <c r="G48" i="19"/>
  <c r="A46" i="18"/>
  <c r="G45" i="18"/>
  <c r="G35" i="17"/>
  <c r="A36" i="17"/>
  <c r="A35" i="16"/>
  <c r="G34" i="16"/>
  <c r="A37" i="15"/>
  <c r="G36" i="15"/>
  <c r="G25" i="14"/>
  <c r="A26" i="14"/>
  <c r="A27" i="13"/>
  <c r="G23" i="12"/>
  <c r="A24" i="12"/>
  <c r="A27" i="11"/>
  <c r="G26" i="11"/>
  <c r="G23" i="10"/>
  <c r="A24" i="10"/>
  <c r="A21" i="9"/>
  <c r="G20" i="9"/>
  <c r="G21" i="8"/>
  <c r="A22" i="8"/>
  <c r="A24" i="7"/>
  <c r="G23" i="7"/>
  <c r="G17" i="6"/>
  <c r="A18" i="6"/>
  <c r="A17" i="5"/>
  <c r="G16" i="5"/>
  <c r="A19" i="4"/>
  <c r="B29" i="2"/>
  <c r="B27" i="2"/>
  <c r="B30" i="2"/>
  <c r="B28" i="2"/>
  <c r="B29" i="1"/>
  <c r="B30" i="1"/>
  <c r="B27" i="1"/>
  <c r="B28" i="1"/>
  <c r="A16" i="1"/>
  <c r="A60" i="29" l="1"/>
  <c r="G59" i="29"/>
  <c r="A47" i="28"/>
  <c r="G46" i="28"/>
  <c r="G56" i="27"/>
  <c r="A57" i="27"/>
  <c r="G55" i="26"/>
  <c r="A56" i="26"/>
  <c r="A48" i="25"/>
  <c r="G47" i="25"/>
  <c r="G46" i="24"/>
  <c r="A47" i="24"/>
  <c r="A54" i="23"/>
  <c r="G53" i="23"/>
  <c r="B137" i="22"/>
  <c r="B135" i="22"/>
  <c r="B136" i="22"/>
  <c r="B134" i="22"/>
  <c r="G59" i="22"/>
  <c r="A60" i="22"/>
  <c r="G28" i="22"/>
  <c r="A29" i="22"/>
  <c r="G29" i="22" s="1"/>
  <c r="B135" i="21"/>
  <c r="B136" i="21"/>
  <c r="B133" i="21"/>
  <c r="B134" i="21"/>
  <c r="A29" i="21"/>
  <c r="G29" i="21" s="1"/>
  <c r="G28" i="21"/>
  <c r="A57" i="21"/>
  <c r="G42" i="20"/>
  <c r="A43" i="20"/>
  <c r="G49" i="19"/>
  <c r="A50" i="19"/>
  <c r="G46" i="18"/>
  <c r="A47" i="18"/>
  <c r="A37" i="17"/>
  <c r="G36" i="17"/>
  <c r="G35" i="16"/>
  <c r="A36" i="16"/>
  <c r="G37" i="15"/>
  <c r="A38" i="15"/>
  <c r="A27" i="14"/>
  <c r="G26" i="14"/>
  <c r="A28" i="13"/>
  <c r="A25" i="12"/>
  <c r="G24" i="12"/>
  <c r="G27" i="11"/>
  <c r="A28" i="11"/>
  <c r="A25" i="10"/>
  <c r="G24" i="10"/>
  <c r="G21" i="9"/>
  <c r="A22" i="9"/>
  <c r="A23" i="8"/>
  <c r="G22" i="8"/>
  <c r="G24" i="7"/>
  <c r="A25" i="7"/>
  <c r="A19" i="6"/>
  <c r="G18" i="6"/>
  <c r="G17" i="5"/>
  <c r="A18" i="5"/>
  <c r="A20" i="4"/>
  <c r="B33" i="2"/>
  <c r="B31" i="2"/>
  <c r="B32" i="2"/>
  <c r="B32" i="1"/>
  <c r="B31" i="1"/>
  <c r="B33" i="1"/>
  <c r="A17" i="1"/>
  <c r="G60" i="29" l="1"/>
  <c r="A61" i="29"/>
  <c r="G47" i="28"/>
  <c r="A48" i="28"/>
  <c r="A58" i="27"/>
  <c r="G57" i="27"/>
  <c r="A57" i="26"/>
  <c r="G56" i="26"/>
  <c r="G48" i="25"/>
  <c r="A49" i="25"/>
  <c r="A48" i="24"/>
  <c r="G47" i="24"/>
  <c r="A55" i="23"/>
  <c r="G54" i="23"/>
  <c r="A61" i="22"/>
  <c r="G60" i="22"/>
  <c r="B141" i="22"/>
  <c r="B145" i="22" s="1"/>
  <c r="B139" i="22"/>
  <c r="B140" i="22"/>
  <c r="B138" i="22"/>
  <c r="B139" i="21"/>
  <c r="B140" i="21"/>
  <c r="B137" i="21"/>
  <c r="B138" i="21"/>
  <c r="A58" i="21"/>
  <c r="A44" i="20"/>
  <c r="G43" i="20"/>
  <c r="A51" i="19"/>
  <c r="G50" i="19"/>
  <c r="A48" i="18"/>
  <c r="G47" i="18"/>
  <c r="G37" i="17"/>
  <c r="A38" i="17"/>
  <c r="A37" i="16"/>
  <c r="G36" i="16"/>
  <c r="A39" i="15"/>
  <c r="G38" i="15"/>
  <c r="G27" i="14"/>
  <c r="A28" i="14"/>
  <c r="A29" i="13"/>
  <c r="G25" i="12"/>
  <c r="A26" i="12"/>
  <c r="A29" i="11"/>
  <c r="G28" i="11"/>
  <c r="G25" i="10"/>
  <c r="A26" i="10"/>
  <c r="A23" i="9"/>
  <c r="G22" i="9"/>
  <c r="G23" i="8"/>
  <c r="A24" i="8"/>
  <c r="A26" i="7"/>
  <c r="G25" i="7"/>
  <c r="G19" i="6"/>
  <c r="A20" i="6"/>
  <c r="A19" i="5"/>
  <c r="G18" i="5"/>
  <c r="A21" i="4"/>
  <c r="A18" i="1"/>
  <c r="A62" i="29" l="1"/>
  <c r="G61" i="29"/>
  <c r="A49" i="28"/>
  <c r="G48" i="28"/>
  <c r="G58" i="27"/>
  <c r="A59" i="27"/>
  <c r="G57" i="26"/>
  <c r="A58" i="26"/>
  <c r="A50" i="25"/>
  <c r="G49" i="25"/>
  <c r="G48" i="24"/>
  <c r="A49" i="24"/>
  <c r="G55" i="23"/>
  <c r="A56" i="23"/>
  <c r="B148" i="22"/>
  <c r="B147" i="22"/>
  <c r="B146" i="22"/>
  <c r="B143" i="22"/>
  <c r="B144" i="22"/>
  <c r="B142" i="22"/>
  <c r="G61" i="22"/>
  <c r="A62" i="22"/>
  <c r="B143" i="21"/>
  <c r="B142" i="21"/>
  <c r="B141" i="21"/>
  <c r="A59" i="21"/>
  <c r="G44" i="20"/>
  <c r="A45" i="20"/>
  <c r="G51" i="19"/>
  <c r="A52" i="19"/>
  <c r="G48" i="18"/>
  <c r="A49" i="18"/>
  <c r="A39" i="17"/>
  <c r="G38" i="17"/>
  <c r="G37" i="16"/>
  <c r="A38" i="16"/>
  <c r="G39" i="15"/>
  <c r="A40" i="15"/>
  <c r="A29" i="14"/>
  <c r="G28" i="14"/>
  <c r="A30" i="13"/>
  <c r="A27" i="12"/>
  <c r="G26" i="12"/>
  <c r="G29" i="11"/>
  <c r="A30" i="11"/>
  <c r="A27" i="10"/>
  <c r="G26" i="10"/>
  <c r="G23" i="9"/>
  <c r="A24" i="9"/>
  <c r="A25" i="8"/>
  <c r="G24" i="8"/>
  <c r="G26" i="7"/>
  <c r="A27" i="7"/>
  <c r="A21" i="6"/>
  <c r="G20" i="6"/>
  <c r="G19" i="5"/>
  <c r="A20" i="5"/>
  <c r="A22" i="4"/>
  <c r="A19" i="1"/>
  <c r="G62" i="29" l="1"/>
  <c r="A63" i="29"/>
  <c r="G49" i="28"/>
  <c r="A50" i="28"/>
  <c r="A60" i="27"/>
  <c r="G59" i="27"/>
  <c r="A59" i="26"/>
  <c r="G58" i="26"/>
  <c r="G50" i="25"/>
  <c r="A51" i="25"/>
  <c r="A50" i="24"/>
  <c r="G49" i="24"/>
  <c r="A57" i="23"/>
  <c r="G56" i="23"/>
  <c r="A63" i="22"/>
  <c r="G62" i="22"/>
  <c r="A60" i="21"/>
  <c r="A46" i="20"/>
  <c r="G45" i="20"/>
  <c r="G52" i="19"/>
  <c r="A53" i="19"/>
  <c r="A50" i="18"/>
  <c r="G49" i="18"/>
  <c r="G39" i="17"/>
  <c r="A40" i="17"/>
  <c r="A39" i="16"/>
  <c r="G38" i="16"/>
  <c r="A41" i="15"/>
  <c r="G40" i="15"/>
  <c r="G29" i="14"/>
  <c r="A30" i="14"/>
  <c r="A31" i="13"/>
  <c r="G27" i="12"/>
  <c r="A28" i="12"/>
  <c r="A31" i="11"/>
  <c r="G30" i="11"/>
  <c r="G27" i="10"/>
  <c r="A28" i="10"/>
  <c r="A25" i="9"/>
  <c r="G24" i="9"/>
  <c r="G25" i="8"/>
  <c r="A26" i="8"/>
  <c r="A28" i="7"/>
  <c r="G27" i="7"/>
  <c r="G21" i="6"/>
  <c r="A22" i="6"/>
  <c r="A21" i="5"/>
  <c r="G20" i="5"/>
  <c r="A23" i="4"/>
  <c r="A20" i="1"/>
  <c r="A64" i="29" l="1"/>
  <c r="G63" i="29"/>
  <c r="A51" i="28"/>
  <c r="G50" i="28"/>
  <c r="G60" i="27"/>
  <c r="A61" i="27"/>
  <c r="G59" i="26"/>
  <c r="A60" i="26"/>
  <c r="A52" i="25"/>
  <c r="G51" i="25"/>
  <c r="G50" i="24"/>
  <c r="A51" i="24"/>
  <c r="G57" i="23"/>
  <c r="A58" i="23"/>
  <c r="G63" i="22"/>
  <c r="A64" i="22"/>
  <c r="A61" i="21"/>
  <c r="G46" i="20"/>
  <c r="A47" i="20"/>
  <c r="A54" i="19"/>
  <c r="G53" i="19"/>
  <c r="G50" i="18"/>
  <c r="A51" i="18"/>
  <c r="A41" i="17"/>
  <c r="G40" i="17"/>
  <c r="G39" i="16"/>
  <c r="A40" i="16"/>
  <c r="G41" i="15"/>
  <c r="A42" i="15"/>
  <c r="A31" i="14"/>
  <c r="G30" i="14"/>
  <c r="A32" i="13"/>
  <c r="A29" i="12"/>
  <c r="G28" i="12"/>
  <c r="G31" i="11"/>
  <c r="A32" i="11"/>
  <c r="A29" i="10"/>
  <c r="G28" i="10"/>
  <c r="G25" i="9"/>
  <c r="A26" i="9"/>
  <c r="A27" i="8"/>
  <c r="G26" i="8"/>
  <c r="G28" i="7"/>
  <c r="A29" i="7"/>
  <c r="A23" i="6"/>
  <c r="G22" i="6"/>
  <c r="G21" i="5"/>
  <c r="A22" i="5"/>
  <c r="A24" i="4"/>
  <c r="A21" i="1"/>
  <c r="G64" i="29" l="1"/>
  <c r="A65" i="29"/>
  <c r="G51" i="28"/>
  <c r="A52" i="28"/>
  <c r="A62" i="27"/>
  <c r="G61" i="27"/>
  <c r="A61" i="26"/>
  <c r="G60" i="26"/>
  <c r="G52" i="25"/>
  <c r="A53" i="25"/>
  <c r="A52" i="24"/>
  <c r="G51" i="24"/>
  <c r="A59" i="23"/>
  <c r="G58" i="23"/>
  <c r="A65" i="22"/>
  <c r="G64" i="22"/>
  <c r="A62" i="21"/>
  <c r="A48" i="20"/>
  <c r="G47" i="20"/>
  <c r="G54" i="19"/>
  <c r="A55" i="19"/>
  <c r="A52" i="18"/>
  <c r="G51" i="18"/>
  <c r="G41" i="17"/>
  <c r="A42" i="17"/>
  <c r="A41" i="16"/>
  <c r="G40" i="16"/>
  <c r="A43" i="15"/>
  <c r="G42" i="15"/>
  <c r="G31" i="14"/>
  <c r="A32" i="14"/>
  <c r="A33" i="13"/>
  <c r="G29" i="12"/>
  <c r="A30" i="12"/>
  <c r="A33" i="11"/>
  <c r="G32" i="11"/>
  <c r="G29" i="10"/>
  <c r="A30" i="10"/>
  <c r="A27" i="9"/>
  <c r="G26" i="9"/>
  <c r="G27" i="8"/>
  <c r="A28" i="8"/>
  <c r="A30" i="7"/>
  <c r="G29" i="7"/>
  <c r="G23" i="6"/>
  <c r="A24" i="6"/>
  <c r="A23" i="5"/>
  <c r="G22" i="5"/>
  <c r="A25" i="4"/>
  <c r="A22" i="1"/>
  <c r="A66" i="29" l="1"/>
  <c r="G65" i="29"/>
  <c r="A53" i="28"/>
  <c r="G52" i="28"/>
  <c r="G62" i="27"/>
  <c r="A63" i="27"/>
  <c r="G61" i="26"/>
  <c r="A62" i="26"/>
  <c r="A54" i="25"/>
  <c r="G53" i="25"/>
  <c r="G52" i="24"/>
  <c r="A53" i="24"/>
  <c r="G59" i="23"/>
  <c r="A60" i="23"/>
  <c r="G65" i="22"/>
  <c r="A66" i="22"/>
  <c r="A63" i="21"/>
  <c r="G48" i="20"/>
  <c r="A49" i="20"/>
  <c r="A56" i="19"/>
  <c r="G55" i="19"/>
  <c r="G52" i="18"/>
  <c r="A53" i="18"/>
  <c r="A43" i="17"/>
  <c r="G42" i="17"/>
  <c r="G41" i="16"/>
  <c r="A42" i="16"/>
  <c r="G43" i="15"/>
  <c r="A44" i="15"/>
  <c r="A33" i="14"/>
  <c r="G33" i="14" s="1"/>
  <c r="G32" i="14"/>
  <c r="A31" i="12"/>
  <c r="G30" i="12"/>
  <c r="G33" i="11"/>
  <c r="A34" i="11"/>
  <c r="A31" i="10"/>
  <c r="G30" i="10"/>
  <c r="G27" i="9"/>
  <c r="A28" i="9"/>
  <c r="A29" i="8"/>
  <c r="G28" i="8"/>
  <c r="G30" i="7"/>
  <c r="A31" i="7"/>
  <c r="A25" i="6"/>
  <c r="G24" i="6"/>
  <c r="G23" i="5"/>
  <c r="A24" i="5"/>
  <c r="A26" i="4"/>
  <c r="A23" i="1"/>
  <c r="G66" i="29" l="1"/>
  <c r="A67" i="29"/>
  <c r="G53" i="28"/>
  <c r="A64" i="27"/>
  <c r="G63" i="27"/>
  <c r="A63" i="26"/>
  <c r="G62" i="26"/>
  <c r="G54" i="25"/>
  <c r="A55" i="25"/>
  <c r="A54" i="24"/>
  <c r="G53" i="24"/>
  <c r="A61" i="23"/>
  <c r="G60" i="23"/>
  <c r="A67" i="22"/>
  <c r="G66" i="22"/>
  <c r="A64" i="21"/>
  <c r="A50" i="20"/>
  <c r="G49" i="20"/>
  <c r="G56" i="19"/>
  <c r="A57" i="19"/>
  <c r="A54" i="18"/>
  <c r="G53" i="18"/>
  <c r="G43" i="17"/>
  <c r="A44" i="17"/>
  <c r="A43" i="16"/>
  <c r="G42" i="16"/>
  <c r="A45" i="15"/>
  <c r="G44" i="15"/>
  <c r="G31" i="12"/>
  <c r="A32" i="12"/>
  <c r="A35" i="11"/>
  <c r="G34" i="11"/>
  <c r="G31" i="10"/>
  <c r="A32" i="10"/>
  <c r="A29" i="9"/>
  <c r="G28" i="9"/>
  <c r="G29" i="8"/>
  <c r="A30" i="8"/>
  <c r="A32" i="7"/>
  <c r="G31" i="7"/>
  <c r="G25" i="6"/>
  <c r="A26" i="6"/>
  <c r="A25" i="5"/>
  <c r="G24" i="5"/>
  <c r="A27" i="4"/>
  <c r="A24" i="1"/>
  <c r="A68" i="29" l="1"/>
  <c r="G67" i="29"/>
  <c r="G64" i="27"/>
  <c r="A65" i="27"/>
  <c r="G63" i="26"/>
  <c r="A64" i="26"/>
  <c r="A56" i="25"/>
  <c r="G55" i="25"/>
  <c r="G54" i="24"/>
  <c r="A55" i="24"/>
  <c r="G61" i="23"/>
  <c r="A62" i="23"/>
  <c r="G67" i="22"/>
  <c r="A68" i="22"/>
  <c r="A65" i="21"/>
  <c r="G50" i="20"/>
  <c r="A51" i="20"/>
  <c r="A58" i="19"/>
  <c r="G57" i="19"/>
  <c r="G54" i="18"/>
  <c r="A55" i="18"/>
  <c r="A45" i="17"/>
  <c r="G44" i="17"/>
  <c r="G43" i="16"/>
  <c r="A44" i="16"/>
  <c r="A46" i="15"/>
  <c r="G45" i="15"/>
  <c r="A33" i="12"/>
  <c r="G33" i="12" s="1"/>
  <c r="G32" i="12"/>
  <c r="G35" i="11"/>
  <c r="A36" i="11"/>
  <c r="A33" i="10"/>
  <c r="G33" i="10" s="1"/>
  <c r="G32" i="10"/>
  <c r="G29" i="9"/>
  <c r="A30" i="9"/>
  <c r="A31" i="8"/>
  <c r="G30" i="8"/>
  <c r="G32" i="7"/>
  <c r="A33" i="7"/>
  <c r="A27" i="6"/>
  <c r="G26" i="6"/>
  <c r="G25" i="5"/>
  <c r="A26" i="5"/>
  <c r="A28" i="4"/>
  <c r="A25" i="1"/>
  <c r="G68" i="29" l="1"/>
  <c r="A69" i="29"/>
  <c r="A66" i="27"/>
  <c r="G65" i="27"/>
  <c r="A65" i="26"/>
  <c r="G64" i="26"/>
  <c r="G56" i="25"/>
  <c r="A57" i="25"/>
  <c r="A56" i="24"/>
  <c r="G55" i="24"/>
  <c r="A63" i="23"/>
  <c r="G62" i="23"/>
  <c r="A69" i="22"/>
  <c r="G68" i="22"/>
  <c r="A66" i="21"/>
  <c r="A52" i="20"/>
  <c r="G51" i="20"/>
  <c r="G58" i="19"/>
  <c r="A59" i="19"/>
  <c r="A56" i="18"/>
  <c r="G55" i="18"/>
  <c r="G45" i="17"/>
  <c r="A46" i="17"/>
  <c r="A45" i="16"/>
  <c r="G44" i="16"/>
  <c r="A47" i="15"/>
  <c r="G46" i="15"/>
  <c r="A37" i="11"/>
  <c r="G36" i="11"/>
  <c r="A31" i="9"/>
  <c r="G30" i="9"/>
  <c r="G31" i="8"/>
  <c r="A32" i="8"/>
  <c r="A34" i="7"/>
  <c r="G33" i="7"/>
  <c r="G27" i="6"/>
  <c r="A28" i="6"/>
  <c r="A27" i="5"/>
  <c r="G26" i="5"/>
  <c r="A29" i="4"/>
  <c r="A26" i="1"/>
  <c r="A70" i="29" l="1"/>
  <c r="G69" i="29"/>
  <c r="G66" i="27"/>
  <c r="A67" i="27"/>
  <c r="G65" i="26"/>
  <c r="A66" i="26"/>
  <c r="A58" i="25"/>
  <c r="G57" i="25"/>
  <c r="G56" i="24"/>
  <c r="A57" i="24"/>
  <c r="G63" i="23"/>
  <c r="A64" i="23"/>
  <c r="G69" i="22"/>
  <c r="A70" i="22"/>
  <c r="A67" i="21"/>
  <c r="G52" i="20"/>
  <c r="A53" i="20"/>
  <c r="A60" i="19"/>
  <c r="G59" i="19"/>
  <c r="G56" i="18"/>
  <c r="A57" i="18"/>
  <c r="A47" i="17"/>
  <c r="G46" i="17"/>
  <c r="G45" i="16"/>
  <c r="A46" i="16"/>
  <c r="A48" i="15"/>
  <c r="G47" i="15"/>
  <c r="G37" i="11"/>
  <c r="A38" i="11"/>
  <c r="G31" i="9"/>
  <c r="A32" i="9"/>
  <c r="A33" i="8"/>
  <c r="G33" i="8" s="1"/>
  <c r="G32" i="8"/>
  <c r="G34" i="7"/>
  <c r="A35" i="7"/>
  <c r="A29" i="6"/>
  <c r="G28" i="6"/>
  <c r="G27" i="5"/>
  <c r="A28" i="5"/>
  <c r="A30" i="4"/>
  <c r="A27" i="1"/>
  <c r="G70" i="29" l="1"/>
  <c r="A71" i="29"/>
  <c r="A68" i="27"/>
  <c r="G67" i="27"/>
  <c r="A67" i="26"/>
  <c r="G66" i="26"/>
  <c r="G58" i="25"/>
  <c r="A59" i="25"/>
  <c r="A58" i="24"/>
  <c r="G57" i="24"/>
  <c r="A65" i="23"/>
  <c r="G64" i="23"/>
  <c r="A71" i="22"/>
  <c r="G70" i="22"/>
  <c r="A68" i="21"/>
  <c r="A54" i="20"/>
  <c r="G53" i="20"/>
  <c r="G60" i="19"/>
  <c r="A61" i="19"/>
  <c r="A58" i="18"/>
  <c r="G57" i="18"/>
  <c r="G47" i="17"/>
  <c r="A48" i="17"/>
  <c r="A47" i="16"/>
  <c r="G46" i="16"/>
  <c r="A49" i="15"/>
  <c r="G48" i="15"/>
  <c r="A39" i="11"/>
  <c r="G38" i="11"/>
  <c r="A33" i="9"/>
  <c r="G33" i="9" s="1"/>
  <c r="G32" i="9"/>
  <c r="A36" i="7"/>
  <c r="G35" i="7"/>
  <c r="G29" i="6"/>
  <c r="A30" i="6"/>
  <c r="A29" i="5"/>
  <c r="G28" i="5"/>
  <c r="A31" i="4"/>
  <c r="A28" i="1"/>
  <c r="A72" i="29" l="1"/>
  <c r="G71" i="29"/>
  <c r="G68" i="27"/>
  <c r="A69" i="27"/>
  <c r="G67" i="26"/>
  <c r="A68" i="26"/>
  <c r="A60" i="25"/>
  <c r="G59" i="25"/>
  <c r="G58" i="24"/>
  <c r="A59" i="24"/>
  <c r="G65" i="23"/>
  <c r="A66" i="23"/>
  <c r="G71" i="22"/>
  <c r="A72" i="22"/>
  <c r="A69" i="21"/>
  <c r="G54" i="20"/>
  <c r="A55" i="20"/>
  <c r="A62" i="19"/>
  <c r="G61" i="19"/>
  <c r="G58" i="18"/>
  <c r="A59" i="18"/>
  <c r="A49" i="17"/>
  <c r="G48" i="17"/>
  <c r="G47" i="16"/>
  <c r="A48" i="16"/>
  <c r="A50" i="15"/>
  <c r="G49" i="15"/>
  <c r="G39" i="11"/>
  <c r="A40" i="11"/>
  <c r="G36" i="7"/>
  <c r="A37" i="7"/>
  <c r="A31" i="6"/>
  <c r="G30" i="6"/>
  <c r="G29" i="5"/>
  <c r="A30" i="5"/>
  <c r="A32" i="4"/>
  <c r="A29" i="1"/>
  <c r="G72" i="29" l="1"/>
  <c r="A73" i="29"/>
  <c r="A70" i="27"/>
  <c r="G69" i="27"/>
  <c r="A69" i="26"/>
  <c r="G68" i="26"/>
  <c r="G60" i="25"/>
  <c r="A61" i="25"/>
  <c r="A60" i="24"/>
  <c r="G59" i="24"/>
  <c r="A67" i="23"/>
  <c r="G66" i="23"/>
  <c r="A73" i="22"/>
  <c r="G72" i="22"/>
  <c r="A70" i="21"/>
  <c r="A56" i="20"/>
  <c r="G55" i="20"/>
  <c r="G62" i="19"/>
  <c r="A63" i="19"/>
  <c r="A60" i="18"/>
  <c r="G59" i="18"/>
  <c r="G49" i="17"/>
  <c r="A50" i="17"/>
  <c r="A49" i="16"/>
  <c r="G48" i="16"/>
  <c r="A51" i="15"/>
  <c r="G50" i="15"/>
  <c r="A41" i="11"/>
  <c r="G40" i="11"/>
  <c r="A38" i="7"/>
  <c r="G38" i="7" s="1"/>
  <c r="G37" i="7"/>
  <c r="G31" i="6"/>
  <c r="A32" i="6"/>
  <c r="A31" i="5"/>
  <c r="G30" i="5"/>
  <c r="A33" i="4"/>
  <c r="A30" i="1"/>
  <c r="A74" i="29" l="1"/>
  <c r="G73" i="29"/>
  <c r="G70" i="27"/>
  <c r="A71" i="27"/>
  <c r="G69" i="26"/>
  <c r="A70" i="26"/>
  <c r="A62" i="25"/>
  <c r="G61" i="25"/>
  <c r="G60" i="24"/>
  <c r="A61" i="24"/>
  <c r="G67" i="23"/>
  <c r="A68" i="23"/>
  <c r="G73" i="22"/>
  <c r="A74" i="22"/>
  <c r="A71" i="21"/>
  <c r="G56" i="20"/>
  <c r="A57" i="20"/>
  <c r="A64" i="19"/>
  <c r="G63" i="19"/>
  <c r="G60" i="18"/>
  <c r="A61" i="18"/>
  <c r="A51" i="17"/>
  <c r="G50" i="17"/>
  <c r="G49" i="16"/>
  <c r="A50" i="16"/>
  <c r="A52" i="15"/>
  <c r="G51" i="15"/>
  <c r="G41" i="11"/>
  <c r="A42" i="11"/>
  <c r="A33" i="6"/>
  <c r="G33" i="6" s="1"/>
  <c r="G32" i="6"/>
  <c r="G31" i="5"/>
  <c r="A32" i="5"/>
  <c r="A34" i="4"/>
  <c r="A31" i="1"/>
  <c r="G74" i="29" l="1"/>
  <c r="A75" i="29"/>
  <c r="A72" i="27"/>
  <c r="G71" i="27"/>
  <c r="A71" i="26"/>
  <c r="G70" i="26"/>
  <c r="G62" i="25"/>
  <c r="A63" i="25"/>
  <c r="A62" i="24"/>
  <c r="G61" i="24"/>
  <c r="A69" i="23"/>
  <c r="G68" i="23"/>
  <c r="A75" i="22"/>
  <c r="G74" i="22"/>
  <c r="A72" i="21"/>
  <c r="A58" i="20"/>
  <c r="G57" i="20"/>
  <c r="G64" i="19"/>
  <c r="A65" i="19"/>
  <c r="A62" i="18"/>
  <c r="G61" i="18"/>
  <c r="G51" i="17"/>
  <c r="A52" i="17"/>
  <c r="A51" i="16"/>
  <c r="G50" i="16"/>
  <c r="A53" i="15"/>
  <c r="G52" i="15"/>
  <c r="A43" i="11"/>
  <c r="G42" i="11"/>
  <c r="A33" i="5"/>
  <c r="G33" i="5" s="1"/>
  <c r="G32" i="5"/>
  <c r="A35" i="4"/>
  <c r="A32" i="1"/>
  <c r="A76" i="29" l="1"/>
  <c r="G75" i="29"/>
  <c r="G72" i="27"/>
  <c r="A73" i="27"/>
  <c r="G71" i="26"/>
  <c r="A72" i="26"/>
  <c r="A64" i="25"/>
  <c r="G63" i="25"/>
  <c r="G62" i="24"/>
  <c r="A63" i="24"/>
  <c r="G69" i="23"/>
  <c r="A70" i="23"/>
  <c r="G75" i="22"/>
  <c r="A76" i="22"/>
  <c r="A73" i="21"/>
  <c r="G58" i="20"/>
  <c r="A59" i="20"/>
  <c r="A66" i="19"/>
  <c r="G65" i="19"/>
  <c r="G62" i="18"/>
  <c r="A63" i="18"/>
  <c r="A53" i="17"/>
  <c r="G53" i="17" s="1"/>
  <c r="G52" i="17"/>
  <c r="G51" i="16"/>
  <c r="A52" i="16"/>
  <c r="A54" i="15"/>
  <c r="G53" i="15"/>
  <c r="G43" i="11"/>
  <c r="A44" i="11"/>
  <c r="A36" i="4"/>
  <c r="A33" i="1"/>
  <c r="G76" i="29" l="1"/>
  <c r="A77" i="29"/>
  <c r="A74" i="27"/>
  <c r="G73" i="27"/>
  <c r="A73" i="26"/>
  <c r="G72" i="26"/>
  <c r="G64" i="25"/>
  <c r="A65" i="25"/>
  <c r="A64" i="24"/>
  <c r="G63" i="24"/>
  <c r="A71" i="23"/>
  <c r="G70" i="23"/>
  <c r="A77" i="22"/>
  <c r="G76" i="22"/>
  <c r="A74" i="21"/>
  <c r="A60" i="20"/>
  <c r="G59" i="20"/>
  <c r="G66" i="19"/>
  <c r="A67" i="19"/>
  <c r="A64" i="18"/>
  <c r="G64" i="18" s="1"/>
  <c r="G63" i="18"/>
  <c r="A53" i="16"/>
  <c r="G52" i="16"/>
  <c r="A55" i="15"/>
  <c r="G54" i="15"/>
  <c r="A45" i="11"/>
  <c r="G44" i="11"/>
  <c r="A37" i="4"/>
  <c r="A78" i="29" l="1"/>
  <c r="G77" i="29"/>
  <c r="G74" i="27"/>
  <c r="A75" i="27"/>
  <c r="G73" i="26"/>
  <c r="A74" i="26"/>
  <c r="A66" i="25"/>
  <c r="G65" i="25"/>
  <c r="G64" i="24"/>
  <c r="A65" i="24"/>
  <c r="G71" i="23"/>
  <c r="A72" i="23"/>
  <c r="G77" i="22"/>
  <c r="A78" i="22"/>
  <c r="A75" i="21"/>
  <c r="G60" i="20"/>
  <c r="A61" i="20"/>
  <c r="A68" i="19"/>
  <c r="G67" i="19"/>
  <c r="G53" i="16"/>
  <c r="A56" i="15"/>
  <c r="G55" i="15"/>
  <c r="G45" i="11"/>
  <c r="A46" i="11"/>
  <c r="A38" i="4"/>
  <c r="G78" i="29" l="1"/>
  <c r="A79" i="29"/>
  <c r="A76" i="27"/>
  <c r="G75" i="27"/>
  <c r="A75" i="26"/>
  <c r="G74" i="26"/>
  <c r="G66" i="25"/>
  <c r="A67" i="25"/>
  <c r="A66" i="24"/>
  <c r="G65" i="24"/>
  <c r="A73" i="23"/>
  <c r="G72" i="23"/>
  <c r="A79" i="22"/>
  <c r="G78" i="22"/>
  <c r="A76" i="21"/>
  <c r="A62" i="20"/>
  <c r="G61" i="20"/>
  <c r="G68" i="19"/>
  <c r="A69" i="19"/>
  <c r="A57" i="15"/>
  <c r="G56" i="15"/>
  <c r="A47" i="11"/>
  <c r="G46" i="11"/>
  <c r="A39" i="4"/>
  <c r="A80" i="29" l="1"/>
  <c r="G79" i="29"/>
  <c r="G76" i="27"/>
  <c r="A77" i="27"/>
  <c r="G75" i="26"/>
  <c r="A76" i="26"/>
  <c r="A68" i="25"/>
  <c r="G67" i="25"/>
  <c r="G66" i="24"/>
  <c r="A67" i="24"/>
  <c r="G73" i="23"/>
  <c r="A74" i="23"/>
  <c r="G79" i="22"/>
  <c r="A80" i="22"/>
  <c r="A77" i="21"/>
  <c r="G62" i="20"/>
  <c r="A63" i="20"/>
  <c r="A70" i="19"/>
  <c r="G69" i="19"/>
  <c r="A58" i="15"/>
  <c r="G57" i="15"/>
  <c r="G47" i="11"/>
  <c r="A48" i="11"/>
  <c r="A40" i="4"/>
  <c r="G80" i="29" l="1"/>
  <c r="A81" i="29"/>
  <c r="A78" i="27"/>
  <c r="G77" i="27"/>
  <c r="A77" i="26"/>
  <c r="G76" i="26"/>
  <c r="G68" i="25"/>
  <c r="A69" i="25"/>
  <c r="A68" i="24"/>
  <c r="G67" i="24"/>
  <c r="A75" i="23"/>
  <c r="G74" i="23"/>
  <c r="A81" i="22"/>
  <c r="G80" i="22"/>
  <c r="A78" i="21"/>
  <c r="A64" i="20"/>
  <c r="G63" i="20"/>
  <c r="G70" i="19"/>
  <c r="A71" i="19"/>
  <c r="A59" i="15"/>
  <c r="G58" i="15"/>
  <c r="A49" i="11"/>
  <c r="G48" i="11"/>
  <c r="A41" i="4"/>
  <c r="A82" i="29" l="1"/>
  <c r="G81" i="29"/>
  <c r="G78" i="27"/>
  <c r="A79" i="27"/>
  <c r="G77" i="26"/>
  <c r="A78" i="26"/>
  <c r="A70" i="25"/>
  <c r="G69" i="25"/>
  <c r="G68" i="24"/>
  <c r="A69" i="24"/>
  <c r="G75" i="23"/>
  <c r="A76" i="23"/>
  <c r="G81" i="22"/>
  <c r="A82" i="22"/>
  <c r="A79" i="21"/>
  <c r="G64" i="20"/>
  <c r="A65" i="20"/>
  <c r="A72" i="19"/>
  <c r="G71" i="19"/>
  <c r="A60" i="15"/>
  <c r="G59" i="15"/>
  <c r="G49" i="11"/>
  <c r="A50" i="11"/>
  <c r="A42" i="4"/>
  <c r="G82" i="29" l="1"/>
  <c r="A83" i="29"/>
  <c r="A80" i="27"/>
  <c r="G79" i="27"/>
  <c r="A79" i="26"/>
  <c r="G78" i="26"/>
  <c r="G70" i="25"/>
  <c r="A71" i="25"/>
  <c r="A70" i="24"/>
  <c r="G69" i="24"/>
  <c r="A77" i="23"/>
  <c r="G76" i="23"/>
  <c r="A83" i="22"/>
  <c r="G82" i="22"/>
  <c r="A80" i="21"/>
  <c r="A66" i="20"/>
  <c r="G65" i="20"/>
  <c r="G72" i="19"/>
  <c r="A73" i="19"/>
  <c r="A61" i="15"/>
  <c r="G60" i="15"/>
  <c r="A51" i="11"/>
  <c r="G50" i="11"/>
  <c r="A84" i="29" l="1"/>
  <c r="G83" i="29"/>
  <c r="G80" i="27"/>
  <c r="A81" i="27"/>
  <c r="G79" i="26"/>
  <c r="A80" i="26"/>
  <c r="A72" i="25"/>
  <c r="G71" i="25"/>
  <c r="G70" i="24"/>
  <c r="A71" i="24"/>
  <c r="G77" i="23"/>
  <c r="A78" i="23"/>
  <c r="G83" i="22"/>
  <c r="A84" i="22"/>
  <c r="A81" i="21"/>
  <c r="G66" i="20"/>
  <c r="A67" i="20"/>
  <c r="A74" i="19"/>
  <c r="G73" i="19"/>
  <c r="A62" i="15"/>
  <c r="G61" i="15"/>
  <c r="G51" i="11"/>
  <c r="A52" i="11"/>
  <c r="G84" i="29" l="1"/>
  <c r="A85" i="29"/>
  <c r="A82" i="27"/>
  <c r="G81" i="27"/>
  <c r="A81" i="26"/>
  <c r="G80" i="26"/>
  <c r="G72" i="25"/>
  <c r="A73" i="25"/>
  <c r="A72" i="24"/>
  <c r="G71" i="24"/>
  <c r="A79" i="23"/>
  <c r="G78" i="23"/>
  <c r="A85" i="22"/>
  <c r="G84" i="22"/>
  <c r="A82" i="21"/>
  <c r="A68" i="20"/>
  <c r="G67" i="20"/>
  <c r="G74" i="19"/>
  <c r="A75" i="19"/>
  <c r="A63" i="15"/>
  <c r="G62" i="15"/>
  <c r="A53" i="11"/>
  <c r="G52" i="11"/>
  <c r="A86" i="29" l="1"/>
  <c r="G85" i="29"/>
  <c r="G82" i="27"/>
  <c r="A83" i="27"/>
  <c r="G81" i="26"/>
  <c r="A82" i="26"/>
  <c r="A74" i="25"/>
  <c r="G73" i="25"/>
  <c r="G72" i="24"/>
  <c r="A73" i="24"/>
  <c r="G79" i="23"/>
  <c r="A80" i="23"/>
  <c r="G85" i="22"/>
  <c r="A86" i="22"/>
  <c r="A83" i="21"/>
  <c r="G68" i="20"/>
  <c r="A69" i="20"/>
  <c r="A76" i="19"/>
  <c r="G75" i="19"/>
  <c r="A64" i="15"/>
  <c r="G63" i="15"/>
  <c r="G53" i="11"/>
  <c r="G86" i="29" l="1"/>
  <c r="A87" i="29"/>
  <c r="A84" i="27"/>
  <c r="G83" i="27"/>
  <c r="A83" i="26"/>
  <c r="G82" i="26"/>
  <c r="G74" i="25"/>
  <c r="A75" i="25"/>
  <c r="A74" i="24"/>
  <c r="G73" i="24"/>
  <c r="A81" i="23"/>
  <c r="G80" i="23"/>
  <c r="A87" i="22"/>
  <c r="G86" i="22"/>
  <c r="A84" i="21"/>
  <c r="A70" i="20"/>
  <c r="G69" i="20"/>
  <c r="G76" i="19"/>
  <c r="A77" i="19"/>
  <c r="A65" i="15"/>
  <c r="G64" i="15"/>
  <c r="A88" i="29" l="1"/>
  <c r="G87" i="29"/>
  <c r="G84" i="27"/>
  <c r="A85" i="27"/>
  <c r="G83" i="26"/>
  <c r="A84" i="26"/>
  <c r="A76" i="25"/>
  <c r="G75" i="25"/>
  <c r="G74" i="24"/>
  <c r="A75" i="24"/>
  <c r="G81" i="23"/>
  <c r="A82" i="23"/>
  <c r="G87" i="22"/>
  <c r="A88" i="22"/>
  <c r="A85" i="21"/>
  <c r="G70" i="20"/>
  <c r="A71" i="20"/>
  <c r="A78" i="19"/>
  <c r="G77" i="19"/>
  <c r="A66" i="15"/>
  <c r="G65" i="15"/>
  <c r="G88" i="29" l="1"/>
  <c r="A89" i="29"/>
  <c r="A86" i="27"/>
  <c r="G85" i="27"/>
  <c r="A85" i="26"/>
  <c r="G84" i="26"/>
  <c r="G76" i="25"/>
  <c r="A77" i="25"/>
  <c r="A76" i="24"/>
  <c r="G75" i="24"/>
  <c r="A83" i="23"/>
  <c r="G82" i="23"/>
  <c r="G88" i="22"/>
  <c r="A89" i="22"/>
  <c r="A86" i="21"/>
  <c r="A72" i="20"/>
  <c r="G71" i="20"/>
  <c r="G78" i="19"/>
  <c r="A79" i="19"/>
  <c r="A67" i="15"/>
  <c r="G66" i="15"/>
  <c r="A90" i="29" l="1"/>
  <c r="G89" i="29"/>
  <c r="G86" i="27"/>
  <c r="A87" i="27"/>
  <c r="G85" i="26"/>
  <c r="A86" i="26"/>
  <c r="A78" i="25"/>
  <c r="G78" i="25" s="1"/>
  <c r="G77" i="25"/>
  <c r="G76" i="24"/>
  <c r="A77" i="24"/>
  <c r="G83" i="23"/>
  <c r="A84" i="23"/>
  <c r="A90" i="22"/>
  <c r="G89" i="22"/>
  <c r="A87" i="21"/>
  <c r="G72" i="20"/>
  <c r="A73" i="20"/>
  <c r="A80" i="19"/>
  <c r="G79" i="19"/>
  <c r="A68" i="15"/>
  <c r="G67" i="15"/>
  <c r="G90" i="29" l="1"/>
  <c r="A91" i="29"/>
  <c r="A88" i="27"/>
  <c r="G87" i="27"/>
  <c r="A87" i="26"/>
  <c r="G86" i="26"/>
  <c r="A78" i="24"/>
  <c r="G77" i="24"/>
  <c r="A85" i="23"/>
  <c r="G84" i="23"/>
  <c r="G90" i="22"/>
  <c r="A91" i="22"/>
  <c r="A88" i="21"/>
  <c r="A74" i="20"/>
  <c r="G73" i="20"/>
  <c r="G80" i="19"/>
  <c r="A81" i="19"/>
  <c r="A69" i="15"/>
  <c r="G68" i="15"/>
  <c r="A92" i="29" l="1"/>
  <c r="G91" i="29"/>
  <c r="G88" i="27"/>
  <c r="A89" i="27"/>
  <c r="G87" i="26"/>
  <c r="A88" i="26"/>
  <c r="G78" i="24"/>
  <c r="A86" i="23"/>
  <c r="G85" i="23"/>
  <c r="A92" i="22"/>
  <c r="G91" i="22"/>
  <c r="A89" i="21"/>
  <c r="G74" i="20"/>
  <c r="A75" i="20"/>
  <c r="A82" i="19"/>
  <c r="G81" i="19"/>
  <c r="A70" i="15"/>
  <c r="G69" i="15"/>
  <c r="G92" i="29" l="1"/>
  <c r="A93" i="29"/>
  <c r="A90" i="27"/>
  <c r="G89" i="27"/>
  <c r="A89" i="26"/>
  <c r="G88" i="26"/>
  <c r="G86" i="23"/>
  <c r="A87" i="23"/>
  <c r="G92" i="22"/>
  <c r="A93" i="22"/>
  <c r="A90" i="21"/>
  <c r="A76" i="20"/>
  <c r="G75" i="20"/>
  <c r="G82" i="19"/>
  <c r="A83" i="19"/>
  <c r="A71" i="15"/>
  <c r="G70" i="15"/>
  <c r="A94" i="29" l="1"/>
  <c r="G93" i="29"/>
  <c r="G90" i="27"/>
  <c r="A91" i="27"/>
  <c r="G89" i="26"/>
  <c r="A90" i="26"/>
  <c r="A88" i="23"/>
  <c r="G87" i="23"/>
  <c r="A94" i="22"/>
  <c r="G93" i="22"/>
  <c r="A91" i="21"/>
  <c r="G76" i="20"/>
  <c r="A77" i="20"/>
  <c r="A84" i="19"/>
  <c r="G83" i="19"/>
  <c r="A72" i="15"/>
  <c r="G71" i="15"/>
  <c r="G94" i="29" l="1"/>
  <c r="A95" i="29"/>
  <c r="A92" i="27"/>
  <c r="G91" i="27"/>
  <c r="A91" i="26"/>
  <c r="G90" i="26"/>
  <c r="G88" i="23"/>
  <c r="A89" i="23"/>
  <c r="G94" i="22"/>
  <c r="A95" i="22"/>
  <c r="A92" i="21"/>
  <c r="A78" i="20"/>
  <c r="G77" i="20"/>
  <c r="G84" i="19"/>
  <c r="A85" i="19"/>
  <c r="A73" i="15"/>
  <c r="G72" i="15"/>
  <c r="A96" i="29" l="1"/>
  <c r="G95" i="29"/>
  <c r="G92" i="27"/>
  <c r="A93" i="27"/>
  <c r="G91" i="26"/>
  <c r="A92" i="26"/>
  <c r="A90" i="23"/>
  <c r="G89" i="23"/>
  <c r="A96" i="22"/>
  <c r="G95" i="22"/>
  <c r="A93" i="21"/>
  <c r="G78" i="20"/>
  <c r="A86" i="19"/>
  <c r="G85" i="19"/>
  <c r="A74" i="15"/>
  <c r="G73" i="15"/>
  <c r="G96" i="29" l="1"/>
  <c r="A97" i="29"/>
  <c r="A94" i="27"/>
  <c r="G93" i="27"/>
  <c r="A93" i="26"/>
  <c r="G92" i="26"/>
  <c r="G90" i="23"/>
  <c r="A91" i="23"/>
  <c r="G96" i="22"/>
  <c r="A97" i="22"/>
  <c r="A94" i="21"/>
  <c r="G86" i="19"/>
  <c r="A87" i="19"/>
  <c r="A75" i="15"/>
  <c r="G74" i="15"/>
  <c r="A98" i="29" l="1"/>
  <c r="G97" i="29"/>
  <c r="G94" i="27"/>
  <c r="A95" i="27"/>
  <c r="G93" i="26"/>
  <c r="A94" i="26"/>
  <c r="A92" i="23"/>
  <c r="G91" i="23"/>
  <c r="A98" i="22"/>
  <c r="G97" i="22"/>
  <c r="A95" i="21"/>
  <c r="A88" i="19"/>
  <c r="G87" i="19"/>
  <c r="A76" i="15"/>
  <c r="G75" i="15"/>
  <c r="G98" i="29" l="1"/>
  <c r="A99" i="29"/>
  <c r="A96" i="27"/>
  <c r="G95" i="27"/>
  <c r="A95" i="26"/>
  <c r="G94" i="26"/>
  <c r="G92" i="23"/>
  <c r="A93" i="23"/>
  <c r="G98" i="22"/>
  <c r="A99" i="22"/>
  <c r="A96" i="21"/>
  <c r="G88" i="19"/>
  <c r="A89" i="19"/>
  <c r="A77" i="15"/>
  <c r="G76" i="15"/>
  <c r="A100" i="29" l="1"/>
  <c r="G99" i="29"/>
  <c r="G96" i="27"/>
  <c r="A97" i="27"/>
  <c r="G95" i="26"/>
  <c r="A96" i="26"/>
  <c r="A94" i="23"/>
  <c r="G93" i="23"/>
  <c r="A100" i="22"/>
  <c r="G99" i="22"/>
  <c r="A97" i="21"/>
  <c r="A90" i="19"/>
  <c r="G89" i="19"/>
  <c r="A78" i="15"/>
  <c r="G77" i="15"/>
  <c r="G100" i="29" l="1"/>
  <c r="A101" i="29"/>
  <c r="A98" i="27"/>
  <c r="G97" i="27"/>
  <c r="A97" i="26"/>
  <c r="G96" i="26"/>
  <c r="G94" i="23"/>
  <c r="A95" i="23"/>
  <c r="G100" i="22"/>
  <c r="A101" i="22"/>
  <c r="A98" i="21"/>
  <c r="G90" i="19"/>
  <c r="A91" i="19"/>
  <c r="A79" i="15"/>
  <c r="G78" i="15"/>
  <c r="A102" i="29" l="1"/>
  <c r="G101" i="29"/>
  <c r="G98" i="27"/>
  <c r="A99" i="27"/>
  <c r="G97" i="26"/>
  <c r="A98" i="26"/>
  <c r="A96" i="23"/>
  <c r="G95" i="23"/>
  <c r="A102" i="22"/>
  <c r="G101" i="22"/>
  <c r="A99" i="21"/>
  <c r="A92" i="19"/>
  <c r="G91" i="19"/>
  <c r="A80" i="15"/>
  <c r="G79" i="15"/>
  <c r="G102" i="29" l="1"/>
  <c r="A103" i="29"/>
  <c r="A100" i="27"/>
  <c r="G99" i="27"/>
  <c r="A99" i="26"/>
  <c r="G98" i="26"/>
  <c r="G96" i="23"/>
  <c r="A97" i="23"/>
  <c r="G102" i="22"/>
  <c r="A103" i="22"/>
  <c r="A100" i="21"/>
  <c r="G92" i="19"/>
  <c r="A93" i="19"/>
  <c r="A81" i="15"/>
  <c r="G80" i="15"/>
  <c r="A104" i="29" l="1"/>
  <c r="G103" i="29"/>
  <c r="G100" i="27"/>
  <c r="A101" i="27"/>
  <c r="G99" i="26"/>
  <c r="A100" i="26"/>
  <c r="A98" i="23"/>
  <c r="G97" i="23"/>
  <c r="A104" i="22"/>
  <c r="G103" i="22"/>
  <c r="A101" i="21"/>
  <c r="A94" i="19"/>
  <c r="G93" i="19"/>
  <c r="A82" i="15"/>
  <c r="G81" i="15"/>
  <c r="G104" i="29" l="1"/>
  <c r="A105" i="29"/>
  <c r="A102" i="27"/>
  <c r="G101" i="27"/>
  <c r="A101" i="26"/>
  <c r="G100" i="26"/>
  <c r="G98" i="23"/>
  <c r="A99" i="23"/>
  <c r="G104" i="22"/>
  <c r="A105" i="22"/>
  <c r="A102" i="21"/>
  <c r="G94" i="19"/>
  <c r="A95" i="19"/>
  <c r="A83" i="15"/>
  <c r="G83" i="15" s="1"/>
  <c r="G82" i="15"/>
  <c r="A106" i="29" l="1"/>
  <c r="G105" i="29"/>
  <c r="G102" i="27"/>
  <c r="A103" i="27"/>
  <c r="G101" i="26"/>
  <c r="A102" i="26"/>
  <c r="A100" i="23"/>
  <c r="G99" i="23"/>
  <c r="A106" i="22"/>
  <c r="G105" i="22"/>
  <c r="A103" i="21"/>
  <c r="A96" i="19"/>
  <c r="G95" i="19"/>
  <c r="G106" i="29" l="1"/>
  <c r="A107" i="29"/>
  <c r="A104" i="27"/>
  <c r="G103" i="27"/>
  <c r="A103" i="26"/>
  <c r="G102" i="26"/>
  <c r="G100" i="23"/>
  <c r="A101" i="23"/>
  <c r="G106" i="22"/>
  <c r="A107" i="22"/>
  <c r="A104" i="21"/>
  <c r="G96" i="19"/>
  <c r="A97" i="19"/>
  <c r="A108" i="29" l="1"/>
  <c r="G108" i="29" s="1"/>
  <c r="G107" i="29"/>
  <c r="G104" i="27"/>
  <c r="A105" i="27"/>
  <c r="G103" i="26"/>
  <c r="A104" i="26"/>
  <c r="A102" i="23"/>
  <c r="G101" i="23"/>
  <c r="A108" i="22"/>
  <c r="G107" i="22"/>
  <c r="A105" i="21"/>
  <c r="A98" i="19"/>
  <c r="G97" i="19"/>
  <c r="A106" i="27" l="1"/>
  <c r="G105" i="27"/>
  <c r="A105" i="26"/>
  <c r="G104" i="26"/>
  <c r="G102" i="23"/>
  <c r="A103" i="23"/>
  <c r="G108" i="22"/>
  <c r="A109" i="22"/>
  <c r="A106" i="21"/>
  <c r="G98" i="19"/>
  <c r="A99" i="19"/>
  <c r="G106" i="27" l="1"/>
  <c r="A107" i="27"/>
  <c r="G105" i="26"/>
  <c r="A106" i="26"/>
  <c r="A104" i="23"/>
  <c r="G103" i="23"/>
  <c r="A110" i="22"/>
  <c r="G109" i="22"/>
  <c r="A107" i="21"/>
  <c r="A100" i="19"/>
  <c r="G99" i="19"/>
  <c r="A108" i="27" l="1"/>
  <c r="G108" i="27" s="1"/>
  <c r="G107" i="27"/>
  <c r="A107" i="26"/>
  <c r="G106" i="26"/>
  <c r="G104" i="23"/>
  <c r="A105" i="23"/>
  <c r="G110" i="22"/>
  <c r="A111" i="22"/>
  <c r="A108" i="21"/>
  <c r="G100" i="19"/>
  <c r="A101" i="19"/>
  <c r="G107" i="26" l="1"/>
  <c r="A108" i="26"/>
  <c r="A106" i="23"/>
  <c r="G105" i="23"/>
  <c r="A112" i="22"/>
  <c r="G111" i="22"/>
  <c r="A109" i="21"/>
  <c r="A102" i="19"/>
  <c r="G101" i="19"/>
  <c r="G108" i="26" l="1"/>
  <c r="G106" i="23"/>
  <c r="A107" i="23"/>
  <c r="G112" i="22"/>
  <c r="A113" i="22"/>
  <c r="A110" i="21"/>
  <c r="G102" i="19"/>
  <c r="A103" i="19"/>
  <c r="A108" i="23" l="1"/>
  <c r="G107" i="23"/>
  <c r="A114" i="22"/>
  <c r="G113" i="22"/>
  <c r="A111" i="21"/>
  <c r="A104" i="19"/>
  <c r="G103" i="19"/>
  <c r="G108" i="23" l="1"/>
  <c r="A109" i="23"/>
  <c r="G114" i="22"/>
  <c r="A115" i="22"/>
  <c r="A112" i="21"/>
  <c r="G104" i="19"/>
  <c r="A105" i="19"/>
  <c r="A110" i="23" l="1"/>
  <c r="G109" i="23"/>
  <c r="A116" i="22"/>
  <c r="G115" i="22"/>
  <c r="A113" i="21"/>
  <c r="A106" i="19"/>
  <c r="G105" i="19"/>
  <c r="G110" i="23" l="1"/>
  <c r="A111" i="23"/>
  <c r="G116" i="22"/>
  <c r="A117" i="22"/>
  <c r="A114" i="21"/>
  <c r="G106" i="19"/>
  <c r="A107" i="19"/>
  <c r="A112" i="23" l="1"/>
  <c r="G111" i="23"/>
  <c r="A118" i="22"/>
  <c r="G117" i="22"/>
  <c r="A115" i="21"/>
  <c r="A108" i="19"/>
  <c r="G108" i="19" s="1"/>
  <c r="G107" i="19"/>
  <c r="G112" i="23" l="1"/>
  <c r="A113" i="23"/>
  <c r="G118" i="22"/>
  <c r="A119" i="22"/>
  <c r="A116" i="21"/>
  <c r="G113" i="23" l="1"/>
  <c r="A120" i="22"/>
  <c r="G119" i="22"/>
  <c r="A117" i="21"/>
  <c r="G120" i="22" l="1"/>
  <c r="A121" i="22"/>
  <c r="A118" i="21"/>
  <c r="A122" i="22" l="1"/>
  <c r="G121" i="22"/>
  <c r="A119" i="21"/>
  <c r="G122" i="22" l="1"/>
  <c r="A123" i="22"/>
  <c r="A120" i="21"/>
  <c r="A124" i="22" l="1"/>
  <c r="G123" i="22"/>
  <c r="A121" i="21"/>
  <c r="G124" i="22" l="1"/>
  <c r="A125" i="22"/>
  <c r="A122" i="21"/>
  <c r="A126" i="22" l="1"/>
  <c r="G125" i="22"/>
  <c r="A123" i="21"/>
  <c r="G126" i="22" l="1"/>
  <c r="A127" i="22"/>
  <c r="A124" i="21"/>
  <c r="A128" i="22" l="1"/>
  <c r="G127" i="22"/>
  <c r="A125" i="21"/>
  <c r="G128" i="22" l="1"/>
  <c r="A129" i="22"/>
  <c r="A126" i="21"/>
  <c r="A130" i="22" l="1"/>
  <c r="G129" i="22"/>
  <c r="A127" i="21"/>
  <c r="G130" i="22" l="1"/>
  <c r="A131" i="22"/>
  <c r="A128" i="21"/>
  <c r="A132" i="22" l="1"/>
  <c r="G131" i="22"/>
  <c r="A129" i="21"/>
  <c r="G132" i="22" l="1"/>
  <c r="A133" i="22"/>
  <c r="A130" i="21"/>
  <c r="A134" i="22" l="1"/>
  <c r="G133" i="22"/>
  <c r="A131" i="21"/>
  <c r="G134" i="22" l="1"/>
  <c r="A135" i="22"/>
  <c r="A132" i="21"/>
  <c r="A136" i="22" l="1"/>
  <c r="G135" i="22"/>
  <c r="A133" i="21"/>
  <c r="G136" i="22" l="1"/>
  <c r="A137" i="22"/>
  <c r="A134" i="21"/>
  <c r="A138" i="22" l="1"/>
  <c r="G137" i="22"/>
  <c r="A135" i="21"/>
  <c r="G138" i="22" l="1"/>
  <c r="A139" i="22"/>
  <c r="A136" i="21"/>
  <c r="A140" i="22" l="1"/>
  <c r="G139" i="22"/>
  <c r="A137" i="21"/>
  <c r="G140" i="22" l="1"/>
  <c r="A141" i="22"/>
  <c r="A138" i="21"/>
  <c r="A142" i="22" l="1"/>
  <c r="G141" i="22"/>
  <c r="A139" i="21"/>
  <c r="G142" i="22" l="1"/>
  <c r="A143" i="22"/>
  <c r="A140" i="21"/>
  <c r="A144" i="22" l="1"/>
  <c r="G143" i="22"/>
  <c r="A141" i="21"/>
  <c r="G144" i="22" l="1"/>
  <c r="A145" i="22"/>
  <c r="A142" i="21"/>
  <c r="G145" i="22" l="1"/>
  <c r="A146" i="22"/>
  <c r="A143" i="21"/>
  <c r="A147" i="22" l="1"/>
  <c r="G146" i="22"/>
  <c r="A148" i="22" l="1"/>
  <c r="G148" i="22" s="1"/>
  <c r="G147" i="22"/>
</calcChain>
</file>

<file path=xl/sharedStrings.xml><?xml version="1.0" encoding="utf-8"?>
<sst xmlns="http://schemas.openxmlformats.org/spreadsheetml/2006/main" count="252" uniqueCount="8">
  <si>
    <t>id</t>
  </si>
  <si>
    <t>matchid</t>
  </si>
  <si>
    <t>squad</t>
  </si>
  <si>
    <t>goals</t>
  </si>
  <si>
    <t>points</t>
  </si>
  <si>
    <t>time_type</t>
  </si>
  <si>
    <t>matchdate</t>
  </si>
  <si>
    <t>game_type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</si>
</sst>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</v>
      </c>
      <c r="B2" s="2" t="str">
        <f>"1916-07-02"</f>
        <v>1916-07-02</v>
      </c>
      <c r="C2">
        <v>2</v>
      </c>
      <c r="G2" t="str">
        <f t="shared" ref="G2:G7" si="0">"insert into game (matchid, matchdate, game_type) values (" &amp; A2 &amp; ", '" &amp; B2 &amp; "', " &amp;C2 &amp; ");"</f>
        <v>insert into game (matchid, matchdate, game_type) values (1, '1916-07-02', 2);</v>
      </c>
    </row>
    <row r="3" spans="1:7" x14ac:dyDescent="0.25">
      <c r="A3">
        <v>2</v>
      </c>
      <c r="B3" s="2" t="str">
        <f>"1916-07-06"</f>
        <v>1916-07-06</v>
      </c>
      <c r="C3">
        <v>2</v>
      </c>
      <c r="G3" t="str">
        <f t="shared" si="0"/>
        <v>insert into game (matchid, matchdate, game_type) values (2, '1916-07-06', 2);</v>
      </c>
    </row>
    <row r="4" spans="1:7" x14ac:dyDescent="0.25">
      <c r="A4">
        <v>3</v>
      </c>
      <c r="B4" s="2" t="str">
        <f>"1916-07-08"</f>
        <v>1916-07-08</v>
      </c>
      <c r="C4">
        <v>2</v>
      </c>
      <c r="G4" t="str">
        <f t="shared" si="0"/>
        <v>insert into game (matchid, matchdate, game_type) values (3, '1916-07-08', 2);</v>
      </c>
    </row>
    <row r="5" spans="1:7" x14ac:dyDescent="0.25">
      <c r="A5">
        <v>4</v>
      </c>
      <c r="B5" s="2" t="str">
        <f>"1916-07-10"</f>
        <v>1916-07-10</v>
      </c>
      <c r="C5">
        <v>2</v>
      </c>
      <c r="G5" t="str">
        <f t="shared" si="0"/>
        <v>insert into game (matchid, matchdate, game_type) values (4, '1916-07-10', 2);</v>
      </c>
    </row>
    <row r="6" spans="1:7" x14ac:dyDescent="0.25">
      <c r="A6">
        <v>5</v>
      </c>
      <c r="B6" s="2" t="str">
        <f>"1916-07-12"</f>
        <v>1916-07-12</v>
      </c>
      <c r="C6">
        <v>2</v>
      </c>
      <c r="G6" t="str">
        <f t="shared" si="0"/>
        <v>insert into game (matchid, matchdate, game_type) values (5, '1916-07-12', 2);</v>
      </c>
    </row>
    <row r="7" spans="1:7" x14ac:dyDescent="0.25">
      <c r="A7">
        <v>6</v>
      </c>
      <c r="B7" s="2" t="str">
        <f>"1916-07-16"</f>
        <v>1916-07-16</v>
      </c>
      <c r="C7">
        <v>2</v>
      </c>
      <c r="G7" t="str">
        <f t="shared" si="0"/>
        <v>insert into game (matchid, matchdate, game_type) values (6, '1916-07-16',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</v>
      </c>
      <c r="B10">
        <v>1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(1, 1, 598, 4, 2, 2);</v>
      </c>
    </row>
    <row r="11" spans="1:7" x14ac:dyDescent="0.25">
      <c r="A11">
        <f>A10+1</f>
        <v>2</v>
      </c>
      <c r="B11">
        <f>B10</f>
        <v>1</v>
      </c>
      <c r="C11">
        <v>598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(2, 1, 598, 1, 0, 1);</v>
      </c>
    </row>
    <row r="12" spans="1:7" x14ac:dyDescent="0.25">
      <c r="A12">
        <f t="shared" ref="A12:A33" si="2">A11+1</f>
        <v>3</v>
      </c>
      <c r="B12">
        <f>B10</f>
        <v>1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(3, 1, 56, 0, 0, 2);</v>
      </c>
    </row>
    <row r="13" spans="1:7" x14ac:dyDescent="0.25">
      <c r="A13">
        <f t="shared" si="2"/>
        <v>4</v>
      </c>
      <c r="B13">
        <f>B10</f>
        <v>1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(4, 1, 56, 0, 0, 1);</v>
      </c>
    </row>
    <row r="14" spans="1:7" x14ac:dyDescent="0.25">
      <c r="A14">
        <f t="shared" si="2"/>
        <v>5</v>
      </c>
      <c r="B14">
        <f>B10+1</f>
        <v>2</v>
      </c>
      <c r="C14">
        <v>54</v>
      </c>
      <c r="D14">
        <v>6</v>
      </c>
      <c r="E14">
        <v>2</v>
      </c>
      <c r="F14">
        <v>2</v>
      </c>
      <c r="G14" t="str">
        <f t="shared" si="1"/>
        <v>insert into game_score (id, matchid, squad, goals, points, time_type) values (5, 2, 54, 6, 2, 2);</v>
      </c>
    </row>
    <row r="15" spans="1:7" x14ac:dyDescent="0.25">
      <c r="A15">
        <f t="shared" si="2"/>
        <v>6</v>
      </c>
      <c r="B15">
        <f>B14</f>
        <v>2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(6, 2, 54, 1, 0, 1);</v>
      </c>
    </row>
    <row r="16" spans="1:7" x14ac:dyDescent="0.25">
      <c r="A16">
        <f t="shared" si="2"/>
        <v>7</v>
      </c>
      <c r="B16">
        <f>B14</f>
        <v>2</v>
      </c>
      <c r="C16">
        <v>56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(7, 2, 56, 1, 0, 2);</v>
      </c>
    </row>
    <row r="17" spans="1:7" x14ac:dyDescent="0.25">
      <c r="A17">
        <f t="shared" si="2"/>
        <v>8</v>
      </c>
      <c r="B17">
        <f>B14</f>
        <v>2</v>
      </c>
      <c r="C17">
        <v>56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(8, 2, 56, 1, 0, 1);</v>
      </c>
    </row>
    <row r="18" spans="1:7" x14ac:dyDescent="0.25">
      <c r="A18">
        <f t="shared" si="2"/>
        <v>9</v>
      </c>
      <c r="B18">
        <f>B14+1</f>
        <v>3</v>
      </c>
      <c r="C18">
        <v>56</v>
      </c>
      <c r="D18">
        <v>1</v>
      </c>
      <c r="E18">
        <v>1</v>
      </c>
      <c r="F18">
        <v>2</v>
      </c>
      <c r="G18" t="str">
        <f t="shared" si="1"/>
        <v>insert into game_score (id, matchid, squad, goals, points, time_type) values (9, 3, 56, 1, 1, 2);</v>
      </c>
    </row>
    <row r="19" spans="1:7" x14ac:dyDescent="0.25">
      <c r="A19">
        <f t="shared" si="2"/>
        <v>10</v>
      </c>
      <c r="B19">
        <f>B18</f>
        <v>3</v>
      </c>
      <c r="C19">
        <v>56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(10, 3, 56, 0, 0, 1);</v>
      </c>
    </row>
    <row r="20" spans="1:7" x14ac:dyDescent="0.25">
      <c r="A20">
        <f t="shared" si="2"/>
        <v>11</v>
      </c>
      <c r="B20">
        <f>B18</f>
        <v>3</v>
      </c>
      <c r="C20">
        <v>55</v>
      </c>
      <c r="D20">
        <v>1</v>
      </c>
      <c r="E20">
        <v>1</v>
      </c>
      <c r="F20">
        <v>2</v>
      </c>
      <c r="G20" t="str">
        <f t="shared" si="1"/>
        <v>insert into game_score (id, matchid, squad, goals, points, time_type) values (11, 3, 55, 1, 1, 2);</v>
      </c>
    </row>
    <row r="21" spans="1:7" x14ac:dyDescent="0.25">
      <c r="A21">
        <f t="shared" si="2"/>
        <v>12</v>
      </c>
      <c r="B21">
        <f>B18</f>
        <v>3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(12, 3, 55, 1, 0, 1);</v>
      </c>
    </row>
    <row r="22" spans="1:7" x14ac:dyDescent="0.25">
      <c r="A22">
        <f t="shared" si="2"/>
        <v>13</v>
      </c>
      <c r="B22">
        <f>B18+1</f>
        <v>4</v>
      </c>
      <c r="C22">
        <v>54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(13, 4, 54, 1, 1, 2);</v>
      </c>
    </row>
    <row r="23" spans="1:7" x14ac:dyDescent="0.25">
      <c r="A23">
        <f t="shared" si="2"/>
        <v>14</v>
      </c>
      <c r="B23">
        <f>B22</f>
        <v>4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(14, 4, 54, 1, 0, 1);</v>
      </c>
    </row>
    <row r="24" spans="1:7" x14ac:dyDescent="0.25">
      <c r="A24">
        <f t="shared" si="2"/>
        <v>15</v>
      </c>
      <c r="B24">
        <f>B22</f>
        <v>4</v>
      </c>
      <c r="C24">
        <v>55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(15, 4, 55, 1, 1, 2);</v>
      </c>
    </row>
    <row r="25" spans="1:7" x14ac:dyDescent="0.25">
      <c r="A25">
        <f t="shared" si="2"/>
        <v>16</v>
      </c>
      <c r="B25">
        <f>B22</f>
        <v>4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(16, 4, 55, 1, 0, 1);</v>
      </c>
    </row>
    <row r="26" spans="1:7" x14ac:dyDescent="0.25">
      <c r="A26">
        <f t="shared" si="2"/>
        <v>17</v>
      </c>
      <c r="B26">
        <f>B22+1</f>
        <v>5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(17, 5, 598, 2, 2, 2);</v>
      </c>
    </row>
    <row r="27" spans="1:7" x14ac:dyDescent="0.25">
      <c r="A27">
        <f t="shared" si="2"/>
        <v>18</v>
      </c>
      <c r="B27">
        <f>B26</f>
        <v>5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(18, 5, 598, 0, 0, 1);</v>
      </c>
    </row>
    <row r="28" spans="1:7" x14ac:dyDescent="0.25">
      <c r="A28">
        <f t="shared" si="2"/>
        <v>19</v>
      </c>
      <c r="B28">
        <f>B26</f>
        <v>5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(19, 5, 55, 1, 0, 2);</v>
      </c>
    </row>
    <row r="29" spans="1:7" x14ac:dyDescent="0.25">
      <c r="A29">
        <f t="shared" si="2"/>
        <v>20</v>
      </c>
      <c r="B29">
        <f>B26</f>
        <v>5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(20, 5, 55, 0, 0, 1);</v>
      </c>
    </row>
    <row r="30" spans="1:7" x14ac:dyDescent="0.25">
      <c r="A30">
        <f t="shared" si="2"/>
        <v>21</v>
      </c>
      <c r="B30">
        <f>B26+1</f>
        <v>6</v>
      </c>
      <c r="C30">
        <v>54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(21, 6, 54, 0, 1, 2);</v>
      </c>
    </row>
    <row r="31" spans="1:7" x14ac:dyDescent="0.25">
      <c r="A31">
        <f t="shared" si="2"/>
        <v>22</v>
      </c>
      <c r="B31">
        <f>B30</f>
        <v>6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(22, 6, 54, 0, 0, 1);</v>
      </c>
    </row>
    <row r="32" spans="1:7" x14ac:dyDescent="0.25">
      <c r="A32">
        <f t="shared" si="2"/>
        <v>23</v>
      </c>
      <c r="B32">
        <f>B30</f>
        <v>6</v>
      </c>
      <c r="C32">
        <v>598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(23, 6, 598, 0, 1, 2);</v>
      </c>
    </row>
    <row r="33" spans="1:7" x14ac:dyDescent="0.25">
      <c r="A33">
        <f t="shared" si="2"/>
        <v>24</v>
      </c>
      <c r="B33">
        <f>B30</f>
        <v>6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(24, 6, 598,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</v>
      </c>
      <c r="B2" s="2" t="str">
        <f>"1917-09-30"</f>
        <v>1917-09-30</v>
      </c>
      <c r="C2">
        <v>2</v>
      </c>
      <c r="G2" t="str">
        <f t="shared" si="0"/>
        <v>insert into game (matchid, matchdate, game_type) values (7, '1917-09-30', 2);</v>
      </c>
    </row>
    <row r="3" spans="1:7" x14ac:dyDescent="0.25">
      <c r="A3">
        <v>8</v>
      </c>
      <c r="B3" s="2" t="str">
        <f>"1917-10-03"</f>
        <v>1917-10-03</v>
      </c>
      <c r="C3">
        <v>2</v>
      </c>
      <c r="G3" t="str">
        <f t="shared" si="0"/>
        <v>insert into game (matchid, matchdate, game_type) values (8, '1917-10-03', 2);</v>
      </c>
    </row>
    <row r="4" spans="1:7" x14ac:dyDescent="0.25">
      <c r="A4">
        <v>9</v>
      </c>
      <c r="B4" s="2" t="str">
        <f>"1917-10-06"</f>
        <v>1917-10-06</v>
      </c>
      <c r="C4">
        <v>2</v>
      </c>
      <c r="G4" t="str">
        <f t="shared" si="0"/>
        <v>insert into game (matchid, matchdate, game_type) values (9, '1917-10-06', 2);</v>
      </c>
    </row>
    <row r="5" spans="1:7" x14ac:dyDescent="0.25">
      <c r="A5">
        <v>10</v>
      </c>
      <c r="B5" s="2" t="str">
        <f>"1917-10-07"</f>
        <v>1917-10-07</v>
      </c>
      <c r="C5">
        <v>2</v>
      </c>
      <c r="G5" t="str">
        <f t="shared" si="0"/>
        <v>insert into game (matchid, matchdate, game_type) values (10, '1917-10-07', 2);</v>
      </c>
    </row>
    <row r="6" spans="1:7" x14ac:dyDescent="0.25">
      <c r="A6">
        <v>11</v>
      </c>
      <c r="B6" s="2" t="str">
        <f>"1917-10-12"</f>
        <v>1917-10-12</v>
      </c>
      <c r="C6">
        <v>2</v>
      </c>
      <c r="G6" t="str">
        <f t="shared" si="0"/>
        <v>insert into game (matchid, matchdate, game_type) values (11, '1917-10-12', 2);</v>
      </c>
    </row>
    <row r="7" spans="1:7" x14ac:dyDescent="0.25">
      <c r="A7">
        <v>12</v>
      </c>
      <c r="B7" s="2" t="str">
        <f>"1917-10-14"</f>
        <v>1917-10-14</v>
      </c>
      <c r="C7">
        <v>2</v>
      </c>
      <c r="G7" t="str">
        <f t="shared" si="0"/>
        <v>insert into game (matchid, matchdate, game_type) values (12, '1917-10-14',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25</v>
      </c>
      <c r="B10">
        <v>7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(25, 7, 598, 4, 2, 2);</v>
      </c>
    </row>
    <row r="11" spans="1:7" x14ac:dyDescent="0.25">
      <c r="A11">
        <f>A10+1</f>
        <v>26</v>
      </c>
      <c r="B11">
        <f>B10</f>
        <v>7</v>
      </c>
      <c r="C11">
        <v>598</v>
      </c>
      <c r="D11">
        <v>2</v>
      </c>
      <c r="E11">
        <v>0</v>
      </c>
      <c r="F11">
        <v>1</v>
      </c>
      <c r="G11" t="str">
        <f t="shared" si="1"/>
        <v>insert into game_score (id, matchid, squad, goals, points, time_type) values (26, 7, 598, 2, 0, 1);</v>
      </c>
    </row>
    <row r="12" spans="1:7" x14ac:dyDescent="0.25">
      <c r="A12">
        <f t="shared" ref="A12:A33" si="2">A11+1</f>
        <v>27</v>
      </c>
      <c r="B12">
        <f>B10</f>
        <v>7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(27, 7, 56, 0, 0, 2);</v>
      </c>
    </row>
    <row r="13" spans="1:7" x14ac:dyDescent="0.25">
      <c r="A13">
        <f t="shared" si="2"/>
        <v>28</v>
      </c>
      <c r="B13">
        <f>B10</f>
        <v>7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(28, 7, 56, 0, 0, 1);</v>
      </c>
    </row>
    <row r="14" spans="1:7" x14ac:dyDescent="0.25">
      <c r="A14">
        <f t="shared" si="2"/>
        <v>29</v>
      </c>
      <c r="B14">
        <f>B10+1</f>
        <v>8</v>
      </c>
      <c r="C14">
        <v>54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(29, 8, 54, 4, 2, 2);</v>
      </c>
    </row>
    <row r="15" spans="1:7" x14ac:dyDescent="0.25">
      <c r="A15">
        <f t="shared" si="2"/>
        <v>30</v>
      </c>
      <c r="B15">
        <f>B14</f>
        <v>8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(30, 8, 54, 1, 0, 1);</v>
      </c>
    </row>
    <row r="16" spans="1:7" x14ac:dyDescent="0.25">
      <c r="A16">
        <f t="shared" si="2"/>
        <v>31</v>
      </c>
      <c r="B16">
        <f>B14</f>
        <v>8</v>
      </c>
      <c r="C16">
        <v>55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(31, 8, 55, 2, 0, 2);</v>
      </c>
    </row>
    <row r="17" spans="1:7" x14ac:dyDescent="0.25">
      <c r="A17">
        <f t="shared" si="2"/>
        <v>32</v>
      </c>
      <c r="B17">
        <f>B14</f>
        <v>8</v>
      </c>
      <c r="C17">
        <v>55</v>
      </c>
      <c r="D17">
        <v>2</v>
      </c>
      <c r="E17">
        <v>0</v>
      </c>
      <c r="F17">
        <v>1</v>
      </c>
      <c r="G17" t="str">
        <f t="shared" si="1"/>
        <v>insert into game_score (id, matchid, squad, goals, points, time_type) values (32, 8, 55, 2, 0, 1);</v>
      </c>
    </row>
    <row r="18" spans="1:7" x14ac:dyDescent="0.25">
      <c r="A18">
        <f t="shared" si="2"/>
        <v>33</v>
      </c>
      <c r="B18">
        <f t="shared" ref="B18" si="3">B14+1</f>
        <v>9</v>
      </c>
      <c r="C18">
        <v>54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(33, 9, 54, 1, 2, 2);</v>
      </c>
    </row>
    <row r="19" spans="1:7" x14ac:dyDescent="0.25">
      <c r="A19">
        <f t="shared" si="2"/>
        <v>34</v>
      </c>
      <c r="B19">
        <f t="shared" ref="B19" si="4">B18</f>
        <v>9</v>
      </c>
      <c r="C19">
        <v>54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(34, 9, 54, 0, 0, 1);</v>
      </c>
    </row>
    <row r="20" spans="1:7" x14ac:dyDescent="0.25">
      <c r="A20">
        <f t="shared" si="2"/>
        <v>35</v>
      </c>
      <c r="B20">
        <f t="shared" ref="B20" si="5">B18</f>
        <v>9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(35, 9, 56, 0, 0, 2);</v>
      </c>
    </row>
    <row r="21" spans="1:7" x14ac:dyDescent="0.25">
      <c r="A21">
        <f t="shared" si="2"/>
        <v>36</v>
      </c>
      <c r="B21">
        <f t="shared" ref="B21" si="6">B18</f>
        <v>9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(36, 9, 56, 0, 0, 1);</v>
      </c>
    </row>
    <row r="22" spans="1:7" x14ac:dyDescent="0.25">
      <c r="A22">
        <f t="shared" si="2"/>
        <v>37</v>
      </c>
      <c r="B22">
        <f t="shared" ref="B22" si="7">B18+1</f>
        <v>10</v>
      </c>
      <c r="C22">
        <v>598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(37, 10, 598, 4, 2, 2);</v>
      </c>
    </row>
    <row r="23" spans="1:7" x14ac:dyDescent="0.25">
      <c r="A23">
        <f t="shared" si="2"/>
        <v>38</v>
      </c>
      <c r="B23">
        <f t="shared" ref="B23" si="8">B22</f>
        <v>10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(38, 10, 598, 2, 0, 1);</v>
      </c>
    </row>
    <row r="24" spans="1:7" x14ac:dyDescent="0.25">
      <c r="A24">
        <f t="shared" si="2"/>
        <v>39</v>
      </c>
      <c r="B24">
        <f t="shared" ref="B24" si="9">B22</f>
        <v>10</v>
      </c>
      <c r="C24">
        <v>55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(39, 10, 55, 0, 0, 2);</v>
      </c>
    </row>
    <row r="25" spans="1:7" x14ac:dyDescent="0.25">
      <c r="A25">
        <f t="shared" si="2"/>
        <v>40</v>
      </c>
      <c r="B25">
        <f t="shared" ref="B25" si="10">B22</f>
        <v>10</v>
      </c>
      <c r="C25">
        <v>55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(40, 10, 55, 0, 0, 1);</v>
      </c>
    </row>
    <row r="26" spans="1:7" x14ac:dyDescent="0.25">
      <c r="A26">
        <f t="shared" si="2"/>
        <v>41</v>
      </c>
      <c r="B26">
        <f t="shared" ref="B26" si="11">B22+1</f>
        <v>11</v>
      </c>
      <c r="C26">
        <v>55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(41, 11, 55, 5, 2, 2);</v>
      </c>
    </row>
    <row r="27" spans="1:7" x14ac:dyDescent="0.25">
      <c r="A27">
        <f t="shared" si="2"/>
        <v>42</v>
      </c>
      <c r="B27">
        <f t="shared" ref="B27" si="12">B26</f>
        <v>11</v>
      </c>
      <c r="C27">
        <v>55</v>
      </c>
      <c r="D27">
        <v>4</v>
      </c>
      <c r="E27">
        <v>0</v>
      </c>
      <c r="F27">
        <v>1</v>
      </c>
      <c r="G27" t="str">
        <f t="shared" si="1"/>
        <v>insert into game_score (id, matchid, squad, goals, points, time_type) values (42, 11, 55, 4, 0, 1);</v>
      </c>
    </row>
    <row r="28" spans="1:7" x14ac:dyDescent="0.25">
      <c r="A28">
        <f t="shared" si="2"/>
        <v>43</v>
      </c>
      <c r="B28">
        <f t="shared" ref="B28" si="13">B26</f>
        <v>11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(43, 11, 56, 0, 0, 2);</v>
      </c>
    </row>
    <row r="29" spans="1:7" x14ac:dyDescent="0.25">
      <c r="A29">
        <f t="shared" si="2"/>
        <v>44</v>
      </c>
      <c r="B29">
        <f t="shared" ref="B29" si="14">B26</f>
        <v>11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(44, 11, 56, 0, 0, 1);</v>
      </c>
    </row>
    <row r="30" spans="1:7" x14ac:dyDescent="0.25">
      <c r="A30">
        <f t="shared" si="2"/>
        <v>45</v>
      </c>
      <c r="B30">
        <f t="shared" ref="B30" si="15">B26+1</f>
        <v>12</v>
      </c>
      <c r="C30">
        <v>598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(45, 12, 598, 1, 2, 2);</v>
      </c>
    </row>
    <row r="31" spans="1:7" x14ac:dyDescent="0.25">
      <c r="A31">
        <f t="shared" si="2"/>
        <v>46</v>
      </c>
      <c r="B31">
        <f t="shared" ref="B31" si="16">B30</f>
        <v>12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(46, 12, 598, 0, 0, 1);</v>
      </c>
    </row>
    <row r="32" spans="1:7" x14ac:dyDescent="0.25">
      <c r="A32">
        <f t="shared" si="2"/>
        <v>47</v>
      </c>
      <c r="B32">
        <f t="shared" ref="B32" si="17">B30</f>
        <v>12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(47, 12, 54, 0, 0, 2);</v>
      </c>
    </row>
    <row r="33" spans="1:7" x14ac:dyDescent="0.25">
      <c r="A33">
        <f t="shared" si="2"/>
        <v>48</v>
      </c>
      <c r="B33">
        <f t="shared" ref="B33" si="18">B30</f>
        <v>12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(48, 12, 54,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13</v>
      </c>
      <c r="B2" s="2" t="str">
        <f>"1919-05-11"</f>
        <v>1919-05-11</v>
      </c>
      <c r="C2">
        <v>2</v>
      </c>
      <c r="G2" t="str">
        <f t="shared" ref="G2:G8" si="0">"insert into game (matchid, matchdate, game_type) values (" &amp; A2 &amp; ", '" &amp; B2 &amp; "', " &amp;C2 &amp; ");"</f>
        <v>insert into game (matchid, matchdate, game_type) values (13, '1919-05-11', 2);</v>
      </c>
    </row>
    <row r="3" spans="1:7" x14ac:dyDescent="0.25">
      <c r="A3">
        <v>14</v>
      </c>
      <c r="B3" s="2" t="str">
        <f>"1919-05-13"</f>
        <v>1919-05-13</v>
      </c>
      <c r="C3">
        <v>2</v>
      </c>
      <c r="G3" t="str">
        <f t="shared" si="0"/>
        <v>insert into game (matchid, matchdate, game_type) values (14, '1919-05-13', 2);</v>
      </c>
    </row>
    <row r="4" spans="1:7" x14ac:dyDescent="0.25">
      <c r="A4">
        <v>15</v>
      </c>
      <c r="B4" s="2" t="str">
        <f>"1919-05-17"</f>
        <v>1919-05-17</v>
      </c>
      <c r="C4">
        <v>2</v>
      </c>
      <c r="G4" t="str">
        <f t="shared" si="0"/>
        <v>insert into game (matchid, matchdate, game_type) values (15, '1919-05-17', 2);</v>
      </c>
    </row>
    <row r="5" spans="1:7" x14ac:dyDescent="0.25">
      <c r="A5">
        <v>16</v>
      </c>
      <c r="B5" s="2" t="str">
        <f>"1919-05-18"</f>
        <v>1919-05-18</v>
      </c>
      <c r="C5">
        <v>2</v>
      </c>
      <c r="G5" t="str">
        <f t="shared" si="0"/>
        <v>insert into game (matchid, matchdate, game_type) values (16, '1919-05-18', 2);</v>
      </c>
    </row>
    <row r="6" spans="1:7" x14ac:dyDescent="0.25">
      <c r="A6">
        <v>17</v>
      </c>
      <c r="B6" s="2" t="str">
        <f>"1919-05-22"</f>
        <v>1919-05-22</v>
      </c>
      <c r="C6">
        <v>2</v>
      </c>
      <c r="G6" t="str">
        <f t="shared" si="0"/>
        <v>insert into game (matchid, matchdate, game_type) values (17, '1919-05-22', 2);</v>
      </c>
    </row>
    <row r="7" spans="1:7" x14ac:dyDescent="0.25">
      <c r="A7">
        <v>18</v>
      </c>
      <c r="B7" s="2" t="str">
        <f>"1919-05-26"</f>
        <v>1919-05-26</v>
      </c>
      <c r="C7">
        <v>2</v>
      </c>
      <c r="G7" t="str">
        <f t="shared" si="0"/>
        <v>insert into game (matchid, matchdate, game_type) values (18, '1919-05-26', 2);</v>
      </c>
    </row>
    <row r="8" spans="1:7" x14ac:dyDescent="0.25">
      <c r="A8">
        <v>19</v>
      </c>
      <c r="B8" s="2" t="str">
        <f>"1919-05-29"</f>
        <v>1919-05-29</v>
      </c>
      <c r="C8">
        <v>7</v>
      </c>
      <c r="G8" t="str">
        <f t="shared" si="0"/>
        <v>insert into game (matchid, matchdate, game_type) values (19, '1919-05-29', 7);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t="str">
        <f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(id, matchid, squad, goals, points, time_type);</v>
      </c>
    </row>
    <row r="11" spans="1:7" x14ac:dyDescent="0.25">
      <c r="A11">
        <v>49</v>
      </c>
      <c r="B11">
        <v>13</v>
      </c>
      <c r="C11">
        <v>55</v>
      </c>
      <c r="D11">
        <v>6</v>
      </c>
      <c r="E11">
        <v>2</v>
      </c>
      <c r="F11">
        <v>2</v>
      </c>
      <c r="G11" t="str">
        <f t="shared" ref="G11:G42" si="1"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(49, 13, 55, 6, 2, 2);</v>
      </c>
    </row>
    <row r="12" spans="1:7" x14ac:dyDescent="0.25">
      <c r="A12">
        <f>A11+1</f>
        <v>50</v>
      </c>
      <c r="B12">
        <f>B11</f>
        <v>13</v>
      </c>
      <c r="C12">
        <v>55</v>
      </c>
      <c r="D12">
        <v>3</v>
      </c>
      <c r="E12">
        <v>0</v>
      </c>
      <c r="F12">
        <v>1</v>
      </c>
      <c r="G12" t="str">
        <f t="shared" si="1"/>
        <v>insert into game_score (id, matchid, squad, goals, points, time_type) values (50, 13, 55, 3, 0, 1);</v>
      </c>
    </row>
    <row r="13" spans="1:7" x14ac:dyDescent="0.25">
      <c r="A13">
        <f t="shared" ref="A13:A42" si="2">A12+1</f>
        <v>51</v>
      </c>
      <c r="B13">
        <f>B11</f>
        <v>13</v>
      </c>
      <c r="C13">
        <v>56</v>
      </c>
      <c r="D13">
        <v>0</v>
      </c>
      <c r="E13">
        <v>0</v>
      </c>
      <c r="F13">
        <v>2</v>
      </c>
      <c r="G13" t="str">
        <f t="shared" si="1"/>
        <v>insert into game_score (id, matchid, squad, goals, points, time_type) values (51, 13, 56, 0, 0, 2);</v>
      </c>
    </row>
    <row r="14" spans="1:7" x14ac:dyDescent="0.25">
      <c r="A14">
        <f t="shared" si="2"/>
        <v>52</v>
      </c>
      <c r="B14">
        <f>B11</f>
        <v>13</v>
      </c>
      <c r="C14">
        <v>56</v>
      </c>
      <c r="D14">
        <v>0</v>
      </c>
      <c r="E14">
        <v>0</v>
      </c>
      <c r="F14">
        <v>1</v>
      </c>
      <c r="G14" t="str">
        <f t="shared" si="1"/>
        <v>insert into game_score (id, matchid, squad, goals, points, time_type) values (52, 13, 56, 0, 0, 1);</v>
      </c>
    </row>
    <row r="15" spans="1:7" x14ac:dyDescent="0.25">
      <c r="A15">
        <f t="shared" si="2"/>
        <v>53</v>
      </c>
      <c r="B15">
        <f>B11+1</f>
        <v>14</v>
      </c>
      <c r="C15">
        <v>598</v>
      </c>
      <c r="D15">
        <v>3</v>
      </c>
      <c r="E15">
        <v>2</v>
      </c>
      <c r="F15">
        <v>2</v>
      </c>
      <c r="G15" t="str">
        <f t="shared" si="1"/>
        <v>insert into game_score (id, matchid, squad, goals, points, time_type) values (53, 14, 598, 3, 2, 2);</v>
      </c>
    </row>
    <row r="16" spans="1:7" x14ac:dyDescent="0.25">
      <c r="A16">
        <f t="shared" si="2"/>
        <v>54</v>
      </c>
      <c r="B16">
        <f>B15</f>
        <v>14</v>
      </c>
      <c r="C16">
        <v>598</v>
      </c>
      <c r="D16">
        <v>2</v>
      </c>
      <c r="E16">
        <v>0</v>
      </c>
      <c r="F16">
        <v>1</v>
      </c>
      <c r="G16" t="str">
        <f t="shared" si="1"/>
        <v>insert into game_score (id, matchid, squad, goals, points, time_type) values (54, 14, 598, 2, 0, 1);</v>
      </c>
    </row>
    <row r="17" spans="1:7" x14ac:dyDescent="0.25">
      <c r="A17">
        <f t="shared" si="2"/>
        <v>55</v>
      </c>
      <c r="B17">
        <f>B15</f>
        <v>14</v>
      </c>
      <c r="C17">
        <v>54</v>
      </c>
      <c r="D17">
        <v>2</v>
      </c>
      <c r="E17">
        <v>0</v>
      </c>
      <c r="F17">
        <v>2</v>
      </c>
      <c r="G17" t="str">
        <f t="shared" si="1"/>
        <v>insert into game_score (id, matchid, squad, goals, points, time_type) values (55, 14, 54, 2, 0, 2);</v>
      </c>
    </row>
    <row r="18" spans="1:7" x14ac:dyDescent="0.25">
      <c r="A18">
        <f t="shared" si="2"/>
        <v>56</v>
      </c>
      <c r="B18">
        <f>B15</f>
        <v>14</v>
      </c>
      <c r="C18">
        <v>54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(56, 14, 54, 1, 0, 1);</v>
      </c>
    </row>
    <row r="19" spans="1:7" x14ac:dyDescent="0.25">
      <c r="A19">
        <f t="shared" si="2"/>
        <v>57</v>
      </c>
      <c r="B19">
        <f t="shared" ref="B19" si="3">B15+1</f>
        <v>15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(57, 15, 598, 2, 2, 2);</v>
      </c>
    </row>
    <row r="20" spans="1:7" x14ac:dyDescent="0.25">
      <c r="A20">
        <f t="shared" si="2"/>
        <v>58</v>
      </c>
      <c r="B20">
        <f t="shared" ref="B20" si="4">B19</f>
        <v>15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(58, 15, 598, 2, 0, 1);</v>
      </c>
    </row>
    <row r="21" spans="1:7" x14ac:dyDescent="0.25">
      <c r="A21">
        <f t="shared" si="2"/>
        <v>59</v>
      </c>
      <c r="B21">
        <f t="shared" ref="B21" si="5">B19</f>
        <v>15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(59, 15, 56, 0, 0, 2);</v>
      </c>
    </row>
    <row r="22" spans="1:7" x14ac:dyDescent="0.25">
      <c r="A22">
        <f t="shared" si="2"/>
        <v>60</v>
      </c>
      <c r="B22">
        <f t="shared" ref="B22" si="6">B19</f>
        <v>15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(60, 15, 56, 0, 0, 1);</v>
      </c>
    </row>
    <row r="23" spans="1:7" x14ac:dyDescent="0.25">
      <c r="A23">
        <f t="shared" si="2"/>
        <v>61</v>
      </c>
      <c r="B23">
        <f t="shared" ref="B23" si="7">B19+1</f>
        <v>16</v>
      </c>
      <c r="C23">
        <v>55</v>
      </c>
      <c r="D23">
        <v>3</v>
      </c>
      <c r="E23">
        <v>2</v>
      </c>
      <c r="F23">
        <v>2</v>
      </c>
      <c r="G23" t="str">
        <f t="shared" si="1"/>
        <v>insert into game_score (id, matchid, squad, goals, points, time_type) values (61, 16, 55, 3, 2, 2);</v>
      </c>
    </row>
    <row r="24" spans="1:7" x14ac:dyDescent="0.25">
      <c r="A24">
        <f t="shared" si="2"/>
        <v>62</v>
      </c>
      <c r="B24">
        <f t="shared" ref="B24" si="8">B23</f>
        <v>16</v>
      </c>
      <c r="C24">
        <v>55</v>
      </c>
      <c r="D24">
        <v>1</v>
      </c>
      <c r="E24">
        <v>0</v>
      </c>
      <c r="F24">
        <v>1</v>
      </c>
      <c r="G24" t="str">
        <f t="shared" si="1"/>
        <v>insert into game_score (id, matchid, squad, goals, points, time_type) values (62, 16, 55, 1, 0, 1);</v>
      </c>
    </row>
    <row r="25" spans="1:7" x14ac:dyDescent="0.25">
      <c r="A25">
        <f t="shared" si="2"/>
        <v>63</v>
      </c>
      <c r="B25">
        <f t="shared" ref="B25" si="9">B23</f>
        <v>16</v>
      </c>
      <c r="C25">
        <v>54</v>
      </c>
      <c r="D25">
        <v>1</v>
      </c>
      <c r="E25">
        <v>0</v>
      </c>
      <c r="F25">
        <v>2</v>
      </c>
      <c r="G25" t="str">
        <f t="shared" si="1"/>
        <v>insert into game_score (id, matchid, squad, goals, points, time_type) values (63, 16, 54, 1, 0, 2);</v>
      </c>
    </row>
    <row r="26" spans="1:7" x14ac:dyDescent="0.25">
      <c r="A26">
        <f t="shared" si="2"/>
        <v>64</v>
      </c>
      <c r="B26">
        <f t="shared" ref="B26" si="10">B23</f>
        <v>16</v>
      </c>
      <c r="C26">
        <v>54</v>
      </c>
      <c r="D26">
        <v>0</v>
      </c>
      <c r="E26">
        <v>0</v>
      </c>
      <c r="F26">
        <v>1</v>
      </c>
      <c r="G26" t="str">
        <f t="shared" si="1"/>
        <v>insert into game_score (id, matchid, squad, goals, points, time_type) values (64, 16, 54, 0, 0, 1);</v>
      </c>
    </row>
    <row r="27" spans="1:7" x14ac:dyDescent="0.25">
      <c r="A27">
        <f t="shared" si="2"/>
        <v>65</v>
      </c>
      <c r="B27">
        <f t="shared" ref="B27" si="11">B23+1</f>
        <v>17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(65, 17, 54, 4, 2, 2);</v>
      </c>
    </row>
    <row r="28" spans="1:7" x14ac:dyDescent="0.25">
      <c r="A28">
        <f t="shared" si="2"/>
        <v>66</v>
      </c>
      <c r="B28">
        <f t="shared" ref="B28" si="12">B27</f>
        <v>17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(66, 17, 54, 3, 0, 1);</v>
      </c>
    </row>
    <row r="29" spans="1:7" x14ac:dyDescent="0.25">
      <c r="A29">
        <f t="shared" si="2"/>
        <v>67</v>
      </c>
      <c r="B29">
        <f t="shared" ref="B29" si="13">B27</f>
        <v>17</v>
      </c>
      <c r="C29">
        <v>56</v>
      </c>
      <c r="D29">
        <v>1</v>
      </c>
      <c r="E29">
        <v>0</v>
      </c>
      <c r="F29">
        <v>2</v>
      </c>
      <c r="G29" t="str">
        <f t="shared" si="1"/>
        <v>insert into game_score (id, matchid, squad, goals, points, time_type) values (67, 17, 56, 1, 0, 2);</v>
      </c>
    </row>
    <row r="30" spans="1:7" x14ac:dyDescent="0.25">
      <c r="A30">
        <f t="shared" si="2"/>
        <v>68</v>
      </c>
      <c r="B30">
        <f t="shared" ref="B30" si="14">B27</f>
        <v>17</v>
      </c>
      <c r="C30">
        <v>56</v>
      </c>
      <c r="D30">
        <v>1</v>
      </c>
      <c r="E30">
        <v>0</v>
      </c>
      <c r="F30">
        <v>1</v>
      </c>
      <c r="G30" t="str">
        <f t="shared" si="1"/>
        <v>insert into game_score (id, matchid, squad, goals, points, time_type) values (68, 17, 56, 1, 0, 1);</v>
      </c>
    </row>
    <row r="31" spans="1:7" x14ac:dyDescent="0.25">
      <c r="A31">
        <f t="shared" si="2"/>
        <v>69</v>
      </c>
      <c r="B31">
        <f t="shared" ref="B31" si="15">B27+1</f>
        <v>18</v>
      </c>
      <c r="C31">
        <v>55</v>
      </c>
      <c r="D31">
        <v>2</v>
      </c>
      <c r="E31">
        <v>1</v>
      </c>
      <c r="F31">
        <v>2</v>
      </c>
      <c r="G31" t="str">
        <f t="shared" si="1"/>
        <v>insert into game_score (id, matchid, squad, goals, points, time_type) values (69, 18, 55, 2, 1, 2);</v>
      </c>
    </row>
    <row r="32" spans="1:7" x14ac:dyDescent="0.25">
      <c r="A32">
        <f t="shared" si="2"/>
        <v>70</v>
      </c>
      <c r="B32">
        <f t="shared" ref="B32" si="16">B31</f>
        <v>18</v>
      </c>
      <c r="C32">
        <v>55</v>
      </c>
      <c r="D32">
        <v>1</v>
      </c>
      <c r="E32">
        <v>0</v>
      </c>
      <c r="F32">
        <v>1</v>
      </c>
      <c r="G32" t="str">
        <f t="shared" si="1"/>
        <v>insert into game_score (id, matchid, squad, goals, points, time_type) values (70, 18, 55, 1, 0, 1);</v>
      </c>
    </row>
    <row r="33" spans="1:7" x14ac:dyDescent="0.25">
      <c r="A33">
        <f t="shared" si="2"/>
        <v>71</v>
      </c>
      <c r="B33">
        <f t="shared" ref="B33" si="17">B31</f>
        <v>18</v>
      </c>
      <c r="C33">
        <v>598</v>
      </c>
      <c r="D33">
        <v>2</v>
      </c>
      <c r="E33">
        <v>1</v>
      </c>
      <c r="F33">
        <v>2</v>
      </c>
      <c r="G33" t="str">
        <f t="shared" si="1"/>
        <v>insert into game_score (id, matchid, squad, goals, points, time_type) values (71, 18, 598, 2, 1, 2);</v>
      </c>
    </row>
    <row r="34" spans="1:7" x14ac:dyDescent="0.25">
      <c r="A34">
        <f t="shared" si="2"/>
        <v>72</v>
      </c>
      <c r="B34">
        <f t="shared" ref="B34" si="18">B31</f>
        <v>18</v>
      </c>
      <c r="C34">
        <v>598</v>
      </c>
      <c r="D34">
        <v>2</v>
      </c>
      <c r="E34">
        <v>0</v>
      </c>
      <c r="F34">
        <v>1</v>
      </c>
      <c r="G34" t="str">
        <f t="shared" si="1"/>
        <v>insert into game_score (id, matchid, squad, goals, points, time_type) values (72, 18, 598, 2, 0, 1);</v>
      </c>
    </row>
    <row r="35" spans="1:7" x14ac:dyDescent="0.25">
      <c r="A35">
        <f t="shared" si="2"/>
        <v>73</v>
      </c>
      <c r="B35">
        <f t="shared" ref="B35" si="19">B31+1</f>
        <v>19</v>
      </c>
      <c r="C35">
        <v>55</v>
      </c>
      <c r="D35">
        <v>0</v>
      </c>
      <c r="E35">
        <v>0</v>
      </c>
      <c r="F35">
        <v>4</v>
      </c>
      <c r="G35" t="str">
        <f t="shared" si="1"/>
        <v>insert into game_score (id, matchid, squad, goals, points, time_type) values (73, 19, 55, 0, 0, 4);</v>
      </c>
    </row>
    <row r="36" spans="1:7" x14ac:dyDescent="0.25">
      <c r="A36">
        <f t="shared" si="2"/>
        <v>74</v>
      </c>
      <c r="B36">
        <f t="shared" ref="B36:B42" si="20">B35</f>
        <v>19</v>
      </c>
      <c r="C36">
        <v>55</v>
      </c>
      <c r="D36">
        <v>0</v>
      </c>
      <c r="E36">
        <v>0</v>
      </c>
      <c r="F36">
        <v>3</v>
      </c>
      <c r="G36" t="str">
        <f t="shared" si="1"/>
        <v>insert into game_score (id, matchid, squad, goals, points, time_type) values (74, 19, 55, 0, 0, 3);</v>
      </c>
    </row>
    <row r="37" spans="1:7" x14ac:dyDescent="0.25">
      <c r="A37">
        <f t="shared" si="2"/>
        <v>75</v>
      </c>
      <c r="B37">
        <f t="shared" si="20"/>
        <v>19</v>
      </c>
      <c r="C37">
        <v>598</v>
      </c>
      <c r="D37">
        <v>0</v>
      </c>
      <c r="E37">
        <v>0</v>
      </c>
      <c r="F37">
        <v>4</v>
      </c>
      <c r="G37" t="str">
        <f t="shared" si="1"/>
        <v>insert into game_score (id, matchid, squad, goals, points, time_type) values (75, 19, 598, 0, 0, 4);</v>
      </c>
    </row>
    <row r="38" spans="1:7" x14ac:dyDescent="0.25">
      <c r="A38">
        <f t="shared" si="2"/>
        <v>76</v>
      </c>
      <c r="B38">
        <f t="shared" si="20"/>
        <v>19</v>
      </c>
      <c r="C38">
        <v>598</v>
      </c>
      <c r="D38">
        <v>0</v>
      </c>
      <c r="E38">
        <v>0</v>
      </c>
      <c r="F38">
        <v>3</v>
      </c>
      <c r="G38" t="str">
        <f t="shared" si="1"/>
        <v>insert into game_score (id, matchid, squad, goals, points, time_type) values (76, 19, 598, 0, 0, 3);</v>
      </c>
    </row>
    <row r="39" spans="1:7" x14ac:dyDescent="0.25">
      <c r="A39">
        <f t="shared" si="2"/>
        <v>77</v>
      </c>
      <c r="B39">
        <f t="shared" si="20"/>
        <v>19</v>
      </c>
      <c r="C39">
        <v>55</v>
      </c>
      <c r="D39">
        <v>1</v>
      </c>
      <c r="E39">
        <v>2</v>
      </c>
      <c r="F39">
        <v>6</v>
      </c>
      <c r="G39" t="str">
        <f t="shared" si="1"/>
        <v>insert into game_score (id, matchid, squad, goals, points, time_type) values (77, 19, 55, 1, 2, 6);</v>
      </c>
    </row>
    <row r="40" spans="1:7" x14ac:dyDescent="0.25">
      <c r="A40">
        <f t="shared" si="2"/>
        <v>78</v>
      </c>
      <c r="B40">
        <f t="shared" si="20"/>
        <v>19</v>
      </c>
      <c r="C40">
        <v>55</v>
      </c>
      <c r="D40">
        <v>0</v>
      </c>
      <c r="E40">
        <v>0</v>
      </c>
      <c r="F40">
        <v>5</v>
      </c>
      <c r="G40" t="str">
        <f t="shared" si="1"/>
        <v>insert into game_score (id, matchid, squad, goals, points, time_type) values (78, 19, 55, 0, 0, 5);</v>
      </c>
    </row>
    <row r="41" spans="1:7" x14ac:dyDescent="0.25">
      <c r="A41">
        <f t="shared" si="2"/>
        <v>79</v>
      </c>
      <c r="B41">
        <f t="shared" si="20"/>
        <v>19</v>
      </c>
      <c r="C41">
        <v>598</v>
      </c>
      <c r="D41">
        <v>0</v>
      </c>
      <c r="E41">
        <v>0</v>
      </c>
      <c r="F41">
        <v>6</v>
      </c>
      <c r="G41" t="str">
        <f t="shared" si="1"/>
        <v>insert into game_score (id, matchid, squad, goals, points, time_type) values (79, 19, 598, 0, 0, 6);</v>
      </c>
    </row>
    <row r="42" spans="1:7" x14ac:dyDescent="0.25">
      <c r="A42">
        <f t="shared" si="2"/>
        <v>80</v>
      </c>
      <c r="B42">
        <f t="shared" si="20"/>
        <v>19</v>
      </c>
      <c r="C42">
        <v>598</v>
      </c>
      <c r="D42">
        <v>0</v>
      </c>
      <c r="E42">
        <v>0</v>
      </c>
      <c r="F42">
        <v>5</v>
      </c>
      <c r="G42" t="str">
        <f t="shared" si="1"/>
        <v>insert into game_score (id, matchid, squad, goals, points, time_type) values (80, 19, 598, 0, 0, 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20</v>
      </c>
      <c r="B2" s="2" t="str">
        <f>"1920-09-11"</f>
        <v>1920-09-11</v>
      </c>
      <c r="C2">
        <v>2</v>
      </c>
      <c r="G2" t="str">
        <f t="shared" si="0"/>
        <v>insert into game (matchid, matchdate, game_type) values (20, '1920-09-11', 2);</v>
      </c>
    </row>
    <row r="3" spans="1:7" x14ac:dyDescent="0.25">
      <c r="A3">
        <v>21</v>
      </c>
      <c r="B3" s="2" t="str">
        <f>"1920-09-12"</f>
        <v>1920-09-12</v>
      </c>
      <c r="C3">
        <v>2</v>
      </c>
      <c r="G3" t="str">
        <f t="shared" si="0"/>
        <v>insert into game (matchid, matchdate, game_type) values (21, '1920-09-12', 2);</v>
      </c>
    </row>
    <row r="4" spans="1:7" x14ac:dyDescent="0.25">
      <c r="A4">
        <v>22</v>
      </c>
      <c r="B4" s="2" t="str">
        <f>"1920-09-18"</f>
        <v>1920-09-18</v>
      </c>
      <c r="C4">
        <v>2</v>
      </c>
      <c r="G4" t="str">
        <f t="shared" si="0"/>
        <v>insert into game (matchid, matchdate, game_type) values (22, '1920-09-18', 2);</v>
      </c>
    </row>
    <row r="5" spans="1:7" x14ac:dyDescent="0.25">
      <c r="A5">
        <v>23</v>
      </c>
      <c r="B5" s="2" t="str">
        <f>"1920-09-20"</f>
        <v>1920-09-20</v>
      </c>
      <c r="C5">
        <v>2</v>
      </c>
      <c r="G5" t="str">
        <f t="shared" si="0"/>
        <v>insert into game (matchid, matchdate, game_type) values (23, '1920-09-20', 2);</v>
      </c>
    </row>
    <row r="6" spans="1:7" x14ac:dyDescent="0.25">
      <c r="A6">
        <v>24</v>
      </c>
      <c r="B6" s="2" t="str">
        <f>"1920-09-25"</f>
        <v>1920-09-25</v>
      </c>
      <c r="C6">
        <v>2</v>
      </c>
      <c r="G6" t="str">
        <f t="shared" si="0"/>
        <v>insert into game (matchid, matchdate, game_type) values (24, '1920-09-25', 2);</v>
      </c>
    </row>
    <row r="7" spans="1:7" x14ac:dyDescent="0.25">
      <c r="A7">
        <v>25</v>
      </c>
      <c r="B7" s="2" t="str">
        <f>"1920-10-03"</f>
        <v>1920-10-03</v>
      </c>
      <c r="C7">
        <v>2</v>
      </c>
      <c r="G7" t="str">
        <f t="shared" si="0"/>
        <v>insert into game (matchid, matchdate, game_type) values (25, '1920-10-03',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81</v>
      </c>
      <c r="B10">
        <v>20</v>
      </c>
      <c r="C10">
        <v>55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(81, 20, 55, 1, 2, 2);</v>
      </c>
    </row>
    <row r="11" spans="1:7" x14ac:dyDescent="0.25">
      <c r="A11">
        <f>A10+1</f>
        <v>82</v>
      </c>
      <c r="B11">
        <f>B10</f>
        <v>20</v>
      </c>
      <c r="C11">
        <v>55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(82, 20, 55, 0, 0, 1);</v>
      </c>
    </row>
    <row r="12" spans="1:7" x14ac:dyDescent="0.25">
      <c r="A12">
        <f t="shared" ref="A12:A33" si="2">A11+1</f>
        <v>83</v>
      </c>
      <c r="B12">
        <f>B10</f>
        <v>20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(83, 20, 56, 0, 0, 2);</v>
      </c>
    </row>
    <row r="13" spans="1:7" x14ac:dyDescent="0.25">
      <c r="A13">
        <f t="shared" si="2"/>
        <v>84</v>
      </c>
      <c r="B13">
        <f>B10</f>
        <v>20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(84, 20, 56, 0, 0, 1);</v>
      </c>
    </row>
    <row r="14" spans="1:7" x14ac:dyDescent="0.25">
      <c r="A14">
        <f t="shared" si="2"/>
        <v>85</v>
      </c>
      <c r="B14">
        <f>B10+1</f>
        <v>21</v>
      </c>
      <c r="C14">
        <v>54</v>
      </c>
      <c r="D14">
        <v>1</v>
      </c>
      <c r="E14">
        <v>1</v>
      </c>
      <c r="F14">
        <v>2</v>
      </c>
      <c r="G14" t="str">
        <f t="shared" si="1"/>
        <v>insert into game_score (id, matchid, squad, goals, points, time_type) values (85, 21, 54, 1, 1, 2);</v>
      </c>
    </row>
    <row r="15" spans="1:7" x14ac:dyDescent="0.25">
      <c r="A15">
        <f t="shared" si="2"/>
        <v>86</v>
      </c>
      <c r="B15">
        <f>B14</f>
        <v>21</v>
      </c>
      <c r="C15">
        <v>54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(86, 21, 54, 0, 0, 1);</v>
      </c>
    </row>
    <row r="16" spans="1:7" x14ac:dyDescent="0.25">
      <c r="A16">
        <f t="shared" si="2"/>
        <v>87</v>
      </c>
      <c r="B16">
        <f>B14</f>
        <v>21</v>
      </c>
      <c r="C16">
        <v>598</v>
      </c>
      <c r="D16">
        <v>1</v>
      </c>
      <c r="E16">
        <v>1</v>
      </c>
      <c r="F16">
        <v>2</v>
      </c>
      <c r="G16" t="str">
        <f t="shared" si="1"/>
        <v>insert into game_score (id, matchid, squad, goals, points, time_type) values (87, 21, 598, 1, 1, 2);</v>
      </c>
    </row>
    <row r="17" spans="1:7" x14ac:dyDescent="0.25">
      <c r="A17">
        <f t="shared" si="2"/>
        <v>88</v>
      </c>
      <c r="B17">
        <f>B14</f>
        <v>21</v>
      </c>
      <c r="C17">
        <v>598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(88, 21, 598, 1, 0, 1);</v>
      </c>
    </row>
    <row r="18" spans="1:7" x14ac:dyDescent="0.25">
      <c r="A18">
        <f t="shared" si="2"/>
        <v>89</v>
      </c>
      <c r="B18">
        <f t="shared" ref="B18" si="3">B14+1</f>
        <v>22</v>
      </c>
      <c r="C18">
        <v>598</v>
      </c>
      <c r="D18">
        <v>6</v>
      </c>
      <c r="E18">
        <v>2</v>
      </c>
      <c r="F18">
        <v>2</v>
      </c>
      <c r="G18" t="str">
        <f t="shared" si="1"/>
        <v>insert into game_score (id, matchid, squad, goals, points, time_type) values (89, 22, 598, 6, 2, 2);</v>
      </c>
    </row>
    <row r="19" spans="1:7" x14ac:dyDescent="0.25">
      <c r="A19">
        <f t="shared" si="2"/>
        <v>90</v>
      </c>
      <c r="B19">
        <f t="shared" ref="B19" si="4">B18</f>
        <v>22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(90, 22, 598, 3, 0, 1);</v>
      </c>
    </row>
    <row r="20" spans="1:7" x14ac:dyDescent="0.25">
      <c r="A20">
        <f t="shared" si="2"/>
        <v>91</v>
      </c>
      <c r="B20">
        <f t="shared" ref="B20" si="5">B18</f>
        <v>22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(91, 22, 55, 0, 0, 2);</v>
      </c>
    </row>
    <row r="21" spans="1:7" x14ac:dyDescent="0.25">
      <c r="A21">
        <f t="shared" si="2"/>
        <v>92</v>
      </c>
      <c r="B21">
        <f t="shared" ref="B21" si="6">B18</f>
        <v>22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(92, 22, 55, 0, 0, 1);</v>
      </c>
    </row>
    <row r="22" spans="1:7" x14ac:dyDescent="0.25">
      <c r="A22">
        <f t="shared" si="2"/>
        <v>93</v>
      </c>
      <c r="B22">
        <f t="shared" ref="B22" si="7">B18+1</f>
        <v>23</v>
      </c>
      <c r="C22">
        <v>56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(93, 23, 56, 1, 1, 2);</v>
      </c>
    </row>
    <row r="23" spans="1:7" x14ac:dyDescent="0.25">
      <c r="A23">
        <f t="shared" si="2"/>
        <v>94</v>
      </c>
      <c r="B23">
        <f t="shared" ref="B23" si="8">B22</f>
        <v>23</v>
      </c>
      <c r="C23">
        <v>56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(94, 23, 56, 1, 0, 1);</v>
      </c>
    </row>
    <row r="24" spans="1:7" x14ac:dyDescent="0.25">
      <c r="A24">
        <f t="shared" si="2"/>
        <v>95</v>
      </c>
      <c r="B24">
        <f t="shared" ref="B24" si="9">B22</f>
        <v>23</v>
      </c>
      <c r="C24">
        <v>54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(95, 23, 54, 1, 1, 2);</v>
      </c>
    </row>
    <row r="25" spans="1:7" x14ac:dyDescent="0.25">
      <c r="A25">
        <f t="shared" si="2"/>
        <v>96</v>
      </c>
      <c r="B25">
        <f t="shared" ref="B25" si="10">B22</f>
        <v>23</v>
      </c>
      <c r="C25">
        <v>54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(96, 23, 54, 1, 0, 1);</v>
      </c>
    </row>
    <row r="26" spans="1:7" x14ac:dyDescent="0.25">
      <c r="A26">
        <f t="shared" si="2"/>
        <v>97</v>
      </c>
      <c r="B26">
        <f t="shared" ref="B26" si="11">B22+1</f>
        <v>24</v>
      </c>
      <c r="C26">
        <v>54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(97, 24, 54, 2, 2, 2);</v>
      </c>
    </row>
    <row r="27" spans="1:7" x14ac:dyDescent="0.25">
      <c r="A27">
        <f t="shared" si="2"/>
        <v>98</v>
      </c>
      <c r="B27">
        <f t="shared" ref="B27" si="12">B26</f>
        <v>24</v>
      </c>
      <c r="C27">
        <v>54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(98, 24, 54, 1, 0, 1);</v>
      </c>
    </row>
    <row r="28" spans="1:7" x14ac:dyDescent="0.25">
      <c r="A28">
        <f t="shared" si="2"/>
        <v>99</v>
      </c>
      <c r="B28">
        <f t="shared" ref="B28" si="13">B26</f>
        <v>24</v>
      </c>
      <c r="C28">
        <v>55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(99, 24, 55, 0, 0, 2);</v>
      </c>
    </row>
    <row r="29" spans="1:7" x14ac:dyDescent="0.25">
      <c r="A29">
        <f t="shared" si="2"/>
        <v>100</v>
      </c>
      <c r="B29">
        <f t="shared" ref="B29" si="14">B26</f>
        <v>24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(100, 24, 55, 0, 0, 1);</v>
      </c>
    </row>
    <row r="30" spans="1:7" x14ac:dyDescent="0.25">
      <c r="A30">
        <f t="shared" si="2"/>
        <v>101</v>
      </c>
      <c r="B30">
        <f t="shared" ref="B30" si="15">B26+1</f>
        <v>25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(101, 25, 598, 2, 2, 2);</v>
      </c>
    </row>
    <row r="31" spans="1:7" x14ac:dyDescent="0.25">
      <c r="A31">
        <f t="shared" si="2"/>
        <v>102</v>
      </c>
      <c r="B31">
        <f t="shared" ref="B31" si="16">B30</f>
        <v>25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(102, 25, 598, 1, 0, 1);</v>
      </c>
    </row>
    <row r="32" spans="1:7" x14ac:dyDescent="0.25">
      <c r="A32">
        <f t="shared" si="2"/>
        <v>103</v>
      </c>
      <c r="B32">
        <f t="shared" ref="B32" si="17">B30</f>
        <v>25</v>
      </c>
      <c r="C32">
        <v>56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(103, 25, 56, 1, 0, 2);</v>
      </c>
    </row>
    <row r="33" spans="1:7" x14ac:dyDescent="0.25">
      <c r="A33">
        <f t="shared" si="2"/>
        <v>104</v>
      </c>
      <c r="B33">
        <f t="shared" ref="B33" si="18">B30</f>
        <v>25</v>
      </c>
      <c r="C33">
        <v>56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(104, 25, 56,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26</v>
      </c>
      <c r="B2" s="2" t="str">
        <f>"1921-10-02"</f>
        <v>1921-10-02</v>
      </c>
      <c r="C2">
        <v>2</v>
      </c>
      <c r="G2" t="str">
        <f t="shared" si="0"/>
        <v>insert into game (matchid, matchdate, game_type) values (26, '1921-10-02', 2);</v>
      </c>
    </row>
    <row r="3" spans="1:7" x14ac:dyDescent="0.25">
      <c r="A3">
        <v>27</v>
      </c>
      <c r="B3" s="2" t="str">
        <f>"1921-10-09"</f>
        <v>1921-10-09</v>
      </c>
      <c r="C3">
        <v>2</v>
      </c>
      <c r="G3" t="str">
        <f t="shared" si="0"/>
        <v>insert into game (matchid, matchdate, game_type) values (27, '1921-10-09', 2);</v>
      </c>
    </row>
    <row r="4" spans="1:7" x14ac:dyDescent="0.25">
      <c r="A4">
        <v>28</v>
      </c>
      <c r="B4" s="2" t="str">
        <f>"1921-10-12"</f>
        <v>1921-10-12</v>
      </c>
      <c r="C4">
        <v>2</v>
      </c>
      <c r="G4" t="str">
        <f t="shared" si="0"/>
        <v>insert into game (matchid, matchdate, game_type) values (28, '1921-10-12', 2);</v>
      </c>
    </row>
    <row r="5" spans="1:7" x14ac:dyDescent="0.25">
      <c r="A5">
        <v>29</v>
      </c>
      <c r="B5" s="2" t="str">
        <f>"1921-10-16"</f>
        <v>1921-10-16</v>
      </c>
      <c r="C5">
        <v>2</v>
      </c>
      <c r="G5" t="str">
        <f t="shared" si="0"/>
        <v>insert into game (matchid, matchdate, game_type) values (29, '1921-10-16', 2);</v>
      </c>
    </row>
    <row r="6" spans="1:7" x14ac:dyDescent="0.25">
      <c r="A6">
        <v>30</v>
      </c>
      <c r="B6" s="2" t="str">
        <f>"1921-10-23"</f>
        <v>1921-10-23</v>
      </c>
      <c r="C6">
        <v>2</v>
      </c>
      <c r="G6" t="str">
        <f t="shared" si="0"/>
        <v>insert into game (matchid, matchdate, game_type) values (30, '1921-10-23', 2);</v>
      </c>
    </row>
    <row r="7" spans="1:7" x14ac:dyDescent="0.25">
      <c r="A7">
        <v>31</v>
      </c>
      <c r="B7" s="2" t="str">
        <f>"1921-10-30"</f>
        <v>1921-10-30</v>
      </c>
      <c r="C7">
        <v>2</v>
      </c>
      <c r="G7" t="str">
        <f t="shared" si="0"/>
        <v>insert into game (matchid, matchdate, game_type) values (31, '1921-10-30',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105</v>
      </c>
      <c r="B10">
        <v>26</v>
      </c>
      <c r="C10">
        <v>54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(105, 26, 54, 1, 2, 2);</v>
      </c>
    </row>
    <row r="11" spans="1:7" x14ac:dyDescent="0.25">
      <c r="A11">
        <f>A10+1</f>
        <v>106</v>
      </c>
      <c r="B11">
        <f>B10</f>
        <v>26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(106, 26, 54, 0, 0, 1);</v>
      </c>
    </row>
    <row r="12" spans="1:7" x14ac:dyDescent="0.25">
      <c r="A12">
        <f t="shared" ref="A12:A33" si="2">A11+1</f>
        <v>107</v>
      </c>
      <c r="B12">
        <f>B10</f>
        <v>26</v>
      </c>
      <c r="C12">
        <v>55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(107, 26, 55, 0, 0, 2);</v>
      </c>
    </row>
    <row r="13" spans="1:7" x14ac:dyDescent="0.25">
      <c r="A13">
        <f t="shared" si="2"/>
        <v>108</v>
      </c>
      <c r="B13">
        <f>B10</f>
        <v>26</v>
      </c>
      <c r="C13">
        <v>55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(108, 26, 55, 0, 0, 1);</v>
      </c>
    </row>
    <row r="14" spans="1:7" x14ac:dyDescent="0.25">
      <c r="A14">
        <f t="shared" si="2"/>
        <v>109</v>
      </c>
      <c r="B14">
        <f>B10+1</f>
        <v>27</v>
      </c>
      <c r="C14">
        <v>595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(109, 27, 595, 2, 2, 2);</v>
      </c>
    </row>
    <row r="15" spans="1:7" x14ac:dyDescent="0.25">
      <c r="A15">
        <f t="shared" si="2"/>
        <v>110</v>
      </c>
      <c r="B15">
        <f>B14</f>
        <v>27</v>
      </c>
      <c r="C15">
        <v>595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(110, 27, 595, 1, 0, 1);</v>
      </c>
    </row>
    <row r="16" spans="1:7" x14ac:dyDescent="0.25">
      <c r="A16">
        <f t="shared" si="2"/>
        <v>111</v>
      </c>
      <c r="B16">
        <f>B14</f>
        <v>27</v>
      </c>
      <c r="C16">
        <v>598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(111, 27, 598, 1, 0, 2);</v>
      </c>
    </row>
    <row r="17" spans="1:7" x14ac:dyDescent="0.25">
      <c r="A17">
        <f t="shared" si="2"/>
        <v>112</v>
      </c>
      <c r="B17">
        <f>B14</f>
        <v>27</v>
      </c>
      <c r="C17">
        <v>598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(112, 27, 598, 0, 0, 1);</v>
      </c>
    </row>
    <row r="18" spans="1:7" x14ac:dyDescent="0.25">
      <c r="A18">
        <f t="shared" si="2"/>
        <v>113</v>
      </c>
      <c r="B18">
        <f t="shared" ref="B18" si="3">B14+1</f>
        <v>28</v>
      </c>
      <c r="C18">
        <v>595</v>
      </c>
      <c r="D18">
        <v>0</v>
      </c>
      <c r="E18">
        <v>0</v>
      </c>
      <c r="F18">
        <v>2</v>
      </c>
      <c r="G18" t="str">
        <f t="shared" si="1"/>
        <v>insert into game_score (id, matchid, squad, goals, points, time_type) values (113, 28, 595, 0, 0, 2);</v>
      </c>
    </row>
    <row r="19" spans="1:7" x14ac:dyDescent="0.25">
      <c r="A19">
        <f t="shared" si="2"/>
        <v>114</v>
      </c>
      <c r="B19">
        <f t="shared" ref="B19" si="4">B18</f>
        <v>28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(114, 28, 595, 0, 0, 1);</v>
      </c>
    </row>
    <row r="20" spans="1:7" x14ac:dyDescent="0.25">
      <c r="A20">
        <f t="shared" si="2"/>
        <v>115</v>
      </c>
      <c r="B20">
        <f t="shared" ref="B20" si="5">B18</f>
        <v>28</v>
      </c>
      <c r="C20">
        <v>55</v>
      </c>
      <c r="D20">
        <v>3</v>
      </c>
      <c r="E20">
        <v>2</v>
      </c>
      <c r="F20">
        <v>2</v>
      </c>
      <c r="G20" t="str">
        <f t="shared" si="1"/>
        <v>insert into game_score (id, matchid, squad, goals, points, time_type) values (115, 28, 55, 3, 2, 2);</v>
      </c>
    </row>
    <row r="21" spans="1:7" x14ac:dyDescent="0.25">
      <c r="A21">
        <f t="shared" si="2"/>
        <v>116</v>
      </c>
      <c r="B21">
        <f t="shared" ref="B21" si="6">B18</f>
        <v>28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(116, 28, 55, 2, 0, 1);</v>
      </c>
    </row>
    <row r="22" spans="1:7" x14ac:dyDescent="0.25">
      <c r="A22">
        <f t="shared" si="2"/>
        <v>117</v>
      </c>
      <c r="B22">
        <f t="shared" ref="B22" si="7">B18+1</f>
        <v>29</v>
      </c>
      <c r="C22">
        <v>54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(117, 29, 54, 3, 2, 2);</v>
      </c>
    </row>
    <row r="23" spans="1:7" x14ac:dyDescent="0.25">
      <c r="A23">
        <f t="shared" si="2"/>
        <v>118</v>
      </c>
      <c r="B23">
        <f t="shared" ref="B23" si="8">B22</f>
        <v>29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(118, 29, 54, 1, 0, 1);</v>
      </c>
    </row>
    <row r="24" spans="1:7" x14ac:dyDescent="0.25">
      <c r="A24">
        <f t="shared" si="2"/>
        <v>119</v>
      </c>
      <c r="B24">
        <f t="shared" ref="B24" si="9">B22</f>
        <v>29</v>
      </c>
      <c r="C24">
        <v>595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(119, 29, 595, 0, 0, 2);</v>
      </c>
    </row>
    <row r="25" spans="1:7" x14ac:dyDescent="0.25">
      <c r="A25">
        <f t="shared" si="2"/>
        <v>120</v>
      </c>
      <c r="B25">
        <f t="shared" ref="B25" si="10">B22</f>
        <v>29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(120, 29, 595, 0, 0, 1);</v>
      </c>
    </row>
    <row r="26" spans="1:7" x14ac:dyDescent="0.25">
      <c r="A26">
        <f t="shared" si="2"/>
        <v>121</v>
      </c>
      <c r="B26">
        <f t="shared" ref="B26" si="11">B22+1</f>
        <v>30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(121, 30, 598, 2, 2, 2);</v>
      </c>
    </row>
    <row r="27" spans="1:7" x14ac:dyDescent="0.25">
      <c r="A27">
        <f t="shared" si="2"/>
        <v>122</v>
      </c>
      <c r="B27">
        <f t="shared" ref="B27" si="12">B26</f>
        <v>30</v>
      </c>
      <c r="C27">
        <v>598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(122, 30, 598, 1, 0, 1);</v>
      </c>
    </row>
    <row r="28" spans="1:7" x14ac:dyDescent="0.25">
      <c r="A28">
        <f t="shared" si="2"/>
        <v>123</v>
      </c>
      <c r="B28">
        <f t="shared" ref="B28" si="13">B26</f>
        <v>30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(123, 30, 55, 1, 0, 2);</v>
      </c>
    </row>
    <row r="29" spans="1:7" x14ac:dyDescent="0.25">
      <c r="A29">
        <f t="shared" si="2"/>
        <v>124</v>
      </c>
      <c r="B29">
        <f t="shared" ref="B29" si="14">B26</f>
        <v>30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(124, 30, 55, 0, 0, 1);</v>
      </c>
    </row>
    <row r="30" spans="1:7" x14ac:dyDescent="0.25">
      <c r="A30">
        <f t="shared" si="2"/>
        <v>125</v>
      </c>
      <c r="B30">
        <f t="shared" ref="B30" si="15">B26+1</f>
        <v>31</v>
      </c>
      <c r="C30">
        <v>54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(125, 31, 54, 1, 2, 2);</v>
      </c>
    </row>
    <row r="31" spans="1:7" x14ac:dyDescent="0.25">
      <c r="A31">
        <f t="shared" si="2"/>
        <v>126</v>
      </c>
      <c r="B31">
        <f t="shared" ref="B31" si="16">B30</f>
        <v>31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(126, 31, 54, 0, 0, 1);</v>
      </c>
    </row>
    <row r="32" spans="1:7" x14ac:dyDescent="0.25">
      <c r="A32">
        <f t="shared" si="2"/>
        <v>127</v>
      </c>
      <c r="B32">
        <f t="shared" ref="B32" si="17">B30</f>
        <v>31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(127, 31, 598, 0, 0, 2);</v>
      </c>
    </row>
    <row r="33" spans="1:7" x14ac:dyDescent="0.25">
      <c r="A33">
        <f t="shared" si="2"/>
        <v>128</v>
      </c>
      <c r="B33">
        <f t="shared" ref="B33" si="18">B30</f>
        <v>31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(128, 31, 598,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32</v>
      </c>
      <c r="B2" s="2" t="str">
        <f>"1922-09-17"</f>
        <v>1922-09-17</v>
      </c>
      <c r="C2">
        <v>2</v>
      </c>
      <c r="G2" t="str">
        <f t="shared" si="0"/>
        <v>insert into game (matchid, matchdate, game_type) values (32, '1922-09-17', 2);</v>
      </c>
    </row>
    <row r="3" spans="1:7" x14ac:dyDescent="0.25">
      <c r="A3">
        <v>33</v>
      </c>
      <c r="B3" s="2" t="str">
        <f>"1922-09-23"</f>
        <v>1922-09-23</v>
      </c>
      <c r="C3">
        <v>2</v>
      </c>
      <c r="G3" t="str">
        <f t="shared" si="0"/>
        <v>insert into game (matchid, matchdate, game_type) values (33, '1922-09-23', 2);</v>
      </c>
    </row>
    <row r="4" spans="1:7" x14ac:dyDescent="0.25">
      <c r="A4">
        <v>34</v>
      </c>
      <c r="B4" s="2" t="str">
        <f>"1922-09-24"</f>
        <v>1922-09-24</v>
      </c>
      <c r="C4">
        <v>2</v>
      </c>
      <c r="G4" t="str">
        <f t="shared" si="0"/>
        <v>insert into game (matchid, matchdate, game_type) values (34, '1922-09-24', 2);</v>
      </c>
    </row>
    <row r="5" spans="1:7" x14ac:dyDescent="0.25">
      <c r="A5">
        <v>35</v>
      </c>
      <c r="B5" s="2" t="str">
        <f>"1922-09-28"</f>
        <v>1922-09-28</v>
      </c>
      <c r="C5">
        <v>2</v>
      </c>
      <c r="G5" t="str">
        <f t="shared" si="0"/>
        <v>insert into game (matchid, matchdate, game_type) values (35, '1922-09-28', 2);</v>
      </c>
    </row>
    <row r="6" spans="1:7" x14ac:dyDescent="0.25">
      <c r="A6">
        <v>36</v>
      </c>
      <c r="B6" s="2" t="str">
        <f>"1922-10-01"</f>
        <v>1922-10-01</v>
      </c>
      <c r="C6">
        <v>2</v>
      </c>
      <c r="G6" t="str">
        <f t="shared" si="0"/>
        <v>insert into game (matchid, matchdate, game_type) values (36, '1922-10-01', 2);</v>
      </c>
    </row>
    <row r="7" spans="1:7" x14ac:dyDescent="0.25">
      <c r="A7">
        <v>37</v>
      </c>
      <c r="B7" s="2" t="str">
        <f>"1922-10-05"</f>
        <v>1922-10-05</v>
      </c>
      <c r="C7">
        <v>2</v>
      </c>
      <c r="G7" t="str">
        <f t="shared" si="0"/>
        <v>insert into game (matchid, matchdate, game_type) values (37, '1922-10-05', 2);</v>
      </c>
    </row>
    <row r="8" spans="1:7" x14ac:dyDescent="0.25">
      <c r="A8">
        <v>38</v>
      </c>
      <c r="B8" s="2" t="str">
        <f>"1922-10-08"</f>
        <v>1922-10-08</v>
      </c>
      <c r="C8">
        <v>2</v>
      </c>
      <c r="G8" t="str">
        <f t="shared" si="0"/>
        <v>insert into game (matchid, matchdate, game_type) values (38, '1922-10-08', 2);</v>
      </c>
    </row>
    <row r="9" spans="1:7" x14ac:dyDescent="0.25">
      <c r="A9">
        <v>39</v>
      </c>
      <c r="B9" s="2" t="str">
        <f>"1922-10-12"</f>
        <v>1922-10-12</v>
      </c>
      <c r="C9">
        <v>2</v>
      </c>
      <c r="G9" t="str">
        <f t="shared" si="0"/>
        <v>insert into game (matchid, matchdate, game_type) values (39, '1922-10-12', 2);</v>
      </c>
    </row>
    <row r="10" spans="1:7" x14ac:dyDescent="0.25">
      <c r="A10">
        <v>40</v>
      </c>
      <c r="B10" s="2" t="str">
        <f>"1922-10-15"</f>
        <v>1922-10-15</v>
      </c>
      <c r="C10">
        <v>2</v>
      </c>
      <c r="G10" t="str">
        <f t="shared" si="0"/>
        <v>insert into game (matchid, matchdate, game_type) values (40, '1922-10-15', 2);</v>
      </c>
    </row>
    <row r="11" spans="1:7" x14ac:dyDescent="0.25">
      <c r="A11">
        <v>41</v>
      </c>
      <c r="B11" s="2" t="str">
        <f>"1922-10-18"</f>
        <v>1922-10-18</v>
      </c>
      <c r="C11">
        <v>2</v>
      </c>
      <c r="G11" t="str">
        <f t="shared" si="0"/>
        <v>insert into game (matchid, matchdate, game_type) values (41, '1922-10-18', 2);</v>
      </c>
    </row>
    <row r="12" spans="1:7" x14ac:dyDescent="0.25">
      <c r="A12">
        <v>42</v>
      </c>
      <c r="B12" s="2" t="str">
        <f>"1922-10-22"</f>
        <v>1922-10-22</v>
      </c>
      <c r="C12">
        <v>7</v>
      </c>
      <c r="G12" t="str">
        <f t="shared" si="0"/>
        <v>insert into game (matchid, matchdate, game_type) values (42, '1922-10-22', 7);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>
        <v>129</v>
      </c>
      <c r="B15">
        <v>32</v>
      </c>
      <c r="C15">
        <v>55</v>
      </c>
      <c r="D15">
        <v>1</v>
      </c>
      <c r="E15">
        <v>1</v>
      </c>
      <c r="F15">
        <v>2</v>
      </c>
      <c r="G15" t="str">
        <f t="shared" ref="G15:G58" si="1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(129, 32, 55, 1, 1, 2);</v>
      </c>
    </row>
    <row r="16" spans="1:7" x14ac:dyDescent="0.25">
      <c r="A16">
        <f>A15+1</f>
        <v>130</v>
      </c>
      <c r="B16">
        <f>B15</f>
        <v>32</v>
      </c>
      <c r="C16">
        <v>55</v>
      </c>
      <c r="D16">
        <v>1</v>
      </c>
      <c r="E16">
        <v>0</v>
      </c>
      <c r="F16">
        <v>1</v>
      </c>
      <c r="G16" t="str">
        <f t="shared" si="1"/>
        <v>insert into game_score (id, matchid, squad, goals, points, time_type) values (130, 32, 55, 1, 0, 1);</v>
      </c>
    </row>
    <row r="17" spans="1:7" x14ac:dyDescent="0.25">
      <c r="A17">
        <f t="shared" ref="A17:A58" si="2">A16+1</f>
        <v>131</v>
      </c>
      <c r="B17">
        <f>B15</f>
        <v>32</v>
      </c>
      <c r="C17">
        <v>56</v>
      </c>
      <c r="D17">
        <v>1</v>
      </c>
      <c r="E17">
        <v>1</v>
      </c>
      <c r="F17">
        <v>2</v>
      </c>
      <c r="G17" t="str">
        <f t="shared" si="1"/>
        <v>insert into game_score (id, matchid, squad, goals, points, time_type) values (131, 32, 56, 1, 1, 2);</v>
      </c>
    </row>
    <row r="18" spans="1:7" x14ac:dyDescent="0.25">
      <c r="A18">
        <f t="shared" si="2"/>
        <v>132</v>
      </c>
      <c r="B18">
        <f>B15</f>
        <v>32</v>
      </c>
      <c r="C18">
        <v>56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(132, 32, 56, 1, 0, 1);</v>
      </c>
    </row>
    <row r="19" spans="1:7" x14ac:dyDescent="0.25">
      <c r="A19">
        <f t="shared" si="2"/>
        <v>133</v>
      </c>
      <c r="B19">
        <f>B15+1</f>
        <v>33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(133, 33, 598, 2, 2, 2);</v>
      </c>
    </row>
    <row r="20" spans="1:7" x14ac:dyDescent="0.25">
      <c r="A20">
        <f t="shared" si="2"/>
        <v>134</v>
      </c>
      <c r="B20">
        <f>B19</f>
        <v>33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(134, 33, 598, 2, 0, 1);</v>
      </c>
    </row>
    <row r="21" spans="1:7" x14ac:dyDescent="0.25">
      <c r="A21">
        <f t="shared" si="2"/>
        <v>135</v>
      </c>
      <c r="B21">
        <f>B19</f>
        <v>33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(135, 33, 56, 0, 0, 2);</v>
      </c>
    </row>
    <row r="22" spans="1:7" x14ac:dyDescent="0.25">
      <c r="A22">
        <f t="shared" si="2"/>
        <v>136</v>
      </c>
      <c r="B22">
        <f>B19</f>
        <v>33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(136, 33, 56, 0, 0, 1);</v>
      </c>
    </row>
    <row r="23" spans="1:7" x14ac:dyDescent="0.25">
      <c r="A23">
        <f t="shared" si="2"/>
        <v>137</v>
      </c>
      <c r="B23">
        <f t="shared" ref="B23" si="3">B19+1</f>
        <v>34</v>
      </c>
      <c r="C23">
        <v>55</v>
      </c>
      <c r="D23">
        <v>1</v>
      </c>
      <c r="E23">
        <v>1</v>
      </c>
      <c r="F23">
        <v>2</v>
      </c>
      <c r="G23" t="str">
        <f t="shared" si="1"/>
        <v>insert into game_score (id, matchid, squad, goals, points, time_type) values (137, 34, 55, 1, 1, 2);</v>
      </c>
    </row>
    <row r="24" spans="1:7" x14ac:dyDescent="0.25">
      <c r="A24">
        <f t="shared" si="2"/>
        <v>138</v>
      </c>
      <c r="B24">
        <f t="shared" ref="B24" si="4">B23</f>
        <v>34</v>
      </c>
      <c r="C24">
        <v>55</v>
      </c>
      <c r="D24">
        <v>0</v>
      </c>
      <c r="E24">
        <v>0</v>
      </c>
      <c r="F24">
        <v>1</v>
      </c>
      <c r="G24" t="str">
        <f t="shared" si="1"/>
        <v>insert into game_score (id, matchid, squad, goals, points, time_type) values (138, 34, 55, 0, 0, 1);</v>
      </c>
    </row>
    <row r="25" spans="1:7" x14ac:dyDescent="0.25">
      <c r="A25">
        <f t="shared" si="2"/>
        <v>139</v>
      </c>
      <c r="B25">
        <f t="shared" ref="B25" si="5">B23</f>
        <v>34</v>
      </c>
      <c r="C25">
        <v>595</v>
      </c>
      <c r="D25">
        <v>1</v>
      </c>
      <c r="E25">
        <v>1</v>
      </c>
      <c r="F25">
        <v>2</v>
      </c>
      <c r="G25" t="str">
        <f t="shared" si="1"/>
        <v>insert into game_score (id, matchid, squad, goals, points, time_type) values (139, 34, 595, 1, 1, 2);</v>
      </c>
    </row>
    <row r="26" spans="1:7" x14ac:dyDescent="0.25">
      <c r="A26">
        <f t="shared" si="2"/>
        <v>140</v>
      </c>
      <c r="B26">
        <f t="shared" ref="B26" si="6">B23</f>
        <v>34</v>
      </c>
      <c r="C26">
        <v>595</v>
      </c>
      <c r="D26">
        <v>1</v>
      </c>
      <c r="E26">
        <v>0</v>
      </c>
      <c r="F26">
        <v>1</v>
      </c>
      <c r="G26" t="str">
        <f t="shared" si="1"/>
        <v>insert into game_score (id, matchid, squad, goals, points, time_type) values (140, 34, 595, 1, 0, 1);</v>
      </c>
    </row>
    <row r="27" spans="1:7" x14ac:dyDescent="0.25">
      <c r="A27">
        <f t="shared" si="2"/>
        <v>141</v>
      </c>
      <c r="B27">
        <f t="shared" ref="B27" si="7">B23+1</f>
        <v>35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(141, 35, 54, 4, 2, 2);</v>
      </c>
    </row>
    <row r="28" spans="1:7" x14ac:dyDescent="0.25">
      <c r="A28">
        <f t="shared" si="2"/>
        <v>142</v>
      </c>
      <c r="B28">
        <f t="shared" ref="B28" si="8">B27</f>
        <v>35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(142, 35, 54, 3, 0, 1);</v>
      </c>
    </row>
    <row r="29" spans="1:7" x14ac:dyDescent="0.25">
      <c r="A29">
        <f t="shared" si="2"/>
        <v>143</v>
      </c>
      <c r="B29">
        <f t="shared" ref="B29" si="9">B27</f>
        <v>35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(143, 35, 56, 0, 0, 2);</v>
      </c>
    </row>
    <row r="30" spans="1:7" x14ac:dyDescent="0.25">
      <c r="A30">
        <f t="shared" si="2"/>
        <v>144</v>
      </c>
      <c r="B30">
        <f t="shared" ref="B30" si="10">B27</f>
        <v>35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(144, 35, 56, 0, 0, 1);</v>
      </c>
    </row>
    <row r="31" spans="1:7" x14ac:dyDescent="0.25">
      <c r="A31">
        <f t="shared" si="2"/>
        <v>145</v>
      </c>
      <c r="B31">
        <f t="shared" ref="B31" si="11">B27+1</f>
        <v>36</v>
      </c>
      <c r="C31">
        <v>55</v>
      </c>
      <c r="D31">
        <v>0</v>
      </c>
      <c r="E31">
        <v>1</v>
      </c>
      <c r="F31">
        <v>2</v>
      </c>
      <c r="G31" t="str">
        <f t="shared" si="1"/>
        <v>insert into game_score (id, matchid, squad, goals, points, time_type) values (145, 36, 55, 0, 1, 2);</v>
      </c>
    </row>
    <row r="32" spans="1:7" x14ac:dyDescent="0.25">
      <c r="A32">
        <f t="shared" si="2"/>
        <v>146</v>
      </c>
      <c r="B32">
        <f t="shared" ref="B32" si="12">B31</f>
        <v>36</v>
      </c>
      <c r="C32">
        <v>55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(146, 36, 55, 0, 0, 1);</v>
      </c>
    </row>
    <row r="33" spans="1:7" x14ac:dyDescent="0.25">
      <c r="A33">
        <f t="shared" si="2"/>
        <v>147</v>
      </c>
      <c r="B33">
        <f t="shared" ref="B33" si="13">B31</f>
        <v>36</v>
      </c>
      <c r="C33">
        <v>598</v>
      </c>
      <c r="D33">
        <v>0</v>
      </c>
      <c r="E33">
        <v>1</v>
      </c>
      <c r="F33">
        <v>2</v>
      </c>
      <c r="G33" t="str">
        <f t="shared" si="1"/>
        <v>insert into game_score (id, matchid, squad, goals, points, time_type) values (147, 36, 598, 0, 1, 2);</v>
      </c>
    </row>
    <row r="34" spans="1:7" x14ac:dyDescent="0.25">
      <c r="A34">
        <f t="shared" si="2"/>
        <v>148</v>
      </c>
      <c r="B34">
        <f t="shared" ref="B34" si="14">B31</f>
        <v>36</v>
      </c>
      <c r="C34">
        <v>598</v>
      </c>
      <c r="D34">
        <v>0</v>
      </c>
      <c r="E34">
        <v>0</v>
      </c>
      <c r="F34">
        <v>1</v>
      </c>
      <c r="G34" t="str">
        <f t="shared" si="1"/>
        <v>insert into game_score (id, matchid, squad, goals, points, time_type) values (148, 36, 598, 0, 0, 1);</v>
      </c>
    </row>
    <row r="35" spans="1:7" x14ac:dyDescent="0.25">
      <c r="A35">
        <f t="shared" si="2"/>
        <v>149</v>
      </c>
      <c r="B35">
        <f t="shared" ref="B35" si="15">B31+1</f>
        <v>37</v>
      </c>
      <c r="C35">
        <v>595</v>
      </c>
      <c r="D35">
        <v>3</v>
      </c>
      <c r="E35">
        <v>2</v>
      </c>
      <c r="F35">
        <v>2</v>
      </c>
      <c r="G35" t="str">
        <f t="shared" si="1"/>
        <v>insert into game_score (id, matchid, squad, goals, points, time_type) values (149, 37, 595, 3, 2, 2);</v>
      </c>
    </row>
    <row r="36" spans="1:7" x14ac:dyDescent="0.25">
      <c r="A36">
        <f t="shared" si="2"/>
        <v>150</v>
      </c>
      <c r="B36">
        <f t="shared" ref="B36" si="16">B35</f>
        <v>37</v>
      </c>
      <c r="C36">
        <v>595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(150, 37, 595, 2, 0, 1);</v>
      </c>
    </row>
    <row r="37" spans="1:7" x14ac:dyDescent="0.25">
      <c r="A37">
        <f t="shared" si="2"/>
        <v>151</v>
      </c>
      <c r="B37">
        <f t="shared" ref="B37" si="17">B35</f>
        <v>37</v>
      </c>
      <c r="C37">
        <v>56</v>
      </c>
      <c r="D37">
        <v>0</v>
      </c>
      <c r="E37">
        <v>0</v>
      </c>
      <c r="F37">
        <v>2</v>
      </c>
      <c r="G37" t="str">
        <f t="shared" si="1"/>
        <v>insert into game_score (id, matchid, squad, goals, points, time_type) values (151, 37, 56, 0, 0, 2);</v>
      </c>
    </row>
    <row r="38" spans="1:7" x14ac:dyDescent="0.25">
      <c r="A38">
        <f t="shared" si="2"/>
        <v>152</v>
      </c>
      <c r="B38">
        <f t="shared" ref="B38" si="18">B35</f>
        <v>37</v>
      </c>
      <c r="C38">
        <v>56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(152, 37, 56, 0, 0, 1);</v>
      </c>
    </row>
    <row r="39" spans="1:7" x14ac:dyDescent="0.25">
      <c r="A39">
        <f t="shared" si="2"/>
        <v>153</v>
      </c>
      <c r="B39">
        <f t="shared" ref="B39" si="19">B35+1</f>
        <v>38</v>
      </c>
      <c r="C39">
        <v>598</v>
      </c>
      <c r="D39">
        <v>1</v>
      </c>
      <c r="E39">
        <v>2</v>
      </c>
      <c r="F39">
        <v>2</v>
      </c>
      <c r="G39" t="str">
        <f t="shared" si="1"/>
        <v>insert into game_score (id, matchid, squad, goals, points, time_type) values (153, 38, 598, 1, 2, 2);</v>
      </c>
    </row>
    <row r="40" spans="1:7" x14ac:dyDescent="0.25">
      <c r="A40">
        <f t="shared" si="2"/>
        <v>154</v>
      </c>
      <c r="B40">
        <f t="shared" ref="B40" si="20">B39</f>
        <v>38</v>
      </c>
      <c r="C40">
        <v>598</v>
      </c>
      <c r="D40">
        <v>1</v>
      </c>
      <c r="E40">
        <v>0</v>
      </c>
      <c r="F40">
        <v>1</v>
      </c>
      <c r="G40" t="str">
        <f t="shared" si="1"/>
        <v>insert into game_score (id, matchid, squad, goals, points, time_type) values (154, 38, 598, 1, 0, 1);</v>
      </c>
    </row>
    <row r="41" spans="1:7" x14ac:dyDescent="0.25">
      <c r="A41">
        <f t="shared" si="2"/>
        <v>155</v>
      </c>
      <c r="B41">
        <f t="shared" ref="B41" si="21">B39</f>
        <v>38</v>
      </c>
      <c r="C41">
        <v>54</v>
      </c>
      <c r="D41">
        <v>0</v>
      </c>
      <c r="E41">
        <v>0</v>
      </c>
      <c r="F41">
        <v>2</v>
      </c>
      <c r="G41" t="str">
        <f t="shared" si="1"/>
        <v>insert into game_score (id, matchid, squad, goals, points, time_type) values (155, 38, 54, 0, 0, 2);</v>
      </c>
    </row>
    <row r="42" spans="1:7" x14ac:dyDescent="0.25">
      <c r="A42">
        <f t="shared" si="2"/>
        <v>156</v>
      </c>
      <c r="B42">
        <f t="shared" ref="B42" si="22">B39</f>
        <v>38</v>
      </c>
      <c r="C42">
        <v>54</v>
      </c>
      <c r="D42">
        <v>0</v>
      </c>
      <c r="E42">
        <v>0</v>
      </c>
      <c r="F42">
        <v>1</v>
      </c>
      <c r="G42" t="str">
        <f t="shared" si="1"/>
        <v>insert into game_score (id, matchid, squad, goals, points, time_type) values (156, 38, 54, 0, 0, 1);</v>
      </c>
    </row>
    <row r="43" spans="1:7" x14ac:dyDescent="0.25">
      <c r="A43">
        <f t="shared" si="2"/>
        <v>157</v>
      </c>
      <c r="B43">
        <f t="shared" ref="B43" si="23">B39+1</f>
        <v>39</v>
      </c>
      <c r="C43">
        <v>595</v>
      </c>
      <c r="D43">
        <v>1</v>
      </c>
      <c r="E43">
        <v>2</v>
      </c>
      <c r="F43">
        <v>2</v>
      </c>
      <c r="G43" t="str">
        <f t="shared" si="1"/>
        <v>insert into game_score (id, matchid, squad, goals, points, time_type) values (157, 39, 595, 1, 2, 2);</v>
      </c>
    </row>
    <row r="44" spans="1:7" x14ac:dyDescent="0.25">
      <c r="A44">
        <f t="shared" si="2"/>
        <v>158</v>
      </c>
      <c r="B44">
        <f t="shared" ref="B44" si="24">B43</f>
        <v>39</v>
      </c>
      <c r="C44">
        <v>595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(158, 39, 595, 1, 0, 1);</v>
      </c>
    </row>
    <row r="45" spans="1:7" x14ac:dyDescent="0.25">
      <c r="A45">
        <f t="shared" si="2"/>
        <v>159</v>
      </c>
      <c r="B45">
        <f t="shared" ref="B45" si="25">B43</f>
        <v>39</v>
      </c>
      <c r="C45">
        <v>598</v>
      </c>
      <c r="D45">
        <v>0</v>
      </c>
      <c r="E45">
        <v>0</v>
      </c>
      <c r="F45">
        <v>2</v>
      </c>
      <c r="G45" t="str">
        <f t="shared" si="1"/>
        <v>insert into game_score (id, matchid, squad, goals, points, time_type) values (159, 39, 598, 0, 0, 2);</v>
      </c>
    </row>
    <row r="46" spans="1:7" x14ac:dyDescent="0.25">
      <c r="A46">
        <f t="shared" si="2"/>
        <v>160</v>
      </c>
      <c r="B46">
        <f t="shared" ref="B46" si="26">B43</f>
        <v>39</v>
      </c>
      <c r="C46">
        <v>598</v>
      </c>
      <c r="D46">
        <v>0</v>
      </c>
      <c r="E46">
        <v>0</v>
      </c>
      <c r="F46">
        <v>1</v>
      </c>
      <c r="G46" t="str">
        <f t="shared" si="1"/>
        <v>insert into game_score (id, matchid, squad, goals, points, time_type) values (160, 39, 598, 0, 0, 1);</v>
      </c>
    </row>
    <row r="47" spans="1:7" x14ac:dyDescent="0.25">
      <c r="A47">
        <f t="shared" si="2"/>
        <v>161</v>
      </c>
      <c r="B47">
        <f t="shared" ref="B47" si="27">B43+1</f>
        <v>40</v>
      </c>
      <c r="C47">
        <v>55</v>
      </c>
      <c r="D47">
        <v>2</v>
      </c>
      <c r="E47">
        <v>2</v>
      </c>
      <c r="F47">
        <v>2</v>
      </c>
      <c r="G47" t="str">
        <f t="shared" si="1"/>
        <v>insert into game_score (id, matchid, squad, goals, points, time_type) values (161, 40, 55, 2, 2, 2);</v>
      </c>
    </row>
    <row r="48" spans="1:7" x14ac:dyDescent="0.25">
      <c r="A48">
        <f t="shared" si="2"/>
        <v>162</v>
      </c>
      <c r="B48">
        <f t="shared" ref="B48" si="28">B47</f>
        <v>40</v>
      </c>
      <c r="C48">
        <v>55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(162, 40, 55, 1, 0, 1);</v>
      </c>
    </row>
    <row r="49" spans="1:7" x14ac:dyDescent="0.25">
      <c r="A49">
        <f t="shared" si="2"/>
        <v>163</v>
      </c>
      <c r="B49">
        <f t="shared" ref="B49" si="29">B47</f>
        <v>40</v>
      </c>
      <c r="C49">
        <v>54</v>
      </c>
      <c r="D49">
        <v>0</v>
      </c>
      <c r="E49">
        <v>0</v>
      </c>
      <c r="F49">
        <v>2</v>
      </c>
      <c r="G49" t="str">
        <f t="shared" si="1"/>
        <v>insert into game_score (id, matchid, squad, goals, points, time_type) values (163, 40, 54, 0, 0, 2);</v>
      </c>
    </row>
    <row r="50" spans="1:7" x14ac:dyDescent="0.25">
      <c r="A50">
        <f t="shared" si="2"/>
        <v>164</v>
      </c>
      <c r="B50">
        <f t="shared" ref="B50" si="30">B47</f>
        <v>40</v>
      </c>
      <c r="C50">
        <v>54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(164, 40, 54, 0, 0, 1);</v>
      </c>
    </row>
    <row r="51" spans="1:7" x14ac:dyDescent="0.25">
      <c r="A51">
        <f t="shared" si="2"/>
        <v>165</v>
      </c>
      <c r="B51">
        <f t="shared" ref="B51" si="31">B47+1</f>
        <v>41</v>
      </c>
      <c r="C51">
        <v>54</v>
      </c>
      <c r="D51">
        <v>2</v>
      </c>
      <c r="E51">
        <v>2</v>
      </c>
      <c r="F51">
        <v>2</v>
      </c>
      <c r="G51" t="str">
        <f t="shared" si="1"/>
        <v>insert into game_score (id, matchid, squad, goals, points, time_type) values (165, 41, 54, 2, 2, 2);</v>
      </c>
    </row>
    <row r="52" spans="1:7" x14ac:dyDescent="0.25">
      <c r="A52">
        <f t="shared" si="2"/>
        <v>166</v>
      </c>
      <c r="B52">
        <f t="shared" ref="B52" si="32">B51</f>
        <v>41</v>
      </c>
      <c r="C52">
        <v>54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(166, 41, 54, 0, 0, 1);</v>
      </c>
    </row>
    <row r="53" spans="1:7" x14ac:dyDescent="0.25">
      <c r="A53">
        <f t="shared" si="2"/>
        <v>167</v>
      </c>
      <c r="B53">
        <f t="shared" ref="B53" si="33">B51</f>
        <v>41</v>
      </c>
      <c r="C53">
        <v>595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(167, 41, 595, 0, 0, 2);</v>
      </c>
    </row>
    <row r="54" spans="1:7" x14ac:dyDescent="0.25">
      <c r="A54">
        <f t="shared" si="2"/>
        <v>168</v>
      </c>
      <c r="B54">
        <f t="shared" ref="B54" si="34">B51</f>
        <v>41</v>
      </c>
      <c r="C54">
        <v>595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(168, 41, 595, 0, 0, 1);</v>
      </c>
    </row>
    <row r="55" spans="1:7" x14ac:dyDescent="0.25">
      <c r="A55">
        <f t="shared" si="2"/>
        <v>169</v>
      </c>
      <c r="B55">
        <f t="shared" ref="B55" si="35">B51+1</f>
        <v>42</v>
      </c>
      <c r="C55">
        <v>55</v>
      </c>
      <c r="D55">
        <v>3</v>
      </c>
      <c r="E55">
        <v>2</v>
      </c>
      <c r="F55">
        <v>2</v>
      </c>
      <c r="G55" t="str">
        <f t="shared" si="1"/>
        <v>insert into game_score (id, matchid, squad, goals, points, time_type) values (169, 42, 55, 3, 2, 2);</v>
      </c>
    </row>
    <row r="56" spans="1:7" x14ac:dyDescent="0.25">
      <c r="A56">
        <f t="shared" si="2"/>
        <v>170</v>
      </c>
      <c r="B56">
        <f t="shared" ref="B56" si="36">B55</f>
        <v>42</v>
      </c>
      <c r="C56">
        <v>55</v>
      </c>
      <c r="D56">
        <v>1</v>
      </c>
      <c r="E56">
        <v>0</v>
      </c>
      <c r="F56">
        <v>1</v>
      </c>
      <c r="G56" t="str">
        <f t="shared" si="1"/>
        <v>insert into game_score (id, matchid, squad, goals, points, time_type) values (170, 42, 55, 1, 0, 1);</v>
      </c>
    </row>
    <row r="57" spans="1:7" x14ac:dyDescent="0.25">
      <c r="A57">
        <f t="shared" si="2"/>
        <v>171</v>
      </c>
      <c r="B57">
        <f t="shared" ref="B57" si="37">B55</f>
        <v>42</v>
      </c>
      <c r="C57">
        <v>595</v>
      </c>
      <c r="D57">
        <v>0</v>
      </c>
      <c r="E57">
        <v>0</v>
      </c>
      <c r="F57">
        <v>2</v>
      </c>
      <c r="G57" t="str">
        <f t="shared" si="1"/>
        <v>insert into game_score (id, matchid, squad, goals, points, time_type) values (171, 42, 595, 0, 0, 2);</v>
      </c>
    </row>
    <row r="58" spans="1:7" x14ac:dyDescent="0.25">
      <c r="A58">
        <f t="shared" si="2"/>
        <v>172</v>
      </c>
      <c r="B58">
        <f t="shared" ref="B58" si="38">B55</f>
        <v>42</v>
      </c>
      <c r="C58">
        <v>595</v>
      </c>
      <c r="D58">
        <v>0</v>
      </c>
      <c r="E58">
        <v>0</v>
      </c>
      <c r="F58">
        <v>1</v>
      </c>
      <c r="G58" t="str">
        <f t="shared" si="1"/>
        <v>insert into game_score (id, matchid, squad, goals, points, time_type) values (172, 42, 595,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43</v>
      </c>
      <c r="B2" s="2" t="str">
        <f>"1923-10-29"</f>
        <v>1923-10-29</v>
      </c>
      <c r="C2">
        <v>2</v>
      </c>
      <c r="G2" t="str">
        <f t="shared" si="0"/>
        <v>insert into game (matchid, matchdate, game_type) values (43, '1923-10-29', 2);</v>
      </c>
    </row>
    <row r="3" spans="1:7" x14ac:dyDescent="0.25">
      <c r="A3">
        <v>44</v>
      </c>
      <c r="B3" s="2" t="str">
        <f>"1923-11-04"</f>
        <v>1923-11-04</v>
      </c>
      <c r="C3">
        <v>2</v>
      </c>
      <c r="G3" t="str">
        <f t="shared" si="0"/>
        <v>insert into game (matchid, matchdate, game_type) values (44, '1923-11-04', 2);</v>
      </c>
    </row>
    <row r="4" spans="1:7" x14ac:dyDescent="0.25">
      <c r="A4">
        <v>45</v>
      </c>
      <c r="B4" s="2" t="str">
        <f>"1923-11-11"</f>
        <v>1923-11-11</v>
      </c>
      <c r="C4">
        <v>2</v>
      </c>
      <c r="G4" t="str">
        <f t="shared" si="0"/>
        <v>insert into game (matchid, matchdate, game_type) values (45, '1923-11-11', 2);</v>
      </c>
    </row>
    <row r="5" spans="1:7" x14ac:dyDescent="0.25">
      <c r="A5">
        <v>46</v>
      </c>
      <c r="B5" s="2" t="str">
        <f>"1923-11-18"</f>
        <v>1923-11-18</v>
      </c>
      <c r="C5">
        <v>2</v>
      </c>
      <c r="G5" t="str">
        <f t="shared" si="0"/>
        <v>insert into game (matchid, matchdate, game_type) values (46, '1923-11-18', 2);</v>
      </c>
    </row>
    <row r="6" spans="1:7" x14ac:dyDescent="0.25">
      <c r="A6">
        <v>47</v>
      </c>
      <c r="B6" s="2" t="str">
        <f>"1923-11-25"</f>
        <v>1923-11-25</v>
      </c>
      <c r="C6">
        <v>2</v>
      </c>
      <c r="G6" t="str">
        <f t="shared" si="0"/>
        <v>insert into game (matchid, matchdate, game_type) values (47, '1923-11-25', 2);</v>
      </c>
    </row>
    <row r="7" spans="1:7" x14ac:dyDescent="0.25">
      <c r="A7">
        <v>48</v>
      </c>
      <c r="B7" s="2" t="str">
        <f>"1923-12-02"</f>
        <v>1923-12-02</v>
      </c>
      <c r="C7">
        <v>2</v>
      </c>
      <c r="G7" t="str">
        <f t="shared" si="0"/>
        <v>insert into game (matchid, matchdate, game_type) values (48, '1923-12-02',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173</v>
      </c>
      <c r="B10">
        <v>43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(173, 43, 54, 4, 2, 2);</v>
      </c>
    </row>
    <row r="11" spans="1:7" x14ac:dyDescent="0.25">
      <c r="A11">
        <f>A10+1</f>
        <v>174</v>
      </c>
      <c r="B11">
        <f>B10</f>
        <v>43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(174, 43, 54, 1, 0, 1);</v>
      </c>
    </row>
    <row r="12" spans="1:7" x14ac:dyDescent="0.25">
      <c r="A12">
        <f t="shared" ref="A12:A33" si="2">A11+1</f>
        <v>175</v>
      </c>
      <c r="B12">
        <f>B10</f>
        <v>43</v>
      </c>
      <c r="C12">
        <v>595</v>
      </c>
      <c r="D12">
        <v>3</v>
      </c>
      <c r="E12">
        <v>0</v>
      </c>
      <c r="F12">
        <v>2</v>
      </c>
      <c r="G12" t="str">
        <f t="shared" si="1"/>
        <v>insert into game_score (id, matchid, squad, goals, points, time_type) values (175, 43, 595, 3, 0, 2);</v>
      </c>
    </row>
    <row r="13" spans="1:7" x14ac:dyDescent="0.25">
      <c r="A13">
        <f t="shared" si="2"/>
        <v>176</v>
      </c>
      <c r="B13">
        <f>B10</f>
        <v>43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(176, 43, 595, 1, 0, 1);</v>
      </c>
    </row>
    <row r="14" spans="1:7" x14ac:dyDescent="0.25">
      <c r="A14">
        <f t="shared" si="2"/>
        <v>177</v>
      </c>
      <c r="B14">
        <f>B10+1</f>
        <v>44</v>
      </c>
      <c r="C14">
        <v>598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(177, 44, 598, 2, 2, 2);</v>
      </c>
    </row>
    <row r="15" spans="1:7" x14ac:dyDescent="0.25">
      <c r="A15">
        <f t="shared" si="2"/>
        <v>178</v>
      </c>
      <c r="B15">
        <f>B14</f>
        <v>44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(178, 44, 598, 1, 0, 1);</v>
      </c>
    </row>
    <row r="16" spans="1:7" x14ac:dyDescent="0.25">
      <c r="A16">
        <f t="shared" si="2"/>
        <v>179</v>
      </c>
      <c r="B16">
        <f>B14</f>
        <v>44</v>
      </c>
      <c r="C16">
        <v>595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(179, 44, 595, 0, 0, 2);</v>
      </c>
    </row>
    <row r="17" spans="1:7" x14ac:dyDescent="0.25">
      <c r="A17">
        <f t="shared" si="2"/>
        <v>180</v>
      </c>
      <c r="B17">
        <f>B14</f>
        <v>44</v>
      </c>
      <c r="C17">
        <v>595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(180, 44, 595, 0, 0, 1);</v>
      </c>
    </row>
    <row r="18" spans="1:7" x14ac:dyDescent="0.25">
      <c r="A18">
        <f t="shared" si="2"/>
        <v>181</v>
      </c>
      <c r="B18">
        <f t="shared" ref="B18" si="3">B14+1</f>
        <v>45</v>
      </c>
      <c r="C18">
        <v>595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(181, 45, 595, 1, 2, 2);</v>
      </c>
    </row>
    <row r="19" spans="1:7" x14ac:dyDescent="0.25">
      <c r="A19">
        <f t="shared" si="2"/>
        <v>182</v>
      </c>
      <c r="B19">
        <f t="shared" ref="B19" si="4">B18</f>
        <v>45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(182, 45, 595, 0, 0, 1);</v>
      </c>
    </row>
    <row r="20" spans="1:7" x14ac:dyDescent="0.25">
      <c r="A20">
        <f t="shared" si="2"/>
        <v>183</v>
      </c>
      <c r="B20">
        <f t="shared" ref="B20" si="5">B18</f>
        <v>45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(183, 45, 55, 0, 0, 2);</v>
      </c>
    </row>
    <row r="21" spans="1:7" x14ac:dyDescent="0.25">
      <c r="A21">
        <f t="shared" si="2"/>
        <v>184</v>
      </c>
      <c r="B21">
        <f t="shared" ref="B21" si="6">B18</f>
        <v>45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(184, 45, 55, 0, 0, 1);</v>
      </c>
    </row>
    <row r="22" spans="1:7" x14ac:dyDescent="0.25">
      <c r="A22">
        <f t="shared" si="2"/>
        <v>185</v>
      </c>
      <c r="B22">
        <f t="shared" ref="B22" si="7">B18+1</f>
        <v>46</v>
      </c>
      <c r="C22">
        <v>54</v>
      </c>
      <c r="D22">
        <v>2</v>
      </c>
      <c r="E22">
        <v>2</v>
      </c>
      <c r="F22">
        <v>2</v>
      </c>
      <c r="G22" t="str">
        <f t="shared" si="1"/>
        <v>insert into game_score (id, matchid, squad, goals, points, time_type) values (185, 46, 54, 2, 2, 2);</v>
      </c>
    </row>
    <row r="23" spans="1:7" x14ac:dyDescent="0.25">
      <c r="A23">
        <f t="shared" si="2"/>
        <v>186</v>
      </c>
      <c r="B23">
        <f t="shared" ref="B23" si="8">B22</f>
        <v>46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(186, 46, 54, 1, 0, 1);</v>
      </c>
    </row>
    <row r="24" spans="1:7" x14ac:dyDescent="0.25">
      <c r="A24">
        <f t="shared" si="2"/>
        <v>187</v>
      </c>
      <c r="B24">
        <f t="shared" ref="B24" si="9">B22</f>
        <v>46</v>
      </c>
      <c r="C24">
        <v>55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(187, 46, 55, 1, 0, 2);</v>
      </c>
    </row>
    <row r="25" spans="1:7" x14ac:dyDescent="0.25">
      <c r="A25">
        <f t="shared" si="2"/>
        <v>188</v>
      </c>
      <c r="B25">
        <f t="shared" ref="B25" si="10">B22</f>
        <v>46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(188, 46, 55, 1, 0, 1);</v>
      </c>
    </row>
    <row r="26" spans="1:7" x14ac:dyDescent="0.25">
      <c r="A26">
        <f t="shared" si="2"/>
        <v>189</v>
      </c>
      <c r="B26">
        <f t="shared" ref="B26" si="11">B22+1</f>
        <v>47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(189, 47, 598, 2, 2, 2);</v>
      </c>
    </row>
    <row r="27" spans="1:7" x14ac:dyDescent="0.25">
      <c r="A27">
        <f t="shared" si="2"/>
        <v>190</v>
      </c>
      <c r="B27">
        <f t="shared" ref="B27" si="12">B26</f>
        <v>47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(190, 47, 598, 0, 0, 1);</v>
      </c>
    </row>
    <row r="28" spans="1:7" x14ac:dyDescent="0.25">
      <c r="A28">
        <f t="shared" si="2"/>
        <v>191</v>
      </c>
      <c r="B28">
        <f t="shared" ref="B28" si="13">B26</f>
        <v>47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(191, 47, 55, 1, 0, 2);</v>
      </c>
    </row>
    <row r="29" spans="1:7" x14ac:dyDescent="0.25">
      <c r="A29">
        <f t="shared" si="2"/>
        <v>192</v>
      </c>
      <c r="B29">
        <f t="shared" ref="B29" si="14">B26</f>
        <v>47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(192, 47, 55, 0, 0, 1);</v>
      </c>
    </row>
    <row r="30" spans="1:7" x14ac:dyDescent="0.25">
      <c r="A30">
        <f t="shared" si="2"/>
        <v>193</v>
      </c>
      <c r="B30">
        <f t="shared" ref="B30" si="15">B26+1</f>
        <v>48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(193, 48, 598, 2, 2, 2);</v>
      </c>
    </row>
    <row r="31" spans="1:7" x14ac:dyDescent="0.25">
      <c r="A31">
        <f t="shared" si="2"/>
        <v>194</v>
      </c>
      <c r="B31">
        <f t="shared" ref="B31" si="16">B30</f>
        <v>48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(194, 48, 598, 1, 0, 1);</v>
      </c>
    </row>
    <row r="32" spans="1:7" x14ac:dyDescent="0.25">
      <c r="A32">
        <f t="shared" si="2"/>
        <v>195</v>
      </c>
      <c r="B32">
        <f t="shared" ref="B32" si="17">B30</f>
        <v>48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(195, 48, 54, 0, 0, 2);</v>
      </c>
    </row>
    <row r="33" spans="1:7" x14ac:dyDescent="0.25">
      <c r="A33">
        <f t="shared" si="2"/>
        <v>196</v>
      </c>
      <c r="B33">
        <f t="shared" ref="B33" si="18">B30</f>
        <v>48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(196, 48, 54,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49</v>
      </c>
      <c r="B2" s="2" t="str">
        <f>"1924-10-12"</f>
        <v>1924-10-12</v>
      </c>
      <c r="C2">
        <v>2</v>
      </c>
      <c r="G2" t="str">
        <f t="shared" si="0"/>
        <v>insert into game (matchid, matchdate, game_type) values (49, '1924-10-12', 2);</v>
      </c>
    </row>
    <row r="3" spans="1:7" x14ac:dyDescent="0.25">
      <c r="A3">
        <v>50</v>
      </c>
      <c r="B3" s="2" t="str">
        <f>"1924-10-19"</f>
        <v>1924-10-19</v>
      </c>
      <c r="C3">
        <v>2</v>
      </c>
      <c r="G3" t="str">
        <f t="shared" si="0"/>
        <v>insert into game (matchid, matchdate, game_type) values (50, '1924-10-19', 2);</v>
      </c>
    </row>
    <row r="4" spans="1:7" x14ac:dyDescent="0.25">
      <c r="A4">
        <v>51</v>
      </c>
      <c r="B4" s="2" t="str">
        <f>"1924-10-25"</f>
        <v>1924-10-25</v>
      </c>
      <c r="C4">
        <v>2</v>
      </c>
      <c r="G4" t="str">
        <f t="shared" si="0"/>
        <v>insert into game (matchid, matchdate, game_type) values (51, '1924-10-25', 2);</v>
      </c>
    </row>
    <row r="5" spans="1:7" x14ac:dyDescent="0.25">
      <c r="A5">
        <v>52</v>
      </c>
      <c r="B5" s="2" t="str">
        <f>"1924-10-26"</f>
        <v>1924-10-26</v>
      </c>
      <c r="C5">
        <v>2</v>
      </c>
      <c r="G5" t="str">
        <f t="shared" si="0"/>
        <v>insert into game (matchid, matchdate, game_type) values (52, '1924-10-26', 2);</v>
      </c>
    </row>
    <row r="6" spans="1:7" x14ac:dyDescent="0.25">
      <c r="A6">
        <v>53</v>
      </c>
      <c r="B6" s="2" t="str">
        <f>"1924-11-01"</f>
        <v>1924-11-01</v>
      </c>
      <c r="C6">
        <v>2</v>
      </c>
      <c r="G6" t="str">
        <f t="shared" si="0"/>
        <v>insert into game (matchid, matchdate, game_type) values (53, '1924-11-01', 2);</v>
      </c>
    </row>
    <row r="7" spans="1:7" x14ac:dyDescent="0.25">
      <c r="A7">
        <v>54</v>
      </c>
      <c r="B7" s="2" t="str">
        <f>"1924-11-02"</f>
        <v>1924-11-02</v>
      </c>
      <c r="C7">
        <v>2</v>
      </c>
      <c r="G7" t="str">
        <f t="shared" si="0"/>
        <v>insert into game (matchid, matchdate, game_type) values (54, '1924-11-02',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197</v>
      </c>
      <c r="B10">
        <v>49</v>
      </c>
      <c r="C10">
        <v>54</v>
      </c>
      <c r="D10">
        <v>0</v>
      </c>
      <c r="E10">
        <v>1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(197, 49, 54, 0, 1, 2);</v>
      </c>
    </row>
    <row r="11" spans="1:7" x14ac:dyDescent="0.25">
      <c r="A11">
        <f>A10+1</f>
        <v>198</v>
      </c>
      <c r="B11">
        <f>B10</f>
        <v>49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(198, 49, 54, 0, 0, 1);</v>
      </c>
    </row>
    <row r="12" spans="1:7" x14ac:dyDescent="0.25">
      <c r="A12">
        <f t="shared" ref="A12:A33" si="2">A11+1</f>
        <v>199</v>
      </c>
      <c r="B12">
        <f>B10</f>
        <v>49</v>
      </c>
      <c r="C12">
        <v>595</v>
      </c>
      <c r="D12">
        <v>0</v>
      </c>
      <c r="E12">
        <v>1</v>
      </c>
      <c r="F12">
        <v>2</v>
      </c>
      <c r="G12" t="str">
        <f t="shared" si="1"/>
        <v>insert into game_score (id, matchid, squad, goals, points, time_type) values (199, 49, 595, 0, 1, 2);</v>
      </c>
    </row>
    <row r="13" spans="1:7" x14ac:dyDescent="0.25">
      <c r="A13">
        <f t="shared" si="2"/>
        <v>200</v>
      </c>
      <c r="B13">
        <f>B10</f>
        <v>49</v>
      </c>
      <c r="C13">
        <v>595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(200, 49, 595, 0, 0, 1);</v>
      </c>
    </row>
    <row r="14" spans="1:7" x14ac:dyDescent="0.25">
      <c r="A14">
        <f t="shared" si="2"/>
        <v>201</v>
      </c>
      <c r="B14">
        <f>B10+1</f>
        <v>50</v>
      </c>
      <c r="C14">
        <v>598</v>
      </c>
      <c r="D14">
        <v>5</v>
      </c>
      <c r="E14">
        <v>2</v>
      </c>
      <c r="F14">
        <v>2</v>
      </c>
      <c r="G14" t="str">
        <f t="shared" si="1"/>
        <v>insert into game_score (id, matchid, squad, goals, points, time_type) values (201, 50, 598, 5, 2, 2);</v>
      </c>
    </row>
    <row r="15" spans="1:7" x14ac:dyDescent="0.25">
      <c r="A15">
        <f t="shared" si="2"/>
        <v>202</v>
      </c>
      <c r="B15">
        <f>B14</f>
        <v>50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(202, 50, 598, 1, 0, 1);</v>
      </c>
    </row>
    <row r="16" spans="1:7" x14ac:dyDescent="0.25">
      <c r="A16">
        <f t="shared" si="2"/>
        <v>203</v>
      </c>
      <c r="B16">
        <f>B14</f>
        <v>50</v>
      </c>
      <c r="C16">
        <v>56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(203, 50, 56, 0, 0, 2);</v>
      </c>
    </row>
    <row r="17" spans="1:7" x14ac:dyDescent="0.25">
      <c r="A17">
        <f t="shared" si="2"/>
        <v>204</v>
      </c>
      <c r="B17">
        <f>B14</f>
        <v>50</v>
      </c>
      <c r="C17">
        <v>56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(204, 50, 56, 0, 0, 1);</v>
      </c>
    </row>
    <row r="18" spans="1:7" x14ac:dyDescent="0.25">
      <c r="A18">
        <f t="shared" si="2"/>
        <v>205</v>
      </c>
      <c r="B18">
        <f t="shared" ref="B18" si="3">B14+1</f>
        <v>51</v>
      </c>
      <c r="C18">
        <v>54</v>
      </c>
      <c r="D18">
        <v>2</v>
      </c>
      <c r="E18">
        <v>2</v>
      </c>
      <c r="F18">
        <v>2</v>
      </c>
      <c r="G18" t="str">
        <f t="shared" si="1"/>
        <v>insert into game_score (id, matchid, squad, goals, points, time_type) values (205, 51, 54, 2, 2, 2);</v>
      </c>
    </row>
    <row r="19" spans="1:7" x14ac:dyDescent="0.25">
      <c r="A19">
        <f t="shared" si="2"/>
        <v>206</v>
      </c>
      <c r="B19">
        <f t="shared" ref="B19" si="4">B18</f>
        <v>51</v>
      </c>
      <c r="C19">
        <v>54</v>
      </c>
      <c r="D19">
        <v>1</v>
      </c>
      <c r="E19">
        <v>0</v>
      </c>
      <c r="F19">
        <v>1</v>
      </c>
      <c r="G19" t="str">
        <f t="shared" si="1"/>
        <v>insert into game_score (id, matchid, squad, goals, points, time_type) values (206, 51, 54, 1, 0, 1);</v>
      </c>
    </row>
    <row r="20" spans="1:7" x14ac:dyDescent="0.25">
      <c r="A20">
        <f t="shared" si="2"/>
        <v>207</v>
      </c>
      <c r="B20">
        <f t="shared" ref="B20" si="5">B18</f>
        <v>51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(207, 51, 56, 0, 0, 2);</v>
      </c>
    </row>
    <row r="21" spans="1:7" x14ac:dyDescent="0.25">
      <c r="A21">
        <f t="shared" si="2"/>
        <v>208</v>
      </c>
      <c r="B21">
        <f t="shared" ref="B21" si="6">B18</f>
        <v>51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(208, 51, 56, 0, 0, 1);</v>
      </c>
    </row>
    <row r="22" spans="1:7" x14ac:dyDescent="0.25">
      <c r="A22">
        <f t="shared" si="2"/>
        <v>209</v>
      </c>
      <c r="B22">
        <f t="shared" ref="B22" si="7">B18+1</f>
        <v>52</v>
      </c>
      <c r="C22">
        <v>598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(209, 52, 598, 3, 2, 2);</v>
      </c>
    </row>
    <row r="23" spans="1:7" x14ac:dyDescent="0.25">
      <c r="A23">
        <f t="shared" si="2"/>
        <v>210</v>
      </c>
      <c r="B23">
        <f t="shared" ref="B23" si="8">B22</f>
        <v>52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(210, 52, 598, 2, 0, 1);</v>
      </c>
    </row>
    <row r="24" spans="1:7" x14ac:dyDescent="0.25">
      <c r="A24">
        <f t="shared" si="2"/>
        <v>211</v>
      </c>
      <c r="B24">
        <f t="shared" ref="B24" si="9">B22</f>
        <v>52</v>
      </c>
      <c r="C24">
        <v>595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(211, 52, 595, 1, 0, 2);</v>
      </c>
    </row>
    <row r="25" spans="1:7" x14ac:dyDescent="0.25">
      <c r="A25">
        <f t="shared" si="2"/>
        <v>212</v>
      </c>
      <c r="B25">
        <f t="shared" ref="B25" si="10">B22</f>
        <v>52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(212, 52, 595, 0, 0, 1);</v>
      </c>
    </row>
    <row r="26" spans="1:7" x14ac:dyDescent="0.25">
      <c r="A26">
        <f t="shared" si="2"/>
        <v>213</v>
      </c>
      <c r="B26">
        <f t="shared" ref="B26" si="11">B22+1</f>
        <v>53</v>
      </c>
      <c r="C26">
        <v>595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(213, 53, 595, 3, 2, 2);</v>
      </c>
    </row>
    <row r="27" spans="1:7" x14ac:dyDescent="0.25">
      <c r="A27">
        <f t="shared" si="2"/>
        <v>214</v>
      </c>
      <c r="B27">
        <f t="shared" ref="B27" si="12">B26</f>
        <v>53</v>
      </c>
      <c r="C27">
        <v>595</v>
      </c>
      <c r="D27">
        <v>2</v>
      </c>
      <c r="E27">
        <v>0</v>
      </c>
      <c r="F27">
        <v>1</v>
      </c>
      <c r="G27" t="str">
        <f t="shared" si="1"/>
        <v>insert into game_score (id, matchid, squad, goals, points, time_type) values (214, 53, 595, 2, 0, 1);</v>
      </c>
    </row>
    <row r="28" spans="1:7" x14ac:dyDescent="0.25">
      <c r="A28">
        <f t="shared" si="2"/>
        <v>215</v>
      </c>
      <c r="B28">
        <f t="shared" ref="B28" si="13">B26</f>
        <v>53</v>
      </c>
      <c r="C28">
        <v>56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(215, 53, 56, 1, 0, 2);</v>
      </c>
    </row>
    <row r="29" spans="1:7" x14ac:dyDescent="0.25">
      <c r="A29">
        <f t="shared" si="2"/>
        <v>216</v>
      </c>
      <c r="B29">
        <f t="shared" ref="B29" si="14">B26</f>
        <v>53</v>
      </c>
      <c r="C29">
        <v>56</v>
      </c>
      <c r="D29">
        <v>1</v>
      </c>
      <c r="E29">
        <v>0</v>
      </c>
      <c r="F29">
        <v>1</v>
      </c>
      <c r="G29" t="str">
        <f t="shared" si="1"/>
        <v>insert into game_score (id, matchid, squad, goals, points, time_type) values (216, 53, 56, 1, 0, 1);</v>
      </c>
    </row>
    <row r="30" spans="1:7" x14ac:dyDescent="0.25">
      <c r="A30">
        <f t="shared" si="2"/>
        <v>217</v>
      </c>
      <c r="B30">
        <f t="shared" ref="B30" si="15">B26+1</f>
        <v>54</v>
      </c>
      <c r="C30">
        <v>598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(217, 54, 598, 0, 1, 2);</v>
      </c>
    </row>
    <row r="31" spans="1:7" x14ac:dyDescent="0.25">
      <c r="A31">
        <f t="shared" si="2"/>
        <v>218</v>
      </c>
      <c r="B31">
        <f t="shared" ref="B31" si="16">B30</f>
        <v>54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(218, 54, 598, 0, 0, 1);</v>
      </c>
    </row>
    <row r="32" spans="1:7" x14ac:dyDescent="0.25">
      <c r="A32">
        <f t="shared" si="2"/>
        <v>219</v>
      </c>
      <c r="B32">
        <f t="shared" ref="B32" si="17">B30</f>
        <v>54</v>
      </c>
      <c r="C32">
        <v>54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(219, 54, 54, 0, 1, 2);</v>
      </c>
    </row>
    <row r="33" spans="1:7" x14ac:dyDescent="0.25">
      <c r="A33">
        <f t="shared" si="2"/>
        <v>220</v>
      </c>
      <c r="B33">
        <f t="shared" ref="B33" si="18">B30</f>
        <v>54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(220, 54, 54, 0,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55</v>
      </c>
      <c r="B2" s="2" t="str">
        <f>"1925-11-29"</f>
        <v>1925-11-29</v>
      </c>
      <c r="C2">
        <v>2</v>
      </c>
      <c r="G2" t="str">
        <f t="shared" si="0"/>
        <v>insert into game (matchid, matchdate, game_type) values (55, '1925-11-29', 2);</v>
      </c>
    </row>
    <row r="3" spans="1:7" x14ac:dyDescent="0.25">
      <c r="A3">
        <v>56</v>
      </c>
      <c r="B3" s="2" t="str">
        <f>"1925-12-09"</f>
        <v>1925-12-09</v>
      </c>
      <c r="C3">
        <v>2</v>
      </c>
      <c r="G3" t="str">
        <f t="shared" si="0"/>
        <v>insert into game (matchid, matchdate, game_type) values (56, '1925-12-09', 2);</v>
      </c>
    </row>
    <row r="4" spans="1:7" x14ac:dyDescent="0.25">
      <c r="A4">
        <v>57</v>
      </c>
      <c r="B4" s="2" t="str">
        <f>"1925-12-13"</f>
        <v>1925-12-13</v>
      </c>
      <c r="C4">
        <v>2</v>
      </c>
      <c r="G4" t="str">
        <f t="shared" si="0"/>
        <v>insert into game (matchid, matchdate, game_type) values (57, '1925-12-13', 2);</v>
      </c>
    </row>
    <row r="5" spans="1:7" x14ac:dyDescent="0.25">
      <c r="A5">
        <v>58</v>
      </c>
      <c r="B5" s="2" t="str">
        <f>"1925-12-17"</f>
        <v>1925-12-17</v>
      </c>
      <c r="C5">
        <v>2</v>
      </c>
      <c r="G5" t="str">
        <f t="shared" si="0"/>
        <v>insert into game (matchid, matchdate, game_type) values (58, '1925-12-17', 2);</v>
      </c>
    </row>
    <row r="6" spans="1:7" x14ac:dyDescent="0.25">
      <c r="A6">
        <v>59</v>
      </c>
      <c r="B6" s="2" t="str">
        <f>"1925-12-20"</f>
        <v>1925-12-20</v>
      </c>
      <c r="C6">
        <v>2</v>
      </c>
      <c r="G6" t="str">
        <f t="shared" si="0"/>
        <v>insert into game (matchid, matchdate, game_type) values (59, '1925-12-20', 2);</v>
      </c>
    </row>
    <row r="7" spans="1:7" x14ac:dyDescent="0.25">
      <c r="A7">
        <v>60</v>
      </c>
      <c r="B7" s="2" t="str">
        <f>"1925-12-25"</f>
        <v>1925-12-25</v>
      </c>
      <c r="C7">
        <v>2</v>
      </c>
      <c r="G7" t="str">
        <f t="shared" si="0"/>
        <v>insert into game (matchid, matchdate, game_type) values (60, '1925-12-25',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221</v>
      </c>
      <c r="B10">
        <v>55</v>
      </c>
      <c r="C10">
        <v>54</v>
      </c>
      <c r="D10">
        <v>2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(221, 55, 54, 2, 2, 2);</v>
      </c>
    </row>
    <row r="11" spans="1:7" x14ac:dyDescent="0.25">
      <c r="A11">
        <f>A10+1</f>
        <v>222</v>
      </c>
      <c r="B11">
        <f>B10</f>
        <v>55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(222, 55, 54, 1, 0, 1);</v>
      </c>
    </row>
    <row r="12" spans="1:7" x14ac:dyDescent="0.25">
      <c r="A12">
        <f t="shared" ref="A12:A33" si="2">A11+1</f>
        <v>223</v>
      </c>
      <c r="B12">
        <f>B10</f>
        <v>55</v>
      </c>
      <c r="C12">
        <v>595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(223, 55, 595, 0, 0, 2);</v>
      </c>
    </row>
    <row r="13" spans="1:7" x14ac:dyDescent="0.25">
      <c r="A13">
        <f t="shared" si="2"/>
        <v>224</v>
      </c>
      <c r="B13">
        <f>B10</f>
        <v>55</v>
      </c>
      <c r="C13">
        <v>595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(224, 55, 595, 0, 0, 1);</v>
      </c>
    </row>
    <row r="14" spans="1:7" x14ac:dyDescent="0.25">
      <c r="A14">
        <f t="shared" si="2"/>
        <v>225</v>
      </c>
      <c r="B14">
        <f>B10+1</f>
        <v>56</v>
      </c>
      <c r="C14">
        <v>55</v>
      </c>
      <c r="D14">
        <v>5</v>
      </c>
      <c r="E14">
        <v>2</v>
      </c>
      <c r="F14">
        <v>2</v>
      </c>
      <c r="G14" t="str">
        <f t="shared" si="1"/>
        <v>insert into game_score (id, matchid, squad, goals, points, time_type) values (225, 56, 55, 5, 2, 2);</v>
      </c>
    </row>
    <row r="15" spans="1:7" x14ac:dyDescent="0.25">
      <c r="A15">
        <f t="shared" si="2"/>
        <v>226</v>
      </c>
      <c r="B15">
        <f>B14</f>
        <v>56</v>
      </c>
      <c r="C15">
        <v>55</v>
      </c>
      <c r="D15">
        <v>3</v>
      </c>
      <c r="E15">
        <v>0</v>
      </c>
      <c r="F15">
        <v>1</v>
      </c>
      <c r="G15" t="str">
        <f t="shared" si="1"/>
        <v>insert into game_score (id, matchid, squad, goals, points, time_type) values (226, 56, 55, 3, 0, 1);</v>
      </c>
    </row>
    <row r="16" spans="1:7" x14ac:dyDescent="0.25">
      <c r="A16">
        <f t="shared" si="2"/>
        <v>227</v>
      </c>
      <c r="B16">
        <f>B14</f>
        <v>56</v>
      </c>
      <c r="C16">
        <v>595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(227, 56, 595, 2, 0, 2);</v>
      </c>
    </row>
    <row r="17" spans="1:7" x14ac:dyDescent="0.25">
      <c r="A17">
        <f t="shared" si="2"/>
        <v>228</v>
      </c>
      <c r="B17">
        <f>B14</f>
        <v>56</v>
      </c>
      <c r="C17">
        <v>595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(228, 56, 595, 1, 0, 1);</v>
      </c>
    </row>
    <row r="18" spans="1:7" x14ac:dyDescent="0.25">
      <c r="A18">
        <f t="shared" si="2"/>
        <v>229</v>
      </c>
      <c r="B18">
        <f t="shared" ref="B18" si="3">B14+1</f>
        <v>57</v>
      </c>
      <c r="C18">
        <v>54</v>
      </c>
      <c r="D18">
        <v>4</v>
      </c>
      <c r="E18">
        <v>2</v>
      </c>
      <c r="F18">
        <v>2</v>
      </c>
      <c r="G18" t="str">
        <f t="shared" si="1"/>
        <v>insert into game_score (id, matchid, squad, goals, points, time_type) values (229, 57, 54, 4, 2, 2);</v>
      </c>
    </row>
    <row r="19" spans="1:7" x14ac:dyDescent="0.25">
      <c r="A19">
        <f t="shared" si="2"/>
        <v>230</v>
      </c>
      <c r="B19">
        <f t="shared" ref="B19" si="4">B18</f>
        <v>57</v>
      </c>
      <c r="C19">
        <v>54</v>
      </c>
      <c r="D19">
        <v>2</v>
      </c>
      <c r="E19">
        <v>0</v>
      </c>
      <c r="F19">
        <v>1</v>
      </c>
      <c r="G19" t="str">
        <f t="shared" si="1"/>
        <v>insert into game_score (id, matchid, squad, goals, points, time_type) values (230, 57, 54, 2, 0, 1);</v>
      </c>
    </row>
    <row r="20" spans="1:7" x14ac:dyDescent="0.25">
      <c r="A20">
        <f t="shared" si="2"/>
        <v>231</v>
      </c>
      <c r="B20">
        <f t="shared" ref="B20" si="5">B18</f>
        <v>57</v>
      </c>
      <c r="C20">
        <v>55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(231, 57, 55, 1, 0, 2);</v>
      </c>
    </row>
    <row r="21" spans="1:7" x14ac:dyDescent="0.25">
      <c r="A21">
        <f t="shared" si="2"/>
        <v>232</v>
      </c>
      <c r="B21">
        <f t="shared" ref="B21" si="6">B18</f>
        <v>57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(232, 57, 55, 1, 0, 1);</v>
      </c>
    </row>
    <row r="22" spans="1:7" x14ac:dyDescent="0.25">
      <c r="A22">
        <f t="shared" si="2"/>
        <v>233</v>
      </c>
      <c r="B22">
        <f t="shared" ref="B22" si="7">B18+1</f>
        <v>58</v>
      </c>
      <c r="C22">
        <v>595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(233, 58, 595, 1, 0, 2);</v>
      </c>
    </row>
    <row r="23" spans="1:7" x14ac:dyDescent="0.25">
      <c r="A23">
        <f t="shared" si="2"/>
        <v>234</v>
      </c>
      <c r="B23">
        <f t="shared" ref="B23" si="8">B22</f>
        <v>58</v>
      </c>
      <c r="C23">
        <v>595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(234, 58, 595, 1, 0, 1);</v>
      </c>
    </row>
    <row r="24" spans="1:7" x14ac:dyDescent="0.25">
      <c r="A24">
        <f t="shared" si="2"/>
        <v>235</v>
      </c>
      <c r="B24">
        <f t="shared" ref="B24" si="9">B22</f>
        <v>58</v>
      </c>
      <c r="C24">
        <v>55</v>
      </c>
      <c r="D24">
        <v>3</v>
      </c>
      <c r="E24">
        <v>2</v>
      </c>
      <c r="F24">
        <v>2</v>
      </c>
      <c r="G24" t="str">
        <f t="shared" si="1"/>
        <v>insert into game_score (id, matchid, squad, goals, points, time_type) values (235, 58, 55, 3, 2, 2);</v>
      </c>
    </row>
    <row r="25" spans="1:7" x14ac:dyDescent="0.25">
      <c r="A25">
        <f t="shared" si="2"/>
        <v>236</v>
      </c>
      <c r="B25">
        <f t="shared" ref="B25" si="10">B22</f>
        <v>58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(236, 58, 55, 1, 0, 1);</v>
      </c>
    </row>
    <row r="26" spans="1:7" x14ac:dyDescent="0.25">
      <c r="A26">
        <f t="shared" si="2"/>
        <v>237</v>
      </c>
      <c r="B26">
        <f t="shared" ref="B26" si="11">B22+1</f>
        <v>59</v>
      </c>
      <c r="C26">
        <v>595</v>
      </c>
      <c r="D26">
        <v>1</v>
      </c>
      <c r="E26">
        <v>0</v>
      </c>
      <c r="F26">
        <v>2</v>
      </c>
      <c r="G26" t="str">
        <f t="shared" si="1"/>
        <v>insert into game_score (id, matchid, squad, goals, points, time_type) values (237, 59, 595, 1, 0, 2);</v>
      </c>
    </row>
    <row r="27" spans="1:7" x14ac:dyDescent="0.25">
      <c r="A27">
        <f t="shared" si="2"/>
        <v>238</v>
      </c>
      <c r="B27">
        <f t="shared" ref="B27" si="12">B26</f>
        <v>59</v>
      </c>
      <c r="C27">
        <v>595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(238, 59, 595, 1, 0, 1);</v>
      </c>
    </row>
    <row r="28" spans="1:7" x14ac:dyDescent="0.25">
      <c r="A28">
        <f t="shared" si="2"/>
        <v>239</v>
      </c>
      <c r="B28">
        <f t="shared" ref="B28" si="13">B26</f>
        <v>59</v>
      </c>
      <c r="C28">
        <v>54</v>
      </c>
      <c r="D28">
        <v>3</v>
      </c>
      <c r="E28">
        <v>2</v>
      </c>
      <c r="F28">
        <v>2</v>
      </c>
      <c r="G28" t="str">
        <f t="shared" si="1"/>
        <v>insert into game_score (id, matchid, squad, goals, points, time_type) values (239, 59, 54, 3, 2, 2);</v>
      </c>
    </row>
    <row r="29" spans="1:7" x14ac:dyDescent="0.25">
      <c r="A29">
        <f t="shared" si="2"/>
        <v>240</v>
      </c>
      <c r="B29">
        <f t="shared" ref="B29" si="14">B26</f>
        <v>59</v>
      </c>
      <c r="C29">
        <v>54</v>
      </c>
      <c r="D29">
        <v>2</v>
      </c>
      <c r="E29">
        <v>0</v>
      </c>
      <c r="F29">
        <v>1</v>
      </c>
      <c r="G29" t="str">
        <f t="shared" si="1"/>
        <v>insert into game_score (id, matchid, squad, goals, points, time_type) values (240, 59, 54, 2, 0, 1);</v>
      </c>
    </row>
    <row r="30" spans="1:7" x14ac:dyDescent="0.25">
      <c r="A30">
        <f t="shared" si="2"/>
        <v>241</v>
      </c>
      <c r="B30">
        <f t="shared" ref="B30" si="15">B26+1</f>
        <v>60</v>
      </c>
      <c r="C30">
        <v>55</v>
      </c>
      <c r="D30">
        <v>2</v>
      </c>
      <c r="E30">
        <v>1</v>
      </c>
      <c r="F30">
        <v>2</v>
      </c>
      <c r="G30" t="str">
        <f t="shared" si="1"/>
        <v>insert into game_score (id, matchid, squad, goals, points, time_type) values (241, 60, 55, 2, 1, 2);</v>
      </c>
    </row>
    <row r="31" spans="1:7" x14ac:dyDescent="0.25">
      <c r="A31">
        <f t="shared" si="2"/>
        <v>242</v>
      </c>
      <c r="B31">
        <f t="shared" ref="B31" si="16">B30</f>
        <v>60</v>
      </c>
      <c r="C31">
        <v>55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(242, 60, 55, 2, 0, 1);</v>
      </c>
    </row>
    <row r="32" spans="1:7" x14ac:dyDescent="0.25">
      <c r="A32">
        <f t="shared" si="2"/>
        <v>243</v>
      </c>
      <c r="B32">
        <f t="shared" ref="B32" si="17">B30</f>
        <v>60</v>
      </c>
      <c r="C32">
        <v>54</v>
      </c>
      <c r="D32">
        <v>2</v>
      </c>
      <c r="E32">
        <v>1</v>
      </c>
      <c r="F32">
        <v>2</v>
      </c>
      <c r="G32" t="str">
        <f t="shared" si="1"/>
        <v>insert into game_score (id, matchid, squad, goals, points, time_type) values (243, 60, 54, 2, 1, 2);</v>
      </c>
    </row>
    <row r="33" spans="1:7" x14ac:dyDescent="0.25">
      <c r="A33">
        <f t="shared" si="2"/>
        <v>244</v>
      </c>
      <c r="B33">
        <f t="shared" ref="B33" si="18">B30</f>
        <v>60</v>
      </c>
      <c r="C33">
        <v>54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(244, 60, 54, 1,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61</v>
      </c>
      <c r="B2" s="2" t="str">
        <f>"1926-10-12"</f>
        <v>1926-10-12</v>
      </c>
      <c r="C2">
        <v>2</v>
      </c>
      <c r="G2" t="str">
        <f t="shared" si="0"/>
        <v>insert into game (matchid, matchdate, game_type) values (61, '1926-10-12', 2);</v>
      </c>
    </row>
    <row r="3" spans="1:7" x14ac:dyDescent="0.25">
      <c r="A3">
        <v>62</v>
      </c>
      <c r="B3" s="2" t="str">
        <f>"1926-10-16"</f>
        <v>1926-10-16</v>
      </c>
      <c r="C3">
        <v>2</v>
      </c>
      <c r="G3" t="str">
        <f t="shared" si="0"/>
        <v>insert into game (matchid, matchdate, game_type) values (62, '1926-10-16', 2);</v>
      </c>
    </row>
    <row r="4" spans="1:7" x14ac:dyDescent="0.25">
      <c r="A4">
        <v>63</v>
      </c>
      <c r="B4" s="2" t="str">
        <f>"1926-10-17"</f>
        <v>1926-10-17</v>
      </c>
      <c r="C4">
        <v>2</v>
      </c>
      <c r="G4" t="str">
        <f t="shared" si="0"/>
        <v>insert into game (matchid, matchdate, game_type) values (63, '1926-10-17', 2);</v>
      </c>
    </row>
    <row r="5" spans="1:7" x14ac:dyDescent="0.25">
      <c r="A5">
        <v>64</v>
      </c>
      <c r="B5" s="2" t="str">
        <f>"1926-10-20"</f>
        <v>1926-10-20</v>
      </c>
      <c r="C5">
        <v>2</v>
      </c>
      <c r="G5" t="str">
        <f t="shared" si="0"/>
        <v>insert into game (matchid, matchdate, game_type) values (64, '1926-10-20', 2);</v>
      </c>
    </row>
    <row r="6" spans="1:7" x14ac:dyDescent="0.25">
      <c r="A6">
        <v>65</v>
      </c>
      <c r="B6" s="2" t="str">
        <f>"1926-10-23"</f>
        <v>1926-10-23</v>
      </c>
      <c r="C6">
        <v>2</v>
      </c>
      <c r="G6" t="str">
        <f t="shared" si="0"/>
        <v>insert into game (matchid, matchdate, game_type) values (65, '1926-10-23', 2);</v>
      </c>
    </row>
    <row r="7" spans="1:7" x14ac:dyDescent="0.25">
      <c r="A7">
        <v>66</v>
      </c>
      <c r="B7" s="2" t="str">
        <f>"1926-10-24"</f>
        <v>1926-10-24</v>
      </c>
      <c r="C7">
        <v>2</v>
      </c>
      <c r="G7" t="str">
        <f t="shared" si="0"/>
        <v>insert into game (matchid, matchdate, game_type) values (66, '1926-10-24', 2);</v>
      </c>
    </row>
    <row r="8" spans="1:7" x14ac:dyDescent="0.25">
      <c r="A8">
        <v>67</v>
      </c>
      <c r="B8" s="2" t="str">
        <f>"1926-10-28"</f>
        <v>1926-10-28</v>
      </c>
      <c r="C8">
        <v>2</v>
      </c>
      <c r="G8" t="str">
        <f t="shared" si="0"/>
        <v>insert into game (matchid, matchdate, game_type) values (67, '1926-10-28', 2);</v>
      </c>
    </row>
    <row r="9" spans="1:7" x14ac:dyDescent="0.25">
      <c r="A9">
        <v>68</v>
      </c>
      <c r="B9" s="2" t="str">
        <f>"1926-10-31"</f>
        <v>1926-10-31</v>
      </c>
      <c r="C9">
        <v>2</v>
      </c>
      <c r="G9" t="str">
        <f t="shared" si="0"/>
        <v>insert into game (matchid, matchdate, game_type) values (68, '1926-10-31', 2);</v>
      </c>
    </row>
    <row r="10" spans="1:7" x14ac:dyDescent="0.25">
      <c r="A10">
        <v>69</v>
      </c>
      <c r="B10" s="2" t="str">
        <f>"1926-11-01"</f>
        <v>1926-11-01</v>
      </c>
      <c r="C10">
        <v>2</v>
      </c>
      <c r="G10" t="str">
        <f t="shared" si="0"/>
        <v>insert into game (matchid, matchdate, game_type) values (69, '1926-11-01', 2);</v>
      </c>
    </row>
    <row r="11" spans="1:7" x14ac:dyDescent="0.25">
      <c r="A11">
        <v>70</v>
      </c>
      <c r="B11" s="2" t="str">
        <f>"1926-11-03"</f>
        <v>1926-11-03</v>
      </c>
      <c r="C11">
        <v>2</v>
      </c>
      <c r="G11" t="str">
        <f t="shared" si="0"/>
        <v>insert into game (matchid, matchdate, game_type) values (70, '1926-11-03',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245</v>
      </c>
      <c r="B14">
        <v>61</v>
      </c>
      <c r="C14">
        <v>56</v>
      </c>
      <c r="D14">
        <v>7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(245, 61, 56, 7, 2, 2);</v>
      </c>
    </row>
    <row r="15" spans="1:7" x14ac:dyDescent="0.25">
      <c r="A15">
        <f>A14+1</f>
        <v>246</v>
      </c>
      <c r="B15">
        <f>B14</f>
        <v>61</v>
      </c>
      <c r="C15">
        <v>56</v>
      </c>
      <c r="D15">
        <v>4</v>
      </c>
      <c r="E15">
        <v>0</v>
      </c>
      <c r="F15">
        <v>1</v>
      </c>
      <c r="G15" t="str">
        <f t="shared" si="1"/>
        <v>insert into game_score (id, matchid, squad, goals, points, time_type) values (246, 61, 56, 4, 0, 1);</v>
      </c>
    </row>
    <row r="16" spans="1:7" x14ac:dyDescent="0.25">
      <c r="A16">
        <f t="shared" ref="A16:A53" si="2">A15+1</f>
        <v>247</v>
      </c>
      <c r="B16">
        <f>B14</f>
        <v>61</v>
      </c>
      <c r="C16">
        <v>591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(247, 61, 591, 1, 0, 2);</v>
      </c>
    </row>
    <row r="17" spans="1:7" x14ac:dyDescent="0.25">
      <c r="A17">
        <f t="shared" si="2"/>
        <v>248</v>
      </c>
      <c r="B17">
        <f>B14</f>
        <v>61</v>
      </c>
      <c r="C17">
        <v>591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(248, 61, 591, 0, 0, 1);</v>
      </c>
    </row>
    <row r="18" spans="1:7" x14ac:dyDescent="0.25">
      <c r="A18">
        <f t="shared" si="2"/>
        <v>249</v>
      </c>
      <c r="B18">
        <f>B14+1</f>
        <v>62</v>
      </c>
      <c r="C18">
        <v>54</v>
      </c>
      <c r="D18">
        <v>5</v>
      </c>
      <c r="E18">
        <v>2</v>
      </c>
      <c r="F18">
        <v>2</v>
      </c>
      <c r="G18" t="str">
        <f t="shared" si="1"/>
        <v>insert into game_score (id, matchid, squad, goals, points, time_type) values (249, 62, 54, 5, 2, 2);</v>
      </c>
    </row>
    <row r="19" spans="1:7" x14ac:dyDescent="0.25">
      <c r="A19">
        <f t="shared" si="2"/>
        <v>250</v>
      </c>
      <c r="B19">
        <f>B18</f>
        <v>62</v>
      </c>
      <c r="C19">
        <v>54</v>
      </c>
      <c r="D19">
        <v>4</v>
      </c>
      <c r="E19">
        <v>0</v>
      </c>
      <c r="F19">
        <v>1</v>
      </c>
      <c r="G19" t="str">
        <f t="shared" si="1"/>
        <v>insert into game_score (id, matchid, squad, goals, points, time_type) values (250, 62, 54, 4, 0, 1);</v>
      </c>
    </row>
    <row r="20" spans="1:7" x14ac:dyDescent="0.25">
      <c r="A20">
        <f t="shared" si="2"/>
        <v>251</v>
      </c>
      <c r="B20">
        <f>B18</f>
        <v>62</v>
      </c>
      <c r="C20">
        <v>591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(251, 62, 591, 0, 0, 2);</v>
      </c>
    </row>
    <row r="21" spans="1:7" x14ac:dyDescent="0.25">
      <c r="A21">
        <f t="shared" si="2"/>
        <v>252</v>
      </c>
      <c r="B21">
        <f>B18</f>
        <v>62</v>
      </c>
      <c r="C21">
        <v>591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(252, 62, 591, 0, 0, 1);</v>
      </c>
    </row>
    <row r="22" spans="1:7" x14ac:dyDescent="0.25">
      <c r="A22">
        <f t="shared" si="2"/>
        <v>253</v>
      </c>
      <c r="B22">
        <f t="shared" ref="B22" si="3">B18+1</f>
        <v>63</v>
      </c>
      <c r="C22">
        <v>56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(253, 63, 56, 1, 0, 2);</v>
      </c>
    </row>
    <row r="23" spans="1:7" x14ac:dyDescent="0.25">
      <c r="A23">
        <f t="shared" si="2"/>
        <v>254</v>
      </c>
      <c r="B23">
        <f t="shared" ref="B23" si="4">B22</f>
        <v>63</v>
      </c>
      <c r="C23">
        <v>56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(254, 63, 56, 0, 0, 1);</v>
      </c>
    </row>
    <row r="24" spans="1:7" x14ac:dyDescent="0.25">
      <c r="A24">
        <f t="shared" si="2"/>
        <v>255</v>
      </c>
      <c r="B24">
        <f t="shared" ref="B24" si="5">B22</f>
        <v>63</v>
      </c>
      <c r="C24">
        <v>598</v>
      </c>
      <c r="D24">
        <v>3</v>
      </c>
      <c r="E24">
        <v>2</v>
      </c>
      <c r="F24">
        <v>2</v>
      </c>
      <c r="G24" t="str">
        <f t="shared" si="1"/>
        <v>insert into game_score (id, matchid, squad, goals, points, time_type) values (255, 63, 598, 3, 2, 2);</v>
      </c>
    </row>
    <row r="25" spans="1:7" x14ac:dyDescent="0.25">
      <c r="A25">
        <f t="shared" si="2"/>
        <v>256</v>
      </c>
      <c r="B25">
        <f t="shared" ref="B25" si="6">B22</f>
        <v>63</v>
      </c>
      <c r="C25">
        <v>598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(256, 63, 598, 2, 0, 1);</v>
      </c>
    </row>
    <row r="26" spans="1:7" x14ac:dyDescent="0.25">
      <c r="A26">
        <f t="shared" si="2"/>
        <v>257</v>
      </c>
      <c r="B26">
        <f t="shared" ref="B26" si="7">B22+1</f>
        <v>64</v>
      </c>
      <c r="C26">
        <v>54</v>
      </c>
      <c r="D26">
        <v>8</v>
      </c>
      <c r="E26">
        <v>2</v>
      </c>
      <c r="F26">
        <v>2</v>
      </c>
      <c r="G26" t="str">
        <f t="shared" si="1"/>
        <v>insert into game_score (id, matchid, squad, goals, points, time_type) values (257, 64, 54, 8, 2, 2);</v>
      </c>
    </row>
    <row r="27" spans="1:7" x14ac:dyDescent="0.25">
      <c r="A27">
        <f t="shared" si="2"/>
        <v>258</v>
      </c>
      <c r="B27">
        <f t="shared" ref="B27" si="8">B26</f>
        <v>64</v>
      </c>
      <c r="C27">
        <v>54</v>
      </c>
      <c r="D27">
        <v>5</v>
      </c>
      <c r="E27">
        <v>0</v>
      </c>
      <c r="F27">
        <v>1</v>
      </c>
      <c r="G27" t="str">
        <f t="shared" si="1"/>
        <v>insert into game_score (id, matchid, squad, goals, points, time_type) values (258, 64, 54, 5, 0, 1);</v>
      </c>
    </row>
    <row r="28" spans="1:7" x14ac:dyDescent="0.25">
      <c r="A28">
        <f t="shared" si="2"/>
        <v>259</v>
      </c>
      <c r="B28">
        <f t="shared" ref="B28" si="9">B26</f>
        <v>64</v>
      </c>
      <c r="C28">
        <v>595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(259, 64, 595, 0, 0, 2);</v>
      </c>
    </row>
    <row r="29" spans="1:7" x14ac:dyDescent="0.25">
      <c r="A29">
        <f t="shared" si="2"/>
        <v>260</v>
      </c>
      <c r="B29">
        <f t="shared" ref="B29" si="10">B26</f>
        <v>64</v>
      </c>
      <c r="C29">
        <v>595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(260, 64, 595, 0, 0, 1);</v>
      </c>
    </row>
    <row r="30" spans="1:7" x14ac:dyDescent="0.25">
      <c r="A30">
        <f t="shared" si="2"/>
        <v>261</v>
      </c>
      <c r="B30">
        <f t="shared" ref="B30" si="11">B26+1</f>
        <v>65</v>
      </c>
      <c r="C30">
        <v>595</v>
      </c>
      <c r="D30">
        <v>6</v>
      </c>
      <c r="E30">
        <v>2</v>
      </c>
      <c r="F30">
        <v>2</v>
      </c>
      <c r="G30" t="str">
        <f t="shared" si="1"/>
        <v>insert into game_score (id, matchid, squad, goals, points, time_type) values (261, 65, 595, 6, 2, 2);</v>
      </c>
    </row>
    <row r="31" spans="1:7" x14ac:dyDescent="0.25">
      <c r="A31">
        <f t="shared" si="2"/>
        <v>262</v>
      </c>
      <c r="B31">
        <f t="shared" ref="B31" si="12">B30</f>
        <v>65</v>
      </c>
      <c r="C31">
        <v>595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(262, 65, 595, 0, 0, 1);</v>
      </c>
    </row>
    <row r="32" spans="1:7" x14ac:dyDescent="0.25">
      <c r="A32">
        <f t="shared" si="2"/>
        <v>263</v>
      </c>
      <c r="B32">
        <f t="shared" ref="B32" si="13">B30</f>
        <v>65</v>
      </c>
      <c r="C32">
        <v>591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(263, 65, 591, 1, 0, 2);</v>
      </c>
    </row>
    <row r="33" spans="1:7" x14ac:dyDescent="0.25">
      <c r="A33">
        <f t="shared" si="2"/>
        <v>264</v>
      </c>
      <c r="B33">
        <f t="shared" ref="B33" si="14">B30</f>
        <v>65</v>
      </c>
      <c r="C33">
        <v>591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(264, 65, 591, 1, 0, 1);</v>
      </c>
    </row>
    <row r="34" spans="1:7" x14ac:dyDescent="0.25">
      <c r="A34">
        <f t="shared" si="2"/>
        <v>265</v>
      </c>
      <c r="B34">
        <f t="shared" ref="B34" si="15">B30+1</f>
        <v>66</v>
      </c>
      <c r="C34">
        <v>598</v>
      </c>
      <c r="D34">
        <v>2</v>
      </c>
      <c r="E34">
        <v>2</v>
      </c>
      <c r="F34">
        <v>2</v>
      </c>
      <c r="G34" t="str">
        <f t="shared" si="1"/>
        <v>insert into game_score (id, matchid, squad, goals, points, time_type) values (265, 66, 598, 2, 2, 2);</v>
      </c>
    </row>
    <row r="35" spans="1:7" x14ac:dyDescent="0.25">
      <c r="A35">
        <f t="shared" si="2"/>
        <v>266</v>
      </c>
      <c r="B35">
        <f t="shared" ref="B35" si="16">B34</f>
        <v>66</v>
      </c>
      <c r="C35">
        <v>598</v>
      </c>
      <c r="D35">
        <v>1</v>
      </c>
      <c r="E35">
        <v>0</v>
      </c>
      <c r="F35">
        <v>1</v>
      </c>
      <c r="G35" t="str">
        <f t="shared" si="1"/>
        <v>insert into game_score (id, matchid, squad, goals, points, time_type) values (266, 66, 598, 1, 0, 1);</v>
      </c>
    </row>
    <row r="36" spans="1:7" x14ac:dyDescent="0.25">
      <c r="A36">
        <f t="shared" si="2"/>
        <v>267</v>
      </c>
      <c r="B36">
        <f t="shared" ref="B36" si="17">B34</f>
        <v>66</v>
      </c>
      <c r="C36">
        <v>54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(267, 66, 54, 0, 0, 2);</v>
      </c>
    </row>
    <row r="37" spans="1:7" x14ac:dyDescent="0.25">
      <c r="A37">
        <f t="shared" si="2"/>
        <v>268</v>
      </c>
      <c r="B37">
        <f t="shared" ref="B37" si="18">B34</f>
        <v>66</v>
      </c>
      <c r="C37">
        <v>54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(268, 66, 54, 0, 0, 1);</v>
      </c>
    </row>
    <row r="38" spans="1:7" x14ac:dyDescent="0.25">
      <c r="A38">
        <f t="shared" si="2"/>
        <v>269</v>
      </c>
      <c r="B38">
        <f t="shared" ref="B38" si="19">B34+1</f>
        <v>67</v>
      </c>
      <c r="C38">
        <v>598</v>
      </c>
      <c r="D38">
        <v>6</v>
      </c>
      <c r="E38">
        <v>2</v>
      </c>
      <c r="F38">
        <v>2</v>
      </c>
      <c r="G38" t="str">
        <f t="shared" si="1"/>
        <v>insert into game_score (id, matchid, squad, goals, points, time_type) values (269, 67, 598, 6, 2, 2);</v>
      </c>
    </row>
    <row r="39" spans="1:7" x14ac:dyDescent="0.25">
      <c r="A39">
        <f t="shared" si="2"/>
        <v>270</v>
      </c>
      <c r="B39">
        <f t="shared" ref="B39" si="20">B38</f>
        <v>67</v>
      </c>
      <c r="C39">
        <v>598</v>
      </c>
      <c r="D39">
        <v>4</v>
      </c>
      <c r="E39">
        <v>0</v>
      </c>
      <c r="F39">
        <v>1</v>
      </c>
      <c r="G39" t="str">
        <f t="shared" si="1"/>
        <v>insert into game_score (id, matchid, squad, goals, points, time_type) values (270, 67, 598, 4, 0, 1);</v>
      </c>
    </row>
    <row r="40" spans="1:7" x14ac:dyDescent="0.25">
      <c r="A40">
        <f t="shared" si="2"/>
        <v>271</v>
      </c>
      <c r="B40">
        <f t="shared" ref="B40" si="21">B38</f>
        <v>67</v>
      </c>
      <c r="C40">
        <v>591</v>
      </c>
      <c r="D40">
        <v>0</v>
      </c>
      <c r="E40">
        <v>0</v>
      </c>
      <c r="F40">
        <v>2</v>
      </c>
      <c r="G40" t="str">
        <f t="shared" si="1"/>
        <v>insert into game_score (id, matchid, squad, goals, points, time_type) values (271, 67, 591, 0, 0, 2);</v>
      </c>
    </row>
    <row r="41" spans="1:7" x14ac:dyDescent="0.25">
      <c r="A41">
        <f t="shared" si="2"/>
        <v>272</v>
      </c>
      <c r="B41">
        <f t="shared" ref="B41" si="22">B38</f>
        <v>67</v>
      </c>
      <c r="C41">
        <v>591</v>
      </c>
      <c r="D41">
        <v>0</v>
      </c>
      <c r="E41">
        <v>0</v>
      </c>
      <c r="F41">
        <v>1</v>
      </c>
      <c r="G41" t="str">
        <f t="shared" si="1"/>
        <v>insert into game_score (id, matchid, squad, goals, points, time_type) values (272, 67, 591, 0, 0, 1);</v>
      </c>
    </row>
    <row r="42" spans="1:7" x14ac:dyDescent="0.25">
      <c r="A42">
        <f t="shared" si="2"/>
        <v>273</v>
      </c>
      <c r="B42">
        <f t="shared" ref="B42" si="23">B38+1</f>
        <v>68</v>
      </c>
      <c r="C42">
        <v>56</v>
      </c>
      <c r="D42">
        <v>1</v>
      </c>
      <c r="E42">
        <v>1</v>
      </c>
      <c r="F42">
        <v>2</v>
      </c>
      <c r="G42" t="str">
        <f t="shared" si="1"/>
        <v>insert into game_score (id, matchid, squad, goals, points, time_type) values (273, 68, 56, 1, 1, 2);</v>
      </c>
    </row>
    <row r="43" spans="1:7" x14ac:dyDescent="0.25">
      <c r="A43">
        <f t="shared" si="2"/>
        <v>274</v>
      </c>
      <c r="B43">
        <f t="shared" ref="B43" si="24">B42</f>
        <v>68</v>
      </c>
      <c r="C43">
        <v>56</v>
      </c>
      <c r="D43">
        <v>1</v>
      </c>
      <c r="E43">
        <v>0</v>
      </c>
      <c r="F43">
        <v>1</v>
      </c>
      <c r="G43" t="str">
        <f t="shared" si="1"/>
        <v>insert into game_score (id, matchid, squad, goals, points, time_type) values (274, 68, 56, 1, 0, 1);</v>
      </c>
    </row>
    <row r="44" spans="1:7" x14ac:dyDescent="0.25">
      <c r="A44">
        <f t="shared" si="2"/>
        <v>275</v>
      </c>
      <c r="B44">
        <f t="shared" ref="B44" si="25">B42</f>
        <v>68</v>
      </c>
      <c r="C44">
        <v>54</v>
      </c>
      <c r="D44">
        <v>1</v>
      </c>
      <c r="E44">
        <v>1</v>
      </c>
      <c r="F44">
        <v>2</v>
      </c>
      <c r="G44" t="str">
        <f t="shared" si="1"/>
        <v>insert into game_score (id, matchid, squad, goals, points, time_type) values (275, 68, 54, 1, 1, 2);</v>
      </c>
    </row>
    <row r="45" spans="1:7" x14ac:dyDescent="0.25">
      <c r="A45">
        <f t="shared" si="2"/>
        <v>276</v>
      </c>
      <c r="B45">
        <f t="shared" ref="B45" si="26">B42</f>
        <v>68</v>
      </c>
      <c r="C45">
        <v>54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(276, 68, 54, 0, 0, 1);</v>
      </c>
    </row>
    <row r="46" spans="1:7" x14ac:dyDescent="0.25">
      <c r="A46">
        <f t="shared" si="2"/>
        <v>277</v>
      </c>
      <c r="B46">
        <f t="shared" ref="B46" si="27">B42+1</f>
        <v>69</v>
      </c>
      <c r="C46">
        <v>598</v>
      </c>
      <c r="D46">
        <v>6</v>
      </c>
      <c r="E46">
        <v>2</v>
      </c>
      <c r="F46">
        <v>2</v>
      </c>
      <c r="G46" t="str">
        <f t="shared" si="1"/>
        <v>insert into game_score (id, matchid, squad, goals, points, time_type) values (277, 69, 598, 6, 2, 2);</v>
      </c>
    </row>
    <row r="47" spans="1:7" x14ac:dyDescent="0.25">
      <c r="A47">
        <f t="shared" si="2"/>
        <v>278</v>
      </c>
      <c r="B47">
        <f t="shared" ref="B47" si="28">B46</f>
        <v>69</v>
      </c>
      <c r="C47">
        <v>598</v>
      </c>
      <c r="D47">
        <v>3</v>
      </c>
      <c r="E47">
        <v>0</v>
      </c>
      <c r="F47">
        <v>1</v>
      </c>
      <c r="G47" t="str">
        <f t="shared" si="1"/>
        <v>insert into game_score (id, matchid, squad, goals, points, time_type) values (278, 69, 598, 3, 0, 1);</v>
      </c>
    </row>
    <row r="48" spans="1:7" x14ac:dyDescent="0.25">
      <c r="A48">
        <f t="shared" si="2"/>
        <v>279</v>
      </c>
      <c r="B48">
        <f t="shared" ref="B48" si="29">B46</f>
        <v>69</v>
      </c>
      <c r="C48">
        <v>595</v>
      </c>
      <c r="D48">
        <v>1</v>
      </c>
      <c r="E48">
        <v>0</v>
      </c>
      <c r="F48">
        <v>2</v>
      </c>
      <c r="G48" t="str">
        <f t="shared" si="1"/>
        <v>insert into game_score (id, matchid, squad, goals, points, time_type) values (279, 69, 595, 1, 0, 2);</v>
      </c>
    </row>
    <row r="49" spans="1:7" x14ac:dyDescent="0.25">
      <c r="A49">
        <f t="shared" si="2"/>
        <v>280</v>
      </c>
      <c r="B49">
        <f t="shared" ref="B49" si="30">B46</f>
        <v>69</v>
      </c>
      <c r="C49">
        <v>595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(280, 69, 595, 0, 0, 1);</v>
      </c>
    </row>
    <row r="50" spans="1:7" x14ac:dyDescent="0.25">
      <c r="A50">
        <f t="shared" si="2"/>
        <v>281</v>
      </c>
      <c r="B50">
        <f t="shared" ref="B50" si="31">B46+1</f>
        <v>70</v>
      </c>
      <c r="C50">
        <v>56</v>
      </c>
      <c r="D50">
        <v>5</v>
      </c>
      <c r="E50">
        <v>2</v>
      </c>
      <c r="F50">
        <v>2</v>
      </c>
      <c r="G50" t="str">
        <f t="shared" si="1"/>
        <v>insert into game_score (id, matchid, squad, goals, points, time_type) values (281, 70, 56, 5, 2, 2);</v>
      </c>
    </row>
    <row r="51" spans="1:7" x14ac:dyDescent="0.25">
      <c r="A51">
        <f t="shared" si="2"/>
        <v>282</v>
      </c>
      <c r="B51">
        <f t="shared" ref="B51" si="32">B50</f>
        <v>70</v>
      </c>
      <c r="C51">
        <v>56</v>
      </c>
      <c r="D51">
        <v>2</v>
      </c>
      <c r="E51">
        <v>0</v>
      </c>
      <c r="F51">
        <v>1</v>
      </c>
      <c r="G51" t="str">
        <f t="shared" si="1"/>
        <v>insert into game_score (id, matchid, squad, goals, points, time_type) values (282, 70, 56, 2, 0, 1);</v>
      </c>
    </row>
    <row r="52" spans="1:7" x14ac:dyDescent="0.25">
      <c r="A52">
        <f t="shared" si="2"/>
        <v>283</v>
      </c>
      <c r="B52">
        <f t="shared" ref="B52" si="33">B50</f>
        <v>70</v>
      </c>
      <c r="C52">
        <v>595</v>
      </c>
      <c r="D52">
        <v>1</v>
      </c>
      <c r="E52">
        <v>0</v>
      </c>
      <c r="F52">
        <v>2</v>
      </c>
      <c r="G52" t="str">
        <f t="shared" si="1"/>
        <v>insert into game_score (id, matchid, squad, goals, points, time_type) values (283, 70, 595, 1, 0, 2);</v>
      </c>
    </row>
    <row r="53" spans="1:7" x14ac:dyDescent="0.25">
      <c r="A53">
        <f t="shared" si="2"/>
        <v>284</v>
      </c>
      <c r="B53">
        <f t="shared" ref="B53" si="34">B50</f>
        <v>70</v>
      </c>
      <c r="C53">
        <v>595</v>
      </c>
      <c r="D53">
        <v>1</v>
      </c>
      <c r="E53">
        <v>0</v>
      </c>
      <c r="F53">
        <v>1</v>
      </c>
      <c r="G53" t="str">
        <f t="shared" si="1"/>
        <v>insert into game_score (id, matchid, squad, goals, points, time_type) values (284, 70, 595, 1,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71</v>
      </c>
      <c r="B2" s="2" t="str">
        <f>"1927-10-30"</f>
        <v>1927-10-30</v>
      </c>
      <c r="C2">
        <v>2</v>
      </c>
      <c r="G2" t="str">
        <f t="shared" si="0"/>
        <v>insert into game (matchid, matchdate, game_type) values (71, '1927-10-30', 2);</v>
      </c>
    </row>
    <row r="3" spans="1:7" x14ac:dyDescent="0.25">
      <c r="A3">
        <v>72</v>
      </c>
      <c r="B3" s="2" t="str">
        <f>"1927-11-01"</f>
        <v>1927-11-01</v>
      </c>
      <c r="C3">
        <v>2</v>
      </c>
      <c r="G3" t="str">
        <f t="shared" si="0"/>
        <v>insert into game (matchid, matchdate, game_type) values (72, '1927-11-01', 2);</v>
      </c>
    </row>
    <row r="4" spans="1:7" x14ac:dyDescent="0.25">
      <c r="A4">
        <v>73</v>
      </c>
      <c r="B4" s="2" t="str">
        <f>"1927-11-06"</f>
        <v>1927-11-06</v>
      </c>
      <c r="C4">
        <v>2</v>
      </c>
      <c r="G4" t="str">
        <f t="shared" si="0"/>
        <v>insert into game (matchid, matchdate, game_type) values (73, '1927-11-06', 2);</v>
      </c>
    </row>
    <row r="5" spans="1:7" x14ac:dyDescent="0.25">
      <c r="A5">
        <v>74</v>
      </c>
      <c r="B5" s="2" t="str">
        <f>"1927-11-13"</f>
        <v>1927-11-13</v>
      </c>
      <c r="C5">
        <v>2</v>
      </c>
      <c r="G5" t="str">
        <f t="shared" si="0"/>
        <v>insert into game (matchid, matchdate, game_type) values (74, '1927-11-13', 2);</v>
      </c>
    </row>
    <row r="6" spans="1:7" x14ac:dyDescent="0.25">
      <c r="A6">
        <v>75</v>
      </c>
      <c r="B6" s="2" t="str">
        <f>"1927-11-20"</f>
        <v>1927-11-20</v>
      </c>
      <c r="C6">
        <v>2</v>
      </c>
      <c r="G6" t="str">
        <f t="shared" si="0"/>
        <v>insert into game (matchid, matchdate, game_type) values (75, '1927-11-20', 2);</v>
      </c>
    </row>
    <row r="7" spans="1:7" x14ac:dyDescent="0.25">
      <c r="A7">
        <v>76</v>
      </c>
      <c r="B7" s="2" t="str">
        <f>"1927-11-27"</f>
        <v>1927-11-27</v>
      </c>
      <c r="C7">
        <v>2</v>
      </c>
      <c r="G7" t="str">
        <f t="shared" si="0"/>
        <v>insert into game (matchid, matchdate, game_type) values (76, '1927-11-27',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285</v>
      </c>
      <c r="B10">
        <v>71</v>
      </c>
      <c r="C10">
        <v>54</v>
      </c>
      <c r="D10">
        <v>7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(285, 71, 54, 7, 2, 2);</v>
      </c>
    </row>
    <row r="11" spans="1:7" x14ac:dyDescent="0.25">
      <c r="A11">
        <f>A10+1</f>
        <v>286</v>
      </c>
      <c r="B11">
        <f>B10</f>
        <v>71</v>
      </c>
      <c r="C11">
        <v>54</v>
      </c>
      <c r="D11">
        <v>5</v>
      </c>
      <c r="E11">
        <v>0</v>
      </c>
      <c r="F11">
        <v>1</v>
      </c>
      <c r="G11" t="str">
        <f t="shared" si="1"/>
        <v>insert into game_score (id, matchid, squad, goals, points, time_type) values (286, 71, 54, 5, 0, 1);</v>
      </c>
    </row>
    <row r="12" spans="1:7" x14ac:dyDescent="0.25">
      <c r="A12">
        <f t="shared" ref="A12:A33" si="2">A11+1</f>
        <v>287</v>
      </c>
      <c r="B12">
        <f>B10</f>
        <v>71</v>
      </c>
      <c r="C12">
        <v>591</v>
      </c>
      <c r="D12">
        <v>1</v>
      </c>
      <c r="E12">
        <v>0</v>
      </c>
      <c r="F12">
        <v>2</v>
      </c>
      <c r="G12" t="str">
        <f t="shared" si="1"/>
        <v>insert into game_score (id, matchid, squad, goals, points, time_type) values (287, 71, 591, 1, 0, 2);</v>
      </c>
    </row>
    <row r="13" spans="1:7" x14ac:dyDescent="0.25">
      <c r="A13">
        <f t="shared" si="2"/>
        <v>288</v>
      </c>
      <c r="B13">
        <f>B10</f>
        <v>71</v>
      </c>
      <c r="C13">
        <v>591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(288, 71, 591, 1, 0, 1);</v>
      </c>
    </row>
    <row r="14" spans="1:7" x14ac:dyDescent="0.25">
      <c r="A14">
        <f t="shared" si="2"/>
        <v>289</v>
      </c>
      <c r="B14">
        <f>B10+1</f>
        <v>72</v>
      </c>
      <c r="C14">
        <v>598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(289, 72, 598, 4, 2, 2);</v>
      </c>
    </row>
    <row r="15" spans="1:7" x14ac:dyDescent="0.25">
      <c r="A15">
        <f t="shared" si="2"/>
        <v>290</v>
      </c>
      <c r="B15">
        <f>B14</f>
        <v>72</v>
      </c>
      <c r="C15">
        <v>598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(290, 72, 598, 0, 0, 1);</v>
      </c>
    </row>
    <row r="16" spans="1:7" x14ac:dyDescent="0.25">
      <c r="A16">
        <f t="shared" si="2"/>
        <v>291</v>
      </c>
      <c r="B16">
        <f>B14</f>
        <v>72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(291, 72, 51, 0, 0, 2);</v>
      </c>
    </row>
    <row r="17" spans="1:7" x14ac:dyDescent="0.25">
      <c r="A17">
        <f t="shared" si="2"/>
        <v>292</v>
      </c>
      <c r="B17">
        <f>B14</f>
        <v>72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(292, 72, 51, 0, 0, 1);</v>
      </c>
    </row>
    <row r="18" spans="1:7" x14ac:dyDescent="0.25">
      <c r="A18">
        <f t="shared" si="2"/>
        <v>293</v>
      </c>
      <c r="B18">
        <f t="shared" ref="B18" si="3">B14+1</f>
        <v>73</v>
      </c>
      <c r="C18">
        <v>598</v>
      </c>
      <c r="D18">
        <v>9</v>
      </c>
      <c r="E18">
        <v>2</v>
      </c>
      <c r="F18">
        <v>2</v>
      </c>
      <c r="G18" t="str">
        <f t="shared" si="1"/>
        <v>insert into game_score (id, matchid, squad, goals, points, time_type) values (293, 73, 598, 9, 2, 2);</v>
      </c>
    </row>
    <row r="19" spans="1:7" x14ac:dyDescent="0.25">
      <c r="A19">
        <f t="shared" si="2"/>
        <v>294</v>
      </c>
      <c r="B19">
        <f t="shared" ref="B19" si="4">B18</f>
        <v>73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(294, 73, 598, 3, 0, 1);</v>
      </c>
    </row>
    <row r="20" spans="1:7" x14ac:dyDescent="0.25">
      <c r="A20">
        <f t="shared" si="2"/>
        <v>295</v>
      </c>
      <c r="B20">
        <f t="shared" ref="B20" si="5">B18</f>
        <v>73</v>
      </c>
      <c r="C20">
        <v>591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(295, 73, 591, 0, 0, 2);</v>
      </c>
    </row>
    <row r="21" spans="1:7" x14ac:dyDescent="0.25">
      <c r="A21">
        <f t="shared" si="2"/>
        <v>296</v>
      </c>
      <c r="B21">
        <f t="shared" ref="B21" si="6">B18</f>
        <v>73</v>
      </c>
      <c r="C21">
        <v>591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(296, 73, 591, 0, 0, 1);</v>
      </c>
    </row>
    <row r="22" spans="1:7" x14ac:dyDescent="0.25">
      <c r="A22">
        <f t="shared" si="2"/>
        <v>297</v>
      </c>
      <c r="B22">
        <f t="shared" ref="B22" si="7">B18+1</f>
        <v>74</v>
      </c>
      <c r="C22">
        <v>51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(297, 74, 51, 3, 2, 2);</v>
      </c>
    </row>
    <row r="23" spans="1:7" x14ac:dyDescent="0.25">
      <c r="A23">
        <f t="shared" si="2"/>
        <v>298</v>
      </c>
      <c r="B23">
        <f t="shared" ref="B23" si="8">B22</f>
        <v>74</v>
      </c>
      <c r="C23">
        <v>51</v>
      </c>
      <c r="D23">
        <v>3</v>
      </c>
      <c r="E23">
        <v>0</v>
      </c>
      <c r="F23">
        <v>1</v>
      </c>
      <c r="G23" t="str">
        <f t="shared" si="1"/>
        <v>insert into game_score (id, matchid, squad, goals, points, time_type) values (298, 74, 51, 3, 0, 1);</v>
      </c>
    </row>
    <row r="24" spans="1:7" x14ac:dyDescent="0.25">
      <c r="A24">
        <f t="shared" si="2"/>
        <v>299</v>
      </c>
      <c r="B24">
        <f t="shared" ref="B24" si="9">B22</f>
        <v>74</v>
      </c>
      <c r="C24">
        <v>591</v>
      </c>
      <c r="D24">
        <v>2</v>
      </c>
      <c r="E24">
        <v>0</v>
      </c>
      <c r="F24">
        <v>2</v>
      </c>
      <c r="G24" t="str">
        <f t="shared" si="1"/>
        <v>insert into game_score (id, matchid, squad, goals, points, time_type) values (299, 74, 591, 2, 0, 2);</v>
      </c>
    </row>
    <row r="25" spans="1:7" x14ac:dyDescent="0.25">
      <c r="A25">
        <f t="shared" si="2"/>
        <v>300</v>
      </c>
      <c r="B25">
        <f t="shared" ref="B25" si="10">B22</f>
        <v>74</v>
      </c>
      <c r="C25">
        <v>591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(300, 74, 591, 2, 0, 1);</v>
      </c>
    </row>
    <row r="26" spans="1:7" x14ac:dyDescent="0.25">
      <c r="A26">
        <f t="shared" si="2"/>
        <v>301</v>
      </c>
      <c r="B26">
        <f t="shared" ref="B26" si="11">B22+1</f>
        <v>75</v>
      </c>
      <c r="C26">
        <v>54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(301, 75, 54, 3, 2, 2);</v>
      </c>
    </row>
    <row r="27" spans="1:7" x14ac:dyDescent="0.25">
      <c r="A27">
        <f t="shared" si="2"/>
        <v>302</v>
      </c>
      <c r="B27">
        <f t="shared" ref="B27" si="12">B26</f>
        <v>75</v>
      </c>
      <c r="C27">
        <v>54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(302, 75, 54, 0, 0, 1);</v>
      </c>
    </row>
    <row r="28" spans="1:7" x14ac:dyDescent="0.25">
      <c r="A28">
        <f t="shared" si="2"/>
        <v>303</v>
      </c>
      <c r="B28">
        <f t="shared" ref="B28" si="13">B26</f>
        <v>75</v>
      </c>
      <c r="C28">
        <v>598</v>
      </c>
      <c r="D28">
        <v>2</v>
      </c>
      <c r="E28">
        <v>0</v>
      </c>
      <c r="F28">
        <v>2</v>
      </c>
      <c r="G28" t="str">
        <f t="shared" si="1"/>
        <v>insert into game_score (id, matchid, squad, goals, points, time_type) values (303, 75, 598, 2, 0, 2);</v>
      </c>
    </row>
    <row r="29" spans="1:7" x14ac:dyDescent="0.25">
      <c r="A29">
        <f t="shared" si="2"/>
        <v>304</v>
      </c>
      <c r="B29">
        <f t="shared" ref="B29" si="14">B26</f>
        <v>75</v>
      </c>
      <c r="C29">
        <v>598</v>
      </c>
      <c r="D29">
        <v>1</v>
      </c>
      <c r="E29">
        <v>0</v>
      </c>
      <c r="F29">
        <v>1</v>
      </c>
      <c r="G29" t="str">
        <f t="shared" si="1"/>
        <v>insert into game_score (id, matchid, squad, goals, points, time_type) values (304, 75, 598, 1, 0, 1);</v>
      </c>
    </row>
    <row r="30" spans="1:7" x14ac:dyDescent="0.25">
      <c r="A30">
        <f t="shared" si="2"/>
        <v>305</v>
      </c>
      <c r="B30">
        <f t="shared" ref="B30" si="15">B26+1</f>
        <v>76</v>
      </c>
      <c r="C30">
        <v>54</v>
      </c>
      <c r="D30">
        <v>5</v>
      </c>
      <c r="E30">
        <v>2</v>
      </c>
      <c r="F30">
        <v>2</v>
      </c>
      <c r="G30" t="str">
        <f t="shared" si="1"/>
        <v>insert into game_score (id, matchid, squad, goals, points, time_type) values (305, 76, 54, 5, 2, 2);</v>
      </c>
    </row>
    <row r="31" spans="1:7" x14ac:dyDescent="0.25">
      <c r="A31">
        <f t="shared" si="2"/>
        <v>306</v>
      </c>
      <c r="B31">
        <f t="shared" ref="B31" si="16">B30</f>
        <v>76</v>
      </c>
      <c r="C31">
        <v>54</v>
      </c>
      <c r="D31">
        <v>5</v>
      </c>
      <c r="E31">
        <v>0</v>
      </c>
      <c r="F31">
        <v>1</v>
      </c>
      <c r="G31" t="str">
        <f t="shared" si="1"/>
        <v>insert into game_score (id, matchid, squad, goals, points, time_type) values (306, 76, 54, 5, 0, 1);</v>
      </c>
    </row>
    <row r="32" spans="1:7" x14ac:dyDescent="0.25">
      <c r="A32">
        <f t="shared" si="2"/>
        <v>307</v>
      </c>
      <c r="B32">
        <f t="shared" ref="B32" si="17">B30</f>
        <v>76</v>
      </c>
      <c r="C32">
        <v>51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(307, 76, 51, 1, 0, 2);</v>
      </c>
    </row>
    <row r="33" spans="1:7" x14ac:dyDescent="0.25">
      <c r="A33">
        <f t="shared" si="2"/>
        <v>308</v>
      </c>
      <c r="B33">
        <f t="shared" ref="B33" si="18">B30</f>
        <v>76</v>
      </c>
      <c r="C33">
        <v>51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(308, 76, 51, 1,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77</v>
      </c>
      <c r="B2" s="2" t="str">
        <f>"1929-11-01"</f>
        <v>1929-11-01</v>
      </c>
      <c r="C2">
        <v>2</v>
      </c>
      <c r="G2" t="str">
        <f t="shared" si="0"/>
        <v>insert into game (matchid, matchdate, game_type) values (77, '1929-11-01', 2);</v>
      </c>
    </row>
    <row r="3" spans="1:7" x14ac:dyDescent="0.25">
      <c r="A3">
        <v>78</v>
      </c>
      <c r="B3" s="2" t="str">
        <f>"1929-11-03"</f>
        <v>1929-11-03</v>
      </c>
      <c r="C3">
        <v>2</v>
      </c>
      <c r="G3" t="str">
        <f t="shared" si="0"/>
        <v>insert into game (matchid, matchdate, game_type) values (78, '1929-11-03', 2);</v>
      </c>
    </row>
    <row r="4" spans="1:7" x14ac:dyDescent="0.25">
      <c r="A4">
        <v>79</v>
      </c>
      <c r="B4" s="2" t="str">
        <f>"1929-11-10"</f>
        <v>1929-11-10</v>
      </c>
      <c r="C4">
        <v>2</v>
      </c>
      <c r="G4" t="str">
        <f t="shared" si="0"/>
        <v>insert into game (matchid, matchdate, game_type) values (79, '1929-11-10', 2);</v>
      </c>
    </row>
    <row r="5" spans="1:7" x14ac:dyDescent="0.25">
      <c r="A5">
        <v>80</v>
      </c>
      <c r="B5" s="2" t="str">
        <f>"1929-11-11"</f>
        <v>1929-11-11</v>
      </c>
      <c r="C5">
        <v>2</v>
      </c>
      <c r="G5" t="str">
        <f t="shared" si="0"/>
        <v>insert into game (matchid, matchdate, game_type) values (80, '1929-11-11', 2);</v>
      </c>
    </row>
    <row r="6" spans="1:7" x14ac:dyDescent="0.25">
      <c r="A6">
        <v>81</v>
      </c>
      <c r="B6" s="2" t="str">
        <f>"1929-11-16"</f>
        <v>1929-11-16</v>
      </c>
      <c r="C6">
        <v>2</v>
      </c>
      <c r="G6" t="str">
        <f t="shared" si="0"/>
        <v>insert into game (matchid, matchdate, game_type) values (81, '1929-11-16', 2);</v>
      </c>
    </row>
    <row r="7" spans="1:7" x14ac:dyDescent="0.25">
      <c r="A7">
        <v>82</v>
      </c>
      <c r="B7" s="2" t="str">
        <f>"1929-11-17"</f>
        <v>1929-11-17</v>
      </c>
      <c r="C7">
        <v>2</v>
      </c>
      <c r="G7" t="str">
        <f t="shared" si="0"/>
        <v>insert into game (matchid, matchdate, game_type) values (82, '1929-11-17',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309</v>
      </c>
      <c r="B10">
        <v>77</v>
      </c>
      <c r="C10">
        <v>598</v>
      </c>
      <c r="D10">
        <v>0</v>
      </c>
      <c r="E10">
        <v>0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(309, 77, 598, 0, 0, 2);</v>
      </c>
    </row>
    <row r="11" spans="1:7" x14ac:dyDescent="0.25">
      <c r="A11">
        <f>A10+1</f>
        <v>310</v>
      </c>
      <c r="B11">
        <f>B10</f>
        <v>77</v>
      </c>
      <c r="C11">
        <v>598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(310, 77, 598, 0, 0, 1);</v>
      </c>
    </row>
    <row r="12" spans="1:7" x14ac:dyDescent="0.25">
      <c r="A12">
        <f t="shared" ref="A12:A33" si="2">A11+1</f>
        <v>311</v>
      </c>
      <c r="B12">
        <f>B10</f>
        <v>77</v>
      </c>
      <c r="C12">
        <v>595</v>
      </c>
      <c r="D12">
        <v>3</v>
      </c>
      <c r="E12">
        <v>2</v>
      </c>
      <c r="F12">
        <v>2</v>
      </c>
      <c r="G12" t="str">
        <f t="shared" si="1"/>
        <v>insert into game_score (id, matchid, squad, goals, points, time_type) values (311, 77, 595, 3, 2, 2);</v>
      </c>
    </row>
    <row r="13" spans="1:7" x14ac:dyDescent="0.25">
      <c r="A13">
        <f t="shared" si="2"/>
        <v>312</v>
      </c>
      <c r="B13">
        <f>B10</f>
        <v>77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(312, 77, 595, 1, 0, 1);</v>
      </c>
    </row>
    <row r="14" spans="1:7" x14ac:dyDescent="0.25">
      <c r="A14">
        <f t="shared" si="2"/>
        <v>313</v>
      </c>
      <c r="B14">
        <f>B10+1</f>
        <v>78</v>
      </c>
      <c r="C14">
        <v>54</v>
      </c>
      <c r="D14">
        <v>3</v>
      </c>
      <c r="E14">
        <v>2</v>
      </c>
      <c r="F14">
        <v>2</v>
      </c>
      <c r="G14" t="str">
        <f t="shared" si="1"/>
        <v>insert into game_score (id, matchid, squad, goals, points, time_type) values (313, 78, 54, 3, 2, 2);</v>
      </c>
    </row>
    <row r="15" spans="1:7" x14ac:dyDescent="0.25">
      <c r="A15">
        <f t="shared" si="2"/>
        <v>314</v>
      </c>
      <c r="B15">
        <f>B14</f>
        <v>78</v>
      </c>
      <c r="C15">
        <v>54</v>
      </c>
      <c r="D15">
        <v>2</v>
      </c>
      <c r="E15">
        <v>0</v>
      </c>
      <c r="F15">
        <v>1</v>
      </c>
      <c r="G15" t="str">
        <f t="shared" si="1"/>
        <v>insert into game_score (id, matchid, squad, goals, points, time_type) values (314, 78, 54, 2, 0, 1);</v>
      </c>
    </row>
    <row r="16" spans="1:7" x14ac:dyDescent="0.25">
      <c r="A16">
        <f t="shared" si="2"/>
        <v>315</v>
      </c>
      <c r="B16">
        <f>B14</f>
        <v>78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(315, 78, 51, 0, 0, 2);</v>
      </c>
    </row>
    <row r="17" spans="1:7" x14ac:dyDescent="0.25">
      <c r="A17">
        <f t="shared" si="2"/>
        <v>316</v>
      </c>
      <c r="B17">
        <f>B14</f>
        <v>78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(316, 78, 51, 0, 0, 1);</v>
      </c>
    </row>
    <row r="18" spans="1:7" x14ac:dyDescent="0.25">
      <c r="A18">
        <f t="shared" si="2"/>
        <v>317</v>
      </c>
      <c r="B18">
        <f t="shared" ref="B18" si="3">B14+1</f>
        <v>79</v>
      </c>
      <c r="C18">
        <v>54</v>
      </c>
      <c r="D18">
        <v>4</v>
      </c>
      <c r="E18">
        <v>2</v>
      </c>
      <c r="F18">
        <v>2</v>
      </c>
      <c r="G18" t="str">
        <f t="shared" si="1"/>
        <v>insert into game_score (id, matchid, squad, goals, points, time_type) values (317, 79, 54, 4, 2, 2);</v>
      </c>
    </row>
    <row r="19" spans="1:7" x14ac:dyDescent="0.25">
      <c r="A19">
        <f t="shared" si="2"/>
        <v>318</v>
      </c>
      <c r="B19">
        <f t="shared" ref="B19" si="4">B18</f>
        <v>79</v>
      </c>
      <c r="C19">
        <v>54</v>
      </c>
      <c r="D19">
        <v>2</v>
      </c>
      <c r="E19">
        <v>0</v>
      </c>
      <c r="F19">
        <v>1</v>
      </c>
      <c r="G19" t="str">
        <f t="shared" si="1"/>
        <v>insert into game_score (id, matchid, squad, goals, points, time_type) values (318, 79, 54, 2, 0, 1);</v>
      </c>
    </row>
    <row r="20" spans="1:7" x14ac:dyDescent="0.25">
      <c r="A20">
        <f t="shared" si="2"/>
        <v>319</v>
      </c>
      <c r="B20">
        <f t="shared" ref="B20" si="5">B18</f>
        <v>79</v>
      </c>
      <c r="C20">
        <v>595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(319, 79, 595, 1, 0, 2);</v>
      </c>
    </row>
    <row r="21" spans="1:7" x14ac:dyDescent="0.25">
      <c r="A21">
        <f t="shared" si="2"/>
        <v>320</v>
      </c>
      <c r="B21">
        <f t="shared" ref="B21" si="6">B18</f>
        <v>79</v>
      </c>
      <c r="C21">
        <v>595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(320, 79, 595, 0, 0, 1);</v>
      </c>
    </row>
    <row r="22" spans="1:7" x14ac:dyDescent="0.25">
      <c r="A22">
        <f t="shared" si="2"/>
        <v>321</v>
      </c>
      <c r="B22">
        <f t="shared" ref="B22" si="7">B18+1</f>
        <v>80</v>
      </c>
      <c r="C22">
        <v>51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(321, 80, 51, 1, 0, 2);</v>
      </c>
    </row>
    <row r="23" spans="1:7" x14ac:dyDescent="0.25">
      <c r="A23">
        <f t="shared" si="2"/>
        <v>322</v>
      </c>
      <c r="B23">
        <f t="shared" ref="B23" si="8">B22</f>
        <v>80</v>
      </c>
      <c r="C23">
        <v>51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(322, 80, 51, 0, 0, 1);</v>
      </c>
    </row>
    <row r="24" spans="1:7" x14ac:dyDescent="0.25">
      <c r="A24">
        <f t="shared" si="2"/>
        <v>323</v>
      </c>
      <c r="B24">
        <f t="shared" ref="B24" si="9">B22</f>
        <v>80</v>
      </c>
      <c r="C24">
        <v>598</v>
      </c>
      <c r="D24">
        <v>4</v>
      </c>
      <c r="E24">
        <v>2</v>
      </c>
      <c r="F24">
        <v>2</v>
      </c>
      <c r="G24" t="str">
        <f t="shared" si="1"/>
        <v>insert into game_score (id, matchid, squad, goals, points, time_type) values (323, 80, 598, 4, 2, 2);</v>
      </c>
    </row>
    <row r="25" spans="1:7" x14ac:dyDescent="0.25">
      <c r="A25">
        <f t="shared" si="2"/>
        <v>324</v>
      </c>
      <c r="B25">
        <f t="shared" ref="B25" si="10">B22</f>
        <v>80</v>
      </c>
      <c r="C25">
        <v>598</v>
      </c>
      <c r="D25">
        <v>3</v>
      </c>
      <c r="E25">
        <v>0</v>
      </c>
      <c r="F25">
        <v>1</v>
      </c>
      <c r="G25" t="str">
        <f t="shared" si="1"/>
        <v>insert into game_score (id, matchid, squad, goals, points, time_type) values (324, 80, 598, 3, 0, 1);</v>
      </c>
    </row>
    <row r="26" spans="1:7" x14ac:dyDescent="0.25">
      <c r="A26">
        <f t="shared" si="2"/>
        <v>325</v>
      </c>
      <c r="B26">
        <f t="shared" ref="B26" si="11">B22+1</f>
        <v>81</v>
      </c>
      <c r="C26">
        <v>595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(325, 81, 595, 5, 2, 2);</v>
      </c>
    </row>
    <row r="27" spans="1:7" x14ac:dyDescent="0.25">
      <c r="A27">
        <f t="shared" si="2"/>
        <v>326</v>
      </c>
      <c r="B27">
        <f t="shared" ref="B27" si="12">B26</f>
        <v>81</v>
      </c>
      <c r="C27">
        <v>595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(326, 81, 595, 1, 0, 1);</v>
      </c>
    </row>
    <row r="28" spans="1:7" x14ac:dyDescent="0.25">
      <c r="A28">
        <f t="shared" si="2"/>
        <v>327</v>
      </c>
      <c r="B28">
        <f t="shared" ref="B28" si="13">B26</f>
        <v>81</v>
      </c>
      <c r="C28">
        <v>51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(327, 81, 51, 0, 0, 2);</v>
      </c>
    </row>
    <row r="29" spans="1:7" x14ac:dyDescent="0.25">
      <c r="A29">
        <f t="shared" si="2"/>
        <v>328</v>
      </c>
      <c r="B29">
        <f t="shared" ref="B29" si="14">B26</f>
        <v>81</v>
      </c>
      <c r="C29">
        <v>51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(328, 81, 51, 0, 0, 1);</v>
      </c>
    </row>
    <row r="30" spans="1:7" x14ac:dyDescent="0.25">
      <c r="A30">
        <f t="shared" si="2"/>
        <v>329</v>
      </c>
      <c r="B30">
        <f t="shared" ref="B30" si="15">B26+1</f>
        <v>82</v>
      </c>
      <c r="C30">
        <v>54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(329, 82, 54, 2, 2, 2);</v>
      </c>
    </row>
    <row r="31" spans="1:7" x14ac:dyDescent="0.25">
      <c r="A31">
        <f t="shared" si="2"/>
        <v>330</v>
      </c>
      <c r="B31">
        <f t="shared" ref="B31" si="16">B30</f>
        <v>82</v>
      </c>
      <c r="C31">
        <v>54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(330, 82, 54, 1, 0, 1);</v>
      </c>
    </row>
    <row r="32" spans="1:7" x14ac:dyDescent="0.25">
      <c r="A32">
        <f t="shared" si="2"/>
        <v>331</v>
      </c>
      <c r="B32">
        <f t="shared" ref="B32" si="17">B30</f>
        <v>82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(331, 82, 598, 0, 0, 2);</v>
      </c>
    </row>
    <row r="33" spans="1:7" x14ac:dyDescent="0.25">
      <c r="A33">
        <f t="shared" si="2"/>
        <v>332</v>
      </c>
      <c r="B33">
        <f t="shared" ref="B33" si="18">B30</f>
        <v>82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(332, 82, 598,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83</v>
      </c>
      <c r="B2" s="2" t="str">
        <f>"1935-01-06"</f>
        <v>1935-01-06</v>
      </c>
      <c r="C2">
        <v>2</v>
      </c>
      <c r="G2" t="str">
        <f t="shared" si="0"/>
        <v>insert into game (matchid, matchdate, game_type) values (83, '1935-01-06', 2);</v>
      </c>
    </row>
    <row r="3" spans="1:7" x14ac:dyDescent="0.25">
      <c r="A3">
        <v>84</v>
      </c>
      <c r="B3" s="2" t="str">
        <f>"1935-01-13"</f>
        <v>1935-01-13</v>
      </c>
      <c r="C3">
        <v>2</v>
      </c>
      <c r="G3" t="str">
        <f t="shared" si="0"/>
        <v>insert into game (matchid, matchdate, game_type) values (84, '1935-01-13', 2);</v>
      </c>
    </row>
    <row r="4" spans="1:7" x14ac:dyDescent="0.25">
      <c r="A4">
        <v>85</v>
      </c>
      <c r="B4" s="2" t="str">
        <f>"1935-01-18"</f>
        <v>1935-01-18</v>
      </c>
      <c r="C4">
        <v>2</v>
      </c>
      <c r="G4" t="str">
        <f t="shared" si="0"/>
        <v>insert into game (matchid, matchdate, game_type) values (85, '1935-01-18', 2);</v>
      </c>
    </row>
    <row r="5" spans="1:7" x14ac:dyDescent="0.25">
      <c r="A5">
        <v>86</v>
      </c>
      <c r="B5" s="2" t="str">
        <f>"1935-01-20"</f>
        <v>1935-01-20</v>
      </c>
      <c r="C5">
        <v>2</v>
      </c>
      <c r="G5" t="str">
        <f t="shared" si="0"/>
        <v>insert into game (matchid, matchdate, game_type) values (86, '1935-01-20', 2);</v>
      </c>
    </row>
    <row r="6" spans="1:7" x14ac:dyDescent="0.25">
      <c r="A6">
        <v>87</v>
      </c>
      <c r="B6" s="2" t="str">
        <f>"1935-01-26"</f>
        <v>1935-01-26</v>
      </c>
      <c r="C6">
        <v>2</v>
      </c>
      <c r="G6" t="str">
        <f t="shared" si="0"/>
        <v>insert into game (matchid, matchdate, game_type) values (87, '1935-01-26', 2);</v>
      </c>
    </row>
    <row r="7" spans="1:7" x14ac:dyDescent="0.25">
      <c r="A7">
        <v>88</v>
      </c>
      <c r="B7" s="2" t="str">
        <f>"1935-01-27"</f>
        <v>1935-01-27</v>
      </c>
      <c r="C7">
        <v>2</v>
      </c>
      <c r="G7" t="str">
        <f t="shared" si="0"/>
        <v>insert into game (matchid, matchdate, game_type) values (88, '1935-01-27',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333</v>
      </c>
      <c r="B10">
        <v>83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(333, 83, 54, 4, 2, 2);</v>
      </c>
    </row>
    <row r="11" spans="1:7" x14ac:dyDescent="0.25">
      <c r="A11">
        <f>A10+1</f>
        <v>334</v>
      </c>
      <c r="B11">
        <f>B10</f>
        <v>83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(334, 83, 54, 1, 0, 1);</v>
      </c>
    </row>
    <row r="12" spans="1:7" x14ac:dyDescent="0.25">
      <c r="A12">
        <f t="shared" ref="A12:A33" si="2">A11+1</f>
        <v>335</v>
      </c>
      <c r="B12">
        <f>B10</f>
        <v>83</v>
      </c>
      <c r="C12">
        <v>56</v>
      </c>
      <c r="D12">
        <v>1</v>
      </c>
      <c r="E12">
        <v>0</v>
      </c>
      <c r="F12">
        <v>2</v>
      </c>
      <c r="G12" t="str">
        <f t="shared" si="1"/>
        <v>insert into game_score (id, matchid, squad, goals, points, time_type) values (335, 83, 56, 1, 0, 2);</v>
      </c>
    </row>
    <row r="13" spans="1:7" x14ac:dyDescent="0.25">
      <c r="A13">
        <f t="shared" si="2"/>
        <v>336</v>
      </c>
      <c r="B13">
        <f>B10</f>
        <v>83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(336, 83, 56, 0, 0, 1);</v>
      </c>
    </row>
    <row r="14" spans="1:7" x14ac:dyDescent="0.25">
      <c r="A14">
        <f t="shared" si="2"/>
        <v>337</v>
      </c>
      <c r="B14">
        <f>B10+1</f>
        <v>84</v>
      </c>
      <c r="C14">
        <v>598</v>
      </c>
      <c r="D14">
        <v>1</v>
      </c>
      <c r="E14">
        <v>2</v>
      </c>
      <c r="F14">
        <v>2</v>
      </c>
      <c r="G14" t="str">
        <f t="shared" si="1"/>
        <v>insert into game_score (id, matchid, squad, goals, points, time_type) values (337, 84, 598, 1, 2, 2);</v>
      </c>
    </row>
    <row r="15" spans="1:7" x14ac:dyDescent="0.25">
      <c r="A15">
        <f t="shared" si="2"/>
        <v>338</v>
      </c>
      <c r="B15">
        <f>B14</f>
        <v>84</v>
      </c>
      <c r="C15">
        <v>598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(338, 84, 598, 0, 0, 1);</v>
      </c>
    </row>
    <row r="16" spans="1:7" x14ac:dyDescent="0.25">
      <c r="A16">
        <f t="shared" si="2"/>
        <v>339</v>
      </c>
      <c r="B16">
        <f>B14</f>
        <v>84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(339, 84, 51, 0, 0, 2);</v>
      </c>
    </row>
    <row r="17" spans="1:7" x14ac:dyDescent="0.25">
      <c r="A17">
        <f t="shared" si="2"/>
        <v>340</v>
      </c>
      <c r="B17">
        <f>B14</f>
        <v>84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(340, 84, 51, 0, 0, 1);</v>
      </c>
    </row>
    <row r="18" spans="1:7" x14ac:dyDescent="0.25">
      <c r="A18">
        <f t="shared" si="2"/>
        <v>341</v>
      </c>
      <c r="B18">
        <f t="shared" ref="B18" si="3">B14+1</f>
        <v>85</v>
      </c>
      <c r="C18">
        <v>598</v>
      </c>
      <c r="D18">
        <v>2</v>
      </c>
      <c r="E18">
        <v>2</v>
      </c>
      <c r="F18">
        <v>2</v>
      </c>
      <c r="G18" t="str">
        <f t="shared" si="1"/>
        <v>insert into game_score (id, matchid, squad, goals, points, time_type) values (341, 85, 598, 2, 2, 2);</v>
      </c>
    </row>
    <row r="19" spans="1:7" x14ac:dyDescent="0.25">
      <c r="A19">
        <f t="shared" si="2"/>
        <v>342</v>
      </c>
      <c r="B19">
        <f t="shared" ref="B19" si="4">B18</f>
        <v>85</v>
      </c>
      <c r="C19">
        <v>598</v>
      </c>
      <c r="D19">
        <v>1</v>
      </c>
      <c r="E19">
        <v>0</v>
      </c>
      <c r="F19">
        <v>1</v>
      </c>
      <c r="G19" t="str">
        <f t="shared" si="1"/>
        <v>insert into game_score (id, matchid, squad, goals, points, time_type) values (342, 85, 598, 1, 0, 1);</v>
      </c>
    </row>
    <row r="20" spans="1:7" x14ac:dyDescent="0.25">
      <c r="A20">
        <f t="shared" si="2"/>
        <v>343</v>
      </c>
      <c r="B20">
        <f t="shared" ref="B20" si="5">B18</f>
        <v>85</v>
      </c>
      <c r="C20">
        <v>56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(343, 85, 56, 1, 0, 2);</v>
      </c>
    </row>
    <row r="21" spans="1:7" x14ac:dyDescent="0.25">
      <c r="A21">
        <f t="shared" si="2"/>
        <v>344</v>
      </c>
      <c r="B21">
        <f t="shared" ref="B21" si="6">B18</f>
        <v>85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(344, 85, 56, 0, 0, 1);</v>
      </c>
    </row>
    <row r="22" spans="1:7" x14ac:dyDescent="0.25">
      <c r="A22">
        <f t="shared" si="2"/>
        <v>345</v>
      </c>
      <c r="B22">
        <f t="shared" ref="B22" si="7">B18+1</f>
        <v>86</v>
      </c>
      <c r="C22">
        <v>54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(345, 86, 54, 4, 2, 2);</v>
      </c>
    </row>
    <row r="23" spans="1:7" x14ac:dyDescent="0.25">
      <c r="A23">
        <f t="shared" si="2"/>
        <v>346</v>
      </c>
      <c r="B23">
        <f t="shared" ref="B23" si="8">B22</f>
        <v>86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(346, 86, 54, 1, 0, 1);</v>
      </c>
    </row>
    <row r="24" spans="1:7" x14ac:dyDescent="0.25">
      <c r="A24">
        <f t="shared" si="2"/>
        <v>347</v>
      </c>
      <c r="B24">
        <f t="shared" ref="B24" si="9">B22</f>
        <v>86</v>
      </c>
      <c r="C24">
        <v>51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(347, 86, 51, 1, 0, 2);</v>
      </c>
    </row>
    <row r="25" spans="1:7" x14ac:dyDescent="0.25">
      <c r="A25">
        <f t="shared" si="2"/>
        <v>348</v>
      </c>
      <c r="B25">
        <f t="shared" ref="B25" si="10">B22</f>
        <v>86</v>
      </c>
      <c r="C25">
        <v>51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(348, 86, 51, 1, 0, 1);</v>
      </c>
    </row>
    <row r="26" spans="1:7" x14ac:dyDescent="0.25">
      <c r="A26">
        <f t="shared" si="2"/>
        <v>349</v>
      </c>
      <c r="B26">
        <f t="shared" ref="B26" si="11">B22+1</f>
        <v>87</v>
      </c>
      <c r="C26">
        <v>51</v>
      </c>
      <c r="D26">
        <v>1</v>
      </c>
      <c r="E26">
        <v>2</v>
      </c>
      <c r="F26">
        <v>2</v>
      </c>
      <c r="G26" t="str">
        <f t="shared" si="1"/>
        <v>insert into game_score (id, matchid, squad, goals, points, time_type) values (349, 87, 51, 1, 2, 2);</v>
      </c>
    </row>
    <row r="27" spans="1:7" x14ac:dyDescent="0.25">
      <c r="A27">
        <f t="shared" si="2"/>
        <v>350</v>
      </c>
      <c r="B27">
        <f t="shared" ref="B27" si="12">B26</f>
        <v>87</v>
      </c>
      <c r="C27">
        <v>51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(350, 87, 51, 1, 0, 1);</v>
      </c>
    </row>
    <row r="28" spans="1:7" x14ac:dyDescent="0.25">
      <c r="A28">
        <f t="shared" si="2"/>
        <v>351</v>
      </c>
      <c r="B28">
        <f t="shared" ref="B28" si="13">B26</f>
        <v>87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(351, 87, 56, 0, 0, 2);</v>
      </c>
    </row>
    <row r="29" spans="1:7" x14ac:dyDescent="0.25">
      <c r="A29">
        <f t="shared" si="2"/>
        <v>352</v>
      </c>
      <c r="B29">
        <f t="shared" ref="B29" si="14">B26</f>
        <v>87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(352, 87, 56, 0, 0, 1);</v>
      </c>
    </row>
    <row r="30" spans="1:7" x14ac:dyDescent="0.25">
      <c r="A30">
        <f t="shared" si="2"/>
        <v>353</v>
      </c>
      <c r="B30">
        <f t="shared" ref="B30" si="15">B26+1</f>
        <v>88</v>
      </c>
      <c r="C30">
        <v>598</v>
      </c>
      <c r="D30">
        <v>3</v>
      </c>
      <c r="E30">
        <v>2</v>
      </c>
      <c r="F30">
        <v>2</v>
      </c>
      <c r="G30" t="str">
        <f t="shared" si="1"/>
        <v>insert into game_score (id, matchid, squad, goals, points, time_type) values (353, 88, 598, 3, 2, 2);</v>
      </c>
    </row>
    <row r="31" spans="1:7" x14ac:dyDescent="0.25">
      <c r="A31">
        <f t="shared" si="2"/>
        <v>354</v>
      </c>
      <c r="B31">
        <f t="shared" ref="B31" si="16">B30</f>
        <v>88</v>
      </c>
      <c r="C31">
        <v>598</v>
      </c>
      <c r="D31">
        <v>3</v>
      </c>
      <c r="E31">
        <v>0</v>
      </c>
      <c r="F31">
        <v>1</v>
      </c>
      <c r="G31" t="str">
        <f t="shared" si="1"/>
        <v>insert into game_score (id, matchid, squad, goals, points, time_type) values (354, 88, 598, 3, 0, 1);</v>
      </c>
    </row>
    <row r="32" spans="1:7" x14ac:dyDescent="0.25">
      <c r="A32">
        <f t="shared" si="2"/>
        <v>355</v>
      </c>
      <c r="B32">
        <f t="shared" ref="B32" si="17">B30</f>
        <v>88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(355, 88, 54, 0, 0, 2);</v>
      </c>
    </row>
    <row r="33" spans="1:7" x14ac:dyDescent="0.25">
      <c r="A33">
        <f t="shared" si="2"/>
        <v>356</v>
      </c>
      <c r="B33">
        <f t="shared" ref="B33" si="18">B30</f>
        <v>88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(356, 88, 54, 0, 0, 1);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89</v>
      </c>
      <c r="B2" s="2" t="str">
        <f>"1936-12-27"</f>
        <v>1936-12-27</v>
      </c>
      <c r="C2">
        <v>2</v>
      </c>
      <c r="G2" t="str">
        <f t="shared" si="0"/>
        <v>insert into game (matchid, matchdate, game_type) values (89, '1936-12-27', 2);</v>
      </c>
    </row>
    <row r="3" spans="1:7" x14ac:dyDescent="0.25">
      <c r="A3">
        <v>90</v>
      </c>
      <c r="B3" s="2" t="str">
        <f>"1936-12-30"</f>
        <v>1936-12-30</v>
      </c>
      <c r="C3">
        <v>2</v>
      </c>
      <c r="G3" t="str">
        <f t="shared" si="0"/>
        <v>insert into game (matchid, matchdate, game_type) values (90, '1936-12-30', 2);</v>
      </c>
    </row>
    <row r="4" spans="1:7" x14ac:dyDescent="0.25">
      <c r="A4">
        <v>91</v>
      </c>
      <c r="B4" s="2" t="str">
        <f>"1937-01-02"</f>
        <v>1937-01-02</v>
      </c>
      <c r="C4">
        <v>2</v>
      </c>
      <c r="G4" t="str">
        <f t="shared" si="0"/>
        <v>insert into game (matchid, matchdate, game_type) values (91, '1937-01-02', 2);</v>
      </c>
    </row>
    <row r="5" spans="1:7" x14ac:dyDescent="0.25">
      <c r="A5">
        <v>92</v>
      </c>
      <c r="B5" s="2" t="str">
        <f>"1937-01-03"</f>
        <v>1937-01-03</v>
      </c>
      <c r="C5">
        <v>2</v>
      </c>
      <c r="G5" t="str">
        <f t="shared" si="0"/>
        <v>insert into game (matchid, matchdate, game_type) values (92, '1937-01-03', 2);</v>
      </c>
    </row>
    <row r="6" spans="1:7" x14ac:dyDescent="0.25">
      <c r="A6">
        <v>93</v>
      </c>
      <c r="B6" s="2" t="str">
        <f>"1937-01-06"</f>
        <v>1937-01-06</v>
      </c>
      <c r="C6">
        <v>2</v>
      </c>
      <c r="G6" t="str">
        <f t="shared" si="0"/>
        <v>insert into game (matchid, matchdate, game_type) values (93, '1937-01-06', 2);</v>
      </c>
    </row>
    <row r="7" spans="1:7" x14ac:dyDescent="0.25">
      <c r="A7">
        <v>94</v>
      </c>
      <c r="B7" s="2" t="str">
        <f>"1937-01-09"</f>
        <v>1937-01-09</v>
      </c>
      <c r="C7">
        <v>2</v>
      </c>
      <c r="G7" t="str">
        <f t="shared" si="0"/>
        <v>insert into game (matchid, matchdate, game_type) values (94, '1937-01-09', 2);</v>
      </c>
    </row>
    <row r="8" spans="1:7" x14ac:dyDescent="0.25">
      <c r="A8">
        <v>95</v>
      </c>
      <c r="B8" s="2" t="str">
        <f>"1937-01-10"</f>
        <v>1937-01-10</v>
      </c>
      <c r="C8">
        <v>2</v>
      </c>
      <c r="G8" t="str">
        <f t="shared" si="0"/>
        <v>insert into game (matchid, matchdate, game_type) values (95, '1937-01-10', 2);</v>
      </c>
    </row>
    <row r="9" spans="1:7" x14ac:dyDescent="0.25">
      <c r="A9">
        <v>96</v>
      </c>
      <c r="B9" s="2" t="str">
        <f>"1937-01-13"</f>
        <v>1937-01-13</v>
      </c>
      <c r="C9">
        <v>2</v>
      </c>
      <c r="G9" t="str">
        <f t="shared" si="0"/>
        <v>insert into game (matchid, matchdate, game_type) values (96, '1937-01-13', 2);</v>
      </c>
    </row>
    <row r="10" spans="1:7" x14ac:dyDescent="0.25">
      <c r="A10">
        <v>97</v>
      </c>
      <c r="B10" s="2" t="str">
        <f>"1937-01-16"</f>
        <v>1937-01-16</v>
      </c>
      <c r="C10">
        <v>2</v>
      </c>
      <c r="G10" t="str">
        <f t="shared" si="0"/>
        <v>insert into game (matchid, matchdate, game_type) values (97, '1937-01-16', 2);</v>
      </c>
    </row>
    <row r="11" spans="1:7" x14ac:dyDescent="0.25">
      <c r="A11">
        <v>98</v>
      </c>
      <c r="B11" s="2" t="str">
        <f>"1937-01-17"</f>
        <v>1937-01-17</v>
      </c>
      <c r="C11">
        <v>2</v>
      </c>
      <c r="G11" t="str">
        <f t="shared" si="0"/>
        <v>insert into game (matchid, matchdate, game_type) values (98, '1937-01-17', 2);</v>
      </c>
    </row>
    <row r="12" spans="1:7" x14ac:dyDescent="0.25">
      <c r="A12">
        <v>99</v>
      </c>
      <c r="B12" s="2" t="str">
        <f>"1937-01-19"</f>
        <v>1937-01-19</v>
      </c>
      <c r="C12">
        <v>2</v>
      </c>
      <c r="G12" t="str">
        <f t="shared" si="0"/>
        <v>insert into game (matchid, matchdate, game_type) values (99, '1937-01-19', 2);</v>
      </c>
    </row>
    <row r="13" spans="1:7" x14ac:dyDescent="0.25">
      <c r="A13">
        <v>100</v>
      </c>
      <c r="B13" s="2" t="str">
        <f>"1937-01-21"</f>
        <v>1937-01-21</v>
      </c>
      <c r="C13">
        <v>2</v>
      </c>
      <c r="G13" t="str">
        <f t="shared" si="0"/>
        <v>insert into game (matchid, matchdate, game_type) values (100, '1937-01-21', 2);</v>
      </c>
    </row>
    <row r="14" spans="1:7" x14ac:dyDescent="0.25">
      <c r="A14">
        <v>101</v>
      </c>
      <c r="B14" s="2" t="str">
        <f>"1937-01-24"</f>
        <v>1937-01-24</v>
      </c>
      <c r="C14">
        <v>2</v>
      </c>
      <c r="G14" t="str">
        <f t="shared" si="0"/>
        <v>insert into game (matchid, matchdate, game_type) values (101, '1937-01-24', 2);</v>
      </c>
    </row>
    <row r="15" spans="1:7" x14ac:dyDescent="0.25">
      <c r="A15">
        <v>102</v>
      </c>
      <c r="B15" s="2" t="str">
        <f>"1937-01-24"</f>
        <v>1937-01-24</v>
      </c>
      <c r="C15">
        <v>2</v>
      </c>
      <c r="G15" t="str">
        <f t="shared" si="0"/>
        <v>insert into game (matchid, matchdate, game_type) values (102, '1937-01-24', 2);</v>
      </c>
    </row>
    <row r="16" spans="1:7" x14ac:dyDescent="0.25">
      <c r="A16">
        <v>103</v>
      </c>
      <c r="B16" s="2" t="str">
        <f>"1937-01-30"</f>
        <v>1937-01-30</v>
      </c>
      <c r="C16">
        <v>2</v>
      </c>
      <c r="G16" t="str">
        <f t="shared" si="0"/>
        <v>insert into game (matchid, matchdate, game_type) values (103, '1937-01-30', 2);</v>
      </c>
    </row>
    <row r="17" spans="1:7" x14ac:dyDescent="0.25">
      <c r="A17">
        <v>104</v>
      </c>
      <c r="B17" s="2" t="str">
        <f>"1937-02-01"</f>
        <v>1937-02-01</v>
      </c>
      <c r="C17">
        <v>7</v>
      </c>
      <c r="G17" t="str">
        <f t="shared" si="0"/>
        <v>insert into game (matchid, matchdate, game_type) values (104, '1937-02-01', 7);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>
        <v>357</v>
      </c>
      <c r="B20">
        <v>89</v>
      </c>
      <c r="C20">
        <v>55</v>
      </c>
      <c r="D20">
        <v>3</v>
      </c>
      <c r="E20">
        <v>2</v>
      </c>
      <c r="F20">
        <v>2</v>
      </c>
      <c r="G20" t="str">
        <f t="shared" ref="G20:G87" si="1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(357, 89, 55, 3, 2, 2);</v>
      </c>
    </row>
    <row r="21" spans="1:7" x14ac:dyDescent="0.25">
      <c r="A21">
        <f>A20+1</f>
        <v>358</v>
      </c>
      <c r="B21">
        <f>B20</f>
        <v>89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(358, 89, 55, 2, 0, 1);</v>
      </c>
    </row>
    <row r="22" spans="1:7" x14ac:dyDescent="0.25">
      <c r="A22">
        <f t="shared" ref="A22:A87" si="2">A21+1</f>
        <v>359</v>
      </c>
      <c r="B22">
        <f>B20</f>
        <v>89</v>
      </c>
      <c r="C22">
        <v>51</v>
      </c>
      <c r="D22">
        <v>2</v>
      </c>
      <c r="E22">
        <v>0</v>
      </c>
      <c r="F22">
        <v>2</v>
      </c>
      <c r="G22" t="str">
        <f t="shared" si="1"/>
        <v>insert into game_score (id, matchid, squad, goals, points, time_type) values (359, 89, 51, 2, 0, 2);</v>
      </c>
    </row>
    <row r="23" spans="1:7" x14ac:dyDescent="0.25">
      <c r="A23">
        <f t="shared" si="2"/>
        <v>360</v>
      </c>
      <c r="B23">
        <f>B20</f>
        <v>89</v>
      </c>
      <c r="C23">
        <v>51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(360, 89, 51, 0, 0, 1);</v>
      </c>
    </row>
    <row r="24" spans="1:7" x14ac:dyDescent="0.25">
      <c r="A24">
        <f t="shared" si="2"/>
        <v>361</v>
      </c>
      <c r="B24">
        <f>B20+1</f>
        <v>90</v>
      </c>
      <c r="C24">
        <v>54</v>
      </c>
      <c r="D24">
        <v>2</v>
      </c>
      <c r="E24">
        <v>2</v>
      </c>
      <c r="F24">
        <v>2</v>
      </c>
      <c r="G24" t="str">
        <f t="shared" si="1"/>
        <v>insert into game_score (id, matchid, squad, goals, points, time_type) values (361, 90, 54, 2, 2, 2);</v>
      </c>
    </row>
    <row r="25" spans="1:7" x14ac:dyDescent="0.25">
      <c r="A25">
        <f t="shared" si="2"/>
        <v>362</v>
      </c>
      <c r="B25">
        <f>B24</f>
        <v>90</v>
      </c>
      <c r="C25">
        <v>54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(362, 90, 54, 2, 0, 1);</v>
      </c>
    </row>
    <row r="26" spans="1:7" x14ac:dyDescent="0.25">
      <c r="A26">
        <f t="shared" si="2"/>
        <v>363</v>
      </c>
      <c r="B26">
        <f>B24</f>
        <v>90</v>
      </c>
      <c r="C26">
        <v>56</v>
      </c>
      <c r="D26">
        <v>1</v>
      </c>
      <c r="E26">
        <v>0</v>
      </c>
      <c r="F26">
        <v>2</v>
      </c>
      <c r="G26" t="str">
        <f t="shared" si="1"/>
        <v>insert into game_score (id, matchid, squad, goals, points, time_type) values (363, 90, 56, 1, 0, 2);</v>
      </c>
    </row>
    <row r="27" spans="1:7" x14ac:dyDescent="0.25">
      <c r="A27">
        <f t="shared" si="2"/>
        <v>364</v>
      </c>
      <c r="B27">
        <f>B24</f>
        <v>90</v>
      </c>
      <c r="C27">
        <v>56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(364, 90, 56, 0, 0, 1);</v>
      </c>
    </row>
    <row r="28" spans="1:7" x14ac:dyDescent="0.25">
      <c r="A28">
        <f t="shared" si="2"/>
        <v>365</v>
      </c>
      <c r="B28">
        <f t="shared" ref="B28" si="3">B24+1</f>
        <v>91</v>
      </c>
      <c r="C28">
        <v>595</v>
      </c>
      <c r="D28">
        <v>4</v>
      </c>
      <c r="E28">
        <v>2</v>
      </c>
      <c r="F28">
        <v>2</v>
      </c>
      <c r="G28" t="str">
        <f t="shared" si="1"/>
        <v>insert into game_score (id, matchid, squad, goals, points, time_type) values (365, 91, 595, 4, 2, 2);</v>
      </c>
    </row>
    <row r="29" spans="1:7" x14ac:dyDescent="0.25">
      <c r="A29">
        <f t="shared" si="2"/>
        <v>366</v>
      </c>
      <c r="B29">
        <f t="shared" ref="B29" si="4">B28</f>
        <v>91</v>
      </c>
      <c r="C29">
        <v>595</v>
      </c>
      <c r="D29">
        <v>3</v>
      </c>
      <c r="E29">
        <v>0</v>
      </c>
      <c r="F29">
        <v>1</v>
      </c>
      <c r="G29" t="str">
        <f t="shared" si="1"/>
        <v>insert into game_score (id, matchid, squad, goals, points, time_type) values (366, 91, 595, 3, 0, 1);</v>
      </c>
    </row>
    <row r="30" spans="1:7" x14ac:dyDescent="0.25">
      <c r="A30">
        <f t="shared" si="2"/>
        <v>367</v>
      </c>
      <c r="B30">
        <f t="shared" ref="B30" si="5">B28</f>
        <v>91</v>
      </c>
      <c r="C30">
        <v>598</v>
      </c>
      <c r="D30">
        <v>2</v>
      </c>
      <c r="E30">
        <v>0</v>
      </c>
      <c r="F30">
        <v>2</v>
      </c>
      <c r="G30" t="str">
        <f t="shared" si="1"/>
        <v>insert into game_score (id, matchid, squad, goals, points, time_type) values (367, 91, 598, 2, 0, 2);</v>
      </c>
    </row>
    <row r="31" spans="1:7" x14ac:dyDescent="0.25">
      <c r="A31">
        <f t="shared" si="2"/>
        <v>368</v>
      </c>
      <c r="B31">
        <f t="shared" ref="B31" si="6">B28</f>
        <v>91</v>
      </c>
      <c r="C31">
        <v>598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(368, 91, 598, 2, 0, 1);</v>
      </c>
    </row>
    <row r="32" spans="1:7" x14ac:dyDescent="0.25">
      <c r="A32">
        <f t="shared" si="2"/>
        <v>369</v>
      </c>
      <c r="B32">
        <f t="shared" ref="B32" si="7">B28+1</f>
        <v>92</v>
      </c>
      <c r="C32">
        <v>55</v>
      </c>
      <c r="D32">
        <v>6</v>
      </c>
      <c r="E32">
        <v>2</v>
      </c>
      <c r="F32">
        <v>2</v>
      </c>
      <c r="G32" t="str">
        <f t="shared" si="1"/>
        <v>insert into game_score (id, matchid, squad, goals, points, time_type) values (369, 92, 55, 6, 2, 2);</v>
      </c>
    </row>
    <row r="33" spans="1:7" x14ac:dyDescent="0.25">
      <c r="A33">
        <f t="shared" si="2"/>
        <v>370</v>
      </c>
      <c r="B33">
        <f t="shared" ref="B33" si="8">B32</f>
        <v>92</v>
      </c>
      <c r="C33">
        <v>55</v>
      </c>
      <c r="D33">
        <v>5</v>
      </c>
      <c r="E33">
        <v>0</v>
      </c>
      <c r="F33">
        <v>1</v>
      </c>
      <c r="G33" t="str">
        <f t="shared" si="1"/>
        <v>insert into game_score (id, matchid, squad, goals, points, time_type) values (370, 92, 55, 5, 0, 1);</v>
      </c>
    </row>
    <row r="34" spans="1:7" x14ac:dyDescent="0.25">
      <c r="A34">
        <f t="shared" si="2"/>
        <v>371</v>
      </c>
      <c r="B34">
        <f t="shared" ref="B34" si="9">B32</f>
        <v>92</v>
      </c>
      <c r="C34">
        <v>56</v>
      </c>
      <c r="D34">
        <v>4</v>
      </c>
      <c r="E34">
        <v>0</v>
      </c>
      <c r="F34">
        <v>2</v>
      </c>
      <c r="G34" t="str">
        <f t="shared" si="1"/>
        <v>insert into game_score (id, matchid, squad, goals, points, time_type) values (371, 92, 56, 4, 0, 2);</v>
      </c>
    </row>
    <row r="35" spans="1:7" x14ac:dyDescent="0.25">
      <c r="A35">
        <f t="shared" si="2"/>
        <v>372</v>
      </c>
      <c r="B35">
        <f t="shared" ref="B35" si="10">B32</f>
        <v>92</v>
      </c>
      <c r="C35">
        <v>56</v>
      </c>
      <c r="D35">
        <v>3</v>
      </c>
      <c r="E35">
        <v>0</v>
      </c>
      <c r="F35">
        <v>1</v>
      </c>
      <c r="G35" t="str">
        <f t="shared" si="1"/>
        <v>insert into game_score (id, matchid, squad, goals, points, time_type) values (372, 92, 56, 3, 0, 1);</v>
      </c>
    </row>
    <row r="36" spans="1:7" x14ac:dyDescent="0.25">
      <c r="A36">
        <f t="shared" si="2"/>
        <v>373</v>
      </c>
      <c r="B36">
        <f t="shared" ref="B36" si="11">B32+1</f>
        <v>93</v>
      </c>
      <c r="C36">
        <v>598</v>
      </c>
      <c r="D36">
        <v>4</v>
      </c>
      <c r="E36">
        <v>2</v>
      </c>
      <c r="F36">
        <v>2</v>
      </c>
      <c r="G36" t="str">
        <f t="shared" si="1"/>
        <v>insert into game_score (id, matchid, squad, goals, points, time_type) values (373, 93, 598, 4, 2, 2);</v>
      </c>
    </row>
    <row r="37" spans="1:7" x14ac:dyDescent="0.25">
      <c r="A37">
        <f t="shared" si="2"/>
        <v>374</v>
      </c>
      <c r="B37">
        <f t="shared" ref="B37" si="12">B36</f>
        <v>93</v>
      </c>
      <c r="C37">
        <v>598</v>
      </c>
      <c r="D37">
        <v>3</v>
      </c>
      <c r="E37">
        <v>0</v>
      </c>
      <c r="F37">
        <v>1</v>
      </c>
      <c r="G37" t="str">
        <f t="shared" si="1"/>
        <v>insert into game_score (id, matchid, squad, goals, points, time_type) values (374, 93, 598, 3, 0, 1);</v>
      </c>
    </row>
    <row r="38" spans="1:7" x14ac:dyDescent="0.25">
      <c r="A38">
        <f t="shared" si="2"/>
        <v>375</v>
      </c>
      <c r="B38">
        <f t="shared" ref="B38" si="13">B36</f>
        <v>93</v>
      </c>
      <c r="C38">
        <v>51</v>
      </c>
      <c r="D38">
        <v>2</v>
      </c>
      <c r="E38">
        <v>0</v>
      </c>
      <c r="F38">
        <v>2</v>
      </c>
      <c r="G38" t="str">
        <f t="shared" si="1"/>
        <v>insert into game_score (id, matchid, squad, goals, points, time_type) values (375, 93, 51, 2, 0, 2);</v>
      </c>
    </row>
    <row r="39" spans="1:7" x14ac:dyDescent="0.25">
      <c r="A39">
        <f t="shared" si="2"/>
        <v>376</v>
      </c>
      <c r="B39">
        <f t="shared" ref="B39" si="14">B36</f>
        <v>93</v>
      </c>
      <c r="C39">
        <v>51</v>
      </c>
      <c r="D39">
        <v>2</v>
      </c>
      <c r="E39">
        <v>0</v>
      </c>
      <c r="F39">
        <v>1</v>
      </c>
      <c r="G39" t="str">
        <f t="shared" si="1"/>
        <v>insert into game_score (id, matchid, squad, goals, points, time_type) values (376, 93, 51, 2, 0, 1);</v>
      </c>
    </row>
    <row r="40" spans="1:7" x14ac:dyDescent="0.25">
      <c r="A40">
        <f t="shared" si="2"/>
        <v>377</v>
      </c>
      <c r="B40">
        <f t="shared" ref="B40" si="15">B36+1</f>
        <v>94</v>
      </c>
      <c r="C40">
        <v>54</v>
      </c>
      <c r="D40">
        <v>6</v>
      </c>
      <c r="E40">
        <v>2</v>
      </c>
      <c r="F40">
        <v>2</v>
      </c>
      <c r="G40" t="str">
        <f t="shared" si="1"/>
        <v>insert into game_score (id, matchid, squad, goals, points, time_type) values (377, 94, 54, 6, 2, 2);</v>
      </c>
    </row>
    <row r="41" spans="1:7" x14ac:dyDescent="0.25">
      <c r="A41">
        <f t="shared" si="2"/>
        <v>378</v>
      </c>
      <c r="B41">
        <f t="shared" ref="B41" si="16">B40</f>
        <v>94</v>
      </c>
      <c r="C41">
        <v>54</v>
      </c>
      <c r="D41">
        <v>3</v>
      </c>
      <c r="E41">
        <v>0</v>
      </c>
      <c r="F41">
        <v>1</v>
      </c>
      <c r="G41" t="str">
        <f t="shared" si="1"/>
        <v>insert into game_score (id, matchid, squad, goals, points, time_type) values (378, 94, 54, 3, 0, 1);</v>
      </c>
    </row>
    <row r="42" spans="1:7" x14ac:dyDescent="0.25">
      <c r="A42">
        <f t="shared" si="2"/>
        <v>379</v>
      </c>
      <c r="B42">
        <f t="shared" ref="B42" si="17">B40</f>
        <v>94</v>
      </c>
      <c r="C42">
        <v>595</v>
      </c>
      <c r="D42">
        <v>1</v>
      </c>
      <c r="E42">
        <v>0</v>
      </c>
      <c r="F42">
        <v>2</v>
      </c>
      <c r="G42" t="str">
        <f t="shared" si="1"/>
        <v>insert into game_score (id, matchid, squad, goals, points, time_type) values (379, 94, 595, 1, 0, 2);</v>
      </c>
    </row>
    <row r="43" spans="1:7" x14ac:dyDescent="0.25">
      <c r="A43">
        <f t="shared" si="2"/>
        <v>380</v>
      </c>
      <c r="B43">
        <f t="shared" ref="B43" si="18">B40</f>
        <v>94</v>
      </c>
      <c r="C43">
        <v>595</v>
      </c>
      <c r="D43">
        <v>0</v>
      </c>
      <c r="E43">
        <v>0</v>
      </c>
      <c r="F43">
        <v>1</v>
      </c>
      <c r="G43" t="str">
        <f t="shared" si="1"/>
        <v>insert into game_score (id, matchid, squad, goals, points, time_type) values (380, 94, 595, 0, 0, 1);</v>
      </c>
    </row>
    <row r="44" spans="1:7" x14ac:dyDescent="0.25">
      <c r="A44">
        <f t="shared" si="2"/>
        <v>381</v>
      </c>
      <c r="B44">
        <f t="shared" ref="B44" si="19">B40+1</f>
        <v>95</v>
      </c>
      <c r="C44">
        <v>598</v>
      </c>
      <c r="D44">
        <v>0</v>
      </c>
      <c r="E44">
        <v>0</v>
      </c>
      <c r="F44">
        <v>2</v>
      </c>
      <c r="G44" t="str">
        <f t="shared" si="1"/>
        <v>insert into game_score (id, matchid, squad, goals, points, time_type) values (381, 95, 598, 0, 0, 2);</v>
      </c>
    </row>
    <row r="45" spans="1:7" x14ac:dyDescent="0.25">
      <c r="A45">
        <f t="shared" si="2"/>
        <v>382</v>
      </c>
      <c r="B45">
        <f t="shared" ref="B45" si="20">B44</f>
        <v>95</v>
      </c>
      <c r="C45">
        <v>598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(382, 95, 598, 0, 0, 1);</v>
      </c>
    </row>
    <row r="46" spans="1:7" x14ac:dyDescent="0.25">
      <c r="A46">
        <f t="shared" si="2"/>
        <v>383</v>
      </c>
      <c r="B46">
        <f t="shared" ref="B46" si="21">B44</f>
        <v>95</v>
      </c>
      <c r="C46">
        <v>56</v>
      </c>
      <c r="D46">
        <v>3</v>
      </c>
      <c r="E46">
        <v>2</v>
      </c>
      <c r="F46">
        <v>2</v>
      </c>
      <c r="G46" t="str">
        <f t="shared" si="1"/>
        <v>insert into game_score (id, matchid, squad, goals, points, time_type) values (383, 95, 56, 3, 2, 2);</v>
      </c>
    </row>
    <row r="47" spans="1:7" x14ac:dyDescent="0.25">
      <c r="A47">
        <f t="shared" si="2"/>
        <v>384</v>
      </c>
      <c r="B47">
        <f t="shared" ref="B47" si="22">B44</f>
        <v>95</v>
      </c>
      <c r="C47">
        <v>56</v>
      </c>
      <c r="D47">
        <v>2</v>
      </c>
      <c r="E47">
        <v>0</v>
      </c>
      <c r="F47">
        <v>1</v>
      </c>
      <c r="G47" t="str">
        <f t="shared" si="1"/>
        <v>insert into game_score (id, matchid, squad, goals, points, time_type) values (384, 95, 56, 2, 0, 1);</v>
      </c>
    </row>
    <row r="48" spans="1:7" x14ac:dyDescent="0.25">
      <c r="A48">
        <f t="shared" si="2"/>
        <v>385</v>
      </c>
      <c r="B48">
        <f t="shared" ref="B48" si="23">B44+1</f>
        <v>96</v>
      </c>
      <c r="C48">
        <v>55</v>
      </c>
      <c r="D48">
        <v>5</v>
      </c>
      <c r="E48">
        <v>2</v>
      </c>
      <c r="F48">
        <v>2</v>
      </c>
      <c r="G48" t="str">
        <f t="shared" si="1"/>
        <v>insert into game_score (id, matchid, squad, goals, points, time_type) values (385, 96, 55, 5, 2, 2);</v>
      </c>
    </row>
    <row r="49" spans="1:7" x14ac:dyDescent="0.25">
      <c r="A49">
        <f t="shared" si="2"/>
        <v>386</v>
      </c>
      <c r="B49">
        <f t="shared" ref="B49" si="24">B48</f>
        <v>96</v>
      </c>
      <c r="C49">
        <v>55</v>
      </c>
      <c r="D49">
        <v>2</v>
      </c>
      <c r="E49">
        <v>0</v>
      </c>
      <c r="F49">
        <v>1</v>
      </c>
      <c r="G49" t="str">
        <f t="shared" si="1"/>
        <v>insert into game_score (id, matchid, squad, goals, points, time_type) values (386, 96, 55, 2, 0, 1);</v>
      </c>
    </row>
    <row r="50" spans="1:7" x14ac:dyDescent="0.25">
      <c r="A50">
        <f t="shared" si="2"/>
        <v>387</v>
      </c>
      <c r="B50">
        <f t="shared" ref="B50" si="25">B48</f>
        <v>96</v>
      </c>
      <c r="C50">
        <v>595</v>
      </c>
      <c r="D50">
        <v>0</v>
      </c>
      <c r="E50">
        <v>0</v>
      </c>
      <c r="F50">
        <v>2</v>
      </c>
      <c r="G50" t="str">
        <f t="shared" si="1"/>
        <v>insert into game_score (id, matchid, squad, goals, points, time_type) values (387, 96, 595, 0, 0, 2);</v>
      </c>
    </row>
    <row r="51" spans="1:7" x14ac:dyDescent="0.25">
      <c r="A51">
        <f t="shared" si="2"/>
        <v>388</v>
      </c>
      <c r="B51">
        <f t="shared" ref="B51" si="26">B48</f>
        <v>96</v>
      </c>
      <c r="C51">
        <v>595</v>
      </c>
      <c r="D51">
        <v>0</v>
      </c>
      <c r="E51">
        <v>0</v>
      </c>
      <c r="F51">
        <v>1</v>
      </c>
      <c r="G51" t="str">
        <f t="shared" si="1"/>
        <v>insert into game_score (id, matchid, squad, goals, points, time_type) values (388, 96, 595, 0, 0, 1);</v>
      </c>
    </row>
    <row r="52" spans="1:7" x14ac:dyDescent="0.25">
      <c r="A52">
        <f t="shared" si="2"/>
        <v>389</v>
      </c>
      <c r="B52">
        <f t="shared" ref="B52" si="27">B48+1</f>
        <v>97</v>
      </c>
      <c r="C52">
        <v>54</v>
      </c>
      <c r="D52">
        <v>1</v>
      </c>
      <c r="E52">
        <v>2</v>
      </c>
      <c r="F52">
        <v>2</v>
      </c>
      <c r="G52" t="str">
        <f t="shared" si="1"/>
        <v>insert into game_score (id, matchid, squad, goals, points, time_type) values (389, 97, 54, 1, 2, 2);</v>
      </c>
    </row>
    <row r="53" spans="1:7" x14ac:dyDescent="0.25">
      <c r="A53">
        <f t="shared" si="2"/>
        <v>390</v>
      </c>
      <c r="B53">
        <f t="shared" ref="B53" si="28">B52</f>
        <v>97</v>
      </c>
      <c r="C53">
        <v>54</v>
      </c>
      <c r="D53">
        <v>0</v>
      </c>
      <c r="E53">
        <v>0</v>
      </c>
      <c r="F53">
        <v>1</v>
      </c>
      <c r="G53" t="str">
        <f t="shared" si="1"/>
        <v>insert into game_score (id, matchid, squad, goals, points, time_type) values (390, 97, 54, 0, 0, 1);</v>
      </c>
    </row>
    <row r="54" spans="1:7" x14ac:dyDescent="0.25">
      <c r="A54">
        <f t="shared" si="2"/>
        <v>391</v>
      </c>
      <c r="B54">
        <f t="shared" ref="B54" si="29">B52</f>
        <v>97</v>
      </c>
      <c r="C54">
        <v>51</v>
      </c>
      <c r="D54">
        <v>0</v>
      </c>
      <c r="E54">
        <v>0</v>
      </c>
      <c r="F54">
        <v>2</v>
      </c>
      <c r="G54" t="str">
        <f t="shared" si="1"/>
        <v>insert into game_score (id, matchid, squad, goals, points, time_type) values (391, 97, 51, 0, 0, 2);</v>
      </c>
    </row>
    <row r="55" spans="1:7" x14ac:dyDescent="0.25">
      <c r="A55">
        <f t="shared" si="2"/>
        <v>392</v>
      </c>
      <c r="B55">
        <f t="shared" ref="B55" si="30">B52</f>
        <v>97</v>
      </c>
      <c r="C55">
        <v>51</v>
      </c>
      <c r="D55">
        <v>0</v>
      </c>
      <c r="E55">
        <v>0</v>
      </c>
      <c r="F55">
        <v>1</v>
      </c>
      <c r="G55" t="str">
        <f t="shared" si="1"/>
        <v>insert into game_score (id, matchid, squad, goals, points, time_type) values (392, 97, 51, 0, 0, 1);</v>
      </c>
    </row>
    <row r="56" spans="1:7" x14ac:dyDescent="0.25">
      <c r="A56">
        <f t="shared" si="2"/>
        <v>393</v>
      </c>
      <c r="B56">
        <f t="shared" ref="B56" si="31">B52+1</f>
        <v>98</v>
      </c>
      <c r="C56">
        <v>595</v>
      </c>
      <c r="D56">
        <v>3</v>
      </c>
      <c r="E56">
        <v>2</v>
      </c>
      <c r="F56">
        <v>2</v>
      </c>
      <c r="G56" t="str">
        <f t="shared" si="1"/>
        <v>insert into game_score (id, matchid, squad, goals, points, time_type) values (393, 98, 595, 3, 2, 2);</v>
      </c>
    </row>
    <row r="57" spans="1:7" x14ac:dyDescent="0.25">
      <c r="A57">
        <f t="shared" si="2"/>
        <v>394</v>
      </c>
      <c r="B57">
        <f t="shared" ref="B57" si="32">B56</f>
        <v>98</v>
      </c>
      <c r="C57">
        <v>595</v>
      </c>
      <c r="D57">
        <v>2</v>
      </c>
      <c r="E57">
        <v>0</v>
      </c>
      <c r="F57">
        <v>1</v>
      </c>
      <c r="G57" t="str">
        <f t="shared" si="1"/>
        <v>insert into game_score (id, matchid, squad, goals, points, time_type) values (394, 98, 595, 2, 0, 1);</v>
      </c>
    </row>
    <row r="58" spans="1:7" x14ac:dyDescent="0.25">
      <c r="A58">
        <f t="shared" si="2"/>
        <v>395</v>
      </c>
      <c r="B58">
        <f t="shared" ref="B58" si="33">B56</f>
        <v>98</v>
      </c>
      <c r="C58">
        <v>56</v>
      </c>
      <c r="D58">
        <v>2</v>
      </c>
      <c r="E58">
        <v>0</v>
      </c>
      <c r="F58">
        <v>2</v>
      </c>
      <c r="G58" t="str">
        <f t="shared" si="1"/>
        <v>insert into game_score (id, matchid, squad, goals, points, time_type) values (395, 98, 56, 2, 0, 2);</v>
      </c>
    </row>
    <row r="59" spans="1:7" x14ac:dyDescent="0.25">
      <c r="A59">
        <f t="shared" si="2"/>
        <v>396</v>
      </c>
      <c r="B59">
        <f t="shared" ref="B59" si="34">B56</f>
        <v>98</v>
      </c>
      <c r="C59">
        <v>56</v>
      </c>
      <c r="D59">
        <v>2</v>
      </c>
      <c r="E59">
        <v>0</v>
      </c>
      <c r="F59">
        <v>1</v>
      </c>
      <c r="G59" t="str">
        <f t="shared" si="1"/>
        <v>insert into game_score (id, matchid, squad, goals, points, time_type) values (396, 98, 56, 2, 0, 1);</v>
      </c>
    </row>
    <row r="60" spans="1:7" x14ac:dyDescent="0.25">
      <c r="A60">
        <f t="shared" si="2"/>
        <v>397</v>
      </c>
      <c r="B60">
        <f t="shared" ref="B60" si="35">B56+1</f>
        <v>99</v>
      </c>
      <c r="C60">
        <v>55</v>
      </c>
      <c r="D60">
        <v>3</v>
      </c>
      <c r="E60">
        <v>2</v>
      </c>
      <c r="F60">
        <v>2</v>
      </c>
      <c r="G60" t="str">
        <f t="shared" si="1"/>
        <v>insert into game_score (id, matchid, squad, goals, points, time_type) values (397, 99, 55, 3, 2, 2);</v>
      </c>
    </row>
    <row r="61" spans="1:7" x14ac:dyDescent="0.25">
      <c r="A61">
        <f t="shared" si="2"/>
        <v>398</v>
      </c>
      <c r="B61">
        <f t="shared" ref="B61" si="36">B60</f>
        <v>99</v>
      </c>
      <c r="C61">
        <v>55</v>
      </c>
      <c r="D61">
        <v>1</v>
      </c>
      <c r="E61">
        <v>0</v>
      </c>
      <c r="F61">
        <v>1</v>
      </c>
      <c r="G61" t="str">
        <f t="shared" si="1"/>
        <v>insert into game_score (id, matchid, squad, goals, points, time_type) values (398, 99, 55, 1, 0, 1);</v>
      </c>
    </row>
    <row r="62" spans="1:7" x14ac:dyDescent="0.25">
      <c r="A62">
        <f t="shared" si="2"/>
        <v>399</v>
      </c>
      <c r="B62">
        <f t="shared" ref="B62" si="37">B60</f>
        <v>99</v>
      </c>
      <c r="C62">
        <v>598</v>
      </c>
      <c r="D62">
        <v>2</v>
      </c>
      <c r="E62">
        <v>0</v>
      </c>
      <c r="F62">
        <v>2</v>
      </c>
      <c r="G62" t="str">
        <f t="shared" si="1"/>
        <v>insert into game_score (id, matchid, squad, goals, points, time_type) values (399, 99, 598, 2, 0, 2);</v>
      </c>
    </row>
    <row r="63" spans="1:7" x14ac:dyDescent="0.25">
      <c r="A63">
        <f t="shared" si="2"/>
        <v>400</v>
      </c>
      <c r="B63">
        <f t="shared" ref="B63" si="38">B60</f>
        <v>99</v>
      </c>
      <c r="C63">
        <v>598</v>
      </c>
      <c r="D63">
        <v>1</v>
      </c>
      <c r="E63">
        <v>0</v>
      </c>
      <c r="F63">
        <v>1</v>
      </c>
      <c r="G63" t="str">
        <f t="shared" si="1"/>
        <v>insert into game_score (id, matchid, squad, goals, points, time_type) values (400, 99, 598, 1, 0, 1);</v>
      </c>
    </row>
    <row r="64" spans="1:7" x14ac:dyDescent="0.25">
      <c r="A64">
        <f t="shared" si="2"/>
        <v>401</v>
      </c>
      <c r="B64">
        <f t="shared" ref="B64" si="39">B60+1</f>
        <v>100</v>
      </c>
      <c r="C64">
        <v>51</v>
      </c>
      <c r="D64">
        <v>2</v>
      </c>
      <c r="E64">
        <v>1</v>
      </c>
      <c r="F64">
        <v>2</v>
      </c>
      <c r="G64" t="str">
        <f t="shared" si="1"/>
        <v>insert into game_score (id, matchid, squad, goals, points, time_type) values (401, 100, 51, 2, 1, 2);</v>
      </c>
    </row>
    <row r="65" spans="1:7" x14ac:dyDescent="0.25">
      <c r="A65">
        <f t="shared" si="2"/>
        <v>402</v>
      </c>
      <c r="B65">
        <f t="shared" ref="B65" si="40">B64</f>
        <v>100</v>
      </c>
      <c r="C65">
        <v>51</v>
      </c>
      <c r="D65">
        <v>2</v>
      </c>
      <c r="E65">
        <v>0</v>
      </c>
      <c r="F65">
        <v>1</v>
      </c>
      <c r="G65" t="str">
        <f t="shared" si="1"/>
        <v>insert into game_score (id, matchid, squad, goals, points, time_type) values (402, 100, 51, 2, 0, 1);</v>
      </c>
    </row>
    <row r="66" spans="1:7" x14ac:dyDescent="0.25">
      <c r="A66">
        <f t="shared" si="2"/>
        <v>403</v>
      </c>
      <c r="B66">
        <f t="shared" ref="B66" si="41">B64</f>
        <v>100</v>
      </c>
      <c r="C66">
        <v>56</v>
      </c>
      <c r="D66">
        <v>2</v>
      </c>
      <c r="E66">
        <v>1</v>
      </c>
      <c r="F66">
        <v>2</v>
      </c>
      <c r="G66" t="str">
        <f t="shared" si="1"/>
        <v>insert into game_score (id, matchid, squad, goals, points, time_type) values (403, 100, 56, 2, 1, 2);</v>
      </c>
    </row>
    <row r="67" spans="1:7" x14ac:dyDescent="0.25">
      <c r="A67">
        <f t="shared" si="2"/>
        <v>404</v>
      </c>
      <c r="B67">
        <f t="shared" ref="B67" si="42">B64</f>
        <v>100</v>
      </c>
      <c r="C67">
        <v>56</v>
      </c>
      <c r="D67">
        <v>1</v>
      </c>
      <c r="E67">
        <v>0</v>
      </c>
      <c r="F67">
        <v>1</v>
      </c>
      <c r="G67" t="str">
        <f t="shared" si="1"/>
        <v>insert into game_score (id, matchid, squad, goals, points, time_type) values (404, 100, 56, 1, 0, 1);</v>
      </c>
    </row>
    <row r="68" spans="1:7" x14ac:dyDescent="0.25">
      <c r="A68">
        <f t="shared" si="2"/>
        <v>405</v>
      </c>
      <c r="B68">
        <f t="shared" ref="B68" si="43">B64+1</f>
        <v>101</v>
      </c>
      <c r="C68">
        <v>54</v>
      </c>
      <c r="D68">
        <v>2</v>
      </c>
      <c r="E68">
        <v>0</v>
      </c>
      <c r="F68">
        <v>2</v>
      </c>
      <c r="G68" t="str">
        <f t="shared" si="1"/>
        <v>insert into game_score (id, matchid, squad, goals, points, time_type) values (405, 101, 54, 2, 0, 2);</v>
      </c>
    </row>
    <row r="69" spans="1:7" x14ac:dyDescent="0.25">
      <c r="A69">
        <f t="shared" si="2"/>
        <v>406</v>
      </c>
      <c r="B69">
        <f t="shared" ref="B69" si="44">B68</f>
        <v>101</v>
      </c>
      <c r="C69">
        <v>54</v>
      </c>
      <c r="D69">
        <v>0</v>
      </c>
      <c r="E69">
        <v>0</v>
      </c>
      <c r="F69">
        <v>1</v>
      </c>
      <c r="G69" t="str">
        <f t="shared" si="1"/>
        <v>insert into game_score (id, matchid, squad, goals, points, time_type) values (406, 101, 54, 0, 0, 1);</v>
      </c>
    </row>
    <row r="70" spans="1:7" x14ac:dyDescent="0.25">
      <c r="A70">
        <f t="shared" si="2"/>
        <v>407</v>
      </c>
      <c r="B70">
        <f t="shared" ref="B70" si="45">B68</f>
        <v>101</v>
      </c>
      <c r="C70">
        <v>598</v>
      </c>
      <c r="D70">
        <v>3</v>
      </c>
      <c r="E70">
        <v>2</v>
      </c>
      <c r="F70">
        <v>2</v>
      </c>
      <c r="G70" t="str">
        <f t="shared" si="1"/>
        <v>insert into game_score (id, matchid, squad, goals, points, time_type) values (407, 101, 598, 3, 2, 2);</v>
      </c>
    </row>
    <row r="71" spans="1:7" x14ac:dyDescent="0.25">
      <c r="A71">
        <f t="shared" si="2"/>
        <v>408</v>
      </c>
      <c r="B71">
        <f t="shared" ref="B71" si="46">B68</f>
        <v>101</v>
      </c>
      <c r="C71">
        <v>598</v>
      </c>
      <c r="D71">
        <v>1</v>
      </c>
      <c r="E71">
        <v>0</v>
      </c>
      <c r="F71">
        <v>1</v>
      </c>
      <c r="G71" t="str">
        <f t="shared" si="1"/>
        <v>insert into game_score (id, matchid, squad, goals, points, time_type) values (408, 101, 598, 1, 0, 1);</v>
      </c>
    </row>
    <row r="72" spans="1:7" x14ac:dyDescent="0.25">
      <c r="A72">
        <f t="shared" si="2"/>
        <v>409</v>
      </c>
      <c r="B72">
        <f t="shared" ref="B72" si="47">B68+1</f>
        <v>102</v>
      </c>
      <c r="C72">
        <v>595</v>
      </c>
      <c r="D72">
        <v>0</v>
      </c>
      <c r="E72">
        <v>0</v>
      </c>
      <c r="F72">
        <v>2</v>
      </c>
      <c r="G72" t="str">
        <f t="shared" si="1"/>
        <v>insert into game_score (id, matchid, squad, goals, points, time_type) values (409, 102, 595, 0, 0, 2);</v>
      </c>
    </row>
    <row r="73" spans="1:7" x14ac:dyDescent="0.25">
      <c r="A73">
        <f t="shared" si="2"/>
        <v>410</v>
      </c>
      <c r="B73">
        <f t="shared" ref="B73" si="48">B72</f>
        <v>102</v>
      </c>
      <c r="C73">
        <v>595</v>
      </c>
      <c r="D73">
        <v>0</v>
      </c>
      <c r="E73">
        <v>0</v>
      </c>
      <c r="F73">
        <v>1</v>
      </c>
      <c r="G73" t="str">
        <f t="shared" si="1"/>
        <v>insert into game_score (id, matchid, squad, goals, points, time_type) values (410, 102, 595, 0, 0, 1);</v>
      </c>
    </row>
    <row r="74" spans="1:7" x14ac:dyDescent="0.25">
      <c r="A74">
        <f t="shared" si="2"/>
        <v>411</v>
      </c>
      <c r="B74">
        <f t="shared" ref="B74" si="49">B72</f>
        <v>102</v>
      </c>
      <c r="C74">
        <v>51</v>
      </c>
      <c r="D74">
        <v>1</v>
      </c>
      <c r="E74">
        <v>2</v>
      </c>
      <c r="F74">
        <v>2</v>
      </c>
      <c r="G74" t="str">
        <f t="shared" si="1"/>
        <v>insert into game_score (id, matchid, squad, goals, points, time_type) values (411, 102, 51, 1, 2, 2);</v>
      </c>
    </row>
    <row r="75" spans="1:7" x14ac:dyDescent="0.25">
      <c r="A75">
        <f t="shared" si="2"/>
        <v>412</v>
      </c>
      <c r="B75">
        <f t="shared" ref="B75" si="50">B72</f>
        <v>102</v>
      </c>
      <c r="C75">
        <v>51</v>
      </c>
      <c r="D75">
        <v>1</v>
      </c>
      <c r="E75">
        <v>0</v>
      </c>
      <c r="F75">
        <v>1</v>
      </c>
      <c r="G75" t="str">
        <f t="shared" si="1"/>
        <v>insert into game_score (id, matchid, squad, goals, points, time_type) values (412, 102, 51, 1, 0, 1);</v>
      </c>
    </row>
    <row r="76" spans="1:7" x14ac:dyDescent="0.25">
      <c r="A76">
        <f t="shared" si="2"/>
        <v>413</v>
      </c>
      <c r="B76">
        <f t="shared" ref="B76" si="51">B72+1</f>
        <v>103</v>
      </c>
      <c r="C76">
        <v>54</v>
      </c>
      <c r="D76">
        <v>1</v>
      </c>
      <c r="E76">
        <v>2</v>
      </c>
      <c r="F76">
        <v>2</v>
      </c>
      <c r="G76" t="str">
        <f t="shared" si="1"/>
        <v>insert into game_score (id, matchid, squad, goals, points, time_type) values (413, 103, 54, 1, 2, 2);</v>
      </c>
    </row>
    <row r="77" spans="1:7" x14ac:dyDescent="0.25">
      <c r="A77">
        <f t="shared" si="2"/>
        <v>414</v>
      </c>
      <c r="B77">
        <f t="shared" ref="B77" si="52">B76</f>
        <v>103</v>
      </c>
      <c r="C77">
        <v>54</v>
      </c>
      <c r="D77">
        <v>0</v>
      </c>
      <c r="E77">
        <v>0</v>
      </c>
      <c r="F77">
        <v>1</v>
      </c>
      <c r="G77" t="str">
        <f t="shared" si="1"/>
        <v>insert into game_score (id, matchid, squad, goals, points, time_type) values (414, 103, 54, 0, 0, 1);</v>
      </c>
    </row>
    <row r="78" spans="1:7" x14ac:dyDescent="0.25">
      <c r="A78">
        <f t="shared" si="2"/>
        <v>415</v>
      </c>
      <c r="B78">
        <f t="shared" ref="B78" si="53">B76</f>
        <v>103</v>
      </c>
      <c r="C78">
        <v>55</v>
      </c>
      <c r="D78">
        <v>0</v>
      </c>
      <c r="E78">
        <v>0</v>
      </c>
      <c r="F78">
        <v>2</v>
      </c>
      <c r="G78" t="str">
        <f t="shared" si="1"/>
        <v>insert into game_score (id, matchid, squad, goals, points, time_type) values (415, 103, 55, 0, 0, 2);</v>
      </c>
    </row>
    <row r="79" spans="1:7" x14ac:dyDescent="0.25">
      <c r="A79">
        <f t="shared" si="2"/>
        <v>416</v>
      </c>
      <c r="B79">
        <f t="shared" ref="B79" si="54">B76</f>
        <v>103</v>
      </c>
      <c r="C79">
        <v>55</v>
      </c>
      <c r="D79">
        <v>0</v>
      </c>
      <c r="E79">
        <v>0</v>
      </c>
      <c r="F79">
        <v>1</v>
      </c>
      <c r="G79" t="str">
        <f t="shared" si="1"/>
        <v>insert into game_score (id, matchid, squad, goals, points, time_type) values (416, 103, 55, 0, 0, 1);</v>
      </c>
    </row>
    <row r="80" spans="1:7" x14ac:dyDescent="0.25">
      <c r="A80">
        <f t="shared" si="2"/>
        <v>417</v>
      </c>
      <c r="B80">
        <f t="shared" ref="B80" si="55">B76+1</f>
        <v>104</v>
      </c>
      <c r="C80">
        <v>54</v>
      </c>
      <c r="D80">
        <v>0</v>
      </c>
      <c r="E80">
        <v>1</v>
      </c>
      <c r="F80">
        <v>2</v>
      </c>
      <c r="G80" t="str">
        <f t="shared" si="1"/>
        <v>insert into game_score (id, matchid, squad, goals, points, time_type) values (417, 104, 54, 0, 1, 2);</v>
      </c>
    </row>
    <row r="81" spans="1:7" x14ac:dyDescent="0.25">
      <c r="A81">
        <f t="shared" si="2"/>
        <v>418</v>
      </c>
      <c r="B81">
        <f t="shared" ref="B81" si="56">B80</f>
        <v>104</v>
      </c>
      <c r="C81">
        <v>54</v>
      </c>
      <c r="D81">
        <v>0</v>
      </c>
      <c r="E81">
        <v>0</v>
      </c>
      <c r="F81">
        <v>1</v>
      </c>
      <c r="G81" t="str">
        <f t="shared" si="1"/>
        <v>insert into game_score (id, matchid, squad, goals, points, time_type) values (418, 104, 54, 0, 0, 1);</v>
      </c>
    </row>
    <row r="82" spans="1:7" x14ac:dyDescent="0.25">
      <c r="A82">
        <f t="shared" si="2"/>
        <v>419</v>
      </c>
      <c r="B82">
        <f t="shared" ref="B82" si="57">B80</f>
        <v>104</v>
      </c>
      <c r="C82">
        <v>55</v>
      </c>
      <c r="D82">
        <v>0</v>
      </c>
      <c r="E82">
        <v>1</v>
      </c>
      <c r="F82">
        <v>2</v>
      </c>
      <c r="G82" t="str">
        <f t="shared" si="1"/>
        <v>insert into game_score (id, matchid, squad, goals, points, time_type) values (419, 104, 55, 0, 1, 2);</v>
      </c>
    </row>
    <row r="83" spans="1:7" x14ac:dyDescent="0.25">
      <c r="A83">
        <f t="shared" si="2"/>
        <v>420</v>
      </c>
      <c r="B83">
        <f t="shared" ref="B83:B87" si="58">B80</f>
        <v>104</v>
      </c>
      <c r="C83">
        <v>55</v>
      </c>
      <c r="D83">
        <v>0</v>
      </c>
      <c r="E83">
        <v>0</v>
      </c>
      <c r="F83">
        <v>1</v>
      </c>
      <c r="G83" t="str">
        <f t="shared" si="1"/>
        <v>insert into game_score (id, matchid, squad, goals, points, time_type) values (420, 104, 55, 0, 0, 1);</v>
      </c>
    </row>
    <row r="84" spans="1:7" x14ac:dyDescent="0.25">
      <c r="A84">
        <f t="shared" si="2"/>
        <v>421</v>
      </c>
      <c r="B84">
        <f t="shared" si="58"/>
        <v>104</v>
      </c>
      <c r="C84">
        <v>54</v>
      </c>
      <c r="D84">
        <v>2</v>
      </c>
      <c r="E84">
        <v>2</v>
      </c>
      <c r="F84">
        <v>4</v>
      </c>
      <c r="G84" t="str">
        <f t="shared" si="1"/>
        <v>insert into game_score (id, matchid, squad, goals, points, time_type) values (421, 104, 54, 2, 2, 4);</v>
      </c>
    </row>
    <row r="85" spans="1:7" x14ac:dyDescent="0.25">
      <c r="A85">
        <f t="shared" si="2"/>
        <v>422</v>
      </c>
      <c r="B85">
        <f t="shared" si="58"/>
        <v>104</v>
      </c>
      <c r="C85">
        <v>54</v>
      </c>
      <c r="D85">
        <v>0</v>
      </c>
      <c r="E85">
        <v>0</v>
      </c>
      <c r="F85">
        <v>3</v>
      </c>
      <c r="G85" t="str">
        <f t="shared" si="1"/>
        <v>insert into game_score (id, matchid, squad, goals, points, time_type) values (422, 104, 54, 0, 0, 3);</v>
      </c>
    </row>
    <row r="86" spans="1:7" x14ac:dyDescent="0.25">
      <c r="A86">
        <f t="shared" si="2"/>
        <v>423</v>
      </c>
      <c r="B86">
        <f t="shared" si="58"/>
        <v>104</v>
      </c>
      <c r="C86">
        <v>55</v>
      </c>
      <c r="D86">
        <v>0</v>
      </c>
      <c r="E86">
        <v>0</v>
      </c>
      <c r="F86">
        <v>4</v>
      </c>
      <c r="G86" t="str">
        <f t="shared" si="1"/>
        <v>insert into game_score (id, matchid, squad, goals, points, time_type) values (423, 104, 55, 0, 0, 4);</v>
      </c>
    </row>
    <row r="87" spans="1:7" x14ac:dyDescent="0.25">
      <c r="A87">
        <f t="shared" si="2"/>
        <v>424</v>
      </c>
      <c r="B87">
        <f t="shared" si="58"/>
        <v>104</v>
      </c>
      <c r="C87">
        <v>55</v>
      </c>
      <c r="D87">
        <v>0</v>
      </c>
      <c r="E87">
        <v>0</v>
      </c>
      <c r="F87">
        <v>3</v>
      </c>
      <c r="G87" t="str">
        <f t="shared" si="1"/>
        <v>insert into game_score (id, matchid, squad, goals, points, time_type) values (424, 104, 55, 0, 0, 3);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105</v>
      </c>
      <c r="B2" s="2" t="str">
        <f>"1939-01-15"</f>
        <v>1939-01-15</v>
      </c>
      <c r="C2">
        <v>2</v>
      </c>
      <c r="G2" t="str">
        <f t="shared" si="0"/>
        <v>insert into game (matchid, matchdate, game_type) values (105, '1939-01-15', 2);</v>
      </c>
    </row>
    <row r="3" spans="1:7" x14ac:dyDescent="0.25">
      <c r="A3">
        <v>106</v>
      </c>
      <c r="B3" s="2" t="str">
        <f>"1939-01-15"</f>
        <v>1939-01-15</v>
      </c>
      <c r="C3">
        <v>2</v>
      </c>
      <c r="G3" t="str">
        <f t="shared" si="0"/>
        <v>insert into game (matchid, matchdate, game_type) values (106, '1939-01-15', 2);</v>
      </c>
    </row>
    <row r="4" spans="1:7" x14ac:dyDescent="0.25">
      <c r="A4">
        <v>107</v>
      </c>
      <c r="B4" s="2" t="str">
        <f>"1939-01-22"</f>
        <v>1939-01-22</v>
      </c>
      <c r="C4">
        <v>2</v>
      </c>
      <c r="G4" t="str">
        <f t="shared" si="0"/>
        <v>insert into game (matchid, matchdate, game_type) values (107, '1939-01-22', 2);</v>
      </c>
    </row>
    <row r="5" spans="1:7" x14ac:dyDescent="0.25">
      <c r="A5">
        <v>108</v>
      </c>
      <c r="B5" s="2" t="str">
        <f>"1939-01-22"</f>
        <v>1939-01-22</v>
      </c>
      <c r="C5">
        <v>2</v>
      </c>
      <c r="G5" t="str">
        <f t="shared" si="0"/>
        <v>insert into game (matchid, matchdate, game_type) values (108, '1939-01-22', 2);</v>
      </c>
    </row>
    <row r="6" spans="1:7" x14ac:dyDescent="0.25">
      <c r="A6">
        <v>109</v>
      </c>
      <c r="B6" s="2" t="str">
        <f>"1939-01-29"</f>
        <v>1939-01-29</v>
      </c>
      <c r="C6">
        <v>2</v>
      </c>
      <c r="G6" t="str">
        <f t="shared" si="0"/>
        <v>insert into game (matchid, matchdate, game_type) values (109, '1939-01-29', 2);</v>
      </c>
    </row>
    <row r="7" spans="1:7" x14ac:dyDescent="0.25">
      <c r="A7">
        <v>110</v>
      </c>
      <c r="B7" s="2" t="str">
        <f>"1939-01-29"</f>
        <v>1939-01-29</v>
      </c>
      <c r="C7">
        <v>2</v>
      </c>
      <c r="G7" t="str">
        <f t="shared" si="0"/>
        <v>insert into game (matchid, matchdate, game_type) values (110, '1939-01-29', 2);</v>
      </c>
    </row>
    <row r="8" spans="1:7" x14ac:dyDescent="0.25">
      <c r="A8">
        <v>111</v>
      </c>
      <c r="B8" s="2" t="str">
        <f>"1939-02-05"</f>
        <v>1939-02-05</v>
      </c>
      <c r="C8">
        <v>2</v>
      </c>
      <c r="G8" t="str">
        <f t="shared" si="0"/>
        <v>insert into game (matchid, matchdate, game_type) values (111, '1939-02-05', 2);</v>
      </c>
    </row>
    <row r="9" spans="1:7" x14ac:dyDescent="0.25">
      <c r="A9">
        <v>112</v>
      </c>
      <c r="B9" s="2" t="str">
        <f>"1939-02-05"</f>
        <v>1939-02-05</v>
      </c>
      <c r="C9">
        <v>2</v>
      </c>
      <c r="G9" t="str">
        <f t="shared" si="0"/>
        <v>insert into game (matchid, matchdate, game_type) values (112, '1939-02-05', 2);</v>
      </c>
    </row>
    <row r="10" spans="1:7" x14ac:dyDescent="0.25">
      <c r="A10">
        <v>113</v>
      </c>
      <c r="B10" s="2" t="str">
        <f>"1939-02-12"</f>
        <v>1939-02-12</v>
      </c>
      <c r="C10">
        <v>2</v>
      </c>
      <c r="G10" t="str">
        <f t="shared" si="0"/>
        <v>insert into game (matchid, matchdate, game_type) values (113, '1939-02-12', 2);</v>
      </c>
    </row>
    <row r="11" spans="1:7" x14ac:dyDescent="0.25">
      <c r="A11">
        <v>114</v>
      </c>
      <c r="B11" s="2" t="str">
        <f>"1939-02-12"</f>
        <v>1939-02-12</v>
      </c>
      <c r="C11">
        <v>2</v>
      </c>
      <c r="G11" t="str">
        <f t="shared" si="0"/>
        <v>insert into game (matchid, matchdate, game_type) values (114, '1939-02-12',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425</v>
      </c>
      <c r="B14">
        <v>105</v>
      </c>
      <c r="C14">
        <v>595</v>
      </c>
      <c r="D14">
        <v>5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(425, 105, 595, 5, 2, 2);</v>
      </c>
    </row>
    <row r="15" spans="1:7" x14ac:dyDescent="0.25">
      <c r="A15">
        <f>A14+1</f>
        <v>426</v>
      </c>
      <c r="B15">
        <f>B14</f>
        <v>105</v>
      </c>
      <c r="C15">
        <v>595</v>
      </c>
      <c r="D15">
        <v>3</v>
      </c>
      <c r="E15">
        <v>0</v>
      </c>
      <c r="F15">
        <v>1</v>
      </c>
      <c r="G15" t="str">
        <f t="shared" si="1"/>
        <v>insert into game_score (id, matchid, squad, goals, points, time_type) values (426, 105, 595, 3, 0, 1);</v>
      </c>
    </row>
    <row r="16" spans="1:7" x14ac:dyDescent="0.25">
      <c r="A16">
        <f t="shared" ref="A16:A53" si="2">A15+1</f>
        <v>427</v>
      </c>
      <c r="B16">
        <f>B14</f>
        <v>105</v>
      </c>
      <c r="C16">
        <v>56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(427, 105, 56, 1, 0, 2);</v>
      </c>
    </row>
    <row r="17" spans="1:7" x14ac:dyDescent="0.25">
      <c r="A17">
        <f t="shared" si="2"/>
        <v>428</v>
      </c>
      <c r="B17">
        <f>B14</f>
        <v>105</v>
      </c>
      <c r="C17">
        <v>56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(428, 105, 56, 1, 0, 1);</v>
      </c>
    </row>
    <row r="18" spans="1:7" x14ac:dyDescent="0.25">
      <c r="A18">
        <f t="shared" si="2"/>
        <v>429</v>
      </c>
      <c r="B18">
        <f>B14+1</f>
        <v>106</v>
      </c>
      <c r="C18">
        <v>51</v>
      </c>
      <c r="D18">
        <v>5</v>
      </c>
      <c r="E18">
        <v>2</v>
      </c>
      <c r="F18">
        <v>2</v>
      </c>
      <c r="G18" t="str">
        <f t="shared" si="1"/>
        <v>insert into game_score (id, matchid, squad, goals, points, time_type) values (429, 106, 51, 5, 2, 2);</v>
      </c>
    </row>
    <row r="19" spans="1:7" x14ac:dyDescent="0.25">
      <c r="A19">
        <f t="shared" si="2"/>
        <v>430</v>
      </c>
      <c r="B19">
        <f>B18</f>
        <v>106</v>
      </c>
      <c r="C19">
        <v>51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(430, 106, 51, 3, 0, 1);</v>
      </c>
    </row>
    <row r="20" spans="1:7" x14ac:dyDescent="0.25">
      <c r="A20">
        <f t="shared" si="2"/>
        <v>431</v>
      </c>
      <c r="B20">
        <f>B18</f>
        <v>106</v>
      </c>
      <c r="C20">
        <v>593</v>
      </c>
      <c r="D20">
        <v>2</v>
      </c>
      <c r="E20">
        <v>0</v>
      </c>
      <c r="F20">
        <v>2</v>
      </c>
      <c r="G20" t="str">
        <f t="shared" si="1"/>
        <v>insert into game_score (id, matchid, squad, goals, points, time_type) values (431, 106, 593, 2, 0, 2);</v>
      </c>
    </row>
    <row r="21" spans="1:7" x14ac:dyDescent="0.25">
      <c r="A21">
        <f t="shared" si="2"/>
        <v>432</v>
      </c>
      <c r="B21">
        <f>B18</f>
        <v>106</v>
      </c>
      <c r="C21">
        <v>593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(432, 106, 593, 0, 0, 1);</v>
      </c>
    </row>
    <row r="22" spans="1:7" x14ac:dyDescent="0.25">
      <c r="A22">
        <f t="shared" si="2"/>
        <v>433</v>
      </c>
      <c r="B22">
        <f t="shared" ref="B22" si="3">B18+1</f>
        <v>107</v>
      </c>
      <c r="C22">
        <v>598</v>
      </c>
      <c r="D22">
        <v>6</v>
      </c>
      <c r="E22">
        <v>2</v>
      </c>
      <c r="F22">
        <v>2</v>
      </c>
      <c r="G22" t="str">
        <f t="shared" si="1"/>
        <v>insert into game_score (id, matchid, squad, goals, points, time_type) values (433, 107, 598, 6, 2, 2);</v>
      </c>
    </row>
    <row r="23" spans="1:7" x14ac:dyDescent="0.25">
      <c r="A23">
        <f t="shared" si="2"/>
        <v>434</v>
      </c>
      <c r="B23">
        <f t="shared" ref="B23" si="4">B22</f>
        <v>107</v>
      </c>
      <c r="C23">
        <v>598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(434, 107, 598, 1, 0, 1);</v>
      </c>
    </row>
    <row r="24" spans="1:7" x14ac:dyDescent="0.25">
      <c r="A24">
        <f t="shared" si="2"/>
        <v>435</v>
      </c>
      <c r="B24">
        <f t="shared" ref="B24" si="5">B22</f>
        <v>107</v>
      </c>
      <c r="C24">
        <v>593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(435, 107, 593, 0, 0, 2);</v>
      </c>
    </row>
    <row r="25" spans="1:7" x14ac:dyDescent="0.25">
      <c r="A25">
        <f t="shared" si="2"/>
        <v>436</v>
      </c>
      <c r="B25">
        <f t="shared" ref="B25" si="6">B22</f>
        <v>107</v>
      </c>
      <c r="C25">
        <v>593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(436, 107, 593, 0, 0, 1);</v>
      </c>
    </row>
    <row r="26" spans="1:7" x14ac:dyDescent="0.25">
      <c r="A26">
        <f t="shared" si="2"/>
        <v>437</v>
      </c>
      <c r="B26">
        <f t="shared" ref="B26" si="7">B22+1</f>
        <v>108</v>
      </c>
      <c r="C26">
        <v>51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(437, 108, 51, 3, 2, 2);</v>
      </c>
    </row>
    <row r="27" spans="1:7" x14ac:dyDescent="0.25">
      <c r="A27">
        <f t="shared" si="2"/>
        <v>438</v>
      </c>
      <c r="B27">
        <f t="shared" ref="B27" si="8">B26</f>
        <v>108</v>
      </c>
      <c r="C27">
        <v>51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(438, 108, 51, 1, 0, 1);</v>
      </c>
    </row>
    <row r="28" spans="1:7" x14ac:dyDescent="0.25">
      <c r="A28">
        <f t="shared" si="2"/>
        <v>439</v>
      </c>
      <c r="B28">
        <f t="shared" ref="B28" si="9">B26</f>
        <v>108</v>
      </c>
      <c r="C28">
        <v>56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(439, 108, 56, 1, 0, 2);</v>
      </c>
    </row>
    <row r="29" spans="1:7" x14ac:dyDescent="0.25">
      <c r="A29">
        <f t="shared" si="2"/>
        <v>440</v>
      </c>
      <c r="B29">
        <f t="shared" ref="B29" si="10">B26</f>
        <v>108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(440, 108, 56, 0, 0, 1);</v>
      </c>
    </row>
    <row r="30" spans="1:7" x14ac:dyDescent="0.25">
      <c r="A30">
        <f t="shared" si="2"/>
        <v>441</v>
      </c>
      <c r="B30">
        <f t="shared" ref="B30" si="11">B26+1</f>
        <v>109</v>
      </c>
      <c r="C30">
        <v>598</v>
      </c>
      <c r="D30">
        <v>3</v>
      </c>
      <c r="E30">
        <v>2</v>
      </c>
      <c r="F30">
        <v>2</v>
      </c>
      <c r="G30" t="str">
        <f t="shared" si="1"/>
        <v>insert into game_score (id, matchid, squad, goals, points, time_type) values (441, 109, 598, 3, 2, 2);</v>
      </c>
    </row>
    <row r="31" spans="1:7" x14ac:dyDescent="0.25">
      <c r="A31">
        <f t="shared" si="2"/>
        <v>442</v>
      </c>
      <c r="B31">
        <f t="shared" ref="B31" si="12">B30</f>
        <v>109</v>
      </c>
      <c r="C31">
        <v>598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(442, 109, 598, 2, 0, 1);</v>
      </c>
    </row>
    <row r="32" spans="1:7" x14ac:dyDescent="0.25">
      <c r="A32">
        <f t="shared" si="2"/>
        <v>443</v>
      </c>
      <c r="B32">
        <f t="shared" ref="B32" si="13">B30</f>
        <v>109</v>
      </c>
      <c r="C32">
        <v>56</v>
      </c>
      <c r="D32">
        <v>2</v>
      </c>
      <c r="E32">
        <v>0</v>
      </c>
      <c r="F32">
        <v>2</v>
      </c>
      <c r="G32" t="str">
        <f t="shared" si="1"/>
        <v>insert into game_score (id, matchid, squad, goals, points, time_type) values (443, 109, 56, 2, 0, 2);</v>
      </c>
    </row>
    <row r="33" spans="1:7" x14ac:dyDescent="0.25">
      <c r="A33">
        <f t="shared" si="2"/>
        <v>444</v>
      </c>
      <c r="B33">
        <f t="shared" ref="B33" si="14">B30</f>
        <v>109</v>
      </c>
      <c r="C33">
        <v>56</v>
      </c>
      <c r="D33">
        <v>2</v>
      </c>
      <c r="E33">
        <v>0</v>
      </c>
      <c r="F33">
        <v>1</v>
      </c>
      <c r="G33" t="str">
        <f t="shared" si="1"/>
        <v>insert into game_score (id, matchid, squad, goals, points, time_type) values (444, 109, 56, 2, 0, 1);</v>
      </c>
    </row>
    <row r="34" spans="1:7" x14ac:dyDescent="0.25">
      <c r="A34">
        <f t="shared" si="2"/>
        <v>445</v>
      </c>
      <c r="B34">
        <f t="shared" ref="B34" si="15">B30+1</f>
        <v>110</v>
      </c>
      <c r="C34">
        <v>51</v>
      </c>
      <c r="D34">
        <v>3</v>
      </c>
      <c r="E34">
        <v>2</v>
      </c>
      <c r="F34">
        <v>2</v>
      </c>
      <c r="G34" t="str">
        <f t="shared" si="1"/>
        <v>insert into game_score (id, matchid, squad, goals, points, time_type) values (445, 110, 51, 3, 2, 2);</v>
      </c>
    </row>
    <row r="35" spans="1:7" x14ac:dyDescent="0.25">
      <c r="A35">
        <f t="shared" si="2"/>
        <v>446</v>
      </c>
      <c r="B35">
        <f t="shared" ref="B35" si="16">B34</f>
        <v>110</v>
      </c>
      <c r="C35">
        <v>51</v>
      </c>
      <c r="D35">
        <v>2</v>
      </c>
      <c r="E35">
        <v>0</v>
      </c>
      <c r="F35">
        <v>1</v>
      </c>
      <c r="G35" t="str">
        <f t="shared" si="1"/>
        <v>insert into game_score (id, matchid, squad, goals, points, time_type) values (446, 110, 51, 2, 0, 1);</v>
      </c>
    </row>
    <row r="36" spans="1:7" x14ac:dyDescent="0.25">
      <c r="A36">
        <f t="shared" si="2"/>
        <v>447</v>
      </c>
      <c r="B36">
        <f t="shared" ref="B36" si="17">B34</f>
        <v>110</v>
      </c>
      <c r="C36">
        <v>595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(447, 110, 595, 0, 0, 2);</v>
      </c>
    </row>
    <row r="37" spans="1:7" x14ac:dyDescent="0.25">
      <c r="A37">
        <f t="shared" si="2"/>
        <v>448</v>
      </c>
      <c r="B37">
        <f t="shared" ref="B37" si="18">B34</f>
        <v>110</v>
      </c>
      <c r="C37">
        <v>595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(448, 110, 595, 0, 0, 1);</v>
      </c>
    </row>
    <row r="38" spans="1:7" x14ac:dyDescent="0.25">
      <c r="A38">
        <f t="shared" si="2"/>
        <v>449</v>
      </c>
      <c r="B38">
        <f t="shared" ref="B38" si="19">B34+1</f>
        <v>111</v>
      </c>
      <c r="C38">
        <v>56</v>
      </c>
      <c r="D38">
        <v>4</v>
      </c>
      <c r="E38">
        <v>2</v>
      </c>
      <c r="F38">
        <v>2</v>
      </c>
      <c r="G38" t="str">
        <f t="shared" si="1"/>
        <v>insert into game_score (id, matchid, squad, goals, points, time_type) values (449, 111, 56, 4, 2, 2);</v>
      </c>
    </row>
    <row r="39" spans="1:7" x14ac:dyDescent="0.25">
      <c r="A39">
        <f t="shared" si="2"/>
        <v>450</v>
      </c>
      <c r="B39">
        <f t="shared" ref="B39" si="20">B38</f>
        <v>111</v>
      </c>
      <c r="C39">
        <v>56</v>
      </c>
      <c r="D39">
        <v>3</v>
      </c>
      <c r="E39">
        <v>0</v>
      </c>
      <c r="F39">
        <v>1</v>
      </c>
      <c r="G39" t="str">
        <f t="shared" si="1"/>
        <v>insert into game_score (id, matchid, squad, goals, points, time_type) values (450, 111, 56, 3, 0, 1);</v>
      </c>
    </row>
    <row r="40" spans="1:7" x14ac:dyDescent="0.25">
      <c r="A40">
        <f t="shared" si="2"/>
        <v>451</v>
      </c>
      <c r="B40">
        <f t="shared" ref="B40" si="21">B38</f>
        <v>111</v>
      </c>
      <c r="C40">
        <v>593</v>
      </c>
      <c r="D40">
        <v>1</v>
      </c>
      <c r="E40">
        <v>0</v>
      </c>
      <c r="F40">
        <v>2</v>
      </c>
      <c r="G40" t="str">
        <f t="shared" si="1"/>
        <v>insert into game_score (id, matchid, squad, goals, points, time_type) values (451, 111, 593, 1, 0, 2);</v>
      </c>
    </row>
    <row r="41" spans="1:7" x14ac:dyDescent="0.25">
      <c r="A41">
        <f t="shared" si="2"/>
        <v>452</v>
      </c>
      <c r="B41">
        <f t="shared" ref="B41" si="22">B38</f>
        <v>111</v>
      </c>
      <c r="C41">
        <v>593</v>
      </c>
      <c r="D41">
        <v>1</v>
      </c>
      <c r="E41">
        <v>0</v>
      </c>
      <c r="F41">
        <v>1</v>
      </c>
      <c r="G41" t="str">
        <f t="shared" si="1"/>
        <v>insert into game_score (id, matchid, squad, goals, points, time_type) values (452, 111, 593, 1, 0, 1);</v>
      </c>
    </row>
    <row r="42" spans="1:7" x14ac:dyDescent="0.25">
      <c r="A42">
        <f t="shared" si="2"/>
        <v>453</v>
      </c>
      <c r="B42">
        <f t="shared" ref="B42" si="23">B38+1</f>
        <v>112</v>
      </c>
      <c r="C42">
        <v>598</v>
      </c>
      <c r="D42">
        <v>3</v>
      </c>
      <c r="E42">
        <v>2</v>
      </c>
      <c r="F42">
        <v>2</v>
      </c>
      <c r="G42" t="str">
        <f t="shared" si="1"/>
        <v>insert into game_score (id, matchid, squad, goals, points, time_type) values (453, 112, 598, 3, 2, 2);</v>
      </c>
    </row>
    <row r="43" spans="1:7" x14ac:dyDescent="0.25">
      <c r="A43">
        <f t="shared" si="2"/>
        <v>454</v>
      </c>
      <c r="B43">
        <f t="shared" ref="B43" si="24">B42</f>
        <v>112</v>
      </c>
      <c r="C43">
        <v>598</v>
      </c>
      <c r="D43">
        <v>2</v>
      </c>
      <c r="E43">
        <v>0</v>
      </c>
      <c r="F43">
        <v>1</v>
      </c>
      <c r="G43" t="str">
        <f t="shared" si="1"/>
        <v>insert into game_score (id, matchid, squad, goals, points, time_type) values (454, 112, 598, 2, 0, 1);</v>
      </c>
    </row>
    <row r="44" spans="1:7" x14ac:dyDescent="0.25">
      <c r="A44">
        <f t="shared" si="2"/>
        <v>455</v>
      </c>
      <c r="B44">
        <f t="shared" ref="B44" si="25">B42</f>
        <v>112</v>
      </c>
      <c r="C44">
        <v>595</v>
      </c>
      <c r="D44">
        <v>1</v>
      </c>
      <c r="E44">
        <v>0</v>
      </c>
      <c r="F44">
        <v>2</v>
      </c>
      <c r="G44" t="str">
        <f t="shared" si="1"/>
        <v>insert into game_score (id, matchid, squad, goals, points, time_type) values (455, 112, 595, 1, 0, 2);</v>
      </c>
    </row>
    <row r="45" spans="1:7" x14ac:dyDescent="0.25">
      <c r="A45">
        <f t="shared" si="2"/>
        <v>456</v>
      </c>
      <c r="B45">
        <f t="shared" ref="B45" si="26">B42</f>
        <v>112</v>
      </c>
      <c r="C45">
        <v>595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(456, 112, 595, 0, 0, 1);</v>
      </c>
    </row>
    <row r="46" spans="1:7" x14ac:dyDescent="0.25">
      <c r="A46">
        <f t="shared" si="2"/>
        <v>457</v>
      </c>
      <c r="B46">
        <f t="shared" ref="B46" si="27">B42+1</f>
        <v>113</v>
      </c>
      <c r="C46">
        <v>595</v>
      </c>
      <c r="D46">
        <v>3</v>
      </c>
      <c r="E46">
        <v>2</v>
      </c>
      <c r="F46">
        <v>2</v>
      </c>
      <c r="G46" t="str">
        <f t="shared" si="1"/>
        <v>insert into game_score (id, matchid, squad, goals, points, time_type) values (457, 113, 595, 3, 2, 2);</v>
      </c>
    </row>
    <row r="47" spans="1:7" x14ac:dyDescent="0.25">
      <c r="A47">
        <f t="shared" si="2"/>
        <v>458</v>
      </c>
      <c r="B47">
        <f t="shared" ref="B47" si="28">B46</f>
        <v>113</v>
      </c>
      <c r="C47">
        <v>595</v>
      </c>
      <c r="D47">
        <v>1</v>
      </c>
      <c r="E47">
        <v>0</v>
      </c>
      <c r="F47">
        <v>1</v>
      </c>
      <c r="G47" t="str">
        <f t="shared" si="1"/>
        <v>insert into game_score (id, matchid, squad, goals, points, time_type) values (458, 113, 595, 1, 0, 1);</v>
      </c>
    </row>
    <row r="48" spans="1:7" x14ac:dyDescent="0.25">
      <c r="A48">
        <f t="shared" si="2"/>
        <v>459</v>
      </c>
      <c r="B48">
        <f t="shared" ref="B48" si="29">B46</f>
        <v>113</v>
      </c>
      <c r="C48">
        <v>593</v>
      </c>
      <c r="D48">
        <v>1</v>
      </c>
      <c r="E48">
        <v>0</v>
      </c>
      <c r="F48">
        <v>2</v>
      </c>
      <c r="G48" t="str">
        <f t="shared" si="1"/>
        <v>insert into game_score (id, matchid, squad, goals, points, time_type) values (459, 113, 593, 1, 0, 2);</v>
      </c>
    </row>
    <row r="49" spans="1:7" x14ac:dyDescent="0.25">
      <c r="A49">
        <f t="shared" si="2"/>
        <v>460</v>
      </c>
      <c r="B49">
        <f t="shared" ref="B49" si="30">B46</f>
        <v>113</v>
      </c>
      <c r="C49">
        <v>593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(460, 113, 593, 0, 0, 1);</v>
      </c>
    </row>
    <row r="50" spans="1:7" x14ac:dyDescent="0.25">
      <c r="A50">
        <f t="shared" si="2"/>
        <v>461</v>
      </c>
      <c r="B50">
        <f t="shared" ref="B50" si="31">B46+1</f>
        <v>114</v>
      </c>
      <c r="C50">
        <v>51</v>
      </c>
      <c r="D50">
        <v>2</v>
      </c>
      <c r="E50">
        <v>2</v>
      </c>
      <c r="F50">
        <v>2</v>
      </c>
      <c r="G50" t="str">
        <f t="shared" si="1"/>
        <v>insert into game_score (id, matchid, squad, goals, points, time_type) values (461, 114, 51, 2, 2, 2);</v>
      </c>
    </row>
    <row r="51" spans="1:7" x14ac:dyDescent="0.25">
      <c r="A51">
        <f t="shared" si="2"/>
        <v>462</v>
      </c>
      <c r="B51">
        <f t="shared" ref="B51" si="32">B50</f>
        <v>114</v>
      </c>
      <c r="C51">
        <v>51</v>
      </c>
      <c r="D51">
        <v>2</v>
      </c>
      <c r="E51">
        <v>0</v>
      </c>
      <c r="F51">
        <v>1</v>
      </c>
      <c r="G51" t="str">
        <f t="shared" si="1"/>
        <v>insert into game_score (id, matchid, squad, goals, points, time_type) values (462, 114, 51, 2, 0, 1);</v>
      </c>
    </row>
    <row r="52" spans="1:7" x14ac:dyDescent="0.25">
      <c r="A52">
        <f t="shared" si="2"/>
        <v>463</v>
      </c>
      <c r="B52">
        <f t="shared" ref="B52" si="33">B50</f>
        <v>114</v>
      </c>
      <c r="C52">
        <v>598</v>
      </c>
      <c r="D52">
        <v>1</v>
      </c>
      <c r="E52">
        <v>0</v>
      </c>
      <c r="F52">
        <v>2</v>
      </c>
      <c r="G52" t="str">
        <f t="shared" si="1"/>
        <v>insert into game_score (id, matchid, squad, goals, points, time_type) values (463, 114, 598, 1, 0, 2);</v>
      </c>
    </row>
    <row r="53" spans="1:7" x14ac:dyDescent="0.25">
      <c r="A53">
        <f t="shared" si="2"/>
        <v>464</v>
      </c>
      <c r="B53">
        <f t="shared" ref="B53" si="34">B50</f>
        <v>114</v>
      </c>
      <c r="C53">
        <v>598</v>
      </c>
      <c r="D53">
        <v>1</v>
      </c>
      <c r="E53">
        <v>0</v>
      </c>
      <c r="F53">
        <v>1</v>
      </c>
      <c r="G53" t="str">
        <f t="shared" si="1"/>
        <v>insert into game_score (id, matchid, squad, goals, points, time_type) values (464, 114, 598, 1, 0, 1);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115</v>
      </c>
      <c r="B2" s="2" t="str">
        <f>"1941-02-02"</f>
        <v>1941-02-02</v>
      </c>
      <c r="C2">
        <v>2</v>
      </c>
      <c r="G2" t="str">
        <f t="shared" si="0"/>
        <v>insert into game (matchid, matchdate, game_type) values (115, '1941-02-02', 2);</v>
      </c>
    </row>
    <row r="3" spans="1:7" x14ac:dyDescent="0.25">
      <c r="A3">
        <v>116</v>
      </c>
      <c r="B3" s="2" t="str">
        <f>"1941-02-09"</f>
        <v>1941-02-09</v>
      </c>
      <c r="C3">
        <v>2</v>
      </c>
      <c r="G3" t="str">
        <f t="shared" si="0"/>
        <v>insert into game (matchid, matchdate, game_type) values (116, '1941-02-09', 2);</v>
      </c>
    </row>
    <row r="4" spans="1:7" x14ac:dyDescent="0.25">
      <c r="A4">
        <v>117</v>
      </c>
      <c r="B4" s="2" t="str">
        <f>"1941-02-09"</f>
        <v>1941-02-09</v>
      </c>
      <c r="C4">
        <v>2</v>
      </c>
      <c r="G4" t="str">
        <f t="shared" si="0"/>
        <v>insert into game (matchid, matchdate, game_type) values (117, '1941-02-09', 2);</v>
      </c>
    </row>
    <row r="5" spans="1:7" x14ac:dyDescent="0.25">
      <c r="A5">
        <v>118</v>
      </c>
      <c r="B5" s="2" t="str">
        <f>"1941-02-12"</f>
        <v>1941-02-12</v>
      </c>
      <c r="C5">
        <v>2</v>
      </c>
      <c r="G5" t="str">
        <f t="shared" si="0"/>
        <v>insert into game (matchid, matchdate, game_type) values (118, '1941-02-12', 2);</v>
      </c>
    </row>
    <row r="6" spans="1:7" x14ac:dyDescent="0.25">
      <c r="A6">
        <v>119</v>
      </c>
      <c r="B6" s="2" t="str">
        <f>"1941-02-16"</f>
        <v>1941-02-16</v>
      </c>
      <c r="C6">
        <v>2</v>
      </c>
      <c r="G6" t="str">
        <f t="shared" si="0"/>
        <v>insert into game (matchid, matchdate, game_type) values (119, '1941-02-16', 2);</v>
      </c>
    </row>
    <row r="7" spans="1:7" x14ac:dyDescent="0.25">
      <c r="A7">
        <v>120</v>
      </c>
      <c r="B7" s="2" t="str">
        <f>"1941-02-16"</f>
        <v>1941-02-16</v>
      </c>
      <c r="C7">
        <v>2</v>
      </c>
      <c r="G7" t="str">
        <f t="shared" si="0"/>
        <v>insert into game (matchid, matchdate, game_type) values (120, '1941-02-16', 2);</v>
      </c>
    </row>
    <row r="8" spans="1:7" x14ac:dyDescent="0.25">
      <c r="A8">
        <v>121</v>
      </c>
      <c r="B8" s="2" t="str">
        <f>"1941-02-23"</f>
        <v>1941-02-23</v>
      </c>
      <c r="C8">
        <v>2</v>
      </c>
      <c r="G8" t="str">
        <f t="shared" si="0"/>
        <v>insert into game (matchid, matchdate, game_type) values (121, '1941-02-23', 2);</v>
      </c>
    </row>
    <row r="9" spans="1:7" x14ac:dyDescent="0.25">
      <c r="A9">
        <v>122</v>
      </c>
      <c r="B9" s="2" t="str">
        <f>"1941-02-23"</f>
        <v>1941-02-23</v>
      </c>
      <c r="C9">
        <v>2</v>
      </c>
      <c r="G9" t="str">
        <f t="shared" si="0"/>
        <v>insert into game (matchid, matchdate, game_type) values (122, '1941-02-23', 2);</v>
      </c>
    </row>
    <row r="10" spans="1:7" x14ac:dyDescent="0.25">
      <c r="A10">
        <v>123</v>
      </c>
      <c r="B10" s="2" t="str">
        <f>"1941-02-26"</f>
        <v>1941-02-26</v>
      </c>
      <c r="C10">
        <v>2</v>
      </c>
      <c r="G10" t="str">
        <f t="shared" si="0"/>
        <v>insert into game (matchid, matchdate, game_type) values (123, '1941-02-26', 2);</v>
      </c>
    </row>
    <row r="11" spans="1:7" x14ac:dyDescent="0.25">
      <c r="A11">
        <v>124</v>
      </c>
      <c r="B11" s="2" t="str">
        <f>"1941-03-04"</f>
        <v>1941-03-04</v>
      </c>
      <c r="C11">
        <v>2</v>
      </c>
      <c r="G11" t="str">
        <f t="shared" si="0"/>
        <v>insert into game (matchid, matchdate, game_type) values (124, '1941-03-04',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465</v>
      </c>
      <c r="B14">
        <v>115</v>
      </c>
      <c r="C14">
        <v>56</v>
      </c>
      <c r="D14">
        <v>5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(465, 115, 56, 5, 2, 2);</v>
      </c>
    </row>
    <row r="15" spans="1:7" x14ac:dyDescent="0.25">
      <c r="A15">
        <f>A14+1</f>
        <v>466</v>
      </c>
      <c r="B15">
        <f>B14</f>
        <v>115</v>
      </c>
      <c r="C15">
        <v>56</v>
      </c>
      <c r="D15">
        <v>4</v>
      </c>
      <c r="E15">
        <v>0</v>
      </c>
      <c r="F15">
        <v>1</v>
      </c>
      <c r="G15" t="str">
        <f t="shared" si="1"/>
        <v>insert into game_score (id, matchid, squad, goals, points, time_type) values (466, 115, 56, 4, 0, 1);</v>
      </c>
    </row>
    <row r="16" spans="1:7" x14ac:dyDescent="0.25">
      <c r="A16">
        <f t="shared" ref="A16:A53" si="2">A15+1</f>
        <v>467</v>
      </c>
      <c r="B16">
        <f>B14</f>
        <v>115</v>
      </c>
      <c r="C16">
        <v>593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(467, 115, 593, 0, 0, 2);</v>
      </c>
    </row>
    <row r="17" spans="1:7" x14ac:dyDescent="0.25">
      <c r="A17">
        <f t="shared" si="2"/>
        <v>468</v>
      </c>
      <c r="B17">
        <f>B14</f>
        <v>115</v>
      </c>
      <c r="C17">
        <v>593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(468, 115, 593, 0, 0, 1);</v>
      </c>
    </row>
    <row r="18" spans="1:7" x14ac:dyDescent="0.25">
      <c r="A18">
        <f t="shared" si="2"/>
        <v>469</v>
      </c>
      <c r="B18">
        <f>B14+1</f>
        <v>116</v>
      </c>
      <c r="C18">
        <v>598</v>
      </c>
      <c r="D18">
        <v>6</v>
      </c>
      <c r="E18">
        <v>2</v>
      </c>
      <c r="F18">
        <v>2</v>
      </c>
      <c r="G18" t="str">
        <f t="shared" si="1"/>
        <v>insert into game_score (id, matchid, squad, goals, points, time_type) values (469, 116, 598, 6, 2, 2);</v>
      </c>
    </row>
    <row r="19" spans="1:7" x14ac:dyDescent="0.25">
      <c r="A19">
        <f t="shared" si="2"/>
        <v>470</v>
      </c>
      <c r="B19">
        <f>B18</f>
        <v>116</v>
      </c>
      <c r="C19">
        <v>598</v>
      </c>
      <c r="D19">
        <v>4</v>
      </c>
      <c r="E19">
        <v>0</v>
      </c>
      <c r="F19">
        <v>1</v>
      </c>
      <c r="G19" t="str">
        <f t="shared" si="1"/>
        <v>insert into game_score (id, matchid, squad, goals, points, time_type) values (470, 116, 598, 4, 0, 1);</v>
      </c>
    </row>
    <row r="20" spans="1:7" x14ac:dyDescent="0.25">
      <c r="A20">
        <f t="shared" si="2"/>
        <v>471</v>
      </c>
      <c r="B20">
        <f>B18</f>
        <v>116</v>
      </c>
      <c r="C20">
        <v>593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(471, 116, 593, 0, 0, 2);</v>
      </c>
    </row>
    <row r="21" spans="1:7" x14ac:dyDescent="0.25">
      <c r="A21">
        <f t="shared" si="2"/>
        <v>472</v>
      </c>
      <c r="B21">
        <f>B18</f>
        <v>116</v>
      </c>
      <c r="C21">
        <v>593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(472, 116, 593, 0, 0, 1);</v>
      </c>
    </row>
    <row r="22" spans="1:7" x14ac:dyDescent="0.25">
      <c r="A22">
        <f t="shared" si="2"/>
        <v>473</v>
      </c>
      <c r="B22">
        <f t="shared" ref="B22" si="3">B18+1</f>
        <v>117</v>
      </c>
      <c r="C22">
        <v>56</v>
      </c>
      <c r="D22">
        <v>1</v>
      </c>
      <c r="E22">
        <v>2</v>
      </c>
      <c r="F22">
        <v>2</v>
      </c>
      <c r="G22" t="str">
        <f t="shared" si="1"/>
        <v>insert into game_score (id, matchid, squad, goals, points, time_type) values (473, 117, 56, 1, 2, 2);</v>
      </c>
    </row>
    <row r="23" spans="1:7" x14ac:dyDescent="0.25">
      <c r="A23">
        <f t="shared" si="2"/>
        <v>474</v>
      </c>
      <c r="B23">
        <f t="shared" ref="B23" si="4">B22</f>
        <v>117</v>
      </c>
      <c r="C23">
        <v>56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(474, 117, 56, 1, 0, 1);</v>
      </c>
    </row>
    <row r="24" spans="1:7" x14ac:dyDescent="0.25">
      <c r="A24">
        <f t="shared" si="2"/>
        <v>475</v>
      </c>
      <c r="B24">
        <f t="shared" ref="B24" si="5">B22</f>
        <v>117</v>
      </c>
      <c r="C24">
        <v>51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(475, 117, 51, 0, 0, 2);</v>
      </c>
    </row>
    <row r="25" spans="1:7" x14ac:dyDescent="0.25">
      <c r="A25">
        <f t="shared" si="2"/>
        <v>476</v>
      </c>
      <c r="B25">
        <f t="shared" ref="B25" si="6">B22</f>
        <v>117</v>
      </c>
      <c r="C25">
        <v>51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(476, 117, 51, 0, 0, 1);</v>
      </c>
    </row>
    <row r="26" spans="1:7" x14ac:dyDescent="0.25">
      <c r="A26">
        <f t="shared" si="2"/>
        <v>477</v>
      </c>
      <c r="B26">
        <f t="shared" ref="B26" si="7">B22+1</f>
        <v>118</v>
      </c>
      <c r="C26">
        <v>54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(477, 118, 54, 2, 2, 2);</v>
      </c>
    </row>
    <row r="27" spans="1:7" x14ac:dyDescent="0.25">
      <c r="A27">
        <f t="shared" si="2"/>
        <v>478</v>
      </c>
      <c r="B27">
        <f t="shared" ref="B27" si="8">B26</f>
        <v>118</v>
      </c>
      <c r="C27">
        <v>54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(478, 118, 54, 1, 0, 1);</v>
      </c>
    </row>
    <row r="28" spans="1:7" x14ac:dyDescent="0.25">
      <c r="A28">
        <f t="shared" si="2"/>
        <v>479</v>
      </c>
      <c r="B28">
        <f t="shared" ref="B28" si="9">B26</f>
        <v>118</v>
      </c>
      <c r="C28">
        <v>51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(479, 118, 51, 1, 0, 2);</v>
      </c>
    </row>
    <row r="29" spans="1:7" x14ac:dyDescent="0.25">
      <c r="A29">
        <f t="shared" si="2"/>
        <v>480</v>
      </c>
      <c r="B29">
        <f t="shared" ref="B29" si="10">B26</f>
        <v>118</v>
      </c>
      <c r="C29">
        <v>51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(480, 118, 51, 0, 0, 1);</v>
      </c>
    </row>
    <row r="30" spans="1:7" x14ac:dyDescent="0.25">
      <c r="A30">
        <f t="shared" si="2"/>
        <v>481</v>
      </c>
      <c r="B30">
        <f t="shared" ref="B30" si="11">B26+1</f>
        <v>119</v>
      </c>
      <c r="C30">
        <v>54</v>
      </c>
      <c r="D30">
        <v>6</v>
      </c>
      <c r="E30">
        <v>2</v>
      </c>
      <c r="F30">
        <v>2</v>
      </c>
      <c r="G30" t="str">
        <f t="shared" si="1"/>
        <v>insert into game_score (id, matchid, squad, goals, points, time_type) values (481, 119, 54, 6, 2, 2);</v>
      </c>
    </row>
    <row r="31" spans="1:7" x14ac:dyDescent="0.25">
      <c r="A31">
        <f t="shared" si="2"/>
        <v>482</v>
      </c>
      <c r="B31">
        <f t="shared" ref="B31" si="12">B30</f>
        <v>119</v>
      </c>
      <c r="C31">
        <v>54</v>
      </c>
      <c r="D31">
        <v>5</v>
      </c>
      <c r="E31">
        <v>0</v>
      </c>
      <c r="F31">
        <v>1</v>
      </c>
      <c r="G31" t="str">
        <f t="shared" si="1"/>
        <v>insert into game_score (id, matchid, squad, goals, points, time_type) values (482, 119, 54, 5, 0, 1);</v>
      </c>
    </row>
    <row r="32" spans="1:7" x14ac:dyDescent="0.25">
      <c r="A32">
        <f t="shared" si="2"/>
        <v>483</v>
      </c>
      <c r="B32">
        <f t="shared" ref="B32" si="13">B30</f>
        <v>119</v>
      </c>
      <c r="C32">
        <v>593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(483, 119, 593, 1, 0, 2);</v>
      </c>
    </row>
    <row r="33" spans="1:7" x14ac:dyDescent="0.25">
      <c r="A33">
        <f t="shared" si="2"/>
        <v>484</v>
      </c>
      <c r="B33">
        <f t="shared" ref="B33" si="14">B30</f>
        <v>119</v>
      </c>
      <c r="C33">
        <v>593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(484, 119, 593, 0, 0, 1);</v>
      </c>
    </row>
    <row r="34" spans="1:7" x14ac:dyDescent="0.25">
      <c r="A34">
        <f t="shared" si="2"/>
        <v>485</v>
      </c>
      <c r="B34">
        <f t="shared" ref="B34" si="15">B30+1</f>
        <v>120</v>
      </c>
      <c r="C34">
        <v>598</v>
      </c>
      <c r="D34">
        <v>2</v>
      </c>
      <c r="E34">
        <v>2</v>
      </c>
      <c r="F34">
        <v>2</v>
      </c>
      <c r="G34" t="str">
        <f t="shared" si="1"/>
        <v>insert into game_score (id, matchid, squad, goals, points, time_type) values (485, 120, 598, 2, 2, 2);</v>
      </c>
    </row>
    <row r="35" spans="1:7" x14ac:dyDescent="0.25">
      <c r="A35">
        <f t="shared" si="2"/>
        <v>486</v>
      </c>
      <c r="B35">
        <f t="shared" ref="B35" si="16">B34</f>
        <v>120</v>
      </c>
      <c r="C35">
        <v>598</v>
      </c>
      <c r="D35">
        <v>1</v>
      </c>
      <c r="E35">
        <v>0</v>
      </c>
      <c r="F35">
        <v>1</v>
      </c>
      <c r="G35" t="str">
        <f t="shared" si="1"/>
        <v>insert into game_score (id, matchid, squad, goals, points, time_type) values (486, 120, 598, 1, 0, 1);</v>
      </c>
    </row>
    <row r="36" spans="1:7" x14ac:dyDescent="0.25">
      <c r="A36">
        <f t="shared" si="2"/>
        <v>487</v>
      </c>
      <c r="B36">
        <f t="shared" ref="B36" si="17">B34</f>
        <v>120</v>
      </c>
      <c r="C36">
        <v>56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(487, 120, 56, 0, 0, 2);</v>
      </c>
    </row>
    <row r="37" spans="1:7" x14ac:dyDescent="0.25">
      <c r="A37">
        <f t="shared" si="2"/>
        <v>488</v>
      </c>
      <c r="B37">
        <f t="shared" ref="B37" si="18">B34</f>
        <v>120</v>
      </c>
      <c r="C37">
        <v>56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(488, 120, 56, 0, 0, 1);</v>
      </c>
    </row>
    <row r="38" spans="1:7" x14ac:dyDescent="0.25">
      <c r="A38">
        <f t="shared" si="2"/>
        <v>489</v>
      </c>
      <c r="B38">
        <f t="shared" ref="B38" si="19">B34+1</f>
        <v>121</v>
      </c>
      <c r="C38">
        <v>51</v>
      </c>
      <c r="D38">
        <v>4</v>
      </c>
      <c r="E38">
        <v>2</v>
      </c>
      <c r="F38">
        <v>2</v>
      </c>
      <c r="G38" t="str">
        <f t="shared" si="1"/>
        <v>insert into game_score (id, matchid, squad, goals, points, time_type) values (489, 121, 51, 4, 2, 2);</v>
      </c>
    </row>
    <row r="39" spans="1:7" x14ac:dyDescent="0.25">
      <c r="A39">
        <f t="shared" si="2"/>
        <v>490</v>
      </c>
      <c r="B39">
        <f t="shared" ref="B39" si="20">B38</f>
        <v>121</v>
      </c>
      <c r="C39">
        <v>51</v>
      </c>
      <c r="D39">
        <v>3</v>
      </c>
      <c r="E39">
        <v>0</v>
      </c>
      <c r="F39">
        <v>1</v>
      </c>
      <c r="G39" t="str">
        <f t="shared" si="1"/>
        <v>insert into game_score (id, matchid, squad, goals, points, time_type) values (490, 121, 51, 3, 0, 1);</v>
      </c>
    </row>
    <row r="40" spans="1:7" x14ac:dyDescent="0.25">
      <c r="A40">
        <f t="shared" si="2"/>
        <v>491</v>
      </c>
      <c r="B40">
        <f t="shared" ref="B40" si="21">B38</f>
        <v>121</v>
      </c>
      <c r="C40">
        <v>593</v>
      </c>
      <c r="D40">
        <v>0</v>
      </c>
      <c r="E40">
        <v>0</v>
      </c>
      <c r="F40">
        <v>2</v>
      </c>
      <c r="G40" t="str">
        <f t="shared" si="1"/>
        <v>insert into game_score (id, matchid, squad, goals, points, time_type) values (491, 121, 593, 0, 0, 2);</v>
      </c>
    </row>
    <row r="41" spans="1:7" x14ac:dyDescent="0.25">
      <c r="A41">
        <f t="shared" si="2"/>
        <v>492</v>
      </c>
      <c r="B41">
        <f t="shared" ref="B41" si="22">B38</f>
        <v>121</v>
      </c>
      <c r="C41">
        <v>593</v>
      </c>
      <c r="D41">
        <v>0</v>
      </c>
      <c r="E41">
        <v>0</v>
      </c>
      <c r="F41">
        <v>1</v>
      </c>
      <c r="G41" t="str">
        <f t="shared" si="1"/>
        <v>insert into game_score (id, matchid, squad, goals, points, time_type) values (492, 121, 593, 0, 0, 1);</v>
      </c>
    </row>
    <row r="42" spans="1:7" x14ac:dyDescent="0.25">
      <c r="A42">
        <f t="shared" si="2"/>
        <v>493</v>
      </c>
      <c r="B42">
        <f t="shared" ref="B42" si="23">B38+1</f>
        <v>122</v>
      </c>
      <c r="C42">
        <v>54</v>
      </c>
      <c r="D42">
        <v>1</v>
      </c>
      <c r="E42">
        <v>2</v>
      </c>
      <c r="F42">
        <v>2</v>
      </c>
      <c r="G42" t="str">
        <f t="shared" si="1"/>
        <v>insert into game_score (id, matchid, squad, goals, points, time_type) values (493, 122, 54, 1, 2, 2);</v>
      </c>
    </row>
    <row r="43" spans="1:7" x14ac:dyDescent="0.25">
      <c r="A43">
        <f t="shared" si="2"/>
        <v>494</v>
      </c>
      <c r="B43">
        <f t="shared" ref="B43" si="24">B42</f>
        <v>122</v>
      </c>
      <c r="C43">
        <v>54</v>
      </c>
      <c r="D43">
        <v>0</v>
      </c>
      <c r="E43">
        <v>0</v>
      </c>
      <c r="F43">
        <v>1</v>
      </c>
      <c r="G43" t="str">
        <f t="shared" si="1"/>
        <v>insert into game_score (id, matchid, squad, goals, points, time_type) values (494, 122, 54, 0, 0, 1);</v>
      </c>
    </row>
    <row r="44" spans="1:7" x14ac:dyDescent="0.25">
      <c r="A44">
        <f t="shared" si="2"/>
        <v>495</v>
      </c>
      <c r="B44">
        <f t="shared" ref="B44" si="25">B42</f>
        <v>122</v>
      </c>
      <c r="C44">
        <v>598</v>
      </c>
      <c r="D44">
        <v>0</v>
      </c>
      <c r="E44">
        <v>0</v>
      </c>
      <c r="F44">
        <v>2</v>
      </c>
      <c r="G44" t="str">
        <f t="shared" si="1"/>
        <v>insert into game_score (id, matchid, squad, goals, points, time_type) values (495, 122, 598, 0, 0, 2);</v>
      </c>
    </row>
    <row r="45" spans="1:7" x14ac:dyDescent="0.25">
      <c r="A45">
        <f t="shared" si="2"/>
        <v>496</v>
      </c>
      <c r="B45">
        <f t="shared" ref="B45" si="26">B42</f>
        <v>122</v>
      </c>
      <c r="C45">
        <v>598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(496, 122, 598, 0, 0, 1);</v>
      </c>
    </row>
    <row r="46" spans="1:7" x14ac:dyDescent="0.25">
      <c r="A46">
        <f t="shared" si="2"/>
        <v>497</v>
      </c>
      <c r="B46">
        <f t="shared" ref="B46" si="27">B42+1</f>
        <v>123</v>
      </c>
      <c r="C46">
        <v>598</v>
      </c>
      <c r="D46">
        <v>2</v>
      </c>
      <c r="E46">
        <v>2</v>
      </c>
      <c r="F46">
        <v>2</v>
      </c>
      <c r="G46" t="str">
        <f t="shared" si="1"/>
        <v>insert into game_score (id, matchid, squad, goals, points, time_type) values (497, 123, 598, 2, 2, 2);</v>
      </c>
    </row>
    <row r="47" spans="1:7" x14ac:dyDescent="0.25">
      <c r="A47">
        <f t="shared" si="2"/>
        <v>498</v>
      </c>
      <c r="B47">
        <f t="shared" ref="B47" si="28">B46</f>
        <v>123</v>
      </c>
      <c r="C47">
        <v>598</v>
      </c>
      <c r="D47">
        <v>1</v>
      </c>
      <c r="E47">
        <v>0</v>
      </c>
      <c r="F47">
        <v>1</v>
      </c>
      <c r="G47" t="str">
        <f t="shared" si="1"/>
        <v>insert into game_score (id, matchid, squad, goals, points, time_type) values (498, 123, 598, 1, 0, 1);</v>
      </c>
    </row>
    <row r="48" spans="1:7" x14ac:dyDescent="0.25">
      <c r="A48">
        <f t="shared" si="2"/>
        <v>499</v>
      </c>
      <c r="B48">
        <f t="shared" ref="B48" si="29">B46</f>
        <v>123</v>
      </c>
      <c r="C48">
        <v>51</v>
      </c>
      <c r="D48">
        <v>0</v>
      </c>
      <c r="E48">
        <v>0</v>
      </c>
      <c r="F48">
        <v>2</v>
      </c>
      <c r="G48" t="str">
        <f t="shared" si="1"/>
        <v>insert into game_score (id, matchid, squad, goals, points, time_type) values (499, 123, 51, 0, 0, 2);</v>
      </c>
    </row>
    <row r="49" spans="1:7" x14ac:dyDescent="0.25">
      <c r="A49">
        <f t="shared" si="2"/>
        <v>500</v>
      </c>
      <c r="B49">
        <f t="shared" ref="B49" si="30">B46</f>
        <v>123</v>
      </c>
      <c r="C49">
        <v>51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(500, 123, 51, 0, 0, 1);</v>
      </c>
    </row>
    <row r="50" spans="1:7" x14ac:dyDescent="0.25">
      <c r="A50">
        <f t="shared" si="2"/>
        <v>501</v>
      </c>
      <c r="B50">
        <f t="shared" ref="B50" si="31">B46+1</f>
        <v>124</v>
      </c>
      <c r="C50">
        <v>54</v>
      </c>
      <c r="D50">
        <v>1</v>
      </c>
      <c r="E50">
        <v>2</v>
      </c>
      <c r="F50">
        <v>2</v>
      </c>
      <c r="G50" t="str">
        <f t="shared" si="1"/>
        <v>insert into game_score (id, matchid, squad, goals, points, time_type) values (501, 124, 54, 1, 2, 2);</v>
      </c>
    </row>
    <row r="51" spans="1:7" x14ac:dyDescent="0.25">
      <c r="A51">
        <f t="shared" si="2"/>
        <v>502</v>
      </c>
      <c r="B51">
        <f t="shared" ref="B51" si="32">B50</f>
        <v>124</v>
      </c>
      <c r="C51">
        <v>54</v>
      </c>
      <c r="D51">
        <v>0</v>
      </c>
      <c r="E51">
        <v>0</v>
      </c>
      <c r="F51">
        <v>1</v>
      </c>
      <c r="G51" t="str">
        <f t="shared" si="1"/>
        <v>insert into game_score (id, matchid, squad, goals, points, time_type) values (502, 124, 54, 0, 0, 1);</v>
      </c>
    </row>
    <row r="52" spans="1:7" x14ac:dyDescent="0.25">
      <c r="A52">
        <f t="shared" si="2"/>
        <v>503</v>
      </c>
      <c r="B52">
        <f t="shared" ref="B52" si="33">B50</f>
        <v>124</v>
      </c>
      <c r="C52">
        <v>56</v>
      </c>
      <c r="D52">
        <v>0</v>
      </c>
      <c r="E52">
        <v>0</v>
      </c>
      <c r="F52">
        <v>2</v>
      </c>
      <c r="G52" t="str">
        <f t="shared" si="1"/>
        <v>insert into game_score (id, matchid, squad, goals, points, time_type) values (503, 124, 56, 0, 0, 2);</v>
      </c>
    </row>
    <row r="53" spans="1:7" x14ac:dyDescent="0.25">
      <c r="A53">
        <f t="shared" si="2"/>
        <v>504</v>
      </c>
      <c r="B53">
        <f t="shared" ref="B53" si="34">B50</f>
        <v>124</v>
      </c>
      <c r="C53">
        <v>56</v>
      </c>
      <c r="D53">
        <v>0</v>
      </c>
      <c r="E53">
        <v>0</v>
      </c>
      <c r="F53">
        <v>1</v>
      </c>
      <c r="G53" t="str">
        <f t="shared" si="1"/>
        <v>insert into game_score (id, matchid, squad, goals, points, time_type) values (504, 124, 56, 0, 0, 1);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125</v>
      </c>
      <c r="B2" s="2" t="str">
        <f>"1942-01-10"</f>
        <v>1942-01-10</v>
      </c>
      <c r="C2">
        <v>2</v>
      </c>
      <c r="G2" t="str">
        <f t="shared" si="0"/>
        <v>insert into game (matchid, matchdate, game_type) values (125, '1942-01-10', 2);</v>
      </c>
    </row>
    <row r="3" spans="1:7" x14ac:dyDescent="0.25">
      <c r="A3">
        <v>126</v>
      </c>
      <c r="B3" s="2" t="str">
        <f>"1942-01-11"</f>
        <v>1942-01-11</v>
      </c>
      <c r="C3">
        <v>2</v>
      </c>
      <c r="G3" t="str">
        <f t="shared" si="0"/>
        <v>insert into game (matchid, matchdate, game_type) values (126, '1942-01-11', 2);</v>
      </c>
    </row>
    <row r="4" spans="1:7" x14ac:dyDescent="0.25">
      <c r="A4">
        <v>127</v>
      </c>
      <c r="B4" s="2" t="str">
        <f>"1942-01-14"</f>
        <v>1942-01-14</v>
      </c>
      <c r="C4">
        <v>2</v>
      </c>
      <c r="G4" t="str">
        <f t="shared" si="0"/>
        <v>insert into game (matchid, matchdate, game_type) values (127, '1942-01-14', 2);</v>
      </c>
    </row>
    <row r="5" spans="1:7" x14ac:dyDescent="0.25">
      <c r="A5">
        <v>128</v>
      </c>
      <c r="B5" s="2" t="str">
        <f>"1942-01-17"</f>
        <v>1942-01-17</v>
      </c>
      <c r="C5">
        <v>2</v>
      </c>
      <c r="G5" t="str">
        <f t="shared" si="0"/>
        <v>insert into game (matchid, matchdate, game_type) values (128, '1942-01-17', 2);</v>
      </c>
    </row>
    <row r="6" spans="1:7" x14ac:dyDescent="0.25">
      <c r="A6">
        <v>129</v>
      </c>
      <c r="B6" s="2" t="str">
        <f>"1942-01-18"</f>
        <v>1942-01-18</v>
      </c>
      <c r="C6">
        <v>2</v>
      </c>
      <c r="G6" t="str">
        <f t="shared" si="0"/>
        <v>insert into game (matchid, matchdate, game_type) values (129, '1942-01-18', 2);</v>
      </c>
    </row>
    <row r="7" spans="1:7" x14ac:dyDescent="0.25">
      <c r="A7">
        <v>130</v>
      </c>
      <c r="B7" s="2" t="str">
        <f>"1942-01-18"</f>
        <v>1942-01-18</v>
      </c>
      <c r="C7">
        <v>2</v>
      </c>
      <c r="G7" t="str">
        <f t="shared" si="0"/>
        <v>insert into game (matchid, matchdate, game_type) values (130, '1942-01-18', 2);</v>
      </c>
    </row>
    <row r="8" spans="1:7" x14ac:dyDescent="0.25">
      <c r="A8">
        <v>131</v>
      </c>
      <c r="B8" s="2" t="str">
        <f>"1942-01-21"</f>
        <v>1942-01-21</v>
      </c>
      <c r="C8">
        <v>2</v>
      </c>
      <c r="G8" t="str">
        <f t="shared" si="0"/>
        <v>insert into game (matchid, matchdate, game_type) values (131, '1942-01-21', 2);</v>
      </c>
    </row>
    <row r="9" spans="1:7" x14ac:dyDescent="0.25">
      <c r="A9">
        <v>132</v>
      </c>
      <c r="B9" s="2" t="str">
        <f>"1942-01-22"</f>
        <v>1942-01-22</v>
      </c>
      <c r="C9">
        <v>2</v>
      </c>
      <c r="G9" t="str">
        <f t="shared" si="0"/>
        <v>insert into game (matchid, matchdate, game_type) values (132, '1942-01-22', 2);</v>
      </c>
    </row>
    <row r="10" spans="1:7" x14ac:dyDescent="0.25">
      <c r="A10">
        <v>133</v>
      </c>
      <c r="B10" s="2" t="str">
        <f>"1942-01-22"</f>
        <v>1942-01-22</v>
      </c>
      <c r="C10">
        <v>2</v>
      </c>
      <c r="G10" t="str">
        <f t="shared" si="0"/>
        <v>insert into game (matchid, matchdate, game_type) values (133, '1942-01-22', 2);</v>
      </c>
    </row>
    <row r="11" spans="1:7" x14ac:dyDescent="0.25">
      <c r="A11">
        <v>134</v>
      </c>
      <c r="B11" s="2" t="str">
        <f>"1942-01-24"</f>
        <v>1942-01-24</v>
      </c>
      <c r="C11">
        <v>2</v>
      </c>
      <c r="G11" t="str">
        <f t="shared" si="0"/>
        <v>insert into game (matchid, matchdate, game_type) values (134, '1942-01-24', 2);</v>
      </c>
    </row>
    <row r="12" spans="1:7" x14ac:dyDescent="0.25">
      <c r="A12">
        <v>135</v>
      </c>
      <c r="B12" s="2" t="str">
        <f>"1942-01-25"</f>
        <v>1942-01-25</v>
      </c>
      <c r="C12">
        <v>2</v>
      </c>
      <c r="G12" t="str">
        <f t="shared" si="0"/>
        <v>insert into game (matchid, matchdate, game_type) values (135, '1942-01-25', 2);</v>
      </c>
    </row>
    <row r="13" spans="1:7" x14ac:dyDescent="0.25">
      <c r="A13">
        <v>136</v>
      </c>
      <c r="B13" s="2" t="str">
        <f>"1942-01-25"</f>
        <v>1942-01-25</v>
      </c>
      <c r="C13">
        <v>2</v>
      </c>
      <c r="G13" t="str">
        <f t="shared" si="0"/>
        <v>insert into game (matchid, matchdate, game_type) values (136, '1942-01-25', 2);</v>
      </c>
    </row>
    <row r="14" spans="1:7" x14ac:dyDescent="0.25">
      <c r="A14">
        <v>137</v>
      </c>
      <c r="B14" s="2" t="str">
        <f>"1942-01-28"</f>
        <v>1942-01-28</v>
      </c>
      <c r="C14">
        <v>2</v>
      </c>
      <c r="G14" t="str">
        <f t="shared" si="0"/>
        <v>insert into game (matchid, matchdate, game_type) values (137, '1942-01-28', 2);</v>
      </c>
    </row>
    <row r="15" spans="1:7" x14ac:dyDescent="0.25">
      <c r="A15">
        <v>138</v>
      </c>
      <c r="B15" s="2" t="str">
        <f>"1942-01-28"</f>
        <v>1942-01-28</v>
      </c>
      <c r="C15">
        <v>2</v>
      </c>
      <c r="G15" t="str">
        <f t="shared" si="0"/>
        <v>insert into game (matchid, matchdate, game_type) values (138, '1942-01-28', 2);</v>
      </c>
    </row>
    <row r="16" spans="1:7" x14ac:dyDescent="0.25">
      <c r="A16">
        <v>139</v>
      </c>
      <c r="B16" s="2" t="str">
        <f>"1942-01-31"</f>
        <v>1942-01-31</v>
      </c>
      <c r="C16">
        <v>2</v>
      </c>
      <c r="G16" t="str">
        <f t="shared" si="0"/>
        <v>insert into game (matchid, matchdate, game_type) values (139, '1942-01-31', 2);</v>
      </c>
    </row>
    <row r="17" spans="1:7" x14ac:dyDescent="0.25">
      <c r="A17">
        <v>140</v>
      </c>
      <c r="B17" s="2" t="str">
        <f>"1942-01-31"</f>
        <v>1942-01-31</v>
      </c>
      <c r="C17">
        <v>2</v>
      </c>
      <c r="G17" t="str">
        <f t="shared" si="0"/>
        <v>insert into game (matchid, matchdate, game_type) values (140, '1942-01-31', 2);</v>
      </c>
    </row>
    <row r="18" spans="1:7" x14ac:dyDescent="0.25">
      <c r="A18">
        <v>141</v>
      </c>
      <c r="B18" s="2" t="str">
        <f>"1942-02-01"</f>
        <v>1942-02-01</v>
      </c>
      <c r="C18">
        <v>2</v>
      </c>
      <c r="G18" t="str">
        <f t="shared" si="0"/>
        <v>insert into game (matchid, matchdate, game_type) values (141, '1942-02-01', 2);</v>
      </c>
    </row>
    <row r="19" spans="1:7" x14ac:dyDescent="0.25">
      <c r="A19">
        <v>142</v>
      </c>
      <c r="B19" s="2" t="str">
        <f>"1942-02-05"</f>
        <v>1942-02-05</v>
      </c>
      <c r="C19">
        <v>2</v>
      </c>
      <c r="G19" t="str">
        <f t="shared" si="0"/>
        <v>insert into game (matchid, matchdate, game_type) values (142, '1942-02-05', 2);</v>
      </c>
    </row>
    <row r="20" spans="1:7" x14ac:dyDescent="0.25">
      <c r="A20">
        <v>143</v>
      </c>
      <c r="B20" s="2" t="str">
        <f>"1942-02-05"</f>
        <v>1942-02-05</v>
      </c>
      <c r="C20">
        <v>2</v>
      </c>
      <c r="G20" t="str">
        <f t="shared" si="0"/>
        <v>insert into game (matchid, matchdate, game_type) values (143, '1942-02-05', 2);</v>
      </c>
    </row>
    <row r="21" spans="1:7" x14ac:dyDescent="0.25">
      <c r="A21">
        <v>144</v>
      </c>
      <c r="B21" s="2" t="str">
        <f>"1942-02-07"</f>
        <v>1942-02-07</v>
      </c>
      <c r="C21">
        <v>2</v>
      </c>
      <c r="G21" t="str">
        <f t="shared" si="0"/>
        <v>insert into game (matchid, matchdate, game_type) values (144, '1942-02-07', 2);</v>
      </c>
    </row>
    <row r="22" spans="1:7" x14ac:dyDescent="0.25">
      <c r="A22">
        <v>145</v>
      </c>
      <c r="B22" s="2" t="str">
        <f>"1942-02-07"</f>
        <v>1942-02-07</v>
      </c>
      <c r="C22">
        <v>2</v>
      </c>
      <c r="G22" t="str">
        <f t="shared" si="0"/>
        <v>insert into game (matchid, matchdate, game_type) values (145, '1942-02-07',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505</v>
      </c>
      <c r="B25">
        <v>125</v>
      </c>
      <c r="C25">
        <v>598</v>
      </c>
      <c r="D25">
        <v>6</v>
      </c>
      <c r="E25">
        <v>2</v>
      </c>
      <c r="F25">
        <v>2</v>
      </c>
      <c r="G25" t="str">
        <f t="shared" ref="G25:G64" si="1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(505, 125, 598, 6, 2, 2);</v>
      </c>
    </row>
    <row r="26" spans="1:7" x14ac:dyDescent="0.25">
      <c r="A26">
        <f>A25+1</f>
        <v>506</v>
      </c>
      <c r="B26">
        <f>B25</f>
        <v>125</v>
      </c>
      <c r="C26">
        <v>598</v>
      </c>
      <c r="D26">
        <v>4</v>
      </c>
      <c r="E26">
        <v>0</v>
      </c>
      <c r="F26">
        <v>1</v>
      </c>
      <c r="G26" t="str">
        <f t="shared" si="1"/>
        <v>insert into game_score (id, matchid, squad, goals, points, time_type) values (506, 125, 598, 4, 0, 1);</v>
      </c>
    </row>
    <row r="27" spans="1:7" x14ac:dyDescent="0.25">
      <c r="A27">
        <f t="shared" ref="A27:A90" si="2">A26+1</f>
        <v>507</v>
      </c>
      <c r="B27">
        <f>B25</f>
        <v>125</v>
      </c>
      <c r="C27">
        <v>56</v>
      </c>
      <c r="D27">
        <v>1</v>
      </c>
      <c r="E27">
        <v>0</v>
      </c>
      <c r="F27">
        <v>2</v>
      </c>
      <c r="G27" t="str">
        <f t="shared" si="1"/>
        <v>insert into game_score (id, matchid, squad, goals, points, time_type) values (507, 125, 56, 1, 0, 2);</v>
      </c>
    </row>
    <row r="28" spans="1:7" x14ac:dyDescent="0.25">
      <c r="A28">
        <f t="shared" si="2"/>
        <v>508</v>
      </c>
      <c r="B28">
        <f>B25</f>
        <v>125</v>
      </c>
      <c r="C28">
        <v>56</v>
      </c>
      <c r="D28">
        <v>1</v>
      </c>
      <c r="E28">
        <v>0</v>
      </c>
      <c r="F28">
        <v>1</v>
      </c>
      <c r="G28" t="str">
        <f t="shared" si="1"/>
        <v>insert into game_score (id, matchid, squad, goals, points, time_type) values (508, 125, 56, 1, 0, 1);</v>
      </c>
    </row>
    <row r="29" spans="1:7" x14ac:dyDescent="0.25">
      <c r="A29">
        <f t="shared" si="2"/>
        <v>509</v>
      </c>
      <c r="B29">
        <f>B25+1</f>
        <v>126</v>
      </c>
      <c r="C29">
        <v>54</v>
      </c>
      <c r="D29">
        <v>4</v>
      </c>
      <c r="E29">
        <v>2</v>
      </c>
      <c r="F29">
        <v>2</v>
      </c>
      <c r="G29" t="str">
        <f t="shared" si="1"/>
        <v>insert into game_score (id, matchid, squad, goals, points, time_type) values (509, 126, 54, 4, 2, 2);</v>
      </c>
    </row>
    <row r="30" spans="1:7" x14ac:dyDescent="0.25">
      <c r="A30">
        <f t="shared" si="2"/>
        <v>510</v>
      </c>
      <c r="B30">
        <f>B29</f>
        <v>126</v>
      </c>
      <c r="C30">
        <v>54</v>
      </c>
      <c r="D30">
        <v>2</v>
      </c>
      <c r="E30">
        <v>0</v>
      </c>
      <c r="F30">
        <v>1</v>
      </c>
      <c r="G30" t="str">
        <f t="shared" si="1"/>
        <v>insert into game_score (id, matchid, squad, goals, points, time_type) values (510, 126, 54, 2, 0, 1);</v>
      </c>
    </row>
    <row r="31" spans="1:7" x14ac:dyDescent="0.25">
      <c r="A31">
        <f t="shared" si="2"/>
        <v>511</v>
      </c>
      <c r="B31">
        <f>B29</f>
        <v>126</v>
      </c>
      <c r="C31">
        <v>595</v>
      </c>
      <c r="D31">
        <v>3</v>
      </c>
      <c r="E31">
        <v>0</v>
      </c>
      <c r="F31">
        <v>2</v>
      </c>
      <c r="G31" t="str">
        <f t="shared" si="1"/>
        <v>insert into game_score (id, matchid, squad, goals, points, time_type) values (511, 126, 595, 3, 0, 2);</v>
      </c>
    </row>
    <row r="32" spans="1:7" x14ac:dyDescent="0.25">
      <c r="A32">
        <f t="shared" si="2"/>
        <v>512</v>
      </c>
      <c r="B32">
        <f>B29</f>
        <v>126</v>
      </c>
      <c r="C32">
        <v>595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(512, 126, 595, 0, 0, 1);</v>
      </c>
    </row>
    <row r="33" spans="1:7" x14ac:dyDescent="0.25">
      <c r="A33">
        <f t="shared" si="2"/>
        <v>513</v>
      </c>
      <c r="B33">
        <f t="shared" ref="B33" si="3">B29+1</f>
        <v>127</v>
      </c>
      <c r="C33">
        <v>55</v>
      </c>
      <c r="D33">
        <v>6</v>
      </c>
      <c r="E33">
        <v>2</v>
      </c>
      <c r="F33">
        <v>2</v>
      </c>
      <c r="G33" t="str">
        <f t="shared" si="1"/>
        <v>insert into game_score (id, matchid, squad, goals, points, time_type) values (513, 127, 55, 6, 2, 2);</v>
      </c>
    </row>
    <row r="34" spans="1:7" x14ac:dyDescent="0.25">
      <c r="A34">
        <f t="shared" si="2"/>
        <v>514</v>
      </c>
      <c r="B34">
        <f t="shared" ref="B34" si="4">B33</f>
        <v>127</v>
      </c>
      <c r="C34">
        <v>55</v>
      </c>
      <c r="D34">
        <v>2</v>
      </c>
      <c r="E34">
        <v>0</v>
      </c>
      <c r="F34">
        <v>1</v>
      </c>
      <c r="G34" t="str">
        <f t="shared" si="1"/>
        <v>insert into game_score (id, matchid, squad, goals, points, time_type) values (514, 127, 55, 2, 0, 1);</v>
      </c>
    </row>
    <row r="35" spans="1:7" x14ac:dyDescent="0.25">
      <c r="A35">
        <f t="shared" si="2"/>
        <v>515</v>
      </c>
      <c r="B35">
        <f t="shared" ref="B35" si="5">B33</f>
        <v>127</v>
      </c>
      <c r="C35">
        <v>56</v>
      </c>
      <c r="D35">
        <v>1</v>
      </c>
      <c r="E35">
        <v>0</v>
      </c>
      <c r="F35">
        <v>2</v>
      </c>
      <c r="G35" t="str">
        <f t="shared" si="1"/>
        <v>insert into game_score (id, matchid, squad, goals, points, time_type) values (515, 127, 56, 1, 0, 2);</v>
      </c>
    </row>
    <row r="36" spans="1:7" x14ac:dyDescent="0.25">
      <c r="A36">
        <f t="shared" si="2"/>
        <v>516</v>
      </c>
      <c r="B36">
        <f t="shared" ref="B36" si="6">B33</f>
        <v>127</v>
      </c>
      <c r="C36">
        <v>56</v>
      </c>
      <c r="D36">
        <v>1</v>
      </c>
      <c r="E36">
        <v>0</v>
      </c>
      <c r="F36">
        <v>1</v>
      </c>
      <c r="G36" t="str">
        <f t="shared" si="1"/>
        <v>insert into game_score (id, matchid, squad, goals, points, time_type) values (516, 127, 56, 1, 0, 1);</v>
      </c>
    </row>
    <row r="37" spans="1:7" x14ac:dyDescent="0.25">
      <c r="A37">
        <f t="shared" si="2"/>
        <v>517</v>
      </c>
      <c r="B37">
        <f t="shared" ref="B37" si="7">B33+1</f>
        <v>128</v>
      </c>
      <c r="C37">
        <v>54</v>
      </c>
      <c r="D37">
        <v>2</v>
      </c>
      <c r="E37">
        <v>2</v>
      </c>
      <c r="F37">
        <v>2</v>
      </c>
      <c r="G37" t="str">
        <f t="shared" si="1"/>
        <v>insert into game_score (id, matchid, squad, goals, points, time_type) values (517, 128, 54, 2, 2, 2);</v>
      </c>
    </row>
    <row r="38" spans="1:7" x14ac:dyDescent="0.25">
      <c r="A38">
        <f t="shared" si="2"/>
        <v>518</v>
      </c>
      <c r="B38">
        <f t="shared" ref="B38" si="8">B37</f>
        <v>128</v>
      </c>
      <c r="C38">
        <v>54</v>
      </c>
      <c r="D38">
        <v>2</v>
      </c>
      <c r="E38">
        <v>0</v>
      </c>
      <c r="F38">
        <v>1</v>
      </c>
      <c r="G38" t="str">
        <f t="shared" si="1"/>
        <v>insert into game_score (id, matchid, squad, goals, points, time_type) values (518, 128, 54, 2, 0, 1);</v>
      </c>
    </row>
    <row r="39" spans="1:7" x14ac:dyDescent="0.25">
      <c r="A39">
        <f t="shared" si="2"/>
        <v>519</v>
      </c>
      <c r="B39">
        <f t="shared" ref="B39" si="9">B37</f>
        <v>128</v>
      </c>
      <c r="C39">
        <v>55</v>
      </c>
      <c r="D39">
        <v>1</v>
      </c>
      <c r="E39">
        <v>0</v>
      </c>
      <c r="F39">
        <v>2</v>
      </c>
      <c r="G39" t="str">
        <f t="shared" si="1"/>
        <v>insert into game_score (id, matchid, squad, goals, points, time_type) values (519, 128, 55, 1, 0, 2);</v>
      </c>
    </row>
    <row r="40" spans="1:7" x14ac:dyDescent="0.25">
      <c r="A40">
        <f t="shared" si="2"/>
        <v>520</v>
      </c>
      <c r="B40">
        <f t="shared" ref="B40" si="10">B37</f>
        <v>128</v>
      </c>
      <c r="C40">
        <v>55</v>
      </c>
      <c r="D40">
        <v>1</v>
      </c>
      <c r="E40">
        <v>0</v>
      </c>
      <c r="F40">
        <v>1</v>
      </c>
      <c r="G40" t="str">
        <f t="shared" si="1"/>
        <v>insert into game_score (id, matchid, squad, goals, points, time_type) values (520, 128, 55, 1, 0, 1);</v>
      </c>
    </row>
    <row r="41" spans="1:7" x14ac:dyDescent="0.25">
      <c r="A41">
        <f t="shared" si="2"/>
        <v>521</v>
      </c>
      <c r="B41">
        <f t="shared" ref="B41" si="11">B37+1</f>
        <v>129</v>
      </c>
      <c r="C41">
        <v>598</v>
      </c>
      <c r="D41">
        <v>7</v>
      </c>
      <c r="E41">
        <v>2</v>
      </c>
      <c r="F41">
        <v>2</v>
      </c>
      <c r="G41" t="str">
        <f t="shared" si="1"/>
        <v>insert into game_score (id, matchid, squad, goals, points, time_type) values (521, 129, 598, 7, 2, 2);</v>
      </c>
    </row>
    <row r="42" spans="1:7" x14ac:dyDescent="0.25">
      <c r="A42">
        <f t="shared" si="2"/>
        <v>522</v>
      </c>
      <c r="B42">
        <f t="shared" ref="B42" si="12">B41</f>
        <v>129</v>
      </c>
      <c r="C42">
        <v>598</v>
      </c>
      <c r="D42">
        <v>7</v>
      </c>
      <c r="E42">
        <v>0</v>
      </c>
      <c r="F42">
        <v>1</v>
      </c>
      <c r="G42" t="str">
        <f t="shared" si="1"/>
        <v>insert into game_score (id, matchid, squad, goals, points, time_type) values (522, 129, 598, 7, 0, 1);</v>
      </c>
    </row>
    <row r="43" spans="1:7" x14ac:dyDescent="0.25">
      <c r="A43">
        <f t="shared" si="2"/>
        <v>523</v>
      </c>
      <c r="B43">
        <f t="shared" ref="B43" si="13">B41</f>
        <v>129</v>
      </c>
      <c r="C43">
        <v>593</v>
      </c>
      <c r="D43">
        <v>0</v>
      </c>
      <c r="E43">
        <v>0</v>
      </c>
      <c r="F43">
        <v>2</v>
      </c>
      <c r="G43" t="str">
        <f t="shared" si="1"/>
        <v>insert into game_score (id, matchid, squad, goals, points, time_type) values (523, 129, 593, 0, 0, 2);</v>
      </c>
    </row>
    <row r="44" spans="1:7" x14ac:dyDescent="0.25">
      <c r="A44">
        <f t="shared" si="2"/>
        <v>524</v>
      </c>
      <c r="B44">
        <f t="shared" ref="B44" si="14">B41</f>
        <v>129</v>
      </c>
      <c r="C44">
        <v>593</v>
      </c>
      <c r="D44">
        <v>0</v>
      </c>
      <c r="E44">
        <v>0</v>
      </c>
      <c r="F44">
        <v>1</v>
      </c>
      <c r="G44" t="str">
        <f t="shared" si="1"/>
        <v>insert into game_score (id, matchid, squad, goals, points, time_type) values (524, 129, 593, 0, 0, 1);</v>
      </c>
    </row>
    <row r="45" spans="1:7" x14ac:dyDescent="0.25">
      <c r="A45">
        <f t="shared" si="2"/>
        <v>525</v>
      </c>
      <c r="B45">
        <f t="shared" ref="B45" si="15">B41+1</f>
        <v>130</v>
      </c>
      <c r="C45">
        <v>595</v>
      </c>
      <c r="D45">
        <v>1</v>
      </c>
      <c r="E45">
        <v>1</v>
      </c>
      <c r="F45">
        <v>2</v>
      </c>
      <c r="G45" t="str">
        <f t="shared" si="1"/>
        <v>insert into game_score (id, matchid, squad, goals, points, time_type) values (525, 130, 595, 1, 1, 2);</v>
      </c>
    </row>
    <row r="46" spans="1:7" x14ac:dyDescent="0.25">
      <c r="A46">
        <f t="shared" si="2"/>
        <v>526</v>
      </c>
      <c r="B46">
        <f t="shared" ref="B46" si="16">B45</f>
        <v>130</v>
      </c>
      <c r="C46">
        <v>595</v>
      </c>
      <c r="D46">
        <v>1</v>
      </c>
      <c r="E46">
        <v>0</v>
      </c>
      <c r="F46">
        <v>1</v>
      </c>
      <c r="G46" t="str">
        <f t="shared" si="1"/>
        <v>insert into game_score (id, matchid, squad, goals, points, time_type) values (526, 130, 595, 1, 0, 1);</v>
      </c>
    </row>
    <row r="47" spans="1:7" x14ac:dyDescent="0.25">
      <c r="A47">
        <f t="shared" si="2"/>
        <v>527</v>
      </c>
      <c r="B47">
        <f t="shared" ref="B47" si="17">B45</f>
        <v>130</v>
      </c>
      <c r="C47">
        <v>51</v>
      </c>
      <c r="D47">
        <v>1</v>
      </c>
      <c r="E47">
        <v>1</v>
      </c>
      <c r="F47">
        <v>2</v>
      </c>
      <c r="G47" t="str">
        <f t="shared" si="1"/>
        <v>insert into game_score (id, matchid, squad, goals, points, time_type) values (527, 130, 51, 1, 1, 2);</v>
      </c>
    </row>
    <row r="48" spans="1:7" x14ac:dyDescent="0.25">
      <c r="A48">
        <f t="shared" si="2"/>
        <v>528</v>
      </c>
      <c r="B48">
        <f t="shared" ref="B48" si="18">B45</f>
        <v>130</v>
      </c>
      <c r="C48">
        <v>51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(528, 130, 51, 1, 0, 1);</v>
      </c>
    </row>
    <row r="49" spans="1:7" x14ac:dyDescent="0.25">
      <c r="A49">
        <f t="shared" si="2"/>
        <v>529</v>
      </c>
      <c r="B49">
        <f t="shared" ref="B49" si="19">B45+1</f>
        <v>131</v>
      </c>
      <c r="C49">
        <v>55</v>
      </c>
      <c r="D49">
        <v>2</v>
      </c>
      <c r="E49">
        <v>2</v>
      </c>
      <c r="F49">
        <v>2</v>
      </c>
      <c r="G49" t="str">
        <f t="shared" si="1"/>
        <v>insert into game_score (id, matchid, squad, goals, points, time_type) values (529, 131, 55, 2, 2, 2);</v>
      </c>
    </row>
    <row r="50" spans="1:7" x14ac:dyDescent="0.25">
      <c r="A50">
        <f t="shared" si="2"/>
        <v>530</v>
      </c>
      <c r="B50">
        <f t="shared" ref="B50" si="20">B49</f>
        <v>131</v>
      </c>
      <c r="C50">
        <v>55</v>
      </c>
      <c r="D50">
        <v>1</v>
      </c>
      <c r="E50">
        <v>0</v>
      </c>
      <c r="F50">
        <v>1</v>
      </c>
      <c r="G50" t="str">
        <f t="shared" si="1"/>
        <v>insert into game_score (id, matchid, squad, goals, points, time_type) values (530, 131, 55, 1, 0, 1);</v>
      </c>
    </row>
    <row r="51" spans="1:7" x14ac:dyDescent="0.25">
      <c r="A51">
        <f t="shared" si="2"/>
        <v>531</v>
      </c>
      <c r="B51">
        <f t="shared" ref="B51" si="21">B49</f>
        <v>131</v>
      </c>
      <c r="C51">
        <v>51</v>
      </c>
      <c r="D51">
        <v>1</v>
      </c>
      <c r="E51">
        <v>0</v>
      </c>
      <c r="F51">
        <v>2</v>
      </c>
      <c r="G51" t="str">
        <f t="shared" si="1"/>
        <v>insert into game_score (id, matchid, squad, goals, points, time_type) values (531, 131, 51, 1, 0, 2);</v>
      </c>
    </row>
    <row r="52" spans="1:7" x14ac:dyDescent="0.25">
      <c r="A52">
        <f t="shared" si="2"/>
        <v>532</v>
      </c>
      <c r="B52">
        <f t="shared" ref="B52" si="22">B49</f>
        <v>131</v>
      </c>
      <c r="C52">
        <v>51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(532, 131, 51, 0, 0, 1);</v>
      </c>
    </row>
    <row r="53" spans="1:7" x14ac:dyDescent="0.25">
      <c r="A53">
        <f t="shared" si="2"/>
        <v>533</v>
      </c>
      <c r="B53">
        <f t="shared" ref="B53" si="23">B49+1</f>
        <v>132</v>
      </c>
      <c r="C53">
        <v>595</v>
      </c>
      <c r="D53">
        <v>2</v>
      </c>
      <c r="E53">
        <v>2</v>
      </c>
      <c r="F53">
        <v>2</v>
      </c>
      <c r="G53" t="str">
        <f t="shared" si="1"/>
        <v>insert into game_score (id, matchid, squad, goals, points, time_type) values (533, 132, 595, 2, 2, 2);</v>
      </c>
    </row>
    <row r="54" spans="1:7" x14ac:dyDescent="0.25">
      <c r="A54">
        <f t="shared" si="2"/>
        <v>534</v>
      </c>
      <c r="B54">
        <f t="shared" ref="B54" si="24">B53</f>
        <v>132</v>
      </c>
      <c r="C54">
        <v>595</v>
      </c>
      <c r="D54">
        <v>1</v>
      </c>
      <c r="E54">
        <v>0</v>
      </c>
      <c r="F54">
        <v>1</v>
      </c>
      <c r="G54" t="str">
        <f t="shared" si="1"/>
        <v>insert into game_score (id, matchid, squad, goals, points, time_type) values (534, 132, 595, 1, 0, 1);</v>
      </c>
    </row>
    <row r="55" spans="1:7" x14ac:dyDescent="0.25">
      <c r="A55">
        <f t="shared" si="2"/>
        <v>535</v>
      </c>
      <c r="B55">
        <f t="shared" ref="B55" si="25">B53</f>
        <v>132</v>
      </c>
      <c r="C55">
        <v>56</v>
      </c>
      <c r="D55">
        <v>0</v>
      </c>
      <c r="E55">
        <v>0</v>
      </c>
      <c r="F55">
        <v>2</v>
      </c>
      <c r="G55" t="str">
        <f t="shared" si="1"/>
        <v>insert into game_score (id, matchid, squad, goals, points, time_type) values (535, 132, 56, 0, 0, 2);</v>
      </c>
    </row>
    <row r="56" spans="1:7" x14ac:dyDescent="0.25">
      <c r="A56">
        <f t="shared" si="2"/>
        <v>536</v>
      </c>
      <c r="B56">
        <f t="shared" ref="B56" si="26">B53</f>
        <v>132</v>
      </c>
      <c r="C56">
        <v>56</v>
      </c>
      <c r="D56">
        <v>0</v>
      </c>
      <c r="E56">
        <v>0</v>
      </c>
      <c r="F56">
        <v>1</v>
      </c>
      <c r="G56" t="str">
        <f t="shared" si="1"/>
        <v>insert into game_score (id, matchid, squad, goals, points, time_type) values (536, 132, 56, 0, 0, 1);</v>
      </c>
    </row>
    <row r="57" spans="1:7" x14ac:dyDescent="0.25">
      <c r="A57">
        <f t="shared" si="2"/>
        <v>537</v>
      </c>
      <c r="B57">
        <f t="shared" ref="B57" si="27">B53+1</f>
        <v>133</v>
      </c>
      <c r="C57">
        <v>54</v>
      </c>
      <c r="D57">
        <v>12</v>
      </c>
      <c r="E57">
        <v>2</v>
      </c>
      <c r="F57">
        <v>2</v>
      </c>
      <c r="G57" t="str">
        <f t="shared" si="1"/>
        <v>insert into game_score (id, matchid, squad, goals, points, time_type) values (537, 133, 54, 12, 2, 2);</v>
      </c>
    </row>
    <row r="58" spans="1:7" x14ac:dyDescent="0.25">
      <c r="A58">
        <f t="shared" si="2"/>
        <v>538</v>
      </c>
      <c r="B58">
        <f t="shared" ref="B58" si="28">B57</f>
        <v>133</v>
      </c>
      <c r="C58">
        <v>54</v>
      </c>
      <c r="D58">
        <v>6</v>
      </c>
      <c r="E58">
        <v>0</v>
      </c>
      <c r="F58">
        <v>1</v>
      </c>
      <c r="G58" t="str">
        <f t="shared" si="1"/>
        <v>insert into game_score (id, matchid, squad, goals, points, time_type) values (538, 133, 54, 6, 0, 1);</v>
      </c>
    </row>
    <row r="59" spans="1:7" x14ac:dyDescent="0.25">
      <c r="A59">
        <f t="shared" si="2"/>
        <v>539</v>
      </c>
      <c r="B59">
        <f t="shared" ref="B59" si="29">B57</f>
        <v>133</v>
      </c>
      <c r="C59">
        <v>593</v>
      </c>
      <c r="D59">
        <v>0</v>
      </c>
      <c r="E59">
        <v>0</v>
      </c>
      <c r="F59">
        <v>2</v>
      </c>
      <c r="G59" t="str">
        <f t="shared" si="1"/>
        <v>insert into game_score (id, matchid, squad, goals, points, time_type) values (539, 133, 593, 0, 0, 2);</v>
      </c>
    </row>
    <row r="60" spans="1:7" x14ac:dyDescent="0.25">
      <c r="A60">
        <f t="shared" si="2"/>
        <v>540</v>
      </c>
      <c r="B60">
        <f t="shared" ref="B60" si="30">B57</f>
        <v>133</v>
      </c>
      <c r="C60">
        <v>593</v>
      </c>
      <c r="D60">
        <v>0</v>
      </c>
      <c r="E60">
        <v>0</v>
      </c>
      <c r="F60">
        <v>1</v>
      </c>
      <c r="G60" t="str">
        <f t="shared" si="1"/>
        <v>insert into game_score (id, matchid, squad, goals, points, time_type) values (540, 133, 593, 0, 0, 1);</v>
      </c>
    </row>
    <row r="61" spans="1:7" x14ac:dyDescent="0.25">
      <c r="A61">
        <f t="shared" si="2"/>
        <v>541</v>
      </c>
      <c r="B61">
        <f t="shared" ref="B61" si="31">B57+1</f>
        <v>134</v>
      </c>
      <c r="C61">
        <v>598</v>
      </c>
      <c r="D61">
        <v>1</v>
      </c>
      <c r="E61">
        <v>2</v>
      </c>
      <c r="F61">
        <v>2</v>
      </c>
      <c r="G61" t="str">
        <f t="shared" si="1"/>
        <v>insert into game_score (id, matchid, squad, goals, points, time_type) values (541, 134, 598, 1, 2, 2);</v>
      </c>
    </row>
    <row r="62" spans="1:7" x14ac:dyDescent="0.25">
      <c r="A62">
        <f t="shared" si="2"/>
        <v>542</v>
      </c>
      <c r="B62">
        <f t="shared" ref="B62" si="32">B61</f>
        <v>134</v>
      </c>
      <c r="C62">
        <v>598</v>
      </c>
      <c r="D62">
        <v>1</v>
      </c>
      <c r="E62">
        <v>0</v>
      </c>
      <c r="F62">
        <v>1</v>
      </c>
      <c r="G62" t="str">
        <f t="shared" si="1"/>
        <v>insert into game_score (id, matchid, squad, goals, points, time_type) values (542, 134, 598, 1, 0, 1);</v>
      </c>
    </row>
    <row r="63" spans="1:7" x14ac:dyDescent="0.25">
      <c r="A63">
        <f t="shared" si="2"/>
        <v>543</v>
      </c>
      <c r="B63">
        <f t="shared" ref="B63" si="33">B61</f>
        <v>134</v>
      </c>
      <c r="C63">
        <v>55</v>
      </c>
      <c r="D63">
        <v>0</v>
      </c>
      <c r="E63">
        <v>0</v>
      </c>
      <c r="F63">
        <v>2</v>
      </c>
      <c r="G63" t="str">
        <f t="shared" si="1"/>
        <v>insert into game_score (id, matchid, squad, goals, points, time_type) values (543, 134, 55, 0, 0, 2);</v>
      </c>
    </row>
    <row r="64" spans="1:7" x14ac:dyDescent="0.25">
      <c r="A64">
        <f t="shared" si="2"/>
        <v>544</v>
      </c>
      <c r="B64">
        <f t="shared" ref="B64" si="34">B61</f>
        <v>134</v>
      </c>
      <c r="C64">
        <v>55</v>
      </c>
      <c r="D64">
        <v>0</v>
      </c>
      <c r="E64">
        <v>0</v>
      </c>
      <c r="F64">
        <v>1</v>
      </c>
      <c r="G64" t="str">
        <f t="shared" si="1"/>
        <v>insert into game_score (id, matchid, squad, goals, points, time_type) values (544, 134, 55, 0, 0, 1);</v>
      </c>
    </row>
    <row r="65" spans="1:7" x14ac:dyDescent="0.25">
      <c r="A65">
        <f t="shared" si="2"/>
        <v>545</v>
      </c>
      <c r="B65">
        <f t="shared" ref="B65:B105" si="35">B61+1</f>
        <v>135</v>
      </c>
      <c r="C65">
        <v>595</v>
      </c>
      <c r="D65">
        <v>3</v>
      </c>
      <c r="E65">
        <v>2</v>
      </c>
      <c r="F65">
        <v>2</v>
      </c>
      <c r="G65" t="str">
        <f t="shared" ref="G65:G108" si="36">"insert into game_score (id, matchid, squad, goals, points, time_type) values (" &amp; A65 &amp; ", " &amp; B65 &amp; ", " &amp; C65 &amp; ", " &amp; D65 &amp; ", " &amp; E65 &amp; ", " &amp; F65 &amp; ");"</f>
        <v>insert into game_score (id, matchid, squad, goals, points, time_type) values (545, 135, 595, 3, 2, 2);</v>
      </c>
    </row>
    <row r="66" spans="1:7" x14ac:dyDescent="0.25">
      <c r="A66">
        <f t="shared" si="2"/>
        <v>546</v>
      </c>
      <c r="B66">
        <f t="shared" ref="B66:B106" si="37">B65</f>
        <v>135</v>
      </c>
      <c r="C66">
        <v>595</v>
      </c>
      <c r="D66">
        <v>1</v>
      </c>
      <c r="E66">
        <v>0</v>
      </c>
      <c r="F66">
        <v>1</v>
      </c>
      <c r="G66" t="str">
        <f t="shared" si="36"/>
        <v>insert into game_score (id, matchid, squad, goals, points, time_type) values (546, 135, 595, 1, 0, 1);</v>
      </c>
    </row>
    <row r="67" spans="1:7" x14ac:dyDescent="0.25">
      <c r="A67">
        <f t="shared" si="2"/>
        <v>547</v>
      </c>
      <c r="B67">
        <f t="shared" ref="B67:B107" si="38">B65</f>
        <v>135</v>
      </c>
      <c r="C67">
        <v>593</v>
      </c>
      <c r="D67">
        <v>1</v>
      </c>
      <c r="E67">
        <v>0</v>
      </c>
      <c r="F67">
        <v>2</v>
      </c>
      <c r="G67" t="str">
        <f t="shared" si="36"/>
        <v>insert into game_score (id, matchid, squad, goals, points, time_type) values (547, 135, 593, 1, 0, 2);</v>
      </c>
    </row>
    <row r="68" spans="1:7" x14ac:dyDescent="0.25">
      <c r="A68">
        <f t="shared" si="2"/>
        <v>548</v>
      </c>
      <c r="B68">
        <f t="shared" ref="B68:B108" si="39">B65</f>
        <v>135</v>
      </c>
      <c r="C68">
        <v>593</v>
      </c>
      <c r="D68">
        <v>0</v>
      </c>
      <c r="E68">
        <v>0</v>
      </c>
      <c r="F68">
        <v>1</v>
      </c>
      <c r="G68" t="str">
        <f t="shared" si="36"/>
        <v>insert into game_score (id, matchid, squad, goals, points, time_type) values (548, 135, 593, 0, 0, 1);</v>
      </c>
    </row>
    <row r="69" spans="1:7" x14ac:dyDescent="0.25">
      <c r="A69">
        <f t="shared" si="2"/>
        <v>549</v>
      </c>
      <c r="B69">
        <f t="shared" si="35"/>
        <v>136</v>
      </c>
      <c r="C69">
        <v>54</v>
      </c>
      <c r="D69">
        <v>3</v>
      </c>
      <c r="E69">
        <v>2</v>
      </c>
      <c r="F69">
        <v>2</v>
      </c>
      <c r="G69" t="str">
        <f t="shared" si="36"/>
        <v>insert into game_score (id, matchid, squad, goals, points, time_type) values (549, 136, 54, 3, 2, 2);</v>
      </c>
    </row>
    <row r="70" spans="1:7" x14ac:dyDescent="0.25">
      <c r="A70">
        <f t="shared" si="2"/>
        <v>550</v>
      </c>
      <c r="B70">
        <f t="shared" si="37"/>
        <v>136</v>
      </c>
      <c r="C70">
        <v>54</v>
      </c>
      <c r="D70">
        <v>1</v>
      </c>
      <c r="E70">
        <v>0</v>
      </c>
      <c r="F70">
        <v>1</v>
      </c>
      <c r="G70" t="str">
        <f t="shared" si="36"/>
        <v>insert into game_score (id, matchid, squad, goals, points, time_type) values (550, 136, 54, 1, 0, 1);</v>
      </c>
    </row>
    <row r="71" spans="1:7" x14ac:dyDescent="0.25">
      <c r="A71">
        <f t="shared" si="2"/>
        <v>551</v>
      </c>
      <c r="B71">
        <f t="shared" si="38"/>
        <v>136</v>
      </c>
      <c r="C71">
        <v>51</v>
      </c>
      <c r="D71">
        <v>1</v>
      </c>
      <c r="E71">
        <v>0</v>
      </c>
      <c r="F71">
        <v>2</v>
      </c>
      <c r="G71" t="str">
        <f t="shared" si="36"/>
        <v>insert into game_score (id, matchid, squad, goals, points, time_type) values (551, 136, 51, 1, 0, 2);</v>
      </c>
    </row>
    <row r="72" spans="1:7" x14ac:dyDescent="0.25">
      <c r="A72">
        <f t="shared" si="2"/>
        <v>552</v>
      </c>
      <c r="B72">
        <f t="shared" si="39"/>
        <v>136</v>
      </c>
      <c r="C72">
        <v>51</v>
      </c>
      <c r="D72">
        <v>1</v>
      </c>
      <c r="E72">
        <v>0</v>
      </c>
      <c r="F72">
        <v>1</v>
      </c>
      <c r="G72" t="str">
        <f t="shared" si="36"/>
        <v>insert into game_score (id, matchid, squad, goals, points, time_type) values (552, 136, 51, 1, 0, 1);</v>
      </c>
    </row>
    <row r="73" spans="1:7" x14ac:dyDescent="0.25">
      <c r="A73">
        <f t="shared" si="2"/>
        <v>553</v>
      </c>
      <c r="B73">
        <f t="shared" si="35"/>
        <v>137</v>
      </c>
      <c r="C73">
        <v>51</v>
      </c>
      <c r="D73">
        <v>2</v>
      </c>
      <c r="E73">
        <v>2</v>
      </c>
      <c r="F73">
        <v>2</v>
      </c>
      <c r="G73" t="str">
        <f t="shared" si="36"/>
        <v>insert into game_score (id, matchid, squad, goals, points, time_type) values (553, 137, 51, 2, 2, 2);</v>
      </c>
    </row>
    <row r="74" spans="1:7" x14ac:dyDescent="0.25">
      <c r="A74">
        <f t="shared" si="2"/>
        <v>554</v>
      </c>
      <c r="B74">
        <f t="shared" si="37"/>
        <v>137</v>
      </c>
      <c r="C74">
        <v>51</v>
      </c>
      <c r="D74">
        <v>1</v>
      </c>
      <c r="E74">
        <v>0</v>
      </c>
      <c r="F74">
        <v>1</v>
      </c>
      <c r="G74" t="str">
        <f t="shared" si="36"/>
        <v>insert into game_score (id, matchid, squad, goals, points, time_type) values (554, 137, 51, 1, 0, 1);</v>
      </c>
    </row>
    <row r="75" spans="1:7" x14ac:dyDescent="0.25">
      <c r="A75">
        <f t="shared" si="2"/>
        <v>555</v>
      </c>
      <c r="B75">
        <f t="shared" si="38"/>
        <v>137</v>
      </c>
      <c r="C75">
        <v>593</v>
      </c>
      <c r="D75">
        <v>1</v>
      </c>
      <c r="E75">
        <v>0</v>
      </c>
      <c r="F75">
        <v>2</v>
      </c>
      <c r="G75" t="str">
        <f t="shared" si="36"/>
        <v>insert into game_score (id, matchid, squad, goals, points, time_type) values (555, 137, 593, 1, 0, 2);</v>
      </c>
    </row>
    <row r="76" spans="1:7" x14ac:dyDescent="0.25">
      <c r="A76">
        <f t="shared" si="2"/>
        <v>556</v>
      </c>
      <c r="B76">
        <f t="shared" si="39"/>
        <v>137</v>
      </c>
      <c r="C76">
        <v>593</v>
      </c>
      <c r="D76">
        <v>0</v>
      </c>
      <c r="E76">
        <v>0</v>
      </c>
      <c r="F76">
        <v>1</v>
      </c>
      <c r="G76" t="str">
        <f t="shared" si="36"/>
        <v>insert into game_score (id, matchid, squad, goals, points, time_type) values (556, 137, 593, 0, 0, 1);</v>
      </c>
    </row>
    <row r="77" spans="1:7" x14ac:dyDescent="0.25">
      <c r="A77">
        <f t="shared" si="2"/>
        <v>557</v>
      </c>
      <c r="B77">
        <f t="shared" si="35"/>
        <v>138</v>
      </c>
      <c r="C77">
        <v>598</v>
      </c>
      <c r="D77">
        <v>3</v>
      </c>
      <c r="E77">
        <v>2</v>
      </c>
      <c r="F77">
        <v>2</v>
      </c>
      <c r="G77" t="str">
        <f t="shared" si="36"/>
        <v>insert into game_score (id, matchid, squad, goals, points, time_type) values (557, 138, 598, 3, 2, 2);</v>
      </c>
    </row>
    <row r="78" spans="1:7" x14ac:dyDescent="0.25">
      <c r="A78">
        <f t="shared" si="2"/>
        <v>558</v>
      </c>
      <c r="B78">
        <f t="shared" si="37"/>
        <v>138</v>
      </c>
      <c r="C78">
        <v>598</v>
      </c>
      <c r="D78">
        <v>2</v>
      </c>
      <c r="E78">
        <v>0</v>
      </c>
      <c r="F78">
        <v>1</v>
      </c>
      <c r="G78" t="str">
        <f t="shared" si="36"/>
        <v>insert into game_score (id, matchid, squad, goals, points, time_type) values (558, 138, 598, 2, 0, 1);</v>
      </c>
    </row>
    <row r="79" spans="1:7" x14ac:dyDescent="0.25">
      <c r="A79">
        <f t="shared" si="2"/>
        <v>559</v>
      </c>
      <c r="B79">
        <f t="shared" si="38"/>
        <v>138</v>
      </c>
      <c r="C79">
        <v>595</v>
      </c>
      <c r="D79">
        <v>1</v>
      </c>
      <c r="E79">
        <v>0</v>
      </c>
      <c r="F79">
        <v>2</v>
      </c>
      <c r="G79" t="str">
        <f t="shared" si="36"/>
        <v>insert into game_score (id, matchid, squad, goals, points, time_type) values (559, 138, 595, 1, 0, 2);</v>
      </c>
    </row>
    <row r="80" spans="1:7" x14ac:dyDescent="0.25">
      <c r="A80">
        <f t="shared" si="2"/>
        <v>560</v>
      </c>
      <c r="B80">
        <f t="shared" si="39"/>
        <v>138</v>
      </c>
      <c r="C80">
        <v>595</v>
      </c>
      <c r="D80">
        <v>0</v>
      </c>
      <c r="E80">
        <v>0</v>
      </c>
      <c r="F80">
        <v>1</v>
      </c>
      <c r="G80" t="str">
        <f t="shared" si="36"/>
        <v>insert into game_score (id, matchid, squad, goals, points, time_type) values (560, 138, 595, 0, 0, 1);</v>
      </c>
    </row>
    <row r="81" spans="1:7" x14ac:dyDescent="0.25">
      <c r="A81">
        <f t="shared" si="2"/>
        <v>561</v>
      </c>
      <c r="B81">
        <f t="shared" si="35"/>
        <v>139</v>
      </c>
      <c r="C81">
        <v>54</v>
      </c>
      <c r="D81">
        <v>0</v>
      </c>
      <c r="E81">
        <v>2</v>
      </c>
      <c r="F81">
        <v>2</v>
      </c>
      <c r="G81" t="str">
        <f t="shared" si="36"/>
        <v>insert into game_score (id, matchid, squad, goals, points, time_type) values (561, 139, 54, 0, 2, 2);</v>
      </c>
    </row>
    <row r="82" spans="1:7" x14ac:dyDescent="0.25">
      <c r="A82">
        <f t="shared" si="2"/>
        <v>562</v>
      </c>
      <c r="B82">
        <f t="shared" si="37"/>
        <v>139</v>
      </c>
      <c r="C82">
        <v>54</v>
      </c>
      <c r="D82">
        <v>0</v>
      </c>
      <c r="E82">
        <v>0</v>
      </c>
      <c r="F82">
        <v>1</v>
      </c>
      <c r="G82" t="str">
        <f t="shared" si="36"/>
        <v>insert into game_score (id, matchid, squad, goals, points, time_type) values (562, 139, 54, 0, 0, 1);</v>
      </c>
    </row>
    <row r="83" spans="1:7" x14ac:dyDescent="0.25">
      <c r="A83">
        <f t="shared" si="2"/>
        <v>563</v>
      </c>
      <c r="B83">
        <f t="shared" si="38"/>
        <v>139</v>
      </c>
      <c r="C83">
        <v>56</v>
      </c>
      <c r="D83">
        <v>0</v>
      </c>
      <c r="E83">
        <v>0</v>
      </c>
      <c r="F83">
        <v>2</v>
      </c>
      <c r="G83" t="str">
        <f t="shared" si="36"/>
        <v>insert into game_score (id, matchid, squad, goals, points, time_type) values (563, 139, 56, 0, 0, 2);</v>
      </c>
    </row>
    <row r="84" spans="1:7" x14ac:dyDescent="0.25">
      <c r="A84">
        <f t="shared" si="2"/>
        <v>564</v>
      </c>
      <c r="B84">
        <f t="shared" si="39"/>
        <v>139</v>
      </c>
      <c r="C84">
        <v>56</v>
      </c>
      <c r="D84">
        <v>0</v>
      </c>
      <c r="E84">
        <v>0</v>
      </c>
      <c r="F84">
        <v>1</v>
      </c>
      <c r="G84" t="str">
        <f t="shared" si="36"/>
        <v>insert into game_score (id, matchid, squad, goals, points, time_type) values (564, 139, 56, 0, 0, 1);</v>
      </c>
    </row>
    <row r="85" spans="1:7" x14ac:dyDescent="0.25">
      <c r="A85">
        <f t="shared" si="2"/>
        <v>565</v>
      </c>
      <c r="B85">
        <f t="shared" si="35"/>
        <v>140</v>
      </c>
      <c r="C85">
        <v>55</v>
      </c>
      <c r="D85">
        <v>5</v>
      </c>
      <c r="E85">
        <v>2</v>
      </c>
      <c r="F85">
        <v>2</v>
      </c>
      <c r="G85" t="str">
        <f t="shared" si="36"/>
        <v>insert into game_score (id, matchid, squad, goals, points, time_type) values (565, 140, 55, 5, 2, 2);</v>
      </c>
    </row>
    <row r="86" spans="1:7" x14ac:dyDescent="0.25">
      <c r="A86">
        <f t="shared" si="2"/>
        <v>566</v>
      </c>
      <c r="B86">
        <f t="shared" si="37"/>
        <v>140</v>
      </c>
      <c r="C86">
        <v>55</v>
      </c>
      <c r="D86">
        <v>3</v>
      </c>
      <c r="E86">
        <v>0</v>
      </c>
      <c r="F86">
        <v>1</v>
      </c>
      <c r="G86" t="str">
        <f t="shared" si="36"/>
        <v>insert into game_score (id, matchid, squad, goals, points, time_type) values (566, 140, 55, 3, 0, 1);</v>
      </c>
    </row>
    <row r="87" spans="1:7" x14ac:dyDescent="0.25">
      <c r="A87">
        <f t="shared" si="2"/>
        <v>567</v>
      </c>
      <c r="B87">
        <f t="shared" si="38"/>
        <v>140</v>
      </c>
      <c r="C87">
        <v>593</v>
      </c>
      <c r="D87">
        <v>1</v>
      </c>
      <c r="E87">
        <v>0</v>
      </c>
      <c r="F87">
        <v>2</v>
      </c>
      <c r="G87" t="str">
        <f t="shared" si="36"/>
        <v>insert into game_score (id, matchid, squad, goals, points, time_type) values (567, 140, 593, 1, 0, 2);</v>
      </c>
    </row>
    <row r="88" spans="1:7" x14ac:dyDescent="0.25">
      <c r="A88">
        <f t="shared" si="2"/>
        <v>568</v>
      </c>
      <c r="B88">
        <f t="shared" si="39"/>
        <v>140</v>
      </c>
      <c r="C88">
        <v>593</v>
      </c>
      <c r="D88">
        <v>1</v>
      </c>
      <c r="E88">
        <v>0</v>
      </c>
      <c r="F88">
        <v>1</v>
      </c>
      <c r="G88" t="str">
        <f t="shared" si="36"/>
        <v>insert into game_score (id, matchid, squad, goals, points, time_type) values (568, 140, 593, 1, 0, 1);</v>
      </c>
    </row>
    <row r="89" spans="1:7" x14ac:dyDescent="0.25">
      <c r="A89">
        <f t="shared" si="2"/>
        <v>569</v>
      </c>
      <c r="B89">
        <f t="shared" si="35"/>
        <v>141</v>
      </c>
      <c r="C89">
        <v>598</v>
      </c>
      <c r="D89">
        <v>3</v>
      </c>
      <c r="E89">
        <v>2</v>
      </c>
      <c r="F89">
        <v>2</v>
      </c>
      <c r="G89" t="str">
        <f t="shared" si="36"/>
        <v>insert into game_score (id, matchid, squad, goals, points, time_type) values (569, 141, 598, 3, 2, 2);</v>
      </c>
    </row>
    <row r="90" spans="1:7" x14ac:dyDescent="0.25">
      <c r="A90">
        <f t="shared" si="2"/>
        <v>570</v>
      </c>
      <c r="B90">
        <f t="shared" si="37"/>
        <v>141</v>
      </c>
      <c r="C90">
        <v>598</v>
      </c>
      <c r="D90">
        <v>0</v>
      </c>
      <c r="E90">
        <v>0</v>
      </c>
      <c r="F90">
        <v>1</v>
      </c>
      <c r="G90" t="str">
        <f t="shared" si="36"/>
        <v>insert into game_score (id, matchid, squad, goals, points, time_type) values (570, 141, 598, 0, 0, 1);</v>
      </c>
    </row>
    <row r="91" spans="1:7" x14ac:dyDescent="0.25">
      <c r="A91">
        <f t="shared" ref="A91:A108" si="40">A90+1</f>
        <v>571</v>
      </c>
      <c r="B91">
        <f t="shared" si="38"/>
        <v>141</v>
      </c>
      <c r="C91">
        <v>51</v>
      </c>
      <c r="D91">
        <v>0</v>
      </c>
      <c r="E91">
        <v>0</v>
      </c>
      <c r="F91">
        <v>2</v>
      </c>
      <c r="G91" t="str">
        <f t="shared" si="36"/>
        <v>insert into game_score (id, matchid, squad, goals, points, time_type) values (571, 141, 51, 0, 0, 2);</v>
      </c>
    </row>
    <row r="92" spans="1:7" x14ac:dyDescent="0.25">
      <c r="A92">
        <f t="shared" si="40"/>
        <v>572</v>
      </c>
      <c r="B92">
        <f t="shared" si="39"/>
        <v>141</v>
      </c>
      <c r="C92">
        <v>51</v>
      </c>
      <c r="D92">
        <v>0</v>
      </c>
      <c r="E92">
        <v>0</v>
      </c>
      <c r="F92">
        <v>1</v>
      </c>
      <c r="G92" t="str">
        <f t="shared" si="36"/>
        <v>insert into game_score (id, matchid, squad, goals, points, time_type) values (572, 141, 51, 0, 0, 1);</v>
      </c>
    </row>
    <row r="93" spans="1:7" x14ac:dyDescent="0.25">
      <c r="A93">
        <f t="shared" si="40"/>
        <v>573</v>
      </c>
      <c r="B93">
        <f t="shared" si="35"/>
        <v>142</v>
      </c>
      <c r="C93">
        <v>56</v>
      </c>
      <c r="D93">
        <v>2</v>
      </c>
      <c r="E93">
        <v>2</v>
      </c>
      <c r="F93">
        <v>2</v>
      </c>
      <c r="G93" t="str">
        <f t="shared" si="36"/>
        <v>insert into game_score (id, matchid, squad, goals, points, time_type) values (573, 142, 56, 2, 2, 2);</v>
      </c>
    </row>
    <row r="94" spans="1:7" x14ac:dyDescent="0.25">
      <c r="A94">
        <f t="shared" si="40"/>
        <v>574</v>
      </c>
      <c r="B94">
        <f t="shared" si="37"/>
        <v>142</v>
      </c>
      <c r="C94">
        <v>56</v>
      </c>
      <c r="D94">
        <v>2</v>
      </c>
      <c r="E94">
        <v>0</v>
      </c>
      <c r="F94">
        <v>1</v>
      </c>
      <c r="G94" t="str">
        <f t="shared" si="36"/>
        <v>insert into game_score (id, matchid, squad, goals, points, time_type) values (574, 142, 56, 2, 0, 1);</v>
      </c>
    </row>
    <row r="95" spans="1:7" x14ac:dyDescent="0.25">
      <c r="A95">
        <f t="shared" si="40"/>
        <v>575</v>
      </c>
      <c r="B95">
        <f t="shared" si="38"/>
        <v>142</v>
      </c>
      <c r="C95">
        <v>593</v>
      </c>
      <c r="D95">
        <v>1</v>
      </c>
      <c r="E95">
        <v>0</v>
      </c>
      <c r="F95">
        <v>2</v>
      </c>
      <c r="G95" t="str">
        <f t="shared" si="36"/>
        <v>insert into game_score (id, matchid, squad, goals, points, time_type) values (575, 142, 593, 1, 0, 2);</v>
      </c>
    </row>
    <row r="96" spans="1:7" x14ac:dyDescent="0.25">
      <c r="A96">
        <f t="shared" si="40"/>
        <v>576</v>
      </c>
      <c r="B96">
        <f t="shared" si="39"/>
        <v>142</v>
      </c>
      <c r="C96">
        <v>593</v>
      </c>
      <c r="D96">
        <v>1</v>
      </c>
      <c r="E96">
        <v>0</v>
      </c>
      <c r="F96">
        <v>1</v>
      </c>
      <c r="G96" t="str">
        <f t="shared" si="36"/>
        <v>insert into game_score (id, matchid, squad, goals, points, time_type) values (576, 142, 593, 1, 0, 1);</v>
      </c>
    </row>
    <row r="97" spans="1:7" x14ac:dyDescent="0.25">
      <c r="A97">
        <f t="shared" si="40"/>
        <v>577</v>
      </c>
      <c r="B97">
        <f t="shared" si="35"/>
        <v>143</v>
      </c>
      <c r="C97">
        <v>55</v>
      </c>
      <c r="D97">
        <v>1</v>
      </c>
      <c r="E97">
        <v>1</v>
      </c>
      <c r="F97">
        <v>2</v>
      </c>
      <c r="G97" t="str">
        <f t="shared" si="36"/>
        <v>insert into game_score (id, matchid, squad, goals, points, time_type) values (577, 143, 55, 1, 1, 2);</v>
      </c>
    </row>
    <row r="98" spans="1:7" x14ac:dyDescent="0.25">
      <c r="A98">
        <f t="shared" si="40"/>
        <v>578</v>
      </c>
      <c r="B98">
        <f t="shared" si="37"/>
        <v>143</v>
      </c>
      <c r="C98">
        <v>55</v>
      </c>
      <c r="D98">
        <v>1</v>
      </c>
      <c r="E98">
        <v>0</v>
      </c>
      <c r="F98">
        <v>1</v>
      </c>
      <c r="G98" t="str">
        <f t="shared" si="36"/>
        <v>insert into game_score (id, matchid, squad, goals, points, time_type) values (578, 143, 55, 1, 0, 1);</v>
      </c>
    </row>
    <row r="99" spans="1:7" x14ac:dyDescent="0.25">
      <c r="A99">
        <f t="shared" si="40"/>
        <v>579</v>
      </c>
      <c r="B99">
        <f t="shared" si="38"/>
        <v>143</v>
      </c>
      <c r="C99">
        <v>595</v>
      </c>
      <c r="D99">
        <v>1</v>
      </c>
      <c r="E99">
        <v>1</v>
      </c>
      <c r="F99">
        <v>2</v>
      </c>
      <c r="G99" t="str">
        <f t="shared" si="36"/>
        <v>insert into game_score (id, matchid, squad, goals, points, time_type) values (579, 143, 595, 1, 1, 2);</v>
      </c>
    </row>
    <row r="100" spans="1:7" x14ac:dyDescent="0.25">
      <c r="A100">
        <f t="shared" si="40"/>
        <v>580</v>
      </c>
      <c r="B100">
        <f t="shared" si="39"/>
        <v>143</v>
      </c>
      <c r="C100">
        <v>595</v>
      </c>
      <c r="D100">
        <v>1</v>
      </c>
      <c r="E100">
        <v>0</v>
      </c>
      <c r="F100">
        <v>1</v>
      </c>
      <c r="G100" t="str">
        <f t="shared" si="36"/>
        <v>insert into game_score (id, matchid, squad, goals, points, time_type) values (580, 143, 595, 1, 0, 1);</v>
      </c>
    </row>
    <row r="101" spans="1:7" x14ac:dyDescent="0.25">
      <c r="A101">
        <f t="shared" si="40"/>
        <v>581</v>
      </c>
      <c r="B101">
        <f t="shared" si="35"/>
        <v>144</v>
      </c>
      <c r="C101">
        <v>51</v>
      </c>
      <c r="D101">
        <v>0</v>
      </c>
      <c r="E101">
        <v>1</v>
      </c>
      <c r="F101">
        <v>2</v>
      </c>
      <c r="G101" t="str">
        <f t="shared" si="36"/>
        <v>insert into game_score (id, matchid, squad, goals, points, time_type) values (581, 144, 51, 0, 1, 2);</v>
      </c>
    </row>
    <row r="102" spans="1:7" x14ac:dyDescent="0.25">
      <c r="A102">
        <f t="shared" si="40"/>
        <v>582</v>
      </c>
      <c r="B102">
        <f t="shared" si="37"/>
        <v>144</v>
      </c>
      <c r="C102">
        <v>51</v>
      </c>
      <c r="D102">
        <v>0</v>
      </c>
      <c r="E102">
        <v>0</v>
      </c>
      <c r="F102">
        <v>1</v>
      </c>
      <c r="G102" t="str">
        <f t="shared" si="36"/>
        <v>insert into game_score (id, matchid, squad, goals, points, time_type) values (582, 144, 51, 0, 0, 1);</v>
      </c>
    </row>
    <row r="103" spans="1:7" x14ac:dyDescent="0.25">
      <c r="A103">
        <f t="shared" si="40"/>
        <v>583</v>
      </c>
      <c r="B103">
        <f t="shared" si="38"/>
        <v>144</v>
      </c>
      <c r="C103">
        <v>56</v>
      </c>
      <c r="D103">
        <v>0</v>
      </c>
      <c r="E103">
        <v>1</v>
      </c>
      <c r="F103">
        <v>2</v>
      </c>
      <c r="G103" t="str">
        <f t="shared" si="36"/>
        <v>insert into game_score (id, matchid, squad, goals, points, time_type) values (583, 144, 56, 0, 1, 2);</v>
      </c>
    </row>
    <row r="104" spans="1:7" x14ac:dyDescent="0.25">
      <c r="A104">
        <f t="shared" si="40"/>
        <v>584</v>
      </c>
      <c r="B104">
        <f t="shared" si="39"/>
        <v>144</v>
      </c>
      <c r="C104">
        <v>56</v>
      </c>
      <c r="D104">
        <v>0</v>
      </c>
      <c r="E104">
        <v>0</v>
      </c>
      <c r="F104">
        <v>1</v>
      </c>
      <c r="G104" t="str">
        <f t="shared" si="36"/>
        <v>insert into game_score (id, matchid, squad, goals, points, time_type) values (584, 144, 56, 0, 0, 1);</v>
      </c>
    </row>
    <row r="105" spans="1:7" x14ac:dyDescent="0.25">
      <c r="A105">
        <f t="shared" si="40"/>
        <v>585</v>
      </c>
      <c r="B105">
        <f t="shared" si="35"/>
        <v>145</v>
      </c>
      <c r="C105">
        <v>598</v>
      </c>
      <c r="D105">
        <v>1</v>
      </c>
      <c r="E105">
        <v>2</v>
      </c>
      <c r="F105">
        <v>2</v>
      </c>
      <c r="G105" t="str">
        <f t="shared" si="36"/>
        <v>insert into game_score (id, matchid, squad, goals, points, time_type) values (585, 145, 598, 1, 2, 2);</v>
      </c>
    </row>
    <row r="106" spans="1:7" x14ac:dyDescent="0.25">
      <c r="A106">
        <f t="shared" si="40"/>
        <v>586</v>
      </c>
      <c r="B106">
        <f t="shared" si="37"/>
        <v>145</v>
      </c>
      <c r="C106">
        <v>598</v>
      </c>
      <c r="D106">
        <v>0</v>
      </c>
      <c r="E106">
        <v>0</v>
      </c>
      <c r="F106">
        <v>1</v>
      </c>
      <c r="G106" t="str">
        <f t="shared" si="36"/>
        <v>insert into game_score (id, matchid, squad, goals, points, time_type) values (586, 145, 598, 0, 0, 1);</v>
      </c>
    </row>
    <row r="107" spans="1:7" x14ac:dyDescent="0.25">
      <c r="A107">
        <f t="shared" si="40"/>
        <v>587</v>
      </c>
      <c r="B107">
        <f t="shared" si="38"/>
        <v>145</v>
      </c>
      <c r="C107">
        <v>54</v>
      </c>
      <c r="D107">
        <v>0</v>
      </c>
      <c r="E107">
        <v>0</v>
      </c>
      <c r="F107">
        <v>2</v>
      </c>
      <c r="G107" t="str">
        <f t="shared" si="36"/>
        <v>insert into game_score (id, matchid, squad, goals, points, time_type) values (587, 145, 54, 0, 0, 2);</v>
      </c>
    </row>
    <row r="108" spans="1:7" x14ac:dyDescent="0.25">
      <c r="A108">
        <f t="shared" si="40"/>
        <v>588</v>
      </c>
      <c r="B108">
        <f t="shared" si="39"/>
        <v>145</v>
      </c>
      <c r="C108">
        <v>54</v>
      </c>
      <c r="D108">
        <v>0</v>
      </c>
      <c r="E108">
        <v>0</v>
      </c>
      <c r="F108">
        <v>1</v>
      </c>
      <c r="G108" t="str">
        <f t="shared" si="36"/>
        <v>insert into game_score (id, matchid, squad, goals, points, time_type) values (588, 145, 54, 0, 0, 1);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146</v>
      </c>
      <c r="B2" s="2" t="str">
        <f>"1945-01-14"</f>
        <v>1945-01-14</v>
      </c>
      <c r="C2">
        <v>2</v>
      </c>
      <c r="G2" t="str">
        <f t="shared" si="0"/>
        <v>insert into game (matchid, matchdate, game_type) values (146, '1945-01-14', 2);</v>
      </c>
    </row>
    <row r="3" spans="1:7" x14ac:dyDescent="0.25">
      <c r="A3">
        <v>147</v>
      </c>
      <c r="B3" s="2" t="str">
        <f>"1945-01-18"</f>
        <v>1945-01-18</v>
      </c>
      <c r="C3">
        <v>2</v>
      </c>
      <c r="G3" t="str">
        <f t="shared" si="0"/>
        <v>insert into game (matchid, matchdate, game_type) values (147, '1945-01-18', 2);</v>
      </c>
    </row>
    <row r="4" spans="1:7" x14ac:dyDescent="0.25">
      <c r="A4">
        <v>148</v>
      </c>
      <c r="B4" s="2" t="str">
        <f>"1945-01-18"</f>
        <v>1945-01-18</v>
      </c>
      <c r="C4">
        <v>2</v>
      </c>
      <c r="G4" t="str">
        <f t="shared" si="0"/>
        <v>insert into game (matchid, matchdate, game_type) values (148, '1945-01-18', 2);</v>
      </c>
    </row>
    <row r="5" spans="1:7" x14ac:dyDescent="0.25">
      <c r="A5">
        <v>149</v>
      </c>
      <c r="B5" s="2" t="str">
        <f>"1945-01-21"</f>
        <v>1945-01-21</v>
      </c>
      <c r="C5">
        <v>2</v>
      </c>
      <c r="G5" t="str">
        <f t="shared" si="0"/>
        <v>insert into game (matchid, matchdate, game_type) values (149, '1945-01-21', 2);</v>
      </c>
    </row>
    <row r="6" spans="1:7" x14ac:dyDescent="0.25">
      <c r="A6">
        <v>150</v>
      </c>
      <c r="B6" s="2" t="str">
        <f>"1945-01-24"</f>
        <v>1945-01-24</v>
      </c>
      <c r="C6">
        <v>2</v>
      </c>
      <c r="G6" t="str">
        <f t="shared" si="0"/>
        <v>insert into game (matchid, matchdate, game_type) values (150, '1945-01-24', 2);</v>
      </c>
    </row>
    <row r="7" spans="1:7" x14ac:dyDescent="0.25">
      <c r="A7">
        <v>151</v>
      </c>
      <c r="B7" s="2" t="str">
        <f>"1945-01-28"</f>
        <v>1945-01-28</v>
      </c>
      <c r="C7">
        <v>2</v>
      </c>
      <c r="G7" t="str">
        <f t="shared" si="0"/>
        <v>insert into game (matchid, matchdate, game_type) values (151, '1945-01-28', 2);</v>
      </c>
    </row>
    <row r="8" spans="1:7" x14ac:dyDescent="0.25">
      <c r="A8">
        <v>152</v>
      </c>
      <c r="B8" s="2" t="str">
        <f>"1945-01-28"</f>
        <v>1945-01-28</v>
      </c>
      <c r="C8">
        <v>2</v>
      </c>
      <c r="G8" t="str">
        <f t="shared" si="0"/>
        <v>insert into game (matchid, matchdate, game_type) values (152, '1945-01-28', 2);</v>
      </c>
    </row>
    <row r="9" spans="1:7" x14ac:dyDescent="0.25">
      <c r="A9">
        <v>153</v>
      </c>
      <c r="B9" s="2" t="str">
        <f>"1945-01-31"</f>
        <v>1945-01-31</v>
      </c>
      <c r="C9">
        <v>2</v>
      </c>
      <c r="G9" t="str">
        <f t="shared" si="0"/>
        <v>insert into game (matchid, matchdate, game_type) values (153, '1945-01-31', 2);</v>
      </c>
    </row>
    <row r="10" spans="1:7" x14ac:dyDescent="0.25">
      <c r="A10">
        <v>154</v>
      </c>
      <c r="B10" s="2" t="str">
        <f>"1945-01-31"</f>
        <v>1945-01-31</v>
      </c>
      <c r="C10">
        <v>2</v>
      </c>
      <c r="G10" t="str">
        <f t="shared" si="0"/>
        <v>insert into game (matchid, matchdate, game_type) values (154, '1945-01-31', 2);</v>
      </c>
    </row>
    <row r="11" spans="1:7" x14ac:dyDescent="0.25">
      <c r="A11">
        <v>155</v>
      </c>
      <c r="B11" s="2" t="str">
        <f>"1945-02-07"</f>
        <v>1945-02-07</v>
      </c>
      <c r="C11">
        <v>2</v>
      </c>
      <c r="G11" t="str">
        <f t="shared" si="0"/>
        <v>insert into game (matchid, matchdate, game_type) values (155, '1945-02-07', 2);</v>
      </c>
    </row>
    <row r="12" spans="1:7" x14ac:dyDescent="0.25">
      <c r="A12">
        <v>156</v>
      </c>
      <c r="B12" s="2" t="str">
        <f>"1945-02-07"</f>
        <v>1945-02-07</v>
      </c>
      <c r="C12">
        <v>2</v>
      </c>
      <c r="G12" t="str">
        <f t="shared" si="0"/>
        <v>insert into game (matchid, matchdate, game_type) values (156, '1945-02-07', 2);</v>
      </c>
    </row>
    <row r="13" spans="1:7" x14ac:dyDescent="0.25">
      <c r="A13">
        <v>157</v>
      </c>
      <c r="B13" s="2" t="str">
        <f>"1945-02-11"</f>
        <v>1945-02-11</v>
      </c>
      <c r="C13">
        <v>2</v>
      </c>
      <c r="G13" t="str">
        <f t="shared" si="0"/>
        <v>insert into game (matchid, matchdate, game_type) values (157, '1945-02-11', 2);</v>
      </c>
    </row>
    <row r="14" spans="1:7" x14ac:dyDescent="0.25">
      <c r="A14">
        <v>158</v>
      </c>
      <c r="B14" s="2" t="str">
        <f>"1945-02-11"</f>
        <v>1945-02-11</v>
      </c>
      <c r="C14">
        <v>2</v>
      </c>
      <c r="G14" t="str">
        <f t="shared" si="0"/>
        <v>insert into game (matchid, matchdate, game_type) values (158, '1945-02-11', 2);</v>
      </c>
    </row>
    <row r="15" spans="1:7" x14ac:dyDescent="0.25">
      <c r="A15">
        <v>159</v>
      </c>
      <c r="B15" s="2" t="str">
        <f>"1945-02-15"</f>
        <v>1945-02-15</v>
      </c>
      <c r="C15">
        <v>2</v>
      </c>
      <c r="G15" t="str">
        <f t="shared" si="0"/>
        <v>insert into game (matchid, matchdate, game_type) values (159, '1945-02-15', 2);</v>
      </c>
    </row>
    <row r="16" spans="1:7" x14ac:dyDescent="0.25">
      <c r="A16">
        <v>160</v>
      </c>
      <c r="B16" s="2" t="str">
        <f>"1945-02-15"</f>
        <v>1945-02-15</v>
      </c>
      <c r="C16">
        <v>2</v>
      </c>
      <c r="G16" t="str">
        <f t="shared" si="0"/>
        <v>insert into game (matchid, matchdate, game_type) values (160, '1945-02-15', 2);</v>
      </c>
    </row>
    <row r="17" spans="1:7" x14ac:dyDescent="0.25">
      <c r="A17">
        <v>161</v>
      </c>
      <c r="B17" s="2" t="str">
        <f>"1945-02-18"</f>
        <v>1945-02-18</v>
      </c>
      <c r="C17">
        <v>2</v>
      </c>
      <c r="G17" t="str">
        <f t="shared" si="0"/>
        <v>insert into game (matchid, matchdate, game_type) values (161, '1945-02-18', 2);</v>
      </c>
    </row>
    <row r="18" spans="1:7" x14ac:dyDescent="0.25">
      <c r="A18">
        <v>162</v>
      </c>
      <c r="B18" s="2" t="str">
        <f>"1945-02-18"</f>
        <v>1945-02-18</v>
      </c>
      <c r="C18">
        <v>2</v>
      </c>
      <c r="G18" t="str">
        <f t="shared" si="0"/>
        <v>insert into game (matchid, matchdate, game_type) values (162, '1945-02-18', 2);</v>
      </c>
    </row>
    <row r="19" spans="1:7" x14ac:dyDescent="0.25">
      <c r="A19">
        <v>163</v>
      </c>
      <c r="B19" s="2" t="str">
        <f>"1945-02-21"</f>
        <v>1945-02-21</v>
      </c>
      <c r="C19">
        <v>2</v>
      </c>
      <c r="G19" t="str">
        <f t="shared" si="0"/>
        <v>insert into game (matchid, matchdate, game_type) values (163, '1945-02-21', 2);</v>
      </c>
    </row>
    <row r="20" spans="1:7" x14ac:dyDescent="0.25">
      <c r="A20">
        <v>164</v>
      </c>
      <c r="B20" s="2" t="str">
        <f>"1945-02-21"</f>
        <v>1945-02-21</v>
      </c>
      <c r="C20">
        <v>2</v>
      </c>
      <c r="G20" t="str">
        <f t="shared" si="0"/>
        <v>insert into game (matchid, matchdate, game_type) values (164, '1945-02-21', 2);</v>
      </c>
    </row>
    <row r="21" spans="1:7" x14ac:dyDescent="0.25">
      <c r="A21">
        <v>165</v>
      </c>
      <c r="B21" s="2" t="str">
        <f>"1945-02-25"</f>
        <v>1945-02-25</v>
      </c>
      <c r="C21">
        <v>2</v>
      </c>
      <c r="G21" t="str">
        <f t="shared" si="0"/>
        <v>insert into game (matchid, matchdate, game_type) values (165, '1945-02-25', 2);</v>
      </c>
    </row>
    <row r="22" spans="1:7" x14ac:dyDescent="0.25">
      <c r="A22">
        <v>166</v>
      </c>
      <c r="B22" s="2" t="str">
        <f>"1945-02-28"</f>
        <v>1945-02-28</v>
      </c>
      <c r="C22">
        <v>2</v>
      </c>
      <c r="G22" t="str">
        <f t="shared" si="0"/>
        <v>insert into game (matchid, matchdate, game_type) values (166, '1945-02-28',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589</v>
      </c>
      <c r="B25">
        <v>146</v>
      </c>
      <c r="C25">
        <v>56</v>
      </c>
      <c r="D25">
        <v>6</v>
      </c>
      <c r="E25">
        <v>2</v>
      </c>
      <c r="F25">
        <v>2</v>
      </c>
      <c r="G25" t="str">
        <f t="shared" ref="G25:G88" si="1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(589, 146, 56, 6, 2, 2);</v>
      </c>
    </row>
    <row r="26" spans="1:7" x14ac:dyDescent="0.25">
      <c r="A26">
        <f>A25+1</f>
        <v>590</v>
      </c>
      <c r="B26">
        <f>B25</f>
        <v>146</v>
      </c>
      <c r="C26">
        <v>56</v>
      </c>
      <c r="D26">
        <v>3</v>
      </c>
      <c r="E26">
        <v>0</v>
      </c>
      <c r="F26">
        <v>1</v>
      </c>
      <c r="G26" t="str">
        <f t="shared" si="1"/>
        <v>insert into game_score (id, matchid, squad, goals, points, time_type) values (590, 146, 56, 3, 0, 1);</v>
      </c>
    </row>
    <row r="27" spans="1:7" x14ac:dyDescent="0.25">
      <c r="A27">
        <f t="shared" ref="A27:A90" si="2">A26+1</f>
        <v>591</v>
      </c>
      <c r="B27">
        <f>B25</f>
        <v>146</v>
      </c>
      <c r="C27">
        <v>593</v>
      </c>
      <c r="D27">
        <v>3</v>
      </c>
      <c r="E27">
        <v>0</v>
      </c>
      <c r="F27">
        <v>2</v>
      </c>
      <c r="G27" t="str">
        <f t="shared" si="1"/>
        <v>insert into game_score (id, matchid, squad, goals, points, time_type) values (591, 146, 593, 3, 0, 2);</v>
      </c>
    </row>
    <row r="28" spans="1:7" x14ac:dyDescent="0.25">
      <c r="A28">
        <f t="shared" si="2"/>
        <v>592</v>
      </c>
      <c r="B28">
        <f>B25</f>
        <v>146</v>
      </c>
      <c r="C28">
        <v>593</v>
      </c>
      <c r="D28">
        <v>2</v>
      </c>
      <c r="E28">
        <v>0</v>
      </c>
      <c r="F28">
        <v>1</v>
      </c>
      <c r="G28" t="str">
        <f t="shared" si="1"/>
        <v>insert into game_score (id, matchid, squad, goals, points, time_type) values (592, 146, 593, 2, 0, 1);</v>
      </c>
    </row>
    <row r="29" spans="1:7" x14ac:dyDescent="0.25">
      <c r="A29">
        <f t="shared" si="2"/>
        <v>593</v>
      </c>
      <c r="B29">
        <f>B25+1</f>
        <v>147</v>
      </c>
      <c r="C29">
        <v>54</v>
      </c>
      <c r="D29">
        <v>4</v>
      </c>
      <c r="E29">
        <v>2</v>
      </c>
      <c r="F29">
        <v>2</v>
      </c>
      <c r="G29" t="str">
        <f t="shared" si="1"/>
        <v>insert into game_score (id, matchid, squad, goals, points, time_type) values (593, 147, 54, 4, 2, 2);</v>
      </c>
    </row>
    <row r="30" spans="1:7" x14ac:dyDescent="0.25">
      <c r="A30">
        <f t="shared" si="2"/>
        <v>594</v>
      </c>
      <c r="B30">
        <f>B29</f>
        <v>147</v>
      </c>
      <c r="C30">
        <v>54</v>
      </c>
      <c r="D30">
        <v>2</v>
      </c>
      <c r="E30">
        <v>0</v>
      </c>
      <c r="F30">
        <v>1</v>
      </c>
      <c r="G30" t="str">
        <f t="shared" si="1"/>
        <v>insert into game_score (id, matchid, squad, goals, points, time_type) values (594, 147, 54, 2, 0, 1);</v>
      </c>
    </row>
    <row r="31" spans="1:7" x14ac:dyDescent="0.25">
      <c r="A31">
        <f t="shared" si="2"/>
        <v>595</v>
      </c>
      <c r="B31">
        <f>B29</f>
        <v>147</v>
      </c>
      <c r="C31">
        <v>591</v>
      </c>
      <c r="D31">
        <v>0</v>
      </c>
      <c r="E31">
        <v>0</v>
      </c>
      <c r="F31">
        <v>2</v>
      </c>
      <c r="G31" t="str">
        <f t="shared" si="1"/>
        <v>insert into game_score (id, matchid, squad, goals, points, time_type) values (595, 147, 591, 0, 0, 2);</v>
      </c>
    </row>
    <row r="32" spans="1:7" x14ac:dyDescent="0.25">
      <c r="A32">
        <f t="shared" si="2"/>
        <v>596</v>
      </c>
      <c r="B32">
        <f>B29</f>
        <v>147</v>
      </c>
      <c r="C32">
        <v>591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(596, 147, 591, 0, 0, 1);</v>
      </c>
    </row>
    <row r="33" spans="1:7" x14ac:dyDescent="0.25">
      <c r="A33">
        <f t="shared" si="2"/>
        <v>597</v>
      </c>
      <c r="B33">
        <f t="shared" ref="B33" si="3">B29+1</f>
        <v>148</v>
      </c>
      <c r="C33">
        <v>55</v>
      </c>
      <c r="D33">
        <v>3</v>
      </c>
      <c r="E33">
        <v>2</v>
      </c>
      <c r="F33">
        <v>2</v>
      </c>
      <c r="G33" t="str">
        <f t="shared" si="1"/>
        <v>insert into game_score (id, matchid, squad, goals, points, time_type) values (597, 148, 55, 3, 2, 2);</v>
      </c>
    </row>
    <row r="34" spans="1:7" x14ac:dyDescent="0.25">
      <c r="A34">
        <f t="shared" si="2"/>
        <v>598</v>
      </c>
      <c r="B34">
        <f t="shared" ref="B34" si="4">B33</f>
        <v>148</v>
      </c>
      <c r="C34">
        <v>55</v>
      </c>
      <c r="D34">
        <v>3</v>
      </c>
      <c r="E34">
        <v>0</v>
      </c>
      <c r="F34">
        <v>1</v>
      </c>
      <c r="G34" t="str">
        <f t="shared" si="1"/>
        <v>insert into game_score (id, matchid, squad, goals, points, time_type) values (598, 148, 55, 3, 0, 1);</v>
      </c>
    </row>
    <row r="35" spans="1:7" x14ac:dyDescent="0.25">
      <c r="A35">
        <f t="shared" si="2"/>
        <v>599</v>
      </c>
      <c r="B35">
        <f t="shared" ref="B35" si="5">B33</f>
        <v>148</v>
      </c>
      <c r="C35">
        <v>57</v>
      </c>
      <c r="D35">
        <v>0</v>
      </c>
      <c r="E35">
        <v>0</v>
      </c>
      <c r="F35">
        <v>2</v>
      </c>
      <c r="G35" t="str">
        <f t="shared" si="1"/>
        <v>insert into game_score (id, matchid, squad, goals, points, time_type) values (599, 148, 57, 0, 0, 2);</v>
      </c>
    </row>
    <row r="36" spans="1:7" x14ac:dyDescent="0.25">
      <c r="A36">
        <f t="shared" si="2"/>
        <v>600</v>
      </c>
      <c r="B36">
        <f t="shared" ref="B36" si="6">B33</f>
        <v>148</v>
      </c>
      <c r="C36">
        <v>57</v>
      </c>
      <c r="D36">
        <v>0</v>
      </c>
      <c r="E36">
        <v>0</v>
      </c>
      <c r="F36">
        <v>1</v>
      </c>
      <c r="G36" t="str">
        <f t="shared" si="1"/>
        <v>insert into game_score (id, matchid, squad, goals, points, time_type) values (600, 148, 57, 0, 0, 1);</v>
      </c>
    </row>
    <row r="37" spans="1:7" x14ac:dyDescent="0.25">
      <c r="A37">
        <f t="shared" si="2"/>
        <v>601</v>
      </c>
      <c r="B37">
        <f t="shared" ref="B37" si="7">B33+1</f>
        <v>149</v>
      </c>
      <c r="C37">
        <v>56</v>
      </c>
      <c r="D37">
        <v>5</v>
      </c>
      <c r="E37">
        <v>2</v>
      </c>
      <c r="F37">
        <v>2</v>
      </c>
      <c r="G37" t="str">
        <f t="shared" si="1"/>
        <v>insert into game_score (id, matchid, squad, goals, points, time_type) values (601, 149, 56, 5, 2, 2);</v>
      </c>
    </row>
    <row r="38" spans="1:7" x14ac:dyDescent="0.25">
      <c r="A38">
        <f t="shared" si="2"/>
        <v>602</v>
      </c>
      <c r="B38">
        <f t="shared" ref="B38" si="8">B37</f>
        <v>149</v>
      </c>
      <c r="C38">
        <v>56</v>
      </c>
      <c r="D38">
        <v>3</v>
      </c>
      <c r="E38">
        <v>0</v>
      </c>
      <c r="F38">
        <v>1</v>
      </c>
      <c r="G38" t="str">
        <f t="shared" si="1"/>
        <v>insert into game_score (id, matchid, squad, goals, points, time_type) values (602, 149, 56, 3, 0, 1);</v>
      </c>
    </row>
    <row r="39" spans="1:7" x14ac:dyDescent="0.25">
      <c r="A39">
        <f t="shared" si="2"/>
        <v>603</v>
      </c>
      <c r="B39">
        <f t="shared" ref="B39" si="9">B37</f>
        <v>149</v>
      </c>
      <c r="C39">
        <v>591</v>
      </c>
      <c r="D39">
        <v>0</v>
      </c>
      <c r="E39">
        <v>0</v>
      </c>
      <c r="F39">
        <v>2</v>
      </c>
      <c r="G39" t="str">
        <f t="shared" si="1"/>
        <v>insert into game_score (id, matchid, squad, goals, points, time_type) values (603, 149, 591, 0, 0, 2);</v>
      </c>
    </row>
    <row r="40" spans="1:7" x14ac:dyDescent="0.25">
      <c r="A40">
        <f t="shared" si="2"/>
        <v>604</v>
      </c>
      <c r="B40">
        <f t="shared" ref="B40" si="10">B37</f>
        <v>149</v>
      </c>
      <c r="C40">
        <v>591</v>
      </c>
      <c r="D40">
        <v>0</v>
      </c>
      <c r="E40">
        <v>0</v>
      </c>
      <c r="F40">
        <v>1</v>
      </c>
      <c r="G40" t="str">
        <f t="shared" si="1"/>
        <v>insert into game_score (id, matchid, squad, goals, points, time_type) values (604, 149, 591, 0, 0, 1);</v>
      </c>
    </row>
    <row r="41" spans="1:7" x14ac:dyDescent="0.25">
      <c r="A41">
        <f t="shared" si="2"/>
        <v>605</v>
      </c>
      <c r="B41">
        <f t="shared" ref="B41" si="11">B37+1</f>
        <v>150</v>
      </c>
      <c r="C41">
        <v>598</v>
      </c>
      <c r="D41">
        <v>5</v>
      </c>
      <c r="E41">
        <v>2</v>
      </c>
      <c r="F41">
        <v>2</v>
      </c>
      <c r="G41" t="str">
        <f t="shared" si="1"/>
        <v>insert into game_score (id, matchid, squad, goals, points, time_type) values (605, 150, 598, 5, 2, 2);</v>
      </c>
    </row>
    <row r="42" spans="1:7" x14ac:dyDescent="0.25">
      <c r="A42">
        <f t="shared" si="2"/>
        <v>606</v>
      </c>
      <c r="B42">
        <f t="shared" ref="B42" si="12">B41</f>
        <v>150</v>
      </c>
      <c r="C42">
        <v>598</v>
      </c>
      <c r="D42">
        <v>2</v>
      </c>
      <c r="E42">
        <v>0</v>
      </c>
      <c r="F42">
        <v>1</v>
      </c>
      <c r="G42" t="str">
        <f t="shared" si="1"/>
        <v>insert into game_score (id, matchid, squad, goals, points, time_type) values (606, 150, 598, 2, 0, 1);</v>
      </c>
    </row>
    <row r="43" spans="1:7" x14ac:dyDescent="0.25">
      <c r="A43">
        <f t="shared" si="2"/>
        <v>607</v>
      </c>
      <c r="B43">
        <f t="shared" ref="B43" si="13">B41</f>
        <v>150</v>
      </c>
      <c r="C43">
        <v>593</v>
      </c>
      <c r="D43">
        <v>1</v>
      </c>
      <c r="E43">
        <v>0</v>
      </c>
      <c r="F43">
        <v>2</v>
      </c>
      <c r="G43" t="str">
        <f t="shared" si="1"/>
        <v>insert into game_score (id, matchid, squad, goals, points, time_type) values (607, 150, 593, 1, 0, 2);</v>
      </c>
    </row>
    <row r="44" spans="1:7" x14ac:dyDescent="0.25">
      <c r="A44">
        <f t="shared" si="2"/>
        <v>608</v>
      </c>
      <c r="B44">
        <f t="shared" ref="B44" si="14">B41</f>
        <v>150</v>
      </c>
      <c r="C44">
        <v>593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(608, 150, 593, 1, 0, 1);</v>
      </c>
    </row>
    <row r="45" spans="1:7" x14ac:dyDescent="0.25">
      <c r="A45">
        <f t="shared" si="2"/>
        <v>609</v>
      </c>
      <c r="B45">
        <f t="shared" ref="B45" si="15">B41+1</f>
        <v>151</v>
      </c>
      <c r="C45">
        <v>598</v>
      </c>
      <c r="D45">
        <v>7</v>
      </c>
      <c r="E45">
        <v>2</v>
      </c>
      <c r="F45">
        <v>2</v>
      </c>
      <c r="G45" t="str">
        <f t="shared" si="1"/>
        <v>insert into game_score (id, matchid, squad, goals, points, time_type) values (609, 151, 598, 7, 2, 2);</v>
      </c>
    </row>
    <row r="46" spans="1:7" x14ac:dyDescent="0.25">
      <c r="A46">
        <f t="shared" si="2"/>
        <v>610</v>
      </c>
      <c r="B46">
        <f t="shared" ref="B46" si="16">B45</f>
        <v>151</v>
      </c>
      <c r="C46">
        <v>598</v>
      </c>
      <c r="D46">
        <v>3</v>
      </c>
      <c r="E46">
        <v>0</v>
      </c>
      <c r="F46">
        <v>1</v>
      </c>
      <c r="G46" t="str">
        <f t="shared" si="1"/>
        <v>insert into game_score (id, matchid, squad, goals, points, time_type) values (610, 151, 598, 3, 0, 1);</v>
      </c>
    </row>
    <row r="47" spans="1:7" x14ac:dyDescent="0.25">
      <c r="A47">
        <f t="shared" si="2"/>
        <v>611</v>
      </c>
      <c r="B47">
        <f t="shared" ref="B47" si="17">B45</f>
        <v>151</v>
      </c>
      <c r="C47">
        <v>57</v>
      </c>
      <c r="D47">
        <v>0</v>
      </c>
      <c r="E47">
        <v>0</v>
      </c>
      <c r="F47">
        <v>2</v>
      </c>
      <c r="G47" t="str">
        <f t="shared" si="1"/>
        <v>insert into game_score (id, matchid, squad, goals, points, time_type) values (611, 151, 57, 0, 0, 2);</v>
      </c>
    </row>
    <row r="48" spans="1:7" x14ac:dyDescent="0.25">
      <c r="A48">
        <f t="shared" si="2"/>
        <v>612</v>
      </c>
      <c r="B48">
        <f t="shared" ref="B48" si="18">B45</f>
        <v>151</v>
      </c>
      <c r="C48">
        <v>57</v>
      </c>
      <c r="D48">
        <v>0</v>
      </c>
      <c r="E48">
        <v>0</v>
      </c>
      <c r="F48">
        <v>1</v>
      </c>
      <c r="G48" t="str">
        <f t="shared" si="1"/>
        <v>insert into game_score (id, matchid, squad, goals, points, time_type) values (612, 151, 57, 0, 0, 1);</v>
      </c>
    </row>
    <row r="49" spans="1:7" x14ac:dyDescent="0.25">
      <c r="A49">
        <f t="shared" si="2"/>
        <v>613</v>
      </c>
      <c r="B49">
        <f t="shared" ref="B49" si="19">B45+1</f>
        <v>152</v>
      </c>
      <c r="C49">
        <v>55</v>
      </c>
      <c r="D49">
        <v>2</v>
      </c>
      <c r="E49">
        <v>2</v>
      </c>
      <c r="F49">
        <v>2</v>
      </c>
      <c r="G49" t="str">
        <f t="shared" si="1"/>
        <v>insert into game_score (id, matchid, squad, goals, points, time_type) values (613, 152, 55, 2, 2, 2);</v>
      </c>
    </row>
    <row r="50" spans="1:7" x14ac:dyDescent="0.25">
      <c r="A50">
        <f t="shared" si="2"/>
        <v>614</v>
      </c>
      <c r="B50">
        <f t="shared" ref="B50" si="20">B49</f>
        <v>152</v>
      </c>
      <c r="C50">
        <v>55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(614, 152, 55, 0, 0, 1);</v>
      </c>
    </row>
    <row r="51" spans="1:7" x14ac:dyDescent="0.25">
      <c r="A51">
        <f t="shared" si="2"/>
        <v>615</v>
      </c>
      <c r="B51">
        <f t="shared" ref="B51" si="21">B49</f>
        <v>152</v>
      </c>
      <c r="C51">
        <v>591</v>
      </c>
      <c r="D51">
        <v>0</v>
      </c>
      <c r="E51">
        <v>0</v>
      </c>
      <c r="F51">
        <v>2</v>
      </c>
      <c r="G51" t="str">
        <f t="shared" si="1"/>
        <v>insert into game_score (id, matchid, squad, goals, points, time_type) values (615, 152, 591, 0, 0, 2);</v>
      </c>
    </row>
    <row r="52" spans="1:7" x14ac:dyDescent="0.25">
      <c r="A52">
        <f t="shared" si="2"/>
        <v>616</v>
      </c>
      <c r="B52">
        <f t="shared" ref="B52" si="22">B49</f>
        <v>152</v>
      </c>
      <c r="C52">
        <v>591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(616, 152, 591, 0, 0, 1);</v>
      </c>
    </row>
    <row r="53" spans="1:7" x14ac:dyDescent="0.25">
      <c r="A53">
        <f t="shared" si="2"/>
        <v>617</v>
      </c>
      <c r="B53">
        <f t="shared" ref="B53" si="23">B49+1</f>
        <v>153</v>
      </c>
      <c r="C53">
        <v>56</v>
      </c>
      <c r="D53">
        <v>2</v>
      </c>
      <c r="E53">
        <v>2</v>
      </c>
      <c r="F53">
        <v>2</v>
      </c>
      <c r="G53" t="str">
        <f t="shared" si="1"/>
        <v>insert into game_score (id, matchid, squad, goals, points, time_type) values (617, 153, 56, 2, 2, 2);</v>
      </c>
    </row>
    <row r="54" spans="1:7" x14ac:dyDescent="0.25">
      <c r="A54">
        <f t="shared" si="2"/>
        <v>618</v>
      </c>
      <c r="B54">
        <f t="shared" ref="B54" si="24">B53</f>
        <v>153</v>
      </c>
      <c r="C54">
        <v>56</v>
      </c>
      <c r="D54">
        <v>1</v>
      </c>
      <c r="E54">
        <v>0</v>
      </c>
      <c r="F54">
        <v>1</v>
      </c>
      <c r="G54" t="str">
        <f t="shared" si="1"/>
        <v>insert into game_score (id, matchid, squad, goals, points, time_type) values (618, 153, 56, 1, 0, 1);</v>
      </c>
    </row>
    <row r="55" spans="1:7" x14ac:dyDescent="0.25">
      <c r="A55">
        <f t="shared" si="2"/>
        <v>619</v>
      </c>
      <c r="B55">
        <f t="shared" ref="B55" si="25">B53</f>
        <v>153</v>
      </c>
      <c r="C55">
        <v>57</v>
      </c>
      <c r="D55">
        <v>0</v>
      </c>
      <c r="E55">
        <v>0</v>
      </c>
      <c r="F55">
        <v>2</v>
      </c>
      <c r="G55" t="str">
        <f t="shared" si="1"/>
        <v>insert into game_score (id, matchid, squad, goals, points, time_type) values (619, 153, 57, 0, 0, 2);</v>
      </c>
    </row>
    <row r="56" spans="1:7" x14ac:dyDescent="0.25">
      <c r="A56">
        <f t="shared" si="2"/>
        <v>620</v>
      </c>
      <c r="B56">
        <f t="shared" ref="B56" si="26">B53</f>
        <v>153</v>
      </c>
      <c r="C56">
        <v>57</v>
      </c>
      <c r="D56">
        <v>0</v>
      </c>
      <c r="E56">
        <v>0</v>
      </c>
      <c r="F56">
        <v>1</v>
      </c>
      <c r="G56" t="str">
        <f t="shared" si="1"/>
        <v>insert into game_score (id, matchid, squad, goals, points, time_type) values (620, 153, 57, 0, 0, 1);</v>
      </c>
    </row>
    <row r="57" spans="1:7" x14ac:dyDescent="0.25">
      <c r="A57">
        <f t="shared" si="2"/>
        <v>621</v>
      </c>
      <c r="B57">
        <f t="shared" ref="B57" si="27">B53+1</f>
        <v>154</v>
      </c>
      <c r="C57">
        <v>54</v>
      </c>
      <c r="D57">
        <v>4</v>
      </c>
      <c r="E57">
        <v>2</v>
      </c>
      <c r="F57">
        <v>2</v>
      </c>
      <c r="G57" t="str">
        <f t="shared" si="1"/>
        <v>insert into game_score (id, matchid, squad, goals, points, time_type) values (621, 154, 54, 4, 2, 2);</v>
      </c>
    </row>
    <row r="58" spans="1:7" x14ac:dyDescent="0.25">
      <c r="A58">
        <f t="shared" si="2"/>
        <v>622</v>
      </c>
      <c r="B58">
        <f t="shared" ref="B58" si="28">B57</f>
        <v>154</v>
      </c>
      <c r="C58">
        <v>54</v>
      </c>
      <c r="D58">
        <v>1</v>
      </c>
      <c r="E58">
        <v>0</v>
      </c>
      <c r="F58">
        <v>1</v>
      </c>
      <c r="G58" t="str">
        <f t="shared" si="1"/>
        <v>insert into game_score (id, matchid, squad, goals, points, time_type) values (622, 154, 54, 1, 0, 1);</v>
      </c>
    </row>
    <row r="59" spans="1:7" x14ac:dyDescent="0.25">
      <c r="A59">
        <f t="shared" si="2"/>
        <v>623</v>
      </c>
      <c r="B59">
        <f t="shared" ref="B59" si="29">B57</f>
        <v>154</v>
      </c>
      <c r="C59">
        <v>593</v>
      </c>
      <c r="D59">
        <v>2</v>
      </c>
      <c r="E59">
        <v>0</v>
      </c>
      <c r="F59">
        <v>2</v>
      </c>
      <c r="G59" t="str">
        <f t="shared" si="1"/>
        <v>insert into game_score (id, matchid, squad, goals, points, time_type) values (623, 154, 593, 2, 0, 2);</v>
      </c>
    </row>
    <row r="60" spans="1:7" x14ac:dyDescent="0.25">
      <c r="A60">
        <f t="shared" si="2"/>
        <v>624</v>
      </c>
      <c r="B60">
        <f t="shared" ref="B60" si="30">B57</f>
        <v>154</v>
      </c>
      <c r="C60">
        <v>593</v>
      </c>
      <c r="D60">
        <v>0</v>
      </c>
      <c r="E60">
        <v>0</v>
      </c>
      <c r="F60">
        <v>1</v>
      </c>
      <c r="G60" t="str">
        <f t="shared" si="1"/>
        <v>insert into game_score (id, matchid, squad, goals, points, time_type) values (624, 154, 593, 0, 0, 1);</v>
      </c>
    </row>
    <row r="61" spans="1:7" x14ac:dyDescent="0.25">
      <c r="A61">
        <f t="shared" si="2"/>
        <v>625</v>
      </c>
      <c r="B61">
        <f t="shared" ref="B61" si="31">B57+1</f>
        <v>155</v>
      </c>
      <c r="C61">
        <v>54</v>
      </c>
      <c r="D61">
        <v>9</v>
      </c>
      <c r="E61">
        <v>2</v>
      </c>
      <c r="F61">
        <v>2</v>
      </c>
      <c r="G61" t="str">
        <f t="shared" si="1"/>
        <v>insert into game_score (id, matchid, squad, goals, points, time_type) values (625, 155, 54, 9, 2, 2);</v>
      </c>
    </row>
    <row r="62" spans="1:7" x14ac:dyDescent="0.25">
      <c r="A62">
        <f t="shared" si="2"/>
        <v>626</v>
      </c>
      <c r="B62">
        <f t="shared" ref="B62" si="32">B61</f>
        <v>155</v>
      </c>
      <c r="C62">
        <v>54</v>
      </c>
      <c r="D62">
        <v>6</v>
      </c>
      <c r="E62">
        <v>0</v>
      </c>
      <c r="F62">
        <v>1</v>
      </c>
      <c r="G62" t="str">
        <f t="shared" si="1"/>
        <v>insert into game_score (id, matchid, squad, goals, points, time_type) values (626, 155, 54, 6, 0, 1);</v>
      </c>
    </row>
    <row r="63" spans="1:7" x14ac:dyDescent="0.25">
      <c r="A63">
        <f t="shared" si="2"/>
        <v>627</v>
      </c>
      <c r="B63">
        <f t="shared" ref="B63" si="33">B61</f>
        <v>155</v>
      </c>
      <c r="C63">
        <v>57</v>
      </c>
      <c r="D63">
        <v>1</v>
      </c>
      <c r="E63">
        <v>0</v>
      </c>
      <c r="F63">
        <v>2</v>
      </c>
      <c r="G63" t="str">
        <f t="shared" si="1"/>
        <v>insert into game_score (id, matchid, squad, goals, points, time_type) values (627, 155, 57, 1, 0, 2);</v>
      </c>
    </row>
    <row r="64" spans="1:7" x14ac:dyDescent="0.25">
      <c r="A64">
        <f t="shared" si="2"/>
        <v>628</v>
      </c>
      <c r="B64">
        <f t="shared" ref="B64" si="34">B61</f>
        <v>155</v>
      </c>
      <c r="C64">
        <v>57</v>
      </c>
      <c r="D64">
        <v>0</v>
      </c>
      <c r="E64">
        <v>0</v>
      </c>
      <c r="F64">
        <v>1</v>
      </c>
      <c r="G64" t="str">
        <f t="shared" si="1"/>
        <v>insert into game_score (id, matchid, squad, goals, points, time_type) values (628, 155, 57, 0, 0, 1);</v>
      </c>
    </row>
    <row r="65" spans="1:7" x14ac:dyDescent="0.25">
      <c r="A65">
        <f t="shared" si="2"/>
        <v>629</v>
      </c>
      <c r="B65">
        <f t="shared" ref="B65:B105" si="35">B61+1</f>
        <v>156</v>
      </c>
      <c r="C65">
        <v>55</v>
      </c>
      <c r="D65">
        <v>3</v>
      </c>
      <c r="E65">
        <v>2</v>
      </c>
      <c r="F65">
        <v>2</v>
      </c>
      <c r="G65" t="str">
        <f t="shared" si="1"/>
        <v>insert into game_score (id, matchid, squad, goals, points, time_type) values (629, 156, 55, 3, 2, 2);</v>
      </c>
    </row>
    <row r="66" spans="1:7" x14ac:dyDescent="0.25">
      <c r="A66">
        <f t="shared" si="2"/>
        <v>630</v>
      </c>
      <c r="B66">
        <f t="shared" ref="B66:B106" si="36">B65</f>
        <v>156</v>
      </c>
      <c r="C66">
        <v>55</v>
      </c>
      <c r="D66">
        <v>3</v>
      </c>
      <c r="E66">
        <v>0</v>
      </c>
      <c r="F66">
        <v>1</v>
      </c>
      <c r="G66" t="str">
        <f t="shared" si="1"/>
        <v>insert into game_score (id, matchid, squad, goals, points, time_type) values (630, 156, 55, 3, 0, 1);</v>
      </c>
    </row>
    <row r="67" spans="1:7" x14ac:dyDescent="0.25">
      <c r="A67">
        <f t="shared" si="2"/>
        <v>631</v>
      </c>
      <c r="B67">
        <f t="shared" ref="B67:B107" si="37">B65</f>
        <v>156</v>
      </c>
      <c r="C67">
        <v>598</v>
      </c>
      <c r="D67">
        <v>0</v>
      </c>
      <c r="E67">
        <v>0</v>
      </c>
      <c r="F67">
        <v>2</v>
      </c>
      <c r="G67" t="str">
        <f t="shared" si="1"/>
        <v>insert into game_score (id, matchid, squad, goals, points, time_type) values (631, 156, 598, 0, 0, 2);</v>
      </c>
    </row>
    <row r="68" spans="1:7" x14ac:dyDescent="0.25">
      <c r="A68">
        <f t="shared" si="2"/>
        <v>632</v>
      </c>
      <c r="B68">
        <f t="shared" ref="B68:B108" si="38">B65</f>
        <v>156</v>
      </c>
      <c r="C68">
        <v>598</v>
      </c>
      <c r="D68">
        <v>0</v>
      </c>
      <c r="E68">
        <v>0</v>
      </c>
      <c r="F68">
        <v>1</v>
      </c>
      <c r="G68" t="str">
        <f t="shared" si="1"/>
        <v>insert into game_score (id, matchid, squad, goals, points, time_type) values (632, 156, 598, 0, 0, 1);</v>
      </c>
    </row>
    <row r="69" spans="1:7" x14ac:dyDescent="0.25">
      <c r="A69">
        <f t="shared" si="2"/>
        <v>633</v>
      </c>
      <c r="B69">
        <f t="shared" si="35"/>
        <v>157</v>
      </c>
      <c r="C69">
        <v>591</v>
      </c>
      <c r="D69">
        <v>0</v>
      </c>
      <c r="E69">
        <v>1</v>
      </c>
      <c r="F69">
        <v>2</v>
      </c>
      <c r="G69" t="str">
        <f t="shared" si="1"/>
        <v>insert into game_score (id, matchid, squad, goals, points, time_type) values (633, 157, 591, 0, 1, 2);</v>
      </c>
    </row>
    <row r="70" spans="1:7" x14ac:dyDescent="0.25">
      <c r="A70">
        <f t="shared" si="2"/>
        <v>634</v>
      </c>
      <c r="B70">
        <f t="shared" si="36"/>
        <v>157</v>
      </c>
      <c r="C70">
        <v>591</v>
      </c>
      <c r="D70">
        <v>0</v>
      </c>
      <c r="E70">
        <v>0</v>
      </c>
      <c r="F70">
        <v>1</v>
      </c>
      <c r="G70" t="str">
        <f t="shared" si="1"/>
        <v>insert into game_score (id, matchid, squad, goals, points, time_type) values (634, 157, 591, 0, 0, 1);</v>
      </c>
    </row>
    <row r="71" spans="1:7" x14ac:dyDescent="0.25">
      <c r="A71">
        <f t="shared" si="2"/>
        <v>635</v>
      </c>
      <c r="B71">
        <f t="shared" si="37"/>
        <v>157</v>
      </c>
      <c r="C71">
        <v>593</v>
      </c>
      <c r="D71">
        <v>0</v>
      </c>
      <c r="E71">
        <v>1</v>
      </c>
      <c r="F71">
        <v>2</v>
      </c>
      <c r="G71" t="str">
        <f t="shared" si="1"/>
        <v>insert into game_score (id, matchid, squad, goals, points, time_type) values (635, 157, 593, 0, 1, 2);</v>
      </c>
    </row>
    <row r="72" spans="1:7" x14ac:dyDescent="0.25">
      <c r="A72">
        <f t="shared" si="2"/>
        <v>636</v>
      </c>
      <c r="B72">
        <f t="shared" si="38"/>
        <v>157</v>
      </c>
      <c r="C72">
        <v>593</v>
      </c>
      <c r="D72">
        <v>0</v>
      </c>
      <c r="E72">
        <v>0</v>
      </c>
      <c r="F72">
        <v>1</v>
      </c>
      <c r="G72" t="str">
        <f t="shared" si="1"/>
        <v>insert into game_score (id, matchid, squad, goals, points, time_type) values (636, 157, 593, 0, 0, 1);</v>
      </c>
    </row>
    <row r="73" spans="1:7" x14ac:dyDescent="0.25">
      <c r="A73">
        <f t="shared" si="2"/>
        <v>637</v>
      </c>
      <c r="B73">
        <f t="shared" si="35"/>
        <v>158</v>
      </c>
      <c r="C73">
        <v>56</v>
      </c>
      <c r="D73">
        <v>1</v>
      </c>
      <c r="E73">
        <v>1</v>
      </c>
      <c r="F73">
        <v>2</v>
      </c>
      <c r="G73" t="str">
        <f t="shared" si="1"/>
        <v>insert into game_score (id, matchid, squad, goals, points, time_type) values (637, 158, 56, 1, 1, 2);</v>
      </c>
    </row>
    <row r="74" spans="1:7" x14ac:dyDescent="0.25">
      <c r="A74">
        <f t="shared" si="2"/>
        <v>638</v>
      </c>
      <c r="B74">
        <f t="shared" si="36"/>
        <v>158</v>
      </c>
      <c r="C74">
        <v>56</v>
      </c>
      <c r="D74">
        <v>1</v>
      </c>
      <c r="E74">
        <v>0</v>
      </c>
      <c r="F74">
        <v>1</v>
      </c>
      <c r="G74" t="str">
        <f t="shared" si="1"/>
        <v>insert into game_score (id, matchid, squad, goals, points, time_type) values (638, 158, 56, 1, 0, 1);</v>
      </c>
    </row>
    <row r="75" spans="1:7" x14ac:dyDescent="0.25">
      <c r="A75">
        <f t="shared" si="2"/>
        <v>639</v>
      </c>
      <c r="B75">
        <f t="shared" si="37"/>
        <v>158</v>
      </c>
      <c r="C75">
        <v>54</v>
      </c>
      <c r="D75">
        <v>1</v>
      </c>
      <c r="E75">
        <v>1</v>
      </c>
      <c r="F75">
        <v>2</v>
      </c>
      <c r="G75" t="str">
        <f t="shared" si="1"/>
        <v>insert into game_score (id, matchid, squad, goals, points, time_type) values (639, 158, 54, 1, 1, 2);</v>
      </c>
    </row>
    <row r="76" spans="1:7" x14ac:dyDescent="0.25">
      <c r="A76">
        <f t="shared" si="2"/>
        <v>640</v>
      </c>
      <c r="B76">
        <f t="shared" si="38"/>
        <v>158</v>
      </c>
      <c r="C76">
        <v>54</v>
      </c>
      <c r="D76">
        <v>0</v>
      </c>
      <c r="E76">
        <v>0</v>
      </c>
      <c r="F76">
        <v>1</v>
      </c>
      <c r="G76" t="str">
        <f t="shared" si="1"/>
        <v>insert into game_score (id, matchid, squad, goals, points, time_type) values (640, 158, 54, 0, 0, 1);</v>
      </c>
    </row>
    <row r="77" spans="1:7" x14ac:dyDescent="0.25">
      <c r="A77">
        <f t="shared" si="2"/>
        <v>641</v>
      </c>
      <c r="B77">
        <f t="shared" si="35"/>
        <v>159</v>
      </c>
      <c r="C77">
        <v>598</v>
      </c>
      <c r="D77">
        <v>2</v>
      </c>
      <c r="E77">
        <v>2</v>
      </c>
      <c r="F77">
        <v>2</v>
      </c>
      <c r="G77" t="str">
        <f t="shared" si="1"/>
        <v>insert into game_score (id, matchid, squad, goals, points, time_type) values (641, 159, 598, 2, 2, 2);</v>
      </c>
    </row>
    <row r="78" spans="1:7" x14ac:dyDescent="0.25">
      <c r="A78">
        <f t="shared" si="2"/>
        <v>642</v>
      </c>
      <c r="B78">
        <f t="shared" si="36"/>
        <v>159</v>
      </c>
      <c r="C78">
        <v>598</v>
      </c>
      <c r="D78">
        <v>1</v>
      </c>
      <c r="E78">
        <v>0</v>
      </c>
      <c r="F78">
        <v>1</v>
      </c>
      <c r="G78" t="str">
        <f t="shared" si="1"/>
        <v>insert into game_score (id, matchid, squad, goals, points, time_type) values (642, 159, 598, 1, 0, 1);</v>
      </c>
    </row>
    <row r="79" spans="1:7" x14ac:dyDescent="0.25">
      <c r="A79">
        <f t="shared" si="2"/>
        <v>643</v>
      </c>
      <c r="B79">
        <f t="shared" si="37"/>
        <v>159</v>
      </c>
      <c r="C79">
        <v>591</v>
      </c>
      <c r="D79">
        <v>0</v>
      </c>
      <c r="E79">
        <v>0</v>
      </c>
      <c r="F79">
        <v>2</v>
      </c>
      <c r="G79" t="str">
        <f t="shared" si="1"/>
        <v>insert into game_score (id, matchid, squad, goals, points, time_type) values (643, 159, 591, 0, 0, 2);</v>
      </c>
    </row>
    <row r="80" spans="1:7" x14ac:dyDescent="0.25">
      <c r="A80">
        <f t="shared" si="2"/>
        <v>644</v>
      </c>
      <c r="B80">
        <f t="shared" si="38"/>
        <v>159</v>
      </c>
      <c r="C80">
        <v>591</v>
      </c>
      <c r="D80">
        <v>0</v>
      </c>
      <c r="E80">
        <v>0</v>
      </c>
      <c r="F80">
        <v>1</v>
      </c>
      <c r="G80" t="str">
        <f t="shared" si="1"/>
        <v>insert into game_score (id, matchid, squad, goals, points, time_type) values (644, 159, 591, 0, 0, 1);</v>
      </c>
    </row>
    <row r="81" spans="1:7" x14ac:dyDescent="0.25">
      <c r="A81">
        <f t="shared" si="2"/>
        <v>645</v>
      </c>
      <c r="B81">
        <f t="shared" si="35"/>
        <v>160</v>
      </c>
      <c r="C81">
        <v>54</v>
      </c>
      <c r="D81">
        <v>3</v>
      </c>
      <c r="E81">
        <v>2</v>
      </c>
      <c r="F81">
        <v>2</v>
      </c>
      <c r="G81" t="str">
        <f t="shared" si="1"/>
        <v>insert into game_score (id, matchid, squad, goals, points, time_type) values (645, 160, 54, 3, 2, 2);</v>
      </c>
    </row>
    <row r="82" spans="1:7" x14ac:dyDescent="0.25">
      <c r="A82">
        <f t="shared" si="2"/>
        <v>646</v>
      </c>
      <c r="B82">
        <f t="shared" si="36"/>
        <v>160</v>
      </c>
      <c r="C82">
        <v>54</v>
      </c>
      <c r="D82">
        <v>3</v>
      </c>
      <c r="E82">
        <v>0</v>
      </c>
      <c r="F82">
        <v>1</v>
      </c>
      <c r="G82" t="str">
        <f t="shared" si="1"/>
        <v>insert into game_score (id, matchid, squad, goals, points, time_type) values (646, 160, 54, 3, 0, 1);</v>
      </c>
    </row>
    <row r="83" spans="1:7" x14ac:dyDescent="0.25">
      <c r="A83">
        <f t="shared" si="2"/>
        <v>647</v>
      </c>
      <c r="B83">
        <f t="shared" si="37"/>
        <v>160</v>
      </c>
      <c r="C83">
        <v>55</v>
      </c>
      <c r="D83">
        <v>1</v>
      </c>
      <c r="E83">
        <v>0</v>
      </c>
      <c r="F83">
        <v>2</v>
      </c>
      <c r="G83" t="str">
        <f t="shared" si="1"/>
        <v>insert into game_score (id, matchid, squad, goals, points, time_type) values (647, 160, 55, 1, 0, 2);</v>
      </c>
    </row>
    <row r="84" spans="1:7" x14ac:dyDescent="0.25">
      <c r="A84">
        <f t="shared" si="2"/>
        <v>648</v>
      </c>
      <c r="B84">
        <f t="shared" si="38"/>
        <v>160</v>
      </c>
      <c r="C84">
        <v>55</v>
      </c>
      <c r="D84">
        <v>1</v>
      </c>
      <c r="E84">
        <v>0</v>
      </c>
      <c r="F84">
        <v>1</v>
      </c>
      <c r="G84" t="str">
        <f t="shared" si="1"/>
        <v>insert into game_score (id, matchid, squad, goals, points, time_type) values (648, 160, 55, 1, 0, 1);</v>
      </c>
    </row>
    <row r="85" spans="1:7" x14ac:dyDescent="0.25">
      <c r="A85">
        <f t="shared" si="2"/>
        <v>649</v>
      </c>
      <c r="B85">
        <f t="shared" si="35"/>
        <v>161</v>
      </c>
      <c r="C85">
        <v>57</v>
      </c>
      <c r="D85">
        <v>3</v>
      </c>
      <c r="E85">
        <v>2</v>
      </c>
      <c r="F85">
        <v>2</v>
      </c>
      <c r="G85" t="str">
        <f t="shared" si="1"/>
        <v>insert into game_score (id, matchid, squad, goals, points, time_type) values (649, 161, 57, 3, 2, 2);</v>
      </c>
    </row>
    <row r="86" spans="1:7" x14ac:dyDescent="0.25">
      <c r="A86">
        <f t="shared" si="2"/>
        <v>650</v>
      </c>
      <c r="B86">
        <f t="shared" si="36"/>
        <v>161</v>
      </c>
      <c r="C86">
        <v>57</v>
      </c>
      <c r="D86">
        <v>1</v>
      </c>
      <c r="E86">
        <v>0</v>
      </c>
      <c r="F86">
        <v>1</v>
      </c>
      <c r="G86" t="str">
        <f t="shared" si="1"/>
        <v>insert into game_score (id, matchid, squad, goals, points, time_type) values (650, 161, 57, 1, 0, 1);</v>
      </c>
    </row>
    <row r="87" spans="1:7" x14ac:dyDescent="0.25">
      <c r="A87">
        <f t="shared" si="2"/>
        <v>651</v>
      </c>
      <c r="B87">
        <f t="shared" si="37"/>
        <v>161</v>
      </c>
      <c r="C87">
        <v>593</v>
      </c>
      <c r="D87">
        <v>1</v>
      </c>
      <c r="E87">
        <v>0</v>
      </c>
      <c r="F87">
        <v>2</v>
      </c>
      <c r="G87" t="str">
        <f t="shared" si="1"/>
        <v>insert into game_score (id, matchid, squad, goals, points, time_type) values (651, 161, 593, 1, 0, 2);</v>
      </c>
    </row>
    <row r="88" spans="1:7" x14ac:dyDescent="0.25">
      <c r="A88">
        <f t="shared" si="2"/>
        <v>652</v>
      </c>
      <c r="B88">
        <f t="shared" si="38"/>
        <v>161</v>
      </c>
      <c r="C88">
        <v>593</v>
      </c>
      <c r="D88">
        <v>1</v>
      </c>
      <c r="E88">
        <v>0</v>
      </c>
      <c r="F88">
        <v>1</v>
      </c>
      <c r="G88" t="str">
        <f t="shared" si="1"/>
        <v>insert into game_score (id, matchid, squad, goals, points, time_type) values (652, 161, 593, 1, 0, 1);</v>
      </c>
    </row>
    <row r="89" spans="1:7" x14ac:dyDescent="0.25">
      <c r="A89">
        <f t="shared" si="2"/>
        <v>653</v>
      </c>
      <c r="B89">
        <f t="shared" si="35"/>
        <v>162</v>
      </c>
      <c r="C89">
        <v>56</v>
      </c>
      <c r="D89">
        <v>1</v>
      </c>
      <c r="E89">
        <v>2</v>
      </c>
      <c r="F89">
        <v>2</v>
      </c>
      <c r="G89" t="str">
        <f t="shared" ref="G89:G108" si="39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(653, 162, 56, 1, 2, 2);</v>
      </c>
    </row>
    <row r="90" spans="1:7" x14ac:dyDescent="0.25">
      <c r="A90">
        <f t="shared" si="2"/>
        <v>654</v>
      </c>
      <c r="B90">
        <f t="shared" si="36"/>
        <v>162</v>
      </c>
      <c r="C90">
        <v>56</v>
      </c>
      <c r="D90">
        <v>1</v>
      </c>
      <c r="E90">
        <v>0</v>
      </c>
      <c r="F90">
        <v>1</v>
      </c>
      <c r="G90" t="str">
        <f t="shared" si="39"/>
        <v>insert into game_score (id, matchid, squad, goals, points, time_type) values (654, 162, 56, 1, 0, 1);</v>
      </c>
    </row>
    <row r="91" spans="1:7" x14ac:dyDescent="0.25">
      <c r="A91">
        <f t="shared" ref="A91:A108" si="40">A90+1</f>
        <v>655</v>
      </c>
      <c r="B91">
        <f t="shared" si="37"/>
        <v>162</v>
      </c>
      <c r="C91">
        <v>598</v>
      </c>
      <c r="D91">
        <v>0</v>
      </c>
      <c r="E91">
        <v>0</v>
      </c>
      <c r="F91">
        <v>2</v>
      </c>
      <c r="G91" t="str">
        <f t="shared" si="39"/>
        <v>insert into game_score (id, matchid, squad, goals, points, time_type) values (655, 162, 598, 0, 0, 2);</v>
      </c>
    </row>
    <row r="92" spans="1:7" x14ac:dyDescent="0.25">
      <c r="A92">
        <f t="shared" si="40"/>
        <v>656</v>
      </c>
      <c r="B92">
        <f t="shared" si="38"/>
        <v>162</v>
      </c>
      <c r="C92">
        <v>598</v>
      </c>
      <c r="D92">
        <v>0</v>
      </c>
      <c r="E92">
        <v>0</v>
      </c>
      <c r="F92">
        <v>1</v>
      </c>
      <c r="G92" t="str">
        <f t="shared" si="39"/>
        <v>insert into game_score (id, matchid, squad, goals, points, time_type) values (656, 162, 598, 0, 0, 1);</v>
      </c>
    </row>
    <row r="93" spans="1:7" x14ac:dyDescent="0.25">
      <c r="A93">
        <f t="shared" si="40"/>
        <v>657</v>
      </c>
      <c r="B93">
        <f t="shared" si="35"/>
        <v>163</v>
      </c>
      <c r="C93">
        <v>591</v>
      </c>
      <c r="D93">
        <v>3</v>
      </c>
      <c r="E93">
        <v>1</v>
      </c>
      <c r="F93">
        <v>2</v>
      </c>
      <c r="G93" t="str">
        <f t="shared" si="39"/>
        <v>insert into game_score (id, matchid, squad, goals, points, time_type) values (657, 163, 591, 3, 1, 2);</v>
      </c>
    </row>
    <row r="94" spans="1:7" x14ac:dyDescent="0.25">
      <c r="A94">
        <f t="shared" si="40"/>
        <v>658</v>
      </c>
      <c r="B94">
        <f t="shared" si="36"/>
        <v>163</v>
      </c>
      <c r="C94">
        <v>591</v>
      </c>
      <c r="D94">
        <v>0</v>
      </c>
      <c r="E94">
        <v>0</v>
      </c>
      <c r="F94">
        <v>1</v>
      </c>
      <c r="G94" t="str">
        <f t="shared" si="39"/>
        <v>insert into game_score (id, matchid, squad, goals, points, time_type) values (658, 163, 591, 0, 0, 1);</v>
      </c>
    </row>
    <row r="95" spans="1:7" x14ac:dyDescent="0.25">
      <c r="A95">
        <f t="shared" si="40"/>
        <v>659</v>
      </c>
      <c r="B95">
        <f t="shared" si="37"/>
        <v>163</v>
      </c>
      <c r="C95">
        <v>57</v>
      </c>
      <c r="D95">
        <v>3</v>
      </c>
      <c r="E95">
        <v>1</v>
      </c>
      <c r="F95">
        <v>2</v>
      </c>
      <c r="G95" t="str">
        <f t="shared" si="39"/>
        <v>insert into game_score (id, matchid, squad, goals, points, time_type) values (659, 163, 57, 3, 1, 2);</v>
      </c>
    </row>
    <row r="96" spans="1:7" x14ac:dyDescent="0.25">
      <c r="A96">
        <f t="shared" si="40"/>
        <v>660</v>
      </c>
      <c r="B96">
        <f t="shared" si="38"/>
        <v>163</v>
      </c>
      <c r="C96">
        <v>57</v>
      </c>
      <c r="D96">
        <v>2</v>
      </c>
      <c r="E96">
        <v>0</v>
      </c>
      <c r="F96">
        <v>1</v>
      </c>
      <c r="G96" t="str">
        <f t="shared" si="39"/>
        <v>insert into game_score (id, matchid, squad, goals, points, time_type) values (660, 163, 57, 2, 0, 1);</v>
      </c>
    </row>
    <row r="97" spans="1:7" x14ac:dyDescent="0.25">
      <c r="A97">
        <f t="shared" si="40"/>
        <v>661</v>
      </c>
      <c r="B97">
        <f t="shared" si="35"/>
        <v>164</v>
      </c>
      <c r="C97">
        <v>55</v>
      </c>
      <c r="D97">
        <v>9</v>
      </c>
      <c r="E97">
        <v>2</v>
      </c>
      <c r="F97">
        <v>2</v>
      </c>
      <c r="G97" t="str">
        <f t="shared" si="39"/>
        <v>insert into game_score (id, matchid, squad, goals, points, time_type) values (661, 164, 55, 9, 2, 2);</v>
      </c>
    </row>
    <row r="98" spans="1:7" x14ac:dyDescent="0.25">
      <c r="A98">
        <f t="shared" si="40"/>
        <v>662</v>
      </c>
      <c r="B98">
        <f t="shared" si="36"/>
        <v>164</v>
      </c>
      <c r="C98">
        <v>55</v>
      </c>
      <c r="D98">
        <v>5</v>
      </c>
      <c r="E98">
        <v>0</v>
      </c>
      <c r="F98">
        <v>1</v>
      </c>
      <c r="G98" t="str">
        <f t="shared" si="39"/>
        <v>insert into game_score (id, matchid, squad, goals, points, time_type) values (662, 164, 55, 5, 0, 1);</v>
      </c>
    </row>
    <row r="99" spans="1:7" x14ac:dyDescent="0.25">
      <c r="A99">
        <f t="shared" si="40"/>
        <v>663</v>
      </c>
      <c r="B99">
        <f t="shared" si="37"/>
        <v>164</v>
      </c>
      <c r="C99">
        <v>593</v>
      </c>
      <c r="D99">
        <v>2</v>
      </c>
      <c r="E99">
        <v>0</v>
      </c>
      <c r="F99">
        <v>2</v>
      </c>
      <c r="G99" t="str">
        <f t="shared" si="39"/>
        <v>insert into game_score (id, matchid, squad, goals, points, time_type) values (663, 164, 593, 2, 0, 2);</v>
      </c>
    </row>
    <row r="100" spans="1:7" x14ac:dyDescent="0.25">
      <c r="A100">
        <f t="shared" si="40"/>
        <v>664</v>
      </c>
      <c r="B100">
        <f t="shared" si="38"/>
        <v>164</v>
      </c>
      <c r="C100">
        <v>593</v>
      </c>
      <c r="D100">
        <v>1</v>
      </c>
      <c r="E100">
        <v>0</v>
      </c>
      <c r="F100">
        <v>1</v>
      </c>
      <c r="G100" t="str">
        <f t="shared" si="39"/>
        <v>insert into game_score (id, matchid, squad, goals, points, time_type) values (664, 164, 593, 1, 0, 1);</v>
      </c>
    </row>
    <row r="101" spans="1:7" x14ac:dyDescent="0.25">
      <c r="A101">
        <f t="shared" si="40"/>
        <v>665</v>
      </c>
      <c r="B101">
        <f t="shared" si="35"/>
        <v>165</v>
      </c>
      <c r="C101">
        <v>54</v>
      </c>
      <c r="D101">
        <v>1</v>
      </c>
      <c r="E101">
        <v>2</v>
      </c>
      <c r="F101">
        <v>2</v>
      </c>
      <c r="G101" t="str">
        <f t="shared" si="39"/>
        <v>insert into game_score (id, matchid, squad, goals, points, time_type) values (665, 165, 54, 1, 2, 2);</v>
      </c>
    </row>
    <row r="102" spans="1:7" x14ac:dyDescent="0.25">
      <c r="A102">
        <f t="shared" si="40"/>
        <v>666</v>
      </c>
      <c r="B102">
        <f t="shared" si="36"/>
        <v>165</v>
      </c>
      <c r="C102">
        <v>54</v>
      </c>
      <c r="D102">
        <v>0</v>
      </c>
      <c r="E102">
        <v>0</v>
      </c>
      <c r="F102">
        <v>1</v>
      </c>
      <c r="G102" t="str">
        <f t="shared" si="39"/>
        <v>insert into game_score (id, matchid, squad, goals, points, time_type) values (666, 165, 54, 0, 0, 1);</v>
      </c>
    </row>
    <row r="103" spans="1:7" x14ac:dyDescent="0.25">
      <c r="A103">
        <f t="shared" si="40"/>
        <v>667</v>
      </c>
      <c r="B103">
        <f t="shared" si="37"/>
        <v>165</v>
      </c>
      <c r="C103">
        <v>598</v>
      </c>
      <c r="D103">
        <v>0</v>
      </c>
      <c r="E103">
        <v>0</v>
      </c>
      <c r="F103">
        <v>2</v>
      </c>
      <c r="G103" t="str">
        <f t="shared" si="39"/>
        <v>insert into game_score (id, matchid, squad, goals, points, time_type) values (667, 165, 598, 0, 0, 2);</v>
      </c>
    </row>
    <row r="104" spans="1:7" x14ac:dyDescent="0.25">
      <c r="A104">
        <f t="shared" si="40"/>
        <v>668</v>
      </c>
      <c r="B104">
        <f t="shared" si="38"/>
        <v>165</v>
      </c>
      <c r="C104">
        <v>598</v>
      </c>
      <c r="D104">
        <v>0</v>
      </c>
      <c r="E104">
        <v>0</v>
      </c>
      <c r="F104">
        <v>1</v>
      </c>
      <c r="G104" t="str">
        <f t="shared" si="39"/>
        <v>insert into game_score (id, matchid, squad, goals, points, time_type) values (668, 165, 598, 0, 0, 1);</v>
      </c>
    </row>
    <row r="105" spans="1:7" x14ac:dyDescent="0.25">
      <c r="A105">
        <f t="shared" si="40"/>
        <v>669</v>
      </c>
      <c r="B105">
        <f t="shared" si="35"/>
        <v>166</v>
      </c>
      <c r="C105">
        <v>55</v>
      </c>
      <c r="D105">
        <v>1</v>
      </c>
      <c r="E105">
        <v>2</v>
      </c>
      <c r="F105">
        <v>2</v>
      </c>
      <c r="G105" t="str">
        <f t="shared" si="39"/>
        <v>insert into game_score (id, matchid, squad, goals, points, time_type) values (669, 166, 55, 1, 2, 2);</v>
      </c>
    </row>
    <row r="106" spans="1:7" x14ac:dyDescent="0.25">
      <c r="A106">
        <f t="shared" si="40"/>
        <v>670</v>
      </c>
      <c r="B106">
        <f t="shared" si="36"/>
        <v>166</v>
      </c>
      <c r="C106">
        <v>55</v>
      </c>
      <c r="D106">
        <v>1</v>
      </c>
      <c r="E106">
        <v>0</v>
      </c>
      <c r="F106">
        <v>1</v>
      </c>
      <c r="G106" t="str">
        <f t="shared" si="39"/>
        <v>insert into game_score (id, matchid, squad, goals, points, time_type) values (670, 166, 55, 1, 0, 1);</v>
      </c>
    </row>
    <row r="107" spans="1:7" x14ac:dyDescent="0.25">
      <c r="A107">
        <f t="shared" si="40"/>
        <v>671</v>
      </c>
      <c r="B107">
        <f t="shared" si="37"/>
        <v>166</v>
      </c>
      <c r="C107">
        <v>56</v>
      </c>
      <c r="D107">
        <v>0</v>
      </c>
      <c r="E107">
        <v>0</v>
      </c>
      <c r="F107">
        <v>2</v>
      </c>
      <c r="G107" t="str">
        <f t="shared" si="39"/>
        <v>insert into game_score (id, matchid, squad, goals, points, time_type) values (671, 166, 56, 0, 0, 2);</v>
      </c>
    </row>
    <row r="108" spans="1:7" x14ac:dyDescent="0.25">
      <c r="A108">
        <f t="shared" si="40"/>
        <v>672</v>
      </c>
      <c r="B108">
        <f t="shared" si="38"/>
        <v>166</v>
      </c>
      <c r="C108">
        <v>56</v>
      </c>
      <c r="D108">
        <v>0</v>
      </c>
      <c r="E108">
        <v>0</v>
      </c>
      <c r="F108">
        <v>1</v>
      </c>
      <c r="G108" t="str">
        <f t="shared" si="39"/>
        <v>insert into game_score (id, matchid, squad, goals, points, time_type) values (672, 166, 56, 0, 0, 1);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6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167</v>
      </c>
      <c r="B2" s="2" t="str">
        <f>"1946-01-12"</f>
        <v>1946-01-12</v>
      </c>
      <c r="C2">
        <v>2</v>
      </c>
      <c r="G2" t="str">
        <f t="shared" si="0"/>
        <v>insert into game (matchid, matchdate, game_type) values (167, '1946-01-12', 2);</v>
      </c>
    </row>
    <row r="3" spans="1:7" x14ac:dyDescent="0.25">
      <c r="A3">
        <v>168</v>
      </c>
      <c r="B3" s="2" t="str">
        <f>"1946-01-16"</f>
        <v>1946-01-16</v>
      </c>
      <c r="C3">
        <v>2</v>
      </c>
      <c r="G3" t="str">
        <f t="shared" si="0"/>
        <v>insert into game (matchid, matchdate, game_type) values (168, '1946-01-16', 2);</v>
      </c>
    </row>
    <row r="4" spans="1:7" x14ac:dyDescent="0.25">
      <c r="A4">
        <v>169</v>
      </c>
      <c r="B4" s="2" t="str">
        <f>"1946-01-16"</f>
        <v>1946-01-16</v>
      </c>
      <c r="C4">
        <v>2</v>
      </c>
      <c r="G4" t="str">
        <f t="shared" si="0"/>
        <v>insert into game (matchid, matchdate, game_type) values (169, '1946-01-16', 2);</v>
      </c>
    </row>
    <row r="5" spans="1:7" x14ac:dyDescent="0.25">
      <c r="A5">
        <v>170</v>
      </c>
      <c r="B5" s="2" t="str">
        <f>"1946-01-19"</f>
        <v>1946-01-19</v>
      </c>
      <c r="C5">
        <v>2</v>
      </c>
      <c r="G5" t="str">
        <f t="shared" si="0"/>
        <v>insert into game (matchid, matchdate, game_type) values (170, '1946-01-19', 2);</v>
      </c>
    </row>
    <row r="6" spans="1:7" x14ac:dyDescent="0.25">
      <c r="A6">
        <v>171</v>
      </c>
      <c r="B6" s="2" t="str">
        <f>"1946-01-19"</f>
        <v>1946-01-19</v>
      </c>
      <c r="C6">
        <v>2</v>
      </c>
      <c r="G6" t="str">
        <f t="shared" si="0"/>
        <v>insert into game (matchid, matchdate, game_type) values (171, '1946-01-19', 2);</v>
      </c>
    </row>
    <row r="7" spans="1:7" x14ac:dyDescent="0.25">
      <c r="A7">
        <v>172</v>
      </c>
      <c r="B7" s="2" t="str">
        <f>"1946-01-23"</f>
        <v>1946-01-23</v>
      </c>
      <c r="C7">
        <v>2</v>
      </c>
      <c r="G7" t="str">
        <f t="shared" si="0"/>
        <v>insert into game (matchid, matchdate, game_type) values (172, '1946-01-23', 2);</v>
      </c>
    </row>
    <row r="8" spans="1:7" x14ac:dyDescent="0.25">
      <c r="A8">
        <v>173</v>
      </c>
      <c r="B8" s="2" t="str">
        <f>"1946-01-26"</f>
        <v>1946-01-26</v>
      </c>
      <c r="C8">
        <v>2</v>
      </c>
      <c r="G8" t="str">
        <f t="shared" si="0"/>
        <v>insert into game (matchid, matchdate, game_type) values (173, '1946-01-26', 2);</v>
      </c>
    </row>
    <row r="9" spans="1:7" x14ac:dyDescent="0.25">
      <c r="A9">
        <v>174</v>
      </c>
      <c r="B9" s="2" t="str">
        <f>"1946-01-26"</f>
        <v>1946-01-26</v>
      </c>
      <c r="C9">
        <v>2</v>
      </c>
      <c r="G9" t="str">
        <f t="shared" si="0"/>
        <v>insert into game (matchid, matchdate, game_type) values (174, '1946-01-26', 2);</v>
      </c>
    </row>
    <row r="10" spans="1:7" x14ac:dyDescent="0.25">
      <c r="A10">
        <v>175</v>
      </c>
      <c r="B10" s="2" t="str">
        <f>"1946-01-29"</f>
        <v>1946-01-29</v>
      </c>
      <c r="C10">
        <v>2</v>
      </c>
      <c r="G10" t="str">
        <f t="shared" si="0"/>
        <v>insert into game (matchid, matchdate, game_type) values (175, '1946-01-29', 2);</v>
      </c>
    </row>
    <row r="11" spans="1:7" x14ac:dyDescent="0.25">
      <c r="A11">
        <v>176</v>
      </c>
      <c r="B11" s="2" t="str">
        <f>"1946-01-29"</f>
        <v>1946-01-29</v>
      </c>
      <c r="C11">
        <v>2</v>
      </c>
      <c r="G11" t="str">
        <f t="shared" si="0"/>
        <v>insert into game (matchid, matchdate, game_type) values (176, '1946-01-29', 2);</v>
      </c>
    </row>
    <row r="12" spans="1:7" x14ac:dyDescent="0.25">
      <c r="A12">
        <v>177</v>
      </c>
      <c r="B12" s="2" t="str">
        <f>"1946-02-02"</f>
        <v>1946-02-02</v>
      </c>
      <c r="C12">
        <v>2</v>
      </c>
      <c r="G12" t="str">
        <f t="shared" si="0"/>
        <v>insert into game (matchid, matchdate, game_type) values (177, '1946-02-02', 2);</v>
      </c>
    </row>
    <row r="13" spans="1:7" x14ac:dyDescent="0.25">
      <c r="A13">
        <v>178</v>
      </c>
      <c r="B13" s="2" t="str">
        <f>"1946-02-02"</f>
        <v>1946-02-02</v>
      </c>
      <c r="C13">
        <v>2</v>
      </c>
      <c r="G13" t="str">
        <f t="shared" si="0"/>
        <v>insert into game (matchid, matchdate, game_type) values (178, '1946-02-02', 2);</v>
      </c>
    </row>
    <row r="14" spans="1:7" x14ac:dyDescent="0.25">
      <c r="A14">
        <v>179</v>
      </c>
      <c r="B14" s="2" t="str">
        <f>"1946-02-08"</f>
        <v>1946-02-08</v>
      </c>
      <c r="C14">
        <v>2</v>
      </c>
      <c r="G14" t="str">
        <f t="shared" si="0"/>
        <v>insert into game (matchid, matchdate, game_type) values (179, '1946-02-08', 2);</v>
      </c>
    </row>
    <row r="15" spans="1:7" x14ac:dyDescent="0.25">
      <c r="A15">
        <v>180</v>
      </c>
      <c r="B15" s="2" t="str">
        <f>"1946-02-08"</f>
        <v>1946-02-08</v>
      </c>
      <c r="C15">
        <v>2</v>
      </c>
      <c r="G15" t="str">
        <f t="shared" si="0"/>
        <v>insert into game (matchid, matchdate, game_type) values (180, '1946-02-08', 2);</v>
      </c>
    </row>
    <row r="16" spans="1:7" x14ac:dyDescent="0.25">
      <c r="A16">
        <v>181</v>
      </c>
      <c r="B16" s="2" t="str">
        <f>"1946-02-10"</f>
        <v>1946-02-10</v>
      </c>
      <c r="C16">
        <v>2</v>
      </c>
      <c r="G16" t="str">
        <f t="shared" si="0"/>
        <v>insert into game (matchid, matchdate, game_type) values (181, '1946-02-10', 2);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>
        <v>673</v>
      </c>
      <c r="B19">
        <v>167</v>
      </c>
      <c r="C19">
        <v>54</v>
      </c>
      <c r="D19">
        <v>2</v>
      </c>
      <c r="E19">
        <v>2</v>
      </c>
      <c r="F19">
        <v>2</v>
      </c>
      <c r="G19" t="str">
        <f t="shared" ref="G19:G78" si="1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(673, 167, 54, 2, 2, 2);</v>
      </c>
    </row>
    <row r="20" spans="1:7" x14ac:dyDescent="0.25">
      <c r="A20">
        <f>A19+1</f>
        <v>674</v>
      </c>
      <c r="B20">
        <f>B19</f>
        <v>167</v>
      </c>
      <c r="C20">
        <v>54</v>
      </c>
      <c r="D20">
        <v>0</v>
      </c>
      <c r="E20">
        <v>0</v>
      </c>
      <c r="F20">
        <v>1</v>
      </c>
      <c r="G20" t="str">
        <f t="shared" si="1"/>
        <v>insert into game_score (id, matchid, squad, goals, points, time_type) values (674, 167, 54, 0, 0, 1);</v>
      </c>
    </row>
    <row r="21" spans="1:7" x14ac:dyDescent="0.25">
      <c r="A21">
        <f t="shared" ref="A21:A78" si="2">A20+1</f>
        <v>675</v>
      </c>
      <c r="B21">
        <f>B19</f>
        <v>167</v>
      </c>
      <c r="C21">
        <v>595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(675, 167, 595, 0, 0, 2);</v>
      </c>
    </row>
    <row r="22" spans="1:7" x14ac:dyDescent="0.25">
      <c r="A22">
        <f t="shared" si="2"/>
        <v>676</v>
      </c>
      <c r="B22">
        <f>B19</f>
        <v>167</v>
      </c>
      <c r="C22">
        <v>595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(676, 167, 595, 0, 0, 1);</v>
      </c>
    </row>
    <row r="23" spans="1:7" x14ac:dyDescent="0.25">
      <c r="A23">
        <f t="shared" si="2"/>
        <v>677</v>
      </c>
      <c r="B23">
        <f>B19+1</f>
        <v>168</v>
      </c>
      <c r="C23">
        <v>55</v>
      </c>
      <c r="D23">
        <v>3</v>
      </c>
      <c r="E23">
        <v>2</v>
      </c>
      <c r="F23">
        <v>2</v>
      </c>
      <c r="G23" t="str">
        <f t="shared" si="1"/>
        <v>insert into game_score (id, matchid, squad, goals, points, time_type) values (677, 168, 55, 3, 2, 2);</v>
      </c>
    </row>
    <row r="24" spans="1:7" x14ac:dyDescent="0.25">
      <c r="A24">
        <f t="shared" si="2"/>
        <v>678</v>
      </c>
      <c r="B24">
        <f>B23</f>
        <v>168</v>
      </c>
      <c r="C24">
        <v>55</v>
      </c>
      <c r="D24">
        <v>1</v>
      </c>
      <c r="E24">
        <v>0</v>
      </c>
      <c r="F24">
        <v>1</v>
      </c>
      <c r="G24" t="str">
        <f t="shared" si="1"/>
        <v>insert into game_score (id, matchid, squad, goals, points, time_type) values (678, 168, 55, 1, 0, 1);</v>
      </c>
    </row>
    <row r="25" spans="1:7" x14ac:dyDescent="0.25">
      <c r="A25">
        <f t="shared" si="2"/>
        <v>679</v>
      </c>
      <c r="B25">
        <f>B23</f>
        <v>168</v>
      </c>
      <c r="C25">
        <v>591</v>
      </c>
      <c r="D25">
        <v>0</v>
      </c>
      <c r="E25">
        <v>0</v>
      </c>
      <c r="F25">
        <v>2</v>
      </c>
      <c r="G25" t="str">
        <f t="shared" si="1"/>
        <v>insert into game_score (id, matchid, squad, goals, points, time_type) values (679, 168, 591, 0, 0, 2);</v>
      </c>
    </row>
    <row r="26" spans="1:7" x14ac:dyDescent="0.25">
      <c r="A26">
        <f t="shared" si="2"/>
        <v>680</v>
      </c>
      <c r="B26">
        <f>B23</f>
        <v>168</v>
      </c>
      <c r="C26">
        <v>591</v>
      </c>
      <c r="D26">
        <v>0</v>
      </c>
      <c r="E26">
        <v>0</v>
      </c>
      <c r="F26">
        <v>1</v>
      </c>
      <c r="G26" t="str">
        <f t="shared" si="1"/>
        <v>insert into game_score (id, matchid, squad, goals, points, time_type) values (680, 168, 591, 0, 0, 1);</v>
      </c>
    </row>
    <row r="27" spans="1:7" x14ac:dyDescent="0.25">
      <c r="A27">
        <f t="shared" si="2"/>
        <v>681</v>
      </c>
      <c r="B27">
        <f t="shared" ref="B27" si="3">B23+1</f>
        <v>169</v>
      </c>
      <c r="C27">
        <v>598</v>
      </c>
      <c r="D27">
        <v>1</v>
      </c>
      <c r="E27">
        <v>2</v>
      </c>
      <c r="F27">
        <v>2</v>
      </c>
      <c r="G27" t="str">
        <f t="shared" si="1"/>
        <v>insert into game_score (id, matchid, squad, goals, points, time_type) values (681, 169, 598, 1, 2, 2);</v>
      </c>
    </row>
    <row r="28" spans="1:7" x14ac:dyDescent="0.25">
      <c r="A28">
        <f t="shared" si="2"/>
        <v>682</v>
      </c>
      <c r="B28">
        <f t="shared" ref="B28" si="4">B27</f>
        <v>169</v>
      </c>
      <c r="C28">
        <v>598</v>
      </c>
      <c r="D28">
        <v>1</v>
      </c>
      <c r="E28">
        <v>0</v>
      </c>
      <c r="F28">
        <v>1</v>
      </c>
      <c r="G28" t="str">
        <f t="shared" si="1"/>
        <v>insert into game_score (id, matchid, squad, goals, points, time_type) values (682, 169, 598, 1, 0, 1);</v>
      </c>
    </row>
    <row r="29" spans="1:7" x14ac:dyDescent="0.25">
      <c r="A29">
        <f t="shared" si="2"/>
        <v>683</v>
      </c>
      <c r="B29">
        <f t="shared" ref="B29" si="5">B27</f>
        <v>169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(683, 169, 56, 0, 0, 2);</v>
      </c>
    </row>
    <row r="30" spans="1:7" x14ac:dyDescent="0.25">
      <c r="A30">
        <f t="shared" si="2"/>
        <v>684</v>
      </c>
      <c r="B30">
        <f t="shared" ref="B30" si="6">B27</f>
        <v>169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(684, 169, 56, 0, 0, 1);</v>
      </c>
    </row>
    <row r="31" spans="1:7" x14ac:dyDescent="0.25">
      <c r="A31">
        <f t="shared" si="2"/>
        <v>685</v>
      </c>
      <c r="B31">
        <f t="shared" ref="B31" si="7">B27+1</f>
        <v>170</v>
      </c>
      <c r="C31">
        <v>56</v>
      </c>
      <c r="D31">
        <v>2</v>
      </c>
      <c r="E31">
        <v>2</v>
      </c>
      <c r="F31">
        <v>2</v>
      </c>
      <c r="G31" t="str">
        <f t="shared" si="1"/>
        <v>insert into game_score (id, matchid, squad, goals, points, time_type) values (685, 170, 56, 2, 2, 2);</v>
      </c>
    </row>
    <row r="32" spans="1:7" x14ac:dyDescent="0.25">
      <c r="A32">
        <f t="shared" si="2"/>
        <v>686</v>
      </c>
      <c r="B32">
        <f t="shared" ref="B32" si="8">B31</f>
        <v>170</v>
      </c>
      <c r="C32">
        <v>56</v>
      </c>
      <c r="D32">
        <v>1</v>
      </c>
      <c r="E32">
        <v>0</v>
      </c>
      <c r="F32">
        <v>1</v>
      </c>
      <c r="G32" t="str">
        <f t="shared" si="1"/>
        <v>insert into game_score (id, matchid, squad, goals, points, time_type) values (686, 170, 56, 1, 0, 1);</v>
      </c>
    </row>
    <row r="33" spans="1:7" x14ac:dyDescent="0.25">
      <c r="A33">
        <f t="shared" si="2"/>
        <v>687</v>
      </c>
      <c r="B33">
        <f t="shared" ref="B33" si="9">B31</f>
        <v>170</v>
      </c>
      <c r="C33">
        <v>595</v>
      </c>
      <c r="D33">
        <v>1</v>
      </c>
      <c r="E33">
        <v>0</v>
      </c>
      <c r="F33">
        <v>2</v>
      </c>
      <c r="G33" t="str">
        <f t="shared" si="1"/>
        <v>insert into game_score (id, matchid, squad, goals, points, time_type) values (687, 170, 595, 1, 0, 2);</v>
      </c>
    </row>
    <row r="34" spans="1:7" x14ac:dyDescent="0.25">
      <c r="A34">
        <f t="shared" si="2"/>
        <v>688</v>
      </c>
      <c r="B34">
        <f t="shared" ref="B34" si="10">B31</f>
        <v>170</v>
      </c>
      <c r="C34">
        <v>595</v>
      </c>
      <c r="D34">
        <v>0</v>
      </c>
      <c r="E34">
        <v>0</v>
      </c>
      <c r="F34">
        <v>1</v>
      </c>
      <c r="G34" t="str">
        <f t="shared" si="1"/>
        <v>insert into game_score (id, matchid, squad, goals, points, time_type) values (688, 170, 595, 0, 0, 1);</v>
      </c>
    </row>
    <row r="35" spans="1:7" x14ac:dyDescent="0.25">
      <c r="A35">
        <f t="shared" si="2"/>
        <v>689</v>
      </c>
      <c r="B35">
        <f t="shared" ref="B35" si="11">B31+1</f>
        <v>171</v>
      </c>
      <c r="C35">
        <v>54</v>
      </c>
      <c r="D35">
        <v>7</v>
      </c>
      <c r="E35">
        <v>2</v>
      </c>
      <c r="F35">
        <v>2</v>
      </c>
      <c r="G35" t="str">
        <f t="shared" si="1"/>
        <v>insert into game_score (id, matchid, squad, goals, points, time_type) values (689, 171, 54, 7, 2, 2);</v>
      </c>
    </row>
    <row r="36" spans="1:7" x14ac:dyDescent="0.25">
      <c r="A36">
        <f t="shared" si="2"/>
        <v>690</v>
      </c>
      <c r="B36">
        <f t="shared" ref="B36" si="12">B35</f>
        <v>171</v>
      </c>
      <c r="C36">
        <v>54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(690, 171, 54, 2, 0, 1);</v>
      </c>
    </row>
    <row r="37" spans="1:7" x14ac:dyDescent="0.25">
      <c r="A37">
        <f t="shared" si="2"/>
        <v>691</v>
      </c>
      <c r="B37">
        <f t="shared" ref="B37" si="13">B35</f>
        <v>171</v>
      </c>
      <c r="C37">
        <v>591</v>
      </c>
      <c r="D37">
        <v>1</v>
      </c>
      <c r="E37">
        <v>0</v>
      </c>
      <c r="F37">
        <v>2</v>
      </c>
      <c r="G37" t="str">
        <f t="shared" si="1"/>
        <v>insert into game_score (id, matchid, squad, goals, points, time_type) values (691, 171, 591, 1, 0, 2);</v>
      </c>
    </row>
    <row r="38" spans="1:7" x14ac:dyDescent="0.25">
      <c r="A38">
        <f t="shared" si="2"/>
        <v>692</v>
      </c>
      <c r="B38">
        <f t="shared" ref="B38" si="14">B35</f>
        <v>171</v>
      </c>
      <c r="C38">
        <v>591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(692, 171, 591, 0, 0, 1);</v>
      </c>
    </row>
    <row r="39" spans="1:7" x14ac:dyDescent="0.25">
      <c r="A39">
        <f t="shared" si="2"/>
        <v>693</v>
      </c>
      <c r="B39">
        <f t="shared" ref="B39" si="15">B35+1</f>
        <v>172</v>
      </c>
      <c r="C39">
        <v>55</v>
      </c>
      <c r="D39">
        <v>4</v>
      </c>
      <c r="E39">
        <v>2</v>
      </c>
      <c r="F39">
        <v>2</v>
      </c>
      <c r="G39" t="str">
        <f t="shared" si="1"/>
        <v>insert into game_score (id, matchid, squad, goals, points, time_type) values (693, 172, 55, 4, 2, 2);</v>
      </c>
    </row>
    <row r="40" spans="1:7" x14ac:dyDescent="0.25">
      <c r="A40">
        <f t="shared" si="2"/>
        <v>694</v>
      </c>
      <c r="B40">
        <f t="shared" ref="B40" si="16">B39</f>
        <v>172</v>
      </c>
      <c r="C40">
        <v>55</v>
      </c>
      <c r="D40">
        <v>4</v>
      </c>
      <c r="E40">
        <v>0</v>
      </c>
      <c r="F40">
        <v>1</v>
      </c>
      <c r="G40" t="str">
        <f t="shared" si="1"/>
        <v>insert into game_score (id, matchid, squad, goals, points, time_type) values (694, 172, 55, 4, 0, 1);</v>
      </c>
    </row>
    <row r="41" spans="1:7" x14ac:dyDescent="0.25">
      <c r="A41">
        <f t="shared" si="2"/>
        <v>695</v>
      </c>
      <c r="B41">
        <f t="shared" ref="B41" si="17">B39</f>
        <v>172</v>
      </c>
      <c r="C41">
        <v>598</v>
      </c>
      <c r="D41">
        <v>3</v>
      </c>
      <c r="E41">
        <v>0</v>
      </c>
      <c r="F41">
        <v>2</v>
      </c>
      <c r="G41" t="str">
        <f t="shared" si="1"/>
        <v>insert into game_score (id, matchid, squad, goals, points, time_type) values (695, 172, 598, 3, 0, 2);</v>
      </c>
    </row>
    <row r="42" spans="1:7" x14ac:dyDescent="0.25">
      <c r="A42">
        <f t="shared" si="2"/>
        <v>696</v>
      </c>
      <c r="B42">
        <f t="shared" ref="B42" si="18">B39</f>
        <v>172</v>
      </c>
      <c r="C42">
        <v>598</v>
      </c>
      <c r="D42">
        <v>2</v>
      </c>
      <c r="E42">
        <v>0</v>
      </c>
      <c r="F42">
        <v>1</v>
      </c>
      <c r="G42" t="str">
        <f t="shared" si="1"/>
        <v>insert into game_score (id, matchid, squad, goals, points, time_type) values (696, 172, 598, 2, 0, 1);</v>
      </c>
    </row>
    <row r="43" spans="1:7" x14ac:dyDescent="0.25">
      <c r="A43">
        <f t="shared" si="2"/>
        <v>697</v>
      </c>
      <c r="B43">
        <f t="shared" ref="B43" si="19">B39+1</f>
        <v>173</v>
      </c>
      <c r="C43">
        <v>595</v>
      </c>
      <c r="D43">
        <v>4</v>
      </c>
      <c r="E43">
        <v>2</v>
      </c>
      <c r="F43">
        <v>2</v>
      </c>
      <c r="G43" t="str">
        <f t="shared" si="1"/>
        <v>insert into game_score (id, matchid, squad, goals, points, time_type) values (697, 173, 595, 4, 2, 2);</v>
      </c>
    </row>
    <row r="44" spans="1:7" x14ac:dyDescent="0.25">
      <c r="A44">
        <f t="shared" si="2"/>
        <v>698</v>
      </c>
      <c r="B44">
        <f t="shared" ref="B44" si="20">B43</f>
        <v>173</v>
      </c>
      <c r="C44">
        <v>595</v>
      </c>
      <c r="D44">
        <v>2</v>
      </c>
      <c r="E44">
        <v>0</v>
      </c>
      <c r="F44">
        <v>1</v>
      </c>
      <c r="G44" t="str">
        <f t="shared" si="1"/>
        <v>insert into game_score (id, matchid, squad, goals, points, time_type) values (698, 173, 595, 2, 0, 1);</v>
      </c>
    </row>
    <row r="45" spans="1:7" x14ac:dyDescent="0.25">
      <c r="A45">
        <f t="shared" si="2"/>
        <v>699</v>
      </c>
      <c r="B45">
        <f t="shared" ref="B45" si="21">B43</f>
        <v>173</v>
      </c>
      <c r="C45">
        <v>591</v>
      </c>
      <c r="D45">
        <v>2</v>
      </c>
      <c r="E45">
        <v>0</v>
      </c>
      <c r="F45">
        <v>2</v>
      </c>
      <c r="G45" t="str">
        <f t="shared" si="1"/>
        <v>insert into game_score (id, matchid, squad, goals, points, time_type) values (699, 173, 591, 2, 0, 2);</v>
      </c>
    </row>
    <row r="46" spans="1:7" x14ac:dyDescent="0.25">
      <c r="A46">
        <f t="shared" si="2"/>
        <v>700</v>
      </c>
      <c r="B46">
        <f t="shared" ref="B46" si="22">B43</f>
        <v>173</v>
      </c>
      <c r="C46">
        <v>591</v>
      </c>
      <c r="D46">
        <v>2</v>
      </c>
      <c r="E46">
        <v>0</v>
      </c>
      <c r="F46">
        <v>1</v>
      </c>
      <c r="G46" t="str">
        <f t="shared" si="1"/>
        <v>insert into game_score (id, matchid, squad, goals, points, time_type) values (700, 173, 591, 2, 0, 1);</v>
      </c>
    </row>
    <row r="47" spans="1:7" x14ac:dyDescent="0.25">
      <c r="A47">
        <f t="shared" si="2"/>
        <v>701</v>
      </c>
      <c r="B47">
        <f t="shared" ref="B47" si="23">B43+1</f>
        <v>174</v>
      </c>
      <c r="C47">
        <v>54</v>
      </c>
      <c r="D47">
        <v>3</v>
      </c>
      <c r="E47">
        <v>2</v>
      </c>
      <c r="F47">
        <v>2</v>
      </c>
      <c r="G47" t="str">
        <f t="shared" si="1"/>
        <v>insert into game_score (id, matchid, squad, goals, points, time_type) values (701, 174, 54, 3, 2, 2);</v>
      </c>
    </row>
    <row r="48" spans="1:7" x14ac:dyDescent="0.25">
      <c r="A48">
        <f t="shared" si="2"/>
        <v>702</v>
      </c>
      <c r="B48">
        <f t="shared" ref="B48" si="24">B47</f>
        <v>174</v>
      </c>
      <c r="C48">
        <v>54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(702, 174, 54, 1, 0, 1);</v>
      </c>
    </row>
    <row r="49" spans="1:7" x14ac:dyDescent="0.25">
      <c r="A49">
        <f t="shared" si="2"/>
        <v>703</v>
      </c>
      <c r="B49">
        <f t="shared" ref="B49" si="25">B47</f>
        <v>174</v>
      </c>
      <c r="C49">
        <v>56</v>
      </c>
      <c r="D49">
        <v>1</v>
      </c>
      <c r="E49">
        <v>0</v>
      </c>
      <c r="F49">
        <v>2</v>
      </c>
      <c r="G49" t="str">
        <f t="shared" si="1"/>
        <v>insert into game_score (id, matchid, squad, goals, points, time_type) values (703, 174, 56, 1, 0, 2);</v>
      </c>
    </row>
    <row r="50" spans="1:7" x14ac:dyDescent="0.25">
      <c r="A50">
        <f t="shared" si="2"/>
        <v>704</v>
      </c>
      <c r="B50">
        <f t="shared" ref="B50" si="26">B47</f>
        <v>174</v>
      </c>
      <c r="C50">
        <v>56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(704, 174, 56, 0, 0, 1);</v>
      </c>
    </row>
    <row r="51" spans="1:7" x14ac:dyDescent="0.25">
      <c r="A51">
        <f t="shared" si="2"/>
        <v>705</v>
      </c>
      <c r="B51">
        <f t="shared" ref="B51" si="27">B47+1</f>
        <v>175</v>
      </c>
      <c r="C51">
        <v>598</v>
      </c>
      <c r="D51">
        <v>5</v>
      </c>
      <c r="E51">
        <v>2</v>
      </c>
      <c r="F51">
        <v>2</v>
      </c>
      <c r="G51" t="str">
        <f t="shared" si="1"/>
        <v>insert into game_score (id, matchid, squad, goals, points, time_type) values (705, 175, 598, 5, 2, 2);</v>
      </c>
    </row>
    <row r="52" spans="1:7" x14ac:dyDescent="0.25">
      <c r="A52">
        <f t="shared" si="2"/>
        <v>706</v>
      </c>
      <c r="B52">
        <f t="shared" ref="B52" si="28">B51</f>
        <v>175</v>
      </c>
      <c r="C52">
        <v>598</v>
      </c>
      <c r="D52">
        <v>3</v>
      </c>
      <c r="E52">
        <v>0</v>
      </c>
      <c r="F52">
        <v>1</v>
      </c>
      <c r="G52" t="str">
        <f t="shared" si="1"/>
        <v>insert into game_score (id, matchid, squad, goals, points, time_type) values (706, 175, 598, 3, 0, 1);</v>
      </c>
    </row>
    <row r="53" spans="1:7" x14ac:dyDescent="0.25">
      <c r="A53">
        <f t="shared" si="2"/>
        <v>707</v>
      </c>
      <c r="B53">
        <f t="shared" ref="B53" si="29">B51</f>
        <v>175</v>
      </c>
      <c r="C53">
        <v>591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(707, 175, 591, 0, 0, 2);</v>
      </c>
    </row>
    <row r="54" spans="1:7" x14ac:dyDescent="0.25">
      <c r="A54">
        <f t="shared" si="2"/>
        <v>708</v>
      </c>
      <c r="B54">
        <f t="shared" ref="B54" si="30">B51</f>
        <v>175</v>
      </c>
      <c r="C54">
        <v>591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(708, 175, 591, 0, 0, 1);</v>
      </c>
    </row>
    <row r="55" spans="1:7" x14ac:dyDescent="0.25">
      <c r="A55">
        <f t="shared" si="2"/>
        <v>709</v>
      </c>
      <c r="B55">
        <f t="shared" ref="B55" si="31">B51+1</f>
        <v>176</v>
      </c>
      <c r="C55">
        <v>55</v>
      </c>
      <c r="D55">
        <v>1</v>
      </c>
      <c r="E55">
        <v>1</v>
      </c>
      <c r="F55">
        <v>2</v>
      </c>
      <c r="G55" t="str">
        <f t="shared" si="1"/>
        <v>insert into game_score (id, matchid, squad, goals, points, time_type) values (709, 176, 55, 1, 1, 2);</v>
      </c>
    </row>
    <row r="56" spans="1:7" x14ac:dyDescent="0.25">
      <c r="A56">
        <f t="shared" si="2"/>
        <v>710</v>
      </c>
      <c r="B56">
        <f t="shared" ref="B56" si="32">B55</f>
        <v>176</v>
      </c>
      <c r="C56">
        <v>55</v>
      </c>
      <c r="D56">
        <v>0</v>
      </c>
      <c r="E56">
        <v>0</v>
      </c>
      <c r="F56">
        <v>1</v>
      </c>
      <c r="G56" t="str">
        <f t="shared" si="1"/>
        <v>insert into game_score (id, matchid, squad, goals, points, time_type) values (710, 176, 55, 0, 0, 1);</v>
      </c>
    </row>
    <row r="57" spans="1:7" x14ac:dyDescent="0.25">
      <c r="A57">
        <f t="shared" si="2"/>
        <v>711</v>
      </c>
      <c r="B57">
        <f t="shared" ref="B57" si="33">B55</f>
        <v>176</v>
      </c>
      <c r="C57">
        <v>595</v>
      </c>
      <c r="D57">
        <v>1</v>
      </c>
      <c r="E57">
        <v>1</v>
      </c>
      <c r="F57">
        <v>2</v>
      </c>
      <c r="G57" t="str">
        <f t="shared" si="1"/>
        <v>insert into game_score (id, matchid, squad, goals, points, time_type) values (711, 176, 595, 1, 1, 2);</v>
      </c>
    </row>
    <row r="58" spans="1:7" x14ac:dyDescent="0.25">
      <c r="A58">
        <f t="shared" si="2"/>
        <v>712</v>
      </c>
      <c r="B58">
        <f t="shared" ref="B58" si="34">B55</f>
        <v>176</v>
      </c>
      <c r="C58">
        <v>595</v>
      </c>
      <c r="D58">
        <v>1</v>
      </c>
      <c r="E58">
        <v>0</v>
      </c>
      <c r="F58">
        <v>1</v>
      </c>
      <c r="G58" t="str">
        <f t="shared" si="1"/>
        <v>insert into game_score (id, matchid, squad, goals, points, time_type) values (712, 176, 595, 1, 0, 1);</v>
      </c>
    </row>
    <row r="59" spans="1:7" x14ac:dyDescent="0.25">
      <c r="A59">
        <f t="shared" si="2"/>
        <v>713</v>
      </c>
      <c r="B59">
        <f t="shared" ref="B59:B75" si="35">B55+1</f>
        <v>177</v>
      </c>
      <c r="C59">
        <v>54</v>
      </c>
      <c r="D59">
        <v>3</v>
      </c>
      <c r="E59">
        <v>2</v>
      </c>
      <c r="F59">
        <v>2</v>
      </c>
      <c r="G59" t="str">
        <f t="shared" si="1"/>
        <v>insert into game_score (id, matchid, squad, goals, points, time_type) values (713, 177, 54, 3, 2, 2);</v>
      </c>
    </row>
    <row r="60" spans="1:7" x14ac:dyDescent="0.25">
      <c r="A60">
        <f t="shared" si="2"/>
        <v>714</v>
      </c>
      <c r="B60">
        <f t="shared" ref="B60:B76" si="36">B59</f>
        <v>177</v>
      </c>
      <c r="C60">
        <v>54</v>
      </c>
      <c r="D60">
        <v>2</v>
      </c>
      <c r="E60">
        <v>0</v>
      </c>
      <c r="F60">
        <v>1</v>
      </c>
      <c r="G60" t="str">
        <f t="shared" si="1"/>
        <v>insert into game_score (id, matchid, squad, goals, points, time_type) values (714, 177, 54, 2, 0, 1);</v>
      </c>
    </row>
    <row r="61" spans="1:7" x14ac:dyDescent="0.25">
      <c r="A61">
        <f t="shared" si="2"/>
        <v>715</v>
      </c>
      <c r="B61">
        <f t="shared" ref="B61:B77" si="37">B59</f>
        <v>177</v>
      </c>
      <c r="C61">
        <v>598</v>
      </c>
      <c r="D61">
        <v>1</v>
      </c>
      <c r="E61">
        <v>0</v>
      </c>
      <c r="F61">
        <v>2</v>
      </c>
      <c r="G61" t="str">
        <f t="shared" si="1"/>
        <v>insert into game_score (id, matchid, squad, goals, points, time_type) values (715, 177, 598, 1, 0, 2);</v>
      </c>
    </row>
    <row r="62" spans="1:7" x14ac:dyDescent="0.25">
      <c r="A62">
        <f t="shared" si="2"/>
        <v>716</v>
      </c>
      <c r="B62">
        <f t="shared" ref="B62:B78" si="38">B59</f>
        <v>177</v>
      </c>
      <c r="C62">
        <v>598</v>
      </c>
      <c r="D62">
        <v>0</v>
      </c>
      <c r="E62">
        <v>0</v>
      </c>
      <c r="F62">
        <v>1</v>
      </c>
      <c r="G62" t="str">
        <f t="shared" si="1"/>
        <v>insert into game_score (id, matchid, squad, goals, points, time_type) values (716, 177, 598, 0, 0, 1);</v>
      </c>
    </row>
    <row r="63" spans="1:7" x14ac:dyDescent="0.25">
      <c r="A63">
        <f t="shared" si="2"/>
        <v>717</v>
      </c>
      <c r="B63">
        <f t="shared" si="35"/>
        <v>178</v>
      </c>
      <c r="C63">
        <v>55</v>
      </c>
      <c r="D63">
        <v>5</v>
      </c>
      <c r="E63">
        <v>2</v>
      </c>
      <c r="F63">
        <v>2</v>
      </c>
      <c r="G63" t="str">
        <f t="shared" si="1"/>
        <v>insert into game_score (id, matchid, squad, goals, points, time_type) values (717, 178, 55, 5, 2, 2);</v>
      </c>
    </row>
    <row r="64" spans="1:7" x14ac:dyDescent="0.25">
      <c r="A64">
        <f t="shared" si="2"/>
        <v>718</v>
      </c>
      <c r="B64">
        <f t="shared" si="36"/>
        <v>178</v>
      </c>
      <c r="C64">
        <v>55</v>
      </c>
      <c r="D64">
        <v>3</v>
      </c>
      <c r="E64">
        <v>0</v>
      </c>
      <c r="F64">
        <v>1</v>
      </c>
      <c r="G64" t="str">
        <f t="shared" si="1"/>
        <v>insert into game_score (id, matchid, squad, goals, points, time_type) values (718, 178, 55, 3, 0, 1);</v>
      </c>
    </row>
    <row r="65" spans="1:7" x14ac:dyDescent="0.25">
      <c r="A65">
        <f t="shared" si="2"/>
        <v>719</v>
      </c>
      <c r="B65">
        <f t="shared" si="37"/>
        <v>178</v>
      </c>
      <c r="C65">
        <v>56</v>
      </c>
      <c r="D65">
        <v>1</v>
      </c>
      <c r="E65">
        <v>0</v>
      </c>
      <c r="F65">
        <v>2</v>
      </c>
      <c r="G65" t="str">
        <f t="shared" si="1"/>
        <v>insert into game_score (id, matchid, squad, goals, points, time_type) values (719, 178, 56, 1, 0, 2);</v>
      </c>
    </row>
    <row r="66" spans="1:7" x14ac:dyDescent="0.25">
      <c r="A66">
        <f t="shared" si="2"/>
        <v>720</v>
      </c>
      <c r="B66">
        <f t="shared" si="38"/>
        <v>178</v>
      </c>
      <c r="C66">
        <v>56</v>
      </c>
      <c r="D66">
        <v>0</v>
      </c>
      <c r="E66">
        <v>0</v>
      </c>
      <c r="F66">
        <v>1</v>
      </c>
      <c r="G66" t="str">
        <f t="shared" si="1"/>
        <v>insert into game_score (id, matchid, squad, goals, points, time_type) values (720, 178, 56, 0, 0, 1);</v>
      </c>
    </row>
    <row r="67" spans="1:7" x14ac:dyDescent="0.25">
      <c r="A67">
        <f t="shared" si="2"/>
        <v>721</v>
      </c>
      <c r="B67">
        <f t="shared" si="35"/>
        <v>179</v>
      </c>
      <c r="C67">
        <v>56</v>
      </c>
      <c r="D67">
        <v>4</v>
      </c>
      <c r="E67">
        <v>2</v>
      </c>
      <c r="F67">
        <v>2</v>
      </c>
      <c r="G67" t="str">
        <f t="shared" si="1"/>
        <v>insert into game_score (id, matchid, squad, goals, points, time_type) values (721, 179, 56, 4, 2, 2);</v>
      </c>
    </row>
    <row r="68" spans="1:7" x14ac:dyDescent="0.25">
      <c r="A68">
        <f t="shared" si="2"/>
        <v>722</v>
      </c>
      <c r="B68">
        <f t="shared" si="36"/>
        <v>179</v>
      </c>
      <c r="C68">
        <v>56</v>
      </c>
      <c r="D68">
        <v>2</v>
      </c>
      <c r="E68">
        <v>0</v>
      </c>
      <c r="F68">
        <v>1</v>
      </c>
      <c r="G68" t="str">
        <f t="shared" si="1"/>
        <v>insert into game_score (id, matchid, squad, goals, points, time_type) values (722, 179, 56, 2, 0, 1);</v>
      </c>
    </row>
    <row r="69" spans="1:7" x14ac:dyDescent="0.25">
      <c r="A69">
        <f t="shared" si="2"/>
        <v>723</v>
      </c>
      <c r="B69">
        <f t="shared" si="37"/>
        <v>179</v>
      </c>
      <c r="C69">
        <v>591</v>
      </c>
      <c r="D69">
        <v>1</v>
      </c>
      <c r="E69">
        <v>0</v>
      </c>
      <c r="F69">
        <v>2</v>
      </c>
      <c r="G69" t="str">
        <f t="shared" si="1"/>
        <v>insert into game_score (id, matchid, squad, goals, points, time_type) values (723, 179, 591, 1, 0, 2);</v>
      </c>
    </row>
    <row r="70" spans="1:7" x14ac:dyDescent="0.25">
      <c r="A70">
        <f t="shared" si="2"/>
        <v>724</v>
      </c>
      <c r="B70">
        <f t="shared" si="38"/>
        <v>179</v>
      </c>
      <c r="C70">
        <v>591</v>
      </c>
      <c r="D70">
        <v>0</v>
      </c>
      <c r="E70">
        <v>0</v>
      </c>
      <c r="F70">
        <v>1</v>
      </c>
      <c r="G70" t="str">
        <f t="shared" si="1"/>
        <v>insert into game_score (id, matchid, squad, goals, points, time_type) values (724, 179, 591, 0, 0, 1);</v>
      </c>
    </row>
    <row r="71" spans="1:7" x14ac:dyDescent="0.25">
      <c r="A71">
        <f t="shared" si="2"/>
        <v>725</v>
      </c>
      <c r="B71">
        <f t="shared" si="35"/>
        <v>180</v>
      </c>
      <c r="C71">
        <v>595</v>
      </c>
      <c r="D71">
        <v>2</v>
      </c>
      <c r="E71">
        <v>2</v>
      </c>
      <c r="F71">
        <v>2</v>
      </c>
      <c r="G71" t="str">
        <f t="shared" si="1"/>
        <v>insert into game_score (id, matchid, squad, goals, points, time_type) values (725, 180, 595, 2, 2, 2);</v>
      </c>
    </row>
    <row r="72" spans="1:7" x14ac:dyDescent="0.25">
      <c r="A72">
        <f t="shared" si="2"/>
        <v>726</v>
      </c>
      <c r="B72">
        <f t="shared" si="36"/>
        <v>180</v>
      </c>
      <c r="C72">
        <v>595</v>
      </c>
      <c r="D72">
        <v>1</v>
      </c>
      <c r="E72">
        <v>0</v>
      </c>
      <c r="F72">
        <v>1</v>
      </c>
      <c r="G72" t="str">
        <f t="shared" si="1"/>
        <v>insert into game_score (id, matchid, squad, goals, points, time_type) values (726, 180, 595, 1, 0, 1);</v>
      </c>
    </row>
    <row r="73" spans="1:7" x14ac:dyDescent="0.25">
      <c r="A73">
        <f t="shared" si="2"/>
        <v>727</v>
      </c>
      <c r="B73">
        <f t="shared" si="37"/>
        <v>180</v>
      </c>
      <c r="C73">
        <v>598</v>
      </c>
      <c r="D73">
        <v>1</v>
      </c>
      <c r="E73">
        <v>0</v>
      </c>
      <c r="F73">
        <v>2</v>
      </c>
      <c r="G73" t="str">
        <f t="shared" si="1"/>
        <v>insert into game_score (id, matchid, squad, goals, points, time_type) values (727, 180, 598, 1, 0, 2);</v>
      </c>
    </row>
    <row r="74" spans="1:7" x14ac:dyDescent="0.25">
      <c r="A74">
        <f t="shared" si="2"/>
        <v>728</v>
      </c>
      <c r="B74">
        <f t="shared" si="38"/>
        <v>180</v>
      </c>
      <c r="C74">
        <v>598</v>
      </c>
      <c r="D74">
        <v>0</v>
      </c>
      <c r="E74">
        <v>0</v>
      </c>
      <c r="F74">
        <v>1</v>
      </c>
      <c r="G74" t="str">
        <f t="shared" si="1"/>
        <v>insert into game_score (id, matchid, squad, goals, points, time_type) values (728, 180, 598, 0, 0, 1);</v>
      </c>
    </row>
    <row r="75" spans="1:7" x14ac:dyDescent="0.25">
      <c r="A75">
        <f t="shared" si="2"/>
        <v>729</v>
      </c>
      <c r="B75">
        <f t="shared" si="35"/>
        <v>181</v>
      </c>
      <c r="C75">
        <v>54</v>
      </c>
      <c r="D75">
        <v>2</v>
      </c>
      <c r="E75">
        <v>2</v>
      </c>
      <c r="F75">
        <v>2</v>
      </c>
      <c r="G75" t="str">
        <f t="shared" si="1"/>
        <v>insert into game_score (id, matchid, squad, goals, points, time_type) values (729, 181, 54, 2, 2, 2);</v>
      </c>
    </row>
    <row r="76" spans="1:7" x14ac:dyDescent="0.25">
      <c r="A76">
        <f t="shared" si="2"/>
        <v>730</v>
      </c>
      <c r="B76">
        <f t="shared" si="36"/>
        <v>181</v>
      </c>
      <c r="C76">
        <v>54</v>
      </c>
      <c r="D76">
        <v>2</v>
      </c>
      <c r="E76">
        <v>0</v>
      </c>
      <c r="F76">
        <v>1</v>
      </c>
      <c r="G76" t="str">
        <f t="shared" si="1"/>
        <v>insert into game_score (id, matchid, squad, goals, points, time_type) values (730, 181, 54, 2, 0, 1);</v>
      </c>
    </row>
    <row r="77" spans="1:7" x14ac:dyDescent="0.25">
      <c r="A77">
        <f t="shared" si="2"/>
        <v>731</v>
      </c>
      <c r="B77">
        <f t="shared" si="37"/>
        <v>181</v>
      </c>
      <c r="C77">
        <v>55</v>
      </c>
      <c r="D77">
        <v>0</v>
      </c>
      <c r="E77">
        <v>0</v>
      </c>
      <c r="F77">
        <v>2</v>
      </c>
      <c r="G77" t="str">
        <f t="shared" si="1"/>
        <v>insert into game_score (id, matchid, squad, goals, points, time_type) values (731, 181, 55, 0, 0, 2);</v>
      </c>
    </row>
    <row r="78" spans="1:7" x14ac:dyDescent="0.25">
      <c r="A78">
        <f t="shared" si="2"/>
        <v>732</v>
      </c>
      <c r="B78">
        <f t="shared" si="38"/>
        <v>181</v>
      </c>
      <c r="C78">
        <v>55</v>
      </c>
      <c r="D78">
        <v>0</v>
      </c>
      <c r="E78">
        <v>0</v>
      </c>
      <c r="F78">
        <v>1</v>
      </c>
      <c r="G78" t="str">
        <f t="shared" si="1"/>
        <v>insert into game_score (id, matchid, squad, goals, points, time_type) values (732, 181, 55, 0, 0, 1);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9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182</v>
      </c>
      <c r="B2" s="2" t="str">
        <f>"1947-11-30"</f>
        <v>1947-11-30</v>
      </c>
      <c r="C2">
        <v>2</v>
      </c>
      <c r="G2" t="str">
        <f t="shared" si="0"/>
        <v>insert into game (matchid, matchdate, game_type) values (182, '1947-11-30', 2);</v>
      </c>
    </row>
    <row r="3" spans="1:7" x14ac:dyDescent="0.25">
      <c r="A3">
        <f>A2+1</f>
        <v>183</v>
      </c>
      <c r="B3" s="2" t="str">
        <f>"1947-12-02"</f>
        <v>1947-12-02</v>
      </c>
      <c r="C3">
        <v>2</v>
      </c>
      <c r="G3" t="str">
        <f t="shared" si="0"/>
        <v>insert into game (matchid, matchdate, game_type) values (183, '1947-12-02', 2);</v>
      </c>
    </row>
    <row r="4" spans="1:7" x14ac:dyDescent="0.25">
      <c r="A4">
        <f t="shared" ref="A4:A29" si="1">A3+1</f>
        <v>184</v>
      </c>
      <c r="B4" s="2" t="str">
        <f>"1947-12-02"</f>
        <v>1947-12-02</v>
      </c>
      <c r="C4">
        <v>2</v>
      </c>
      <c r="G4" t="str">
        <f t="shared" si="0"/>
        <v>insert into game (matchid, matchdate, game_type) values (184, '1947-12-02', 2);</v>
      </c>
    </row>
    <row r="5" spans="1:7" x14ac:dyDescent="0.25">
      <c r="A5">
        <f t="shared" si="1"/>
        <v>185</v>
      </c>
      <c r="B5" s="2" t="str">
        <f>"1947-12-04"</f>
        <v>1947-12-04</v>
      </c>
      <c r="C5">
        <v>2</v>
      </c>
      <c r="G5" t="str">
        <f t="shared" si="0"/>
        <v>insert into game (matchid, matchdate, game_type) values (185, '1947-12-04', 2);</v>
      </c>
    </row>
    <row r="6" spans="1:7" x14ac:dyDescent="0.25">
      <c r="A6">
        <f t="shared" si="1"/>
        <v>186</v>
      </c>
      <c r="B6" s="2" t="str">
        <f>"1947-12-04"</f>
        <v>1947-12-04</v>
      </c>
      <c r="C6">
        <v>2</v>
      </c>
      <c r="G6" t="str">
        <f t="shared" si="0"/>
        <v>insert into game (matchid, matchdate, game_type) values (186, '1947-12-04', 2);</v>
      </c>
    </row>
    <row r="7" spans="1:7" x14ac:dyDescent="0.25">
      <c r="A7">
        <f t="shared" si="1"/>
        <v>187</v>
      </c>
      <c r="B7" s="2" t="str">
        <f>"1947-12-06"</f>
        <v>1947-12-06</v>
      </c>
      <c r="C7">
        <v>2</v>
      </c>
      <c r="G7" t="str">
        <f t="shared" si="0"/>
        <v>insert into game (matchid, matchdate, game_type) values (187, '1947-12-06', 2);</v>
      </c>
    </row>
    <row r="8" spans="1:7" x14ac:dyDescent="0.25">
      <c r="A8">
        <f t="shared" si="1"/>
        <v>188</v>
      </c>
      <c r="B8" s="2" t="str">
        <f>"1947-12-06"</f>
        <v>1947-12-06</v>
      </c>
      <c r="C8">
        <v>2</v>
      </c>
      <c r="G8" t="str">
        <f t="shared" si="0"/>
        <v>insert into game (matchid, matchdate, game_type) values (188, '1947-12-06', 2);</v>
      </c>
    </row>
    <row r="9" spans="1:7" x14ac:dyDescent="0.25">
      <c r="A9">
        <f t="shared" si="1"/>
        <v>189</v>
      </c>
      <c r="B9" s="2" t="str">
        <f>"1947-12-09"</f>
        <v>1947-12-09</v>
      </c>
      <c r="C9">
        <v>2</v>
      </c>
      <c r="G9" t="str">
        <f t="shared" si="0"/>
        <v>insert into game (matchid, matchdate, game_type) values (189, '1947-12-09', 2);</v>
      </c>
    </row>
    <row r="10" spans="1:7" x14ac:dyDescent="0.25">
      <c r="A10">
        <f t="shared" si="1"/>
        <v>190</v>
      </c>
      <c r="B10" s="2" t="str">
        <f>"1947-12-09"</f>
        <v>1947-12-09</v>
      </c>
      <c r="C10">
        <v>2</v>
      </c>
      <c r="G10" t="str">
        <f t="shared" si="0"/>
        <v>insert into game (matchid, matchdate, game_type) values (190, '1947-12-09', 2);</v>
      </c>
    </row>
    <row r="11" spans="1:7" x14ac:dyDescent="0.25">
      <c r="A11">
        <f t="shared" si="1"/>
        <v>191</v>
      </c>
      <c r="B11" s="2" t="str">
        <f>"1947-12-11"</f>
        <v>1947-12-11</v>
      </c>
      <c r="C11">
        <v>2</v>
      </c>
      <c r="G11" t="str">
        <f t="shared" si="0"/>
        <v>insert into game (matchid, matchdate, game_type) values (191, '1947-12-11', 2);</v>
      </c>
    </row>
    <row r="12" spans="1:7" x14ac:dyDescent="0.25">
      <c r="A12">
        <f t="shared" si="1"/>
        <v>192</v>
      </c>
      <c r="B12" s="2" t="str">
        <f>"1947-12-11"</f>
        <v>1947-12-11</v>
      </c>
      <c r="C12">
        <v>2</v>
      </c>
      <c r="G12" t="str">
        <f t="shared" si="0"/>
        <v>insert into game (matchid, matchdate, game_type) values (192, '1947-12-11', 2);</v>
      </c>
    </row>
    <row r="13" spans="1:7" x14ac:dyDescent="0.25">
      <c r="A13">
        <f t="shared" si="1"/>
        <v>193</v>
      </c>
      <c r="B13" s="2" t="str">
        <f>"1947-12-13"</f>
        <v>1947-12-13</v>
      </c>
      <c r="C13">
        <v>2</v>
      </c>
      <c r="G13" t="str">
        <f t="shared" si="0"/>
        <v>insert into game (matchid, matchdate, game_type) values (193, '1947-12-13', 2);</v>
      </c>
    </row>
    <row r="14" spans="1:7" x14ac:dyDescent="0.25">
      <c r="A14">
        <f t="shared" si="1"/>
        <v>194</v>
      </c>
      <c r="B14" s="2" t="str">
        <f>"1947-12-13"</f>
        <v>1947-12-13</v>
      </c>
      <c r="C14">
        <v>2</v>
      </c>
      <c r="G14" t="str">
        <f t="shared" si="0"/>
        <v>insert into game (matchid, matchdate, game_type) values (194, '1947-12-13', 2);</v>
      </c>
    </row>
    <row r="15" spans="1:7" x14ac:dyDescent="0.25">
      <c r="A15">
        <f t="shared" si="1"/>
        <v>195</v>
      </c>
      <c r="B15" s="2" t="str">
        <f>"1947-12-16"</f>
        <v>1947-12-16</v>
      </c>
      <c r="C15">
        <v>2</v>
      </c>
      <c r="G15" t="str">
        <f t="shared" si="0"/>
        <v>insert into game (matchid, matchdate, game_type) values (195, '1947-12-16', 2);</v>
      </c>
    </row>
    <row r="16" spans="1:7" x14ac:dyDescent="0.25">
      <c r="A16">
        <f t="shared" si="1"/>
        <v>196</v>
      </c>
      <c r="B16" s="2" t="str">
        <f>"1947-12-16"</f>
        <v>1947-12-16</v>
      </c>
      <c r="C16">
        <v>2</v>
      </c>
      <c r="G16" t="str">
        <f t="shared" si="0"/>
        <v>insert into game (matchid, matchdate, game_type) values (196, '1947-12-16', 2);</v>
      </c>
    </row>
    <row r="17" spans="1:7" x14ac:dyDescent="0.25">
      <c r="A17">
        <f t="shared" si="1"/>
        <v>197</v>
      </c>
      <c r="B17" s="2" t="str">
        <f>"1947-12-18"</f>
        <v>1947-12-18</v>
      </c>
      <c r="C17">
        <v>2</v>
      </c>
      <c r="G17" t="str">
        <f t="shared" si="0"/>
        <v>insert into game (matchid, matchdate, game_type) values (197, '1947-12-18', 2);</v>
      </c>
    </row>
    <row r="18" spans="1:7" x14ac:dyDescent="0.25">
      <c r="A18">
        <f t="shared" si="1"/>
        <v>198</v>
      </c>
      <c r="B18" s="2" t="str">
        <f>"1947-12-18"</f>
        <v>1947-12-18</v>
      </c>
      <c r="C18">
        <v>2</v>
      </c>
      <c r="G18" t="str">
        <f t="shared" si="0"/>
        <v>insert into game (matchid, matchdate, game_type) values (198, '1947-12-18', 2);</v>
      </c>
    </row>
    <row r="19" spans="1:7" x14ac:dyDescent="0.25">
      <c r="A19">
        <f t="shared" si="1"/>
        <v>199</v>
      </c>
      <c r="B19" s="2" t="str">
        <f>"1947-12-20"</f>
        <v>1947-12-20</v>
      </c>
      <c r="C19">
        <v>2</v>
      </c>
      <c r="G19" t="str">
        <f t="shared" si="0"/>
        <v>insert into game (matchid, matchdate, game_type) values (199, '1947-12-20', 2);</v>
      </c>
    </row>
    <row r="20" spans="1:7" x14ac:dyDescent="0.25">
      <c r="A20">
        <f t="shared" si="1"/>
        <v>200</v>
      </c>
      <c r="B20" s="2" t="str">
        <f>"1947-12-20"</f>
        <v>1947-12-20</v>
      </c>
      <c r="C20">
        <v>2</v>
      </c>
      <c r="G20" t="str">
        <f t="shared" si="0"/>
        <v>insert into game (matchid, matchdate, game_type) values (200, '1947-12-20', 2);</v>
      </c>
    </row>
    <row r="21" spans="1:7" x14ac:dyDescent="0.25">
      <c r="A21">
        <f t="shared" si="1"/>
        <v>201</v>
      </c>
      <c r="B21" s="2" t="str">
        <f>"1947-12-23"</f>
        <v>1947-12-23</v>
      </c>
      <c r="C21">
        <v>2</v>
      </c>
      <c r="G21" t="str">
        <f t="shared" si="0"/>
        <v>insert into game (matchid, matchdate, game_type) values (201, '1947-12-23', 2);</v>
      </c>
    </row>
    <row r="22" spans="1:7" x14ac:dyDescent="0.25">
      <c r="A22">
        <f t="shared" si="1"/>
        <v>202</v>
      </c>
      <c r="B22" s="2" t="str">
        <f>"1947-12-23"</f>
        <v>1947-12-23</v>
      </c>
      <c r="C22">
        <v>2</v>
      </c>
      <c r="G22" t="str">
        <f t="shared" si="0"/>
        <v>insert into game (matchid, matchdate, game_type) values (202, '1947-12-23', 2);</v>
      </c>
    </row>
    <row r="23" spans="1:7" x14ac:dyDescent="0.25">
      <c r="A23">
        <f t="shared" si="1"/>
        <v>203</v>
      </c>
      <c r="B23" s="2" t="str">
        <f>"1947-12-25"</f>
        <v>1947-12-25</v>
      </c>
      <c r="C23">
        <v>2</v>
      </c>
      <c r="G23" t="str">
        <f t="shared" si="0"/>
        <v>insert into game (matchid, matchdate, game_type) values (203, '1947-12-25', 2);</v>
      </c>
    </row>
    <row r="24" spans="1:7" x14ac:dyDescent="0.25">
      <c r="A24">
        <f t="shared" si="1"/>
        <v>204</v>
      </c>
      <c r="B24" s="2" t="str">
        <f>"1947-12-26"</f>
        <v>1947-12-26</v>
      </c>
      <c r="C24">
        <v>2</v>
      </c>
      <c r="G24" t="str">
        <f t="shared" si="0"/>
        <v>insert into game (matchid, matchdate, game_type) values (204, '1947-12-26', 2);</v>
      </c>
    </row>
    <row r="25" spans="1:7" x14ac:dyDescent="0.25">
      <c r="A25">
        <f t="shared" si="1"/>
        <v>205</v>
      </c>
      <c r="B25" s="2" t="str">
        <f>"1947-12-27"</f>
        <v>1947-12-27</v>
      </c>
      <c r="C25">
        <v>2</v>
      </c>
      <c r="G25" t="str">
        <f t="shared" si="0"/>
        <v>insert into game (matchid, matchdate, game_type) values (205, '1947-12-27', 2);</v>
      </c>
    </row>
    <row r="26" spans="1:7" x14ac:dyDescent="0.25">
      <c r="A26">
        <f t="shared" si="1"/>
        <v>206</v>
      </c>
      <c r="B26" s="2" t="str">
        <f>"1947-12-28"</f>
        <v>1947-12-28</v>
      </c>
      <c r="C26">
        <v>2</v>
      </c>
      <c r="G26" t="str">
        <f t="shared" si="0"/>
        <v>insert into game (matchid, matchdate, game_type) values (206, '1947-12-28', 2);</v>
      </c>
    </row>
    <row r="27" spans="1:7" x14ac:dyDescent="0.25">
      <c r="A27">
        <f t="shared" si="1"/>
        <v>207</v>
      </c>
      <c r="B27" s="2" t="str">
        <f>"1947-12-29"</f>
        <v>1947-12-29</v>
      </c>
      <c r="C27">
        <v>2</v>
      </c>
      <c r="G27" t="str">
        <f t="shared" si="0"/>
        <v>insert into game (matchid, matchdate, game_type) values (207, '1947-12-29', 2);</v>
      </c>
    </row>
    <row r="28" spans="1:7" x14ac:dyDescent="0.25">
      <c r="A28">
        <f t="shared" si="1"/>
        <v>208</v>
      </c>
      <c r="B28" s="2" t="str">
        <f>"1947-12-30"</f>
        <v>1947-12-30</v>
      </c>
      <c r="C28">
        <v>2</v>
      </c>
      <c r="G28" t="str">
        <f t="shared" si="0"/>
        <v>insert into game (matchid, matchdate, game_type) values (208, '1947-12-30', 2);</v>
      </c>
    </row>
    <row r="29" spans="1:7" x14ac:dyDescent="0.25">
      <c r="A29">
        <f t="shared" si="1"/>
        <v>209</v>
      </c>
      <c r="B29" s="2" t="str">
        <f>"1947-12-31"</f>
        <v>1947-12-31</v>
      </c>
      <c r="C29">
        <v>2</v>
      </c>
      <c r="G29" t="str">
        <f t="shared" si="0"/>
        <v>insert into game (matchid, matchdate, game_type) values (209, '1947-12-31', 2);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t="str">
        <f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(id, matchid, squad, goals, points, time_type);</v>
      </c>
    </row>
    <row r="32" spans="1:7" x14ac:dyDescent="0.25">
      <c r="A32">
        <v>732</v>
      </c>
      <c r="B32">
        <v>182</v>
      </c>
      <c r="C32">
        <v>593</v>
      </c>
      <c r="D32">
        <v>2</v>
      </c>
      <c r="E32">
        <v>1</v>
      </c>
      <c r="F32">
        <v>2</v>
      </c>
      <c r="G32" t="str">
        <f t="shared" ref="G32:G95" si="2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(732, 182, 593, 2, 1, 2);</v>
      </c>
    </row>
    <row r="33" spans="1:7" x14ac:dyDescent="0.25">
      <c r="A33">
        <f>A32+1</f>
        <v>733</v>
      </c>
      <c r="B33">
        <f>B32</f>
        <v>182</v>
      </c>
      <c r="C33">
        <v>593</v>
      </c>
      <c r="D33">
        <v>2</v>
      </c>
      <c r="E33">
        <v>0</v>
      </c>
      <c r="F33">
        <v>1</v>
      </c>
      <c r="G33" t="str">
        <f t="shared" si="2"/>
        <v>insert into game_score (id, matchid, squad, goals, points, time_type) values (733, 182, 593, 2, 0, 1);</v>
      </c>
    </row>
    <row r="34" spans="1:7" x14ac:dyDescent="0.25">
      <c r="A34">
        <f t="shared" ref="A34:A97" si="3">A33+1</f>
        <v>734</v>
      </c>
      <c r="B34">
        <f>B32</f>
        <v>182</v>
      </c>
      <c r="C34">
        <v>591</v>
      </c>
      <c r="D34">
        <v>2</v>
      </c>
      <c r="E34">
        <v>1</v>
      </c>
      <c r="F34">
        <v>2</v>
      </c>
      <c r="G34" t="str">
        <f t="shared" si="2"/>
        <v>insert into game_score (id, matchid, squad, goals, points, time_type) values (734, 182, 591, 2, 1, 2);</v>
      </c>
    </row>
    <row r="35" spans="1:7" x14ac:dyDescent="0.25">
      <c r="A35">
        <f t="shared" si="3"/>
        <v>735</v>
      </c>
      <c r="B35">
        <f>B32</f>
        <v>182</v>
      </c>
      <c r="C35">
        <v>591</v>
      </c>
      <c r="D35">
        <v>2</v>
      </c>
      <c r="E35">
        <v>0</v>
      </c>
      <c r="F35">
        <v>1</v>
      </c>
      <c r="G35" t="str">
        <f t="shared" si="2"/>
        <v>insert into game_score (id, matchid, squad, goals, points, time_type) values (735, 182, 591, 2, 0, 1);</v>
      </c>
    </row>
    <row r="36" spans="1:7" x14ac:dyDescent="0.25">
      <c r="A36">
        <f t="shared" si="3"/>
        <v>736</v>
      </c>
      <c r="B36">
        <f>B32+1</f>
        <v>183</v>
      </c>
      <c r="C36">
        <v>598</v>
      </c>
      <c r="D36">
        <v>2</v>
      </c>
      <c r="E36">
        <v>2</v>
      </c>
      <c r="F36">
        <v>2</v>
      </c>
      <c r="G36" t="str">
        <f t="shared" si="2"/>
        <v>insert into game_score (id, matchid, squad, goals, points, time_type) values (736, 183, 598, 2, 2, 2);</v>
      </c>
    </row>
    <row r="37" spans="1:7" x14ac:dyDescent="0.25">
      <c r="A37">
        <f t="shared" si="3"/>
        <v>737</v>
      </c>
      <c r="B37">
        <f>B36</f>
        <v>183</v>
      </c>
      <c r="C37">
        <v>598</v>
      </c>
      <c r="D37">
        <v>1</v>
      </c>
      <c r="E37">
        <v>0</v>
      </c>
      <c r="F37">
        <v>1</v>
      </c>
      <c r="G37" t="str">
        <f t="shared" si="2"/>
        <v>insert into game_score (id, matchid, squad, goals, points, time_type) values (737, 183, 598, 1, 0, 1);</v>
      </c>
    </row>
    <row r="38" spans="1:7" x14ac:dyDescent="0.25">
      <c r="A38">
        <f t="shared" si="3"/>
        <v>738</v>
      </c>
      <c r="B38">
        <f>B36</f>
        <v>183</v>
      </c>
      <c r="C38">
        <v>57</v>
      </c>
      <c r="D38">
        <v>0</v>
      </c>
      <c r="E38">
        <v>0</v>
      </c>
      <c r="F38">
        <v>2</v>
      </c>
      <c r="G38" t="str">
        <f t="shared" si="2"/>
        <v>insert into game_score (id, matchid, squad, goals, points, time_type) values (738, 183, 57, 0, 0, 2);</v>
      </c>
    </row>
    <row r="39" spans="1:7" x14ac:dyDescent="0.25">
      <c r="A39">
        <f t="shared" si="3"/>
        <v>739</v>
      </c>
      <c r="B39">
        <f>B36</f>
        <v>183</v>
      </c>
      <c r="C39">
        <v>57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(739, 183, 57, 0, 0, 1);</v>
      </c>
    </row>
    <row r="40" spans="1:7" x14ac:dyDescent="0.25">
      <c r="A40">
        <f t="shared" si="3"/>
        <v>740</v>
      </c>
      <c r="B40">
        <f t="shared" ref="B40" si="4">B36+1</f>
        <v>184</v>
      </c>
      <c r="C40">
        <v>54</v>
      </c>
      <c r="D40">
        <v>6</v>
      </c>
      <c r="E40">
        <v>2</v>
      </c>
      <c r="F40">
        <v>2</v>
      </c>
      <c r="G40" t="str">
        <f t="shared" si="2"/>
        <v>insert into game_score (id, matchid, squad, goals, points, time_type) values (740, 184, 54, 6, 2, 2);</v>
      </c>
    </row>
    <row r="41" spans="1:7" x14ac:dyDescent="0.25">
      <c r="A41">
        <f t="shared" si="3"/>
        <v>741</v>
      </c>
      <c r="B41">
        <f t="shared" ref="B41" si="5">B40</f>
        <v>184</v>
      </c>
      <c r="C41">
        <v>54</v>
      </c>
      <c r="D41">
        <v>3</v>
      </c>
      <c r="E41">
        <v>0</v>
      </c>
      <c r="F41">
        <v>1</v>
      </c>
      <c r="G41" t="str">
        <f t="shared" si="2"/>
        <v>insert into game_score (id, matchid, squad, goals, points, time_type) values (741, 184, 54, 3, 0, 1);</v>
      </c>
    </row>
    <row r="42" spans="1:7" x14ac:dyDescent="0.25">
      <c r="A42">
        <f t="shared" si="3"/>
        <v>742</v>
      </c>
      <c r="B42">
        <f t="shared" ref="B42" si="6">B40</f>
        <v>184</v>
      </c>
      <c r="C42">
        <v>595</v>
      </c>
      <c r="D42">
        <v>0</v>
      </c>
      <c r="E42">
        <v>0</v>
      </c>
      <c r="F42">
        <v>2</v>
      </c>
      <c r="G42" t="str">
        <f t="shared" si="2"/>
        <v>insert into game_score (id, matchid, squad, goals, points, time_type) values (742, 184, 595, 0, 0, 2);</v>
      </c>
    </row>
    <row r="43" spans="1:7" x14ac:dyDescent="0.25">
      <c r="A43">
        <f t="shared" si="3"/>
        <v>743</v>
      </c>
      <c r="B43">
        <f t="shared" ref="B43" si="7">B40</f>
        <v>184</v>
      </c>
      <c r="C43">
        <v>595</v>
      </c>
      <c r="D43">
        <v>0</v>
      </c>
      <c r="E43">
        <v>0</v>
      </c>
      <c r="F43">
        <v>1</v>
      </c>
      <c r="G43" t="str">
        <f t="shared" si="2"/>
        <v>insert into game_score (id, matchid, squad, goals, points, time_type) values (743, 184, 595, 0, 0, 1);</v>
      </c>
    </row>
    <row r="44" spans="1:7" x14ac:dyDescent="0.25">
      <c r="A44">
        <f t="shared" si="3"/>
        <v>744</v>
      </c>
      <c r="B44">
        <f t="shared" ref="B44" si="8">B40+1</f>
        <v>185</v>
      </c>
      <c r="C44">
        <v>54</v>
      </c>
      <c r="D44">
        <v>7</v>
      </c>
      <c r="E44">
        <v>2</v>
      </c>
      <c r="F44">
        <v>2</v>
      </c>
      <c r="G44" t="str">
        <f t="shared" si="2"/>
        <v>insert into game_score (id, matchid, squad, goals, points, time_type) values (744, 185, 54, 7, 2, 2);</v>
      </c>
    </row>
    <row r="45" spans="1:7" x14ac:dyDescent="0.25">
      <c r="A45">
        <f t="shared" si="3"/>
        <v>745</v>
      </c>
      <c r="B45">
        <f t="shared" ref="B45" si="9">B44</f>
        <v>185</v>
      </c>
      <c r="C45">
        <v>54</v>
      </c>
      <c r="D45">
        <v>3</v>
      </c>
      <c r="E45">
        <v>0</v>
      </c>
      <c r="F45">
        <v>1</v>
      </c>
      <c r="G45" t="str">
        <f t="shared" si="2"/>
        <v>insert into game_score (id, matchid, squad, goals, points, time_type) values (745, 185, 54, 3, 0, 1);</v>
      </c>
    </row>
    <row r="46" spans="1:7" x14ac:dyDescent="0.25">
      <c r="A46">
        <f t="shared" si="3"/>
        <v>746</v>
      </c>
      <c r="B46">
        <f t="shared" ref="B46" si="10">B44</f>
        <v>185</v>
      </c>
      <c r="C46">
        <v>591</v>
      </c>
      <c r="D46">
        <v>0</v>
      </c>
      <c r="E46">
        <v>0</v>
      </c>
      <c r="F46">
        <v>2</v>
      </c>
      <c r="G46" t="str">
        <f t="shared" si="2"/>
        <v>insert into game_score (id, matchid, squad, goals, points, time_type) values (746, 185, 591, 0, 0, 2);</v>
      </c>
    </row>
    <row r="47" spans="1:7" x14ac:dyDescent="0.25">
      <c r="A47">
        <f t="shared" si="3"/>
        <v>747</v>
      </c>
      <c r="B47">
        <f t="shared" ref="B47" si="11">B44</f>
        <v>185</v>
      </c>
      <c r="C47">
        <v>591</v>
      </c>
      <c r="D47">
        <v>0</v>
      </c>
      <c r="E47">
        <v>0</v>
      </c>
      <c r="F47">
        <v>1</v>
      </c>
      <c r="G47" t="str">
        <f t="shared" si="2"/>
        <v>insert into game_score (id, matchid, squad, goals, points, time_type) values (747, 185, 591, 0, 0, 1);</v>
      </c>
    </row>
    <row r="48" spans="1:7" x14ac:dyDescent="0.25">
      <c r="A48">
        <f t="shared" si="3"/>
        <v>748</v>
      </c>
      <c r="B48">
        <f t="shared" ref="B48" si="12">B44+1</f>
        <v>186</v>
      </c>
      <c r="C48">
        <v>57</v>
      </c>
      <c r="D48">
        <v>0</v>
      </c>
      <c r="E48">
        <v>1</v>
      </c>
      <c r="F48">
        <v>2</v>
      </c>
      <c r="G48" t="str">
        <f t="shared" si="2"/>
        <v>insert into game_score (id, matchid, squad, goals, points, time_type) values (748, 186, 57, 0, 1, 2);</v>
      </c>
    </row>
    <row r="49" spans="1:7" x14ac:dyDescent="0.25">
      <c r="A49">
        <f t="shared" si="3"/>
        <v>749</v>
      </c>
      <c r="B49">
        <f t="shared" ref="B49" si="13">B48</f>
        <v>186</v>
      </c>
      <c r="C49">
        <v>57</v>
      </c>
      <c r="D49">
        <v>0</v>
      </c>
      <c r="E49">
        <v>0</v>
      </c>
      <c r="F49">
        <v>1</v>
      </c>
      <c r="G49" t="str">
        <f t="shared" si="2"/>
        <v>insert into game_score (id, matchid, squad, goals, points, time_type) values (749, 186, 57, 0, 0, 1);</v>
      </c>
    </row>
    <row r="50" spans="1:7" x14ac:dyDescent="0.25">
      <c r="A50">
        <f t="shared" si="3"/>
        <v>750</v>
      </c>
      <c r="B50">
        <f t="shared" ref="B50" si="14">B48</f>
        <v>186</v>
      </c>
      <c r="C50">
        <v>593</v>
      </c>
      <c r="D50">
        <v>0</v>
      </c>
      <c r="E50">
        <v>1</v>
      </c>
      <c r="F50">
        <v>2</v>
      </c>
      <c r="G50" t="str">
        <f t="shared" si="2"/>
        <v>insert into game_score (id, matchid, squad, goals, points, time_type) values (750, 186, 593, 0, 1, 2);</v>
      </c>
    </row>
    <row r="51" spans="1:7" x14ac:dyDescent="0.25">
      <c r="A51">
        <f t="shared" si="3"/>
        <v>751</v>
      </c>
      <c r="B51">
        <f t="shared" ref="B51" si="15">B48</f>
        <v>186</v>
      </c>
      <c r="C51">
        <v>593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(751, 186, 593, 0, 0, 1);</v>
      </c>
    </row>
    <row r="52" spans="1:7" x14ac:dyDescent="0.25">
      <c r="A52">
        <f t="shared" si="3"/>
        <v>752</v>
      </c>
      <c r="B52">
        <f t="shared" ref="B52" si="16">B48+1</f>
        <v>187</v>
      </c>
      <c r="C52">
        <v>51</v>
      </c>
      <c r="D52">
        <v>2</v>
      </c>
      <c r="E52">
        <v>1</v>
      </c>
      <c r="F52">
        <v>2</v>
      </c>
      <c r="G52" t="str">
        <f t="shared" si="2"/>
        <v>insert into game_score (id, matchid, squad, goals, points, time_type) values (752, 187, 51, 2, 1, 2);</v>
      </c>
    </row>
    <row r="53" spans="1:7" x14ac:dyDescent="0.25">
      <c r="A53">
        <f t="shared" si="3"/>
        <v>753</v>
      </c>
      <c r="B53">
        <f t="shared" ref="B53" si="17">B52</f>
        <v>187</v>
      </c>
      <c r="C53">
        <v>51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(753, 187, 51, 1, 0, 1);</v>
      </c>
    </row>
    <row r="54" spans="1:7" x14ac:dyDescent="0.25">
      <c r="A54">
        <f t="shared" si="3"/>
        <v>754</v>
      </c>
      <c r="B54">
        <f t="shared" ref="B54" si="18">B52</f>
        <v>187</v>
      </c>
      <c r="C54">
        <v>595</v>
      </c>
      <c r="D54">
        <v>2</v>
      </c>
      <c r="E54">
        <v>1</v>
      </c>
      <c r="F54">
        <v>2</v>
      </c>
      <c r="G54" t="str">
        <f t="shared" si="2"/>
        <v>insert into game_score (id, matchid, squad, goals, points, time_type) values (754, 187, 595, 2, 1, 2);</v>
      </c>
    </row>
    <row r="55" spans="1:7" x14ac:dyDescent="0.25">
      <c r="A55">
        <f t="shared" si="3"/>
        <v>755</v>
      </c>
      <c r="B55">
        <f t="shared" ref="B55" si="19">B52</f>
        <v>187</v>
      </c>
      <c r="C55">
        <v>595</v>
      </c>
      <c r="D55">
        <v>1</v>
      </c>
      <c r="E55">
        <v>0</v>
      </c>
      <c r="F55">
        <v>1</v>
      </c>
      <c r="G55" t="str">
        <f t="shared" si="2"/>
        <v>insert into game_score (id, matchid, squad, goals, points, time_type) values (755, 187, 595, 1, 0, 1);</v>
      </c>
    </row>
    <row r="56" spans="1:7" x14ac:dyDescent="0.25">
      <c r="A56">
        <f t="shared" si="3"/>
        <v>756</v>
      </c>
      <c r="B56">
        <f t="shared" ref="B56" si="20">B52+1</f>
        <v>188</v>
      </c>
      <c r="C56">
        <v>598</v>
      </c>
      <c r="D56">
        <v>6</v>
      </c>
      <c r="E56">
        <v>2</v>
      </c>
      <c r="F56">
        <v>2</v>
      </c>
      <c r="G56" t="str">
        <f t="shared" si="2"/>
        <v>insert into game_score (id, matchid, squad, goals, points, time_type) values (756, 188, 598, 6, 2, 2);</v>
      </c>
    </row>
    <row r="57" spans="1:7" x14ac:dyDescent="0.25">
      <c r="A57">
        <f t="shared" si="3"/>
        <v>757</v>
      </c>
      <c r="B57">
        <f t="shared" ref="B57" si="21">B56</f>
        <v>188</v>
      </c>
      <c r="C57">
        <v>598</v>
      </c>
      <c r="D57">
        <v>3</v>
      </c>
      <c r="E57">
        <v>0</v>
      </c>
      <c r="F57">
        <v>1</v>
      </c>
      <c r="G57" t="str">
        <f t="shared" si="2"/>
        <v>insert into game_score (id, matchid, squad, goals, points, time_type) values (757, 188, 598, 3, 0, 1);</v>
      </c>
    </row>
    <row r="58" spans="1:7" x14ac:dyDescent="0.25">
      <c r="A58">
        <f t="shared" si="3"/>
        <v>758</v>
      </c>
      <c r="B58">
        <f t="shared" ref="B58" si="22">B56</f>
        <v>188</v>
      </c>
      <c r="C58">
        <v>56</v>
      </c>
      <c r="D58">
        <v>0</v>
      </c>
      <c r="E58">
        <v>0</v>
      </c>
      <c r="F58">
        <v>2</v>
      </c>
      <c r="G58" t="str">
        <f t="shared" si="2"/>
        <v>insert into game_score (id, matchid, squad, goals, points, time_type) values (758, 188, 56, 0, 0, 2);</v>
      </c>
    </row>
    <row r="59" spans="1:7" x14ac:dyDescent="0.25">
      <c r="A59">
        <f t="shared" si="3"/>
        <v>759</v>
      </c>
      <c r="B59">
        <f t="shared" ref="B59" si="23">B56</f>
        <v>188</v>
      </c>
      <c r="C59">
        <v>56</v>
      </c>
      <c r="D59">
        <v>0</v>
      </c>
      <c r="E59">
        <v>0</v>
      </c>
      <c r="F59">
        <v>1</v>
      </c>
      <c r="G59" t="str">
        <f t="shared" si="2"/>
        <v>insert into game_score (id, matchid, squad, goals, points, time_type) values (759, 188, 56, 0, 0, 1);</v>
      </c>
    </row>
    <row r="60" spans="1:7" x14ac:dyDescent="0.25">
      <c r="A60">
        <f t="shared" si="3"/>
        <v>760</v>
      </c>
      <c r="B60">
        <f t="shared" ref="B60" si="24">B56+1</f>
        <v>189</v>
      </c>
      <c r="C60">
        <v>56</v>
      </c>
      <c r="D60">
        <v>2</v>
      </c>
      <c r="E60">
        <v>2</v>
      </c>
      <c r="F60">
        <v>2</v>
      </c>
      <c r="G60" t="str">
        <f t="shared" si="2"/>
        <v>insert into game_score (id, matchid, squad, goals, points, time_type) values (760, 189, 56, 2, 2, 2);</v>
      </c>
    </row>
    <row r="61" spans="1:7" x14ac:dyDescent="0.25">
      <c r="A61">
        <f t="shared" si="3"/>
        <v>761</v>
      </c>
      <c r="B61">
        <f t="shared" ref="B61" si="25">B60</f>
        <v>189</v>
      </c>
      <c r="C61">
        <v>56</v>
      </c>
      <c r="D61">
        <v>1</v>
      </c>
      <c r="E61">
        <v>0</v>
      </c>
      <c r="F61">
        <v>1</v>
      </c>
      <c r="G61" t="str">
        <f t="shared" si="2"/>
        <v>insert into game_score (id, matchid, squad, goals, points, time_type) values (761, 189, 56, 1, 0, 1);</v>
      </c>
    </row>
    <row r="62" spans="1:7" x14ac:dyDescent="0.25">
      <c r="A62">
        <f t="shared" si="3"/>
        <v>762</v>
      </c>
      <c r="B62">
        <f t="shared" ref="B62" si="26">B60</f>
        <v>189</v>
      </c>
      <c r="C62">
        <v>51</v>
      </c>
      <c r="D62">
        <v>1</v>
      </c>
      <c r="E62">
        <v>0</v>
      </c>
      <c r="F62">
        <v>2</v>
      </c>
      <c r="G62" t="str">
        <f t="shared" si="2"/>
        <v>insert into game_score (id, matchid, squad, goals, points, time_type) values (762, 189, 51, 1, 0, 2);</v>
      </c>
    </row>
    <row r="63" spans="1:7" x14ac:dyDescent="0.25">
      <c r="A63">
        <f t="shared" si="3"/>
        <v>763</v>
      </c>
      <c r="B63">
        <f t="shared" ref="B63" si="27">B60</f>
        <v>189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(763, 189, 51, 0, 0, 1);</v>
      </c>
    </row>
    <row r="64" spans="1:7" x14ac:dyDescent="0.25">
      <c r="A64">
        <f t="shared" si="3"/>
        <v>764</v>
      </c>
      <c r="B64">
        <f t="shared" ref="B64" si="28">B60+1</f>
        <v>190</v>
      </c>
      <c r="C64">
        <v>598</v>
      </c>
      <c r="D64">
        <v>3</v>
      </c>
      <c r="E64">
        <v>2</v>
      </c>
      <c r="F64">
        <v>2</v>
      </c>
      <c r="G64" t="str">
        <f t="shared" si="2"/>
        <v>insert into game_score (id, matchid, squad, goals, points, time_type) values (764, 190, 598, 3, 2, 2);</v>
      </c>
    </row>
    <row r="65" spans="1:7" x14ac:dyDescent="0.25">
      <c r="A65">
        <f t="shared" si="3"/>
        <v>765</v>
      </c>
      <c r="B65">
        <f t="shared" ref="B65" si="29">B64</f>
        <v>190</v>
      </c>
      <c r="C65">
        <v>598</v>
      </c>
      <c r="D65">
        <v>1</v>
      </c>
      <c r="E65">
        <v>0</v>
      </c>
      <c r="F65">
        <v>1</v>
      </c>
      <c r="G65" t="str">
        <f t="shared" si="2"/>
        <v>insert into game_score (id, matchid, squad, goals, points, time_type) values (765, 190, 598, 1, 0, 1);</v>
      </c>
    </row>
    <row r="66" spans="1:7" x14ac:dyDescent="0.25">
      <c r="A66">
        <f t="shared" si="3"/>
        <v>766</v>
      </c>
      <c r="B66">
        <f t="shared" ref="B66" si="30">B64</f>
        <v>190</v>
      </c>
      <c r="C66">
        <v>591</v>
      </c>
      <c r="D66">
        <v>0</v>
      </c>
      <c r="E66">
        <v>0</v>
      </c>
      <c r="F66">
        <v>2</v>
      </c>
      <c r="G66" t="str">
        <f t="shared" si="2"/>
        <v>insert into game_score (id, matchid, squad, goals, points, time_type) values (766, 190, 591, 0, 0, 2);</v>
      </c>
    </row>
    <row r="67" spans="1:7" x14ac:dyDescent="0.25">
      <c r="A67">
        <f t="shared" si="3"/>
        <v>767</v>
      </c>
      <c r="B67">
        <f t="shared" ref="B67" si="31">B64</f>
        <v>190</v>
      </c>
      <c r="C67">
        <v>591</v>
      </c>
      <c r="D67">
        <v>0</v>
      </c>
      <c r="E67">
        <v>0</v>
      </c>
      <c r="F67">
        <v>1</v>
      </c>
      <c r="G67" t="str">
        <f t="shared" si="2"/>
        <v>insert into game_score (id, matchid, squad, goals, points, time_type) values (767, 190, 591, 0, 0, 1);</v>
      </c>
    </row>
    <row r="68" spans="1:7" x14ac:dyDescent="0.25">
      <c r="A68">
        <f t="shared" si="3"/>
        <v>768</v>
      </c>
      <c r="B68">
        <f t="shared" ref="B68" si="32">B64+1</f>
        <v>191</v>
      </c>
      <c r="C68">
        <v>56</v>
      </c>
      <c r="D68">
        <v>3</v>
      </c>
      <c r="E68">
        <v>2</v>
      </c>
      <c r="F68">
        <v>2</v>
      </c>
      <c r="G68" t="str">
        <f t="shared" si="2"/>
        <v>insert into game_score (id, matchid, squad, goals, points, time_type) values (768, 191, 56, 3, 2, 2);</v>
      </c>
    </row>
    <row r="69" spans="1:7" x14ac:dyDescent="0.25">
      <c r="A69">
        <f t="shared" si="3"/>
        <v>769</v>
      </c>
      <c r="B69">
        <f t="shared" ref="B69" si="33">B68</f>
        <v>191</v>
      </c>
      <c r="C69">
        <v>56</v>
      </c>
      <c r="D69">
        <v>0</v>
      </c>
      <c r="E69">
        <v>0</v>
      </c>
      <c r="F69">
        <v>1</v>
      </c>
      <c r="G69" t="str">
        <f t="shared" si="2"/>
        <v>insert into game_score (id, matchid, squad, goals, points, time_type) values (769, 191, 56, 0, 0, 1);</v>
      </c>
    </row>
    <row r="70" spans="1:7" x14ac:dyDescent="0.25">
      <c r="A70">
        <f t="shared" si="3"/>
        <v>770</v>
      </c>
      <c r="B70">
        <f t="shared" ref="B70" si="34">B68</f>
        <v>191</v>
      </c>
      <c r="C70">
        <v>593</v>
      </c>
      <c r="D70">
        <v>0</v>
      </c>
      <c r="E70">
        <v>0</v>
      </c>
      <c r="F70">
        <v>2</v>
      </c>
      <c r="G70" t="str">
        <f t="shared" si="2"/>
        <v>insert into game_score (id, matchid, squad, goals, points, time_type) values (770, 191, 593, 0, 0, 2);</v>
      </c>
    </row>
    <row r="71" spans="1:7" x14ac:dyDescent="0.25">
      <c r="A71">
        <f t="shared" si="3"/>
        <v>771</v>
      </c>
      <c r="B71">
        <f t="shared" ref="B71" si="35">B68</f>
        <v>191</v>
      </c>
      <c r="C71">
        <v>593</v>
      </c>
      <c r="D71">
        <v>0</v>
      </c>
      <c r="E71">
        <v>0</v>
      </c>
      <c r="F71">
        <v>1</v>
      </c>
      <c r="G71" t="str">
        <f t="shared" si="2"/>
        <v>insert into game_score (id, matchid, squad, goals, points, time_type) values (771, 191, 593, 0, 0, 1);</v>
      </c>
    </row>
    <row r="72" spans="1:7" x14ac:dyDescent="0.25">
      <c r="A72">
        <f t="shared" si="3"/>
        <v>772</v>
      </c>
      <c r="B72">
        <f t="shared" ref="B72:B88" si="36">B68+1</f>
        <v>192</v>
      </c>
      <c r="C72">
        <v>54</v>
      </c>
      <c r="D72">
        <v>3</v>
      </c>
      <c r="E72">
        <v>2</v>
      </c>
      <c r="F72">
        <v>2</v>
      </c>
      <c r="G72" t="str">
        <f t="shared" si="2"/>
        <v>insert into game_score (id, matchid, squad, goals, points, time_type) values (772, 192, 54, 3, 2, 2);</v>
      </c>
    </row>
    <row r="73" spans="1:7" x14ac:dyDescent="0.25">
      <c r="A73">
        <f t="shared" si="3"/>
        <v>773</v>
      </c>
      <c r="B73">
        <f t="shared" ref="B73:B89" si="37">B72</f>
        <v>192</v>
      </c>
      <c r="C73">
        <v>54</v>
      </c>
      <c r="D73">
        <v>1</v>
      </c>
      <c r="E73">
        <v>0</v>
      </c>
      <c r="F73">
        <v>1</v>
      </c>
      <c r="G73" t="str">
        <f t="shared" si="2"/>
        <v>insert into game_score (id, matchid, squad, goals, points, time_type) values (773, 192, 54, 1, 0, 1);</v>
      </c>
    </row>
    <row r="74" spans="1:7" x14ac:dyDescent="0.25">
      <c r="A74">
        <f t="shared" si="3"/>
        <v>774</v>
      </c>
      <c r="B74">
        <f t="shared" ref="B74:B90" si="38">B72</f>
        <v>192</v>
      </c>
      <c r="C74">
        <v>51</v>
      </c>
      <c r="D74">
        <v>2</v>
      </c>
      <c r="E74">
        <v>0</v>
      </c>
      <c r="F74">
        <v>2</v>
      </c>
      <c r="G74" t="str">
        <f t="shared" si="2"/>
        <v>insert into game_score (id, matchid, squad, goals, points, time_type) values (774, 192, 51, 2, 0, 2);</v>
      </c>
    </row>
    <row r="75" spans="1:7" x14ac:dyDescent="0.25">
      <c r="A75">
        <f t="shared" si="3"/>
        <v>775</v>
      </c>
      <c r="B75">
        <f t="shared" ref="B75:B91" si="39">B72</f>
        <v>192</v>
      </c>
      <c r="C75">
        <v>51</v>
      </c>
      <c r="D75">
        <v>1</v>
      </c>
      <c r="E75">
        <v>0</v>
      </c>
      <c r="F75">
        <v>1</v>
      </c>
      <c r="G75" t="str">
        <f t="shared" si="2"/>
        <v>insert into game_score (id, matchid, squad, goals, points, time_type) values (775, 192, 51, 1, 0, 1);</v>
      </c>
    </row>
    <row r="76" spans="1:7" x14ac:dyDescent="0.25">
      <c r="A76">
        <f t="shared" si="3"/>
        <v>776</v>
      </c>
      <c r="B76">
        <f t="shared" si="36"/>
        <v>193</v>
      </c>
      <c r="C76">
        <v>57</v>
      </c>
      <c r="D76">
        <v>0</v>
      </c>
      <c r="E76">
        <v>1</v>
      </c>
      <c r="F76">
        <v>2</v>
      </c>
      <c r="G76" t="str">
        <f t="shared" si="2"/>
        <v>insert into game_score (id, matchid, squad, goals, points, time_type) values (776, 193, 57, 0, 1, 2);</v>
      </c>
    </row>
    <row r="77" spans="1:7" x14ac:dyDescent="0.25">
      <c r="A77">
        <f t="shared" si="3"/>
        <v>777</v>
      </c>
      <c r="B77">
        <f t="shared" si="37"/>
        <v>193</v>
      </c>
      <c r="C77">
        <v>57</v>
      </c>
      <c r="D77">
        <v>0</v>
      </c>
      <c r="E77">
        <v>0</v>
      </c>
      <c r="F77">
        <v>1</v>
      </c>
      <c r="G77" t="str">
        <f t="shared" si="2"/>
        <v>insert into game_score (id, matchid, squad, goals, points, time_type) values (777, 193, 57, 0, 0, 1);</v>
      </c>
    </row>
    <row r="78" spans="1:7" x14ac:dyDescent="0.25">
      <c r="A78">
        <f t="shared" si="3"/>
        <v>778</v>
      </c>
      <c r="B78">
        <f t="shared" si="38"/>
        <v>193</v>
      </c>
      <c r="C78">
        <v>591</v>
      </c>
      <c r="D78">
        <v>0</v>
      </c>
      <c r="E78">
        <v>1</v>
      </c>
      <c r="F78">
        <v>2</v>
      </c>
      <c r="G78" t="str">
        <f t="shared" si="2"/>
        <v>insert into game_score (id, matchid, squad, goals, points, time_type) values (778, 193, 591, 0, 1, 2);</v>
      </c>
    </row>
    <row r="79" spans="1:7" x14ac:dyDescent="0.25">
      <c r="A79">
        <f t="shared" si="3"/>
        <v>779</v>
      </c>
      <c r="B79">
        <f t="shared" si="39"/>
        <v>193</v>
      </c>
      <c r="C79">
        <v>591</v>
      </c>
      <c r="D79">
        <v>0</v>
      </c>
      <c r="E79">
        <v>0</v>
      </c>
      <c r="F79">
        <v>1</v>
      </c>
      <c r="G79" t="str">
        <f t="shared" si="2"/>
        <v>insert into game_score (id, matchid, squad, goals, points, time_type) values (779, 193, 591, 0, 0, 1);</v>
      </c>
    </row>
    <row r="80" spans="1:7" x14ac:dyDescent="0.25">
      <c r="A80">
        <f t="shared" si="3"/>
        <v>780</v>
      </c>
      <c r="B80">
        <f t="shared" si="36"/>
        <v>194</v>
      </c>
      <c r="C80">
        <v>595</v>
      </c>
      <c r="D80">
        <v>4</v>
      </c>
      <c r="E80">
        <v>2</v>
      </c>
      <c r="F80">
        <v>2</v>
      </c>
      <c r="G80" t="str">
        <f t="shared" si="2"/>
        <v>insert into game_score (id, matchid, squad, goals, points, time_type) values (780, 194, 595, 4, 2, 2);</v>
      </c>
    </row>
    <row r="81" spans="1:7" x14ac:dyDescent="0.25">
      <c r="A81">
        <f t="shared" si="3"/>
        <v>781</v>
      </c>
      <c r="B81">
        <f t="shared" si="37"/>
        <v>194</v>
      </c>
      <c r="C81">
        <v>595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(781, 194, 595, 0, 0, 1);</v>
      </c>
    </row>
    <row r="82" spans="1:7" x14ac:dyDescent="0.25">
      <c r="A82">
        <f t="shared" si="3"/>
        <v>782</v>
      </c>
      <c r="B82">
        <f t="shared" si="38"/>
        <v>194</v>
      </c>
      <c r="C82">
        <v>598</v>
      </c>
      <c r="D82">
        <v>2</v>
      </c>
      <c r="E82">
        <v>0</v>
      </c>
      <c r="F82">
        <v>2</v>
      </c>
      <c r="G82" t="str">
        <f t="shared" si="2"/>
        <v>insert into game_score (id, matchid, squad, goals, points, time_type) values (782, 194, 598, 2, 0, 2);</v>
      </c>
    </row>
    <row r="83" spans="1:7" x14ac:dyDescent="0.25">
      <c r="A83">
        <f t="shared" si="3"/>
        <v>783</v>
      </c>
      <c r="B83">
        <f t="shared" si="39"/>
        <v>194</v>
      </c>
      <c r="C83">
        <v>598</v>
      </c>
      <c r="D83">
        <v>1</v>
      </c>
      <c r="E83">
        <v>0</v>
      </c>
      <c r="F83">
        <v>1</v>
      </c>
      <c r="G83" t="str">
        <f t="shared" si="2"/>
        <v>insert into game_score (id, matchid, squad, goals, points, time_type) values (783, 194, 598, 1, 0, 1);</v>
      </c>
    </row>
    <row r="84" spans="1:7" x14ac:dyDescent="0.25">
      <c r="A84">
        <f t="shared" si="3"/>
        <v>784</v>
      </c>
      <c r="B84">
        <f t="shared" si="36"/>
        <v>195</v>
      </c>
      <c r="C84">
        <v>598</v>
      </c>
      <c r="D84">
        <v>6</v>
      </c>
      <c r="E84">
        <v>2</v>
      </c>
      <c r="F84">
        <v>2</v>
      </c>
      <c r="G84" t="str">
        <f t="shared" si="2"/>
        <v>insert into game_score (id, matchid, squad, goals, points, time_type) values (784, 195, 598, 6, 2, 2);</v>
      </c>
    </row>
    <row r="85" spans="1:7" x14ac:dyDescent="0.25">
      <c r="A85">
        <f t="shared" si="3"/>
        <v>785</v>
      </c>
      <c r="B85">
        <f t="shared" si="37"/>
        <v>195</v>
      </c>
      <c r="C85">
        <v>598</v>
      </c>
      <c r="D85">
        <v>5</v>
      </c>
      <c r="E85">
        <v>0</v>
      </c>
      <c r="F85">
        <v>1</v>
      </c>
      <c r="G85" t="str">
        <f t="shared" si="2"/>
        <v>insert into game_score (id, matchid, squad, goals, points, time_type) values (785, 195, 598, 5, 0, 1);</v>
      </c>
    </row>
    <row r="86" spans="1:7" x14ac:dyDescent="0.25">
      <c r="A86">
        <f t="shared" si="3"/>
        <v>786</v>
      </c>
      <c r="B86">
        <f t="shared" si="38"/>
        <v>195</v>
      </c>
      <c r="C86">
        <v>593</v>
      </c>
      <c r="D86">
        <v>1</v>
      </c>
      <c r="E86">
        <v>0</v>
      </c>
      <c r="F86">
        <v>2</v>
      </c>
      <c r="G86" t="str">
        <f t="shared" si="2"/>
        <v>insert into game_score (id, matchid, squad, goals, points, time_type) values (786, 195, 593, 1, 0, 2);</v>
      </c>
    </row>
    <row r="87" spans="1:7" x14ac:dyDescent="0.25">
      <c r="A87">
        <f t="shared" si="3"/>
        <v>787</v>
      </c>
      <c r="B87">
        <f t="shared" si="39"/>
        <v>195</v>
      </c>
      <c r="C87">
        <v>593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(787, 195, 593, 0, 0, 1);</v>
      </c>
    </row>
    <row r="88" spans="1:7" x14ac:dyDescent="0.25">
      <c r="A88">
        <f t="shared" si="3"/>
        <v>788</v>
      </c>
      <c r="B88">
        <f t="shared" si="36"/>
        <v>196</v>
      </c>
      <c r="C88">
        <v>54</v>
      </c>
      <c r="D88">
        <v>1</v>
      </c>
      <c r="E88">
        <v>1</v>
      </c>
      <c r="F88">
        <v>2</v>
      </c>
      <c r="G88" t="str">
        <f t="shared" si="2"/>
        <v>insert into game_score (id, matchid, squad, goals, points, time_type) values (788, 196, 54, 1, 1, 2);</v>
      </c>
    </row>
    <row r="89" spans="1:7" x14ac:dyDescent="0.25">
      <c r="A89">
        <f t="shared" si="3"/>
        <v>789</v>
      </c>
      <c r="B89">
        <f t="shared" si="37"/>
        <v>196</v>
      </c>
      <c r="C89">
        <v>54</v>
      </c>
      <c r="D89">
        <v>1</v>
      </c>
      <c r="E89">
        <v>0</v>
      </c>
      <c r="F89">
        <v>1</v>
      </c>
      <c r="G89" t="str">
        <f t="shared" si="2"/>
        <v>insert into game_score (id, matchid, squad, goals, points, time_type) values (789, 196, 54, 1, 0, 1);</v>
      </c>
    </row>
    <row r="90" spans="1:7" x14ac:dyDescent="0.25">
      <c r="A90">
        <f t="shared" si="3"/>
        <v>790</v>
      </c>
      <c r="B90">
        <f t="shared" si="38"/>
        <v>196</v>
      </c>
      <c r="C90">
        <v>56</v>
      </c>
      <c r="D90">
        <v>1</v>
      </c>
      <c r="E90">
        <v>1</v>
      </c>
      <c r="F90">
        <v>2</v>
      </c>
      <c r="G90" t="str">
        <f t="shared" si="2"/>
        <v>insert into game_score (id, matchid, squad, goals, points, time_type) values (790, 196, 56, 1, 1, 2);</v>
      </c>
    </row>
    <row r="91" spans="1:7" x14ac:dyDescent="0.25">
      <c r="A91">
        <f t="shared" si="3"/>
        <v>791</v>
      </c>
      <c r="B91">
        <f t="shared" si="39"/>
        <v>196</v>
      </c>
      <c r="C91">
        <v>56</v>
      </c>
      <c r="D91">
        <v>1</v>
      </c>
      <c r="E91">
        <v>0</v>
      </c>
      <c r="F91">
        <v>1</v>
      </c>
      <c r="G91" t="str">
        <f t="shared" si="2"/>
        <v>insert into game_score (id, matchid, squad, goals, points, time_type) values (791, 196, 56, 1, 0, 1);</v>
      </c>
    </row>
    <row r="92" spans="1:7" x14ac:dyDescent="0.25">
      <c r="A92">
        <f t="shared" si="3"/>
        <v>792</v>
      </c>
      <c r="B92">
        <f t="shared" ref="B92" si="40">B88+1</f>
        <v>197</v>
      </c>
      <c r="C92">
        <v>595</v>
      </c>
      <c r="D92">
        <v>3</v>
      </c>
      <c r="E92">
        <v>2</v>
      </c>
      <c r="F92">
        <v>2</v>
      </c>
      <c r="G92" t="str">
        <f t="shared" si="2"/>
        <v>insert into game_score (id, matchid, squad, goals, points, time_type) values (792, 197, 595, 3, 2, 2);</v>
      </c>
    </row>
    <row r="93" spans="1:7" x14ac:dyDescent="0.25">
      <c r="A93">
        <f t="shared" si="3"/>
        <v>793</v>
      </c>
      <c r="B93">
        <f t="shared" ref="B93" si="41">B92</f>
        <v>197</v>
      </c>
      <c r="C93">
        <v>595</v>
      </c>
      <c r="D93">
        <v>3</v>
      </c>
      <c r="E93">
        <v>0</v>
      </c>
      <c r="F93">
        <v>1</v>
      </c>
      <c r="G93" t="str">
        <f t="shared" si="2"/>
        <v>insert into game_score (id, matchid, squad, goals, points, time_type) values (793, 197, 595, 3, 0, 1);</v>
      </c>
    </row>
    <row r="94" spans="1:7" x14ac:dyDescent="0.25">
      <c r="A94">
        <f t="shared" si="3"/>
        <v>794</v>
      </c>
      <c r="B94">
        <f t="shared" ref="B94" si="42">B92</f>
        <v>197</v>
      </c>
      <c r="C94">
        <v>591</v>
      </c>
      <c r="D94">
        <v>1</v>
      </c>
      <c r="E94">
        <v>0</v>
      </c>
      <c r="F94">
        <v>2</v>
      </c>
      <c r="G94" t="str">
        <f t="shared" si="2"/>
        <v>insert into game_score (id, matchid, squad, goals, points, time_type) values (794, 197, 591, 1, 0, 2);</v>
      </c>
    </row>
    <row r="95" spans="1:7" x14ac:dyDescent="0.25">
      <c r="A95">
        <f t="shared" si="3"/>
        <v>795</v>
      </c>
      <c r="B95">
        <f t="shared" ref="B95" si="43">B92</f>
        <v>197</v>
      </c>
      <c r="C95">
        <v>591</v>
      </c>
      <c r="D95">
        <v>0</v>
      </c>
      <c r="E95">
        <v>0</v>
      </c>
      <c r="F95">
        <v>1</v>
      </c>
      <c r="G95" t="str">
        <f t="shared" si="2"/>
        <v>insert into game_score (id, matchid, squad, goals, points, time_type) values (795, 197, 591, 0, 0, 1);</v>
      </c>
    </row>
    <row r="96" spans="1:7" x14ac:dyDescent="0.25">
      <c r="A96">
        <f t="shared" si="3"/>
        <v>796</v>
      </c>
      <c r="B96">
        <f t="shared" ref="B96" si="44">B92+1</f>
        <v>198</v>
      </c>
      <c r="C96">
        <v>54</v>
      </c>
      <c r="D96">
        <v>6</v>
      </c>
      <c r="E96">
        <v>2</v>
      </c>
      <c r="F96">
        <v>2</v>
      </c>
      <c r="G96" t="str">
        <f t="shared" ref="G96:G143" si="45">"insert into game_score (id, matchid, squad, goals, points, time_type) values (" &amp; A96 &amp; ", " &amp; B96 &amp; ", " &amp; C96 &amp; ", " &amp; D96 &amp; ", " &amp; E96 &amp; ", " &amp; F96 &amp; ");"</f>
        <v>insert into game_score (id, matchid, squad, goals, points, time_type) values (796, 198, 54, 6, 2, 2);</v>
      </c>
    </row>
    <row r="97" spans="1:7" x14ac:dyDescent="0.25">
      <c r="A97">
        <f t="shared" si="3"/>
        <v>797</v>
      </c>
      <c r="B97">
        <f t="shared" ref="B97" si="46">B96</f>
        <v>198</v>
      </c>
      <c r="C97">
        <v>54</v>
      </c>
      <c r="D97">
        <v>3</v>
      </c>
      <c r="E97">
        <v>0</v>
      </c>
      <c r="F97">
        <v>1</v>
      </c>
      <c r="G97" t="str">
        <f t="shared" si="45"/>
        <v>insert into game_score (id, matchid, squad, goals, points, time_type) values (797, 198, 54, 3, 0, 1);</v>
      </c>
    </row>
    <row r="98" spans="1:7" x14ac:dyDescent="0.25">
      <c r="A98">
        <f t="shared" ref="A98:A143" si="47">A97+1</f>
        <v>798</v>
      </c>
      <c r="B98">
        <f t="shared" ref="B98" si="48">B96</f>
        <v>198</v>
      </c>
      <c r="C98">
        <v>57</v>
      </c>
      <c r="D98">
        <v>0</v>
      </c>
      <c r="E98">
        <v>0</v>
      </c>
      <c r="F98">
        <v>2</v>
      </c>
      <c r="G98" t="str">
        <f t="shared" si="45"/>
        <v>insert into game_score (id, matchid, squad, goals, points, time_type) values (798, 198, 57, 0, 0, 2);</v>
      </c>
    </row>
    <row r="99" spans="1:7" x14ac:dyDescent="0.25">
      <c r="A99">
        <f t="shared" si="47"/>
        <v>799</v>
      </c>
      <c r="B99">
        <f t="shared" ref="B99" si="49">B96</f>
        <v>198</v>
      </c>
      <c r="C99">
        <v>57</v>
      </c>
      <c r="D99">
        <v>0</v>
      </c>
      <c r="E99">
        <v>0</v>
      </c>
      <c r="F99">
        <v>1</v>
      </c>
      <c r="G99" t="str">
        <f t="shared" si="45"/>
        <v>insert into game_score (id, matchid, squad, goals, points, time_type) values (799, 198, 57, 0, 0, 1);</v>
      </c>
    </row>
    <row r="100" spans="1:7" x14ac:dyDescent="0.25">
      <c r="A100">
        <f t="shared" si="47"/>
        <v>800</v>
      </c>
      <c r="B100">
        <f t="shared" ref="B100" si="50">B96+1</f>
        <v>199</v>
      </c>
      <c r="C100">
        <v>51</v>
      </c>
      <c r="D100">
        <v>0</v>
      </c>
      <c r="E100">
        <v>1</v>
      </c>
      <c r="F100">
        <v>2</v>
      </c>
      <c r="G100" t="str">
        <f t="shared" si="45"/>
        <v>insert into game_score (id, matchid, squad, goals, points, time_type) values (800, 199, 51, 0, 1, 2);</v>
      </c>
    </row>
    <row r="101" spans="1:7" x14ac:dyDescent="0.25">
      <c r="A101">
        <f t="shared" si="47"/>
        <v>801</v>
      </c>
      <c r="B101">
        <f t="shared" ref="B101" si="51">B100</f>
        <v>199</v>
      </c>
      <c r="C101">
        <v>51</v>
      </c>
      <c r="D101">
        <v>0</v>
      </c>
      <c r="E101">
        <v>0</v>
      </c>
      <c r="F101">
        <v>1</v>
      </c>
      <c r="G101" t="str">
        <f t="shared" si="45"/>
        <v>insert into game_score (id, matchid, squad, goals, points, time_type) values (801, 199, 51, 0, 0, 1);</v>
      </c>
    </row>
    <row r="102" spans="1:7" x14ac:dyDescent="0.25">
      <c r="A102">
        <f t="shared" si="47"/>
        <v>802</v>
      </c>
      <c r="B102">
        <f t="shared" ref="B102" si="52">B100</f>
        <v>199</v>
      </c>
      <c r="C102">
        <v>593</v>
      </c>
      <c r="D102">
        <v>0</v>
      </c>
      <c r="E102">
        <v>1</v>
      </c>
      <c r="F102">
        <v>2</v>
      </c>
      <c r="G102" t="str">
        <f t="shared" si="45"/>
        <v>insert into game_score (id, matchid, squad, goals, points, time_type) values (802, 199, 593, 0, 1, 2);</v>
      </c>
    </row>
    <row r="103" spans="1:7" x14ac:dyDescent="0.25">
      <c r="A103">
        <f t="shared" si="47"/>
        <v>803</v>
      </c>
      <c r="B103">
        <f t="shared" ref="B103" si="53">B100</f>
        <v>199</v>
      </c>
      <c r="C103">
        <v>593</v>
      </c>
      <c r="D103">
        <v>0</v>
      </c>
      <c r="E103">
        <v>0</v>
      </c>
      <c r="F103">
        <v>1</v>
      </c>
      <c r="G103" t="str">
        <f t="shared" si="45"/>
        <v>insert into game_score (id, matchid, squad, goals, points, time_type) values (803, 199, 593, 0, 0, 1);</v>
      </c>
    </row>
    <row r="104" spans="1:7" x14ac:dyDescent="0.25">
      <c r="A104">
        <f t="shared" si="47"/>
        <v>804</v>
      </c>
      <c r="B104">
        <f t="shared" ref="B104" si="54">B100+1</f>
        <v>200</v>
      </c>
      <c r="C104">
        <v>595</v>
      </c>
      <c r="D104">
        <v>2</v>
      </c>
      <c r="E104">
        <v>2</v>
      </c>
      <c r="F104">
        <v>2</v>
      </c>
      <c r="G104" t="str">
        <f t="shared" si="45"/>
        <v>insert into game_score (id, matchid, squad, goals, points, time_type) values (804, 200, 595, 2, 2, 2);</v>
      </c>
    </row>
    <row r="105" spans="1:7" x14ac:dyDescent="0.25">
      <c r="A105">
        <f t="shared" si="47"/>
        <v>805</v>
      </c>
      <c r="B105">
        <f t="shared" ref="B105" si="55">B104</f>
        <v>200</v>
      </c>
      <c r="C105">
        <v>595</v>
      </c>
      <c r="D105">
        <v>1</v>
      </c>
      <c r="E105">
        <v>0</v>
      </c>
      <c r="F105">
        <v>1</v>
      </c>
      <c r="G105" t="str">
        <f t="shared" si="45"/>
        <v>insert into game_score (id, matchid, squad, goals, points, time_type) values (805, 200, 595, 1, 0, 1);</v>
      </c>
    </row>
    <row r="106" spans="1:7" x14ac:dyDescent="0.25">
      <c r="A106">
        <f t="shared" si="47"/>
        <v>806</v>
      </c>
      <c r="B106">
        <f t="shared" ref="B106" si="56">B104</f>
        <v>200</v>
      </c>
      <c r="C106">
        <v>57</v>
      </c>
      <c r="D106">
        <v>0</v>
      </c>
      <c r="E106">
        <v>0</v>
      </c>
      <c r="F106">
        <v>2</v>
      </c>
      <c r="G106" t="str">
        <f t="shared" si="45"/>
        <v>insert into game_score (id, matchid, squad, goals, points, time_type) values (806, 200, 57, 0, 0, 2);</v>
      </c>
    </row>
    <row r="107" spans="1:7" x14ac:dyDescent="0.25">
      <c r="A107">
        <f t="shared" si="47"/>
        <v>807</v>
      </c>
      <c r="B107">
        <f t="shared" ref="B107" si="57">B104</f>
        <v>200</v>
      </c>
      <c r="C107">
        <v>57</v>
      </c>
      <c r="D107">
        <v>0</v>
      </c>
      <c r="E107">
        <v>0</v>
      </c>
      <c r="F107">
        <v>1</v>
      </c>
      <c r="G107" t="str">
        <f t="shared" si="45"/>
        <v>insert into game_score (id, matchid, squad, goals, points, time_type) values (807, 200, 57, 0, 0, 1);</v>
      </c>
    </row>
    <row r="108" spans="1:7" x14ac:dyDescent="0.25">
      <c r="A108">
        <f t="shared" si="47"/>
        <v>808</v>
      </c>
      <c r="B108">
        <f t="shared" ref="B108" si="58">B104+1</f>
        <v>201</v>
      </c>
      <c r="C108">
        <v>51</v>
      </c>
      <c r="D108">
        <v>5</v>
      </c>
      <c r="E108">
        <v>2</v>
      </c>
      <c r="F108">
        <v>2</v>
      </c>
      <c r="G108" t="str">
        <f t="shared" si="45"/>
        <v>insert into game_score (id, matchid, squad, goals, points, time_type) values (808, 201, 51, 5, 2, 2);</v>
      </c>
    </row>
    <row r="109" spans="1:7" x14ac:dyDescent="0.25">
      <c r="A109">
        <f t="shared" si="47"/>
        <v>809</v>
      </c>
      <c r="B109">
        <f t="shared" ref="B109" si="59">B108</f>
        <v>201</v>
      </c>
      <c r="C109">
        <v>51</v>
      </c>
      <c r="D109">
        <v>1</v>
      </c>
      <c r="E109">
        <v>0</v>
      </c>
      <c r="F109">
        <v>1</v>
      </c>
      <c r="G109" t="str">
        <f t="shared" si="45"/>
        <v>insert into game_score (id, matchid, squad, goals, points, time_type) values (809, 201, 51, 1, 0, 1);</v>
      </c>
    </row>
    <row r="110" spans="1:7" x14ac:dyDescent="0.25">
      <c r="A110">
        <f t="shared" si="47"/>
        <v>810</v>
      </c>
      <c r="B110">
        <f t="shared" ref="B110" si="60">B108</f>
        <v>201</v>
      </c>
      <c r="C110">
        <v>57</v>
      </c>
      <c r="D110">
        <v>1</v>
      </c>
      <c r="E110">
        <v>0</v>
      </c>
      <c r="F110">
        <v>2</v>
      </c>
      <c r="G110" t="str">
        <f t="shared" si="45"/>
        <v>insert into game_score (id, matchid, squad, goals, points, time_type) values (810, 201, 57, 1, 0, 2);</v>
      </c>
    </row>
    <row r="111" spans="1:7" x14ac:dyDescent="0.25">
      <c r="A111">
        <f t="shared" si="47"/>
        <v>811</v>
      </c>
      <c r="B111">
        <f t="shared" ref="B111" si="61">B108</f>
        <v>201</v>
      </c>
      <c r="C111">
        <v>57</v>
      </c>
      <c r="D111">
        <v>0</v>
      </c>
      <c r="E111">
        <v>0</v>
      </c>
      <c r="F111">
        <v>1</v>
      </c>
      <c r="G111" t="str">
        <f t="shared" si="45"/>
        <v>insert into game_score (id, matchid, squad, goals, points, time_type) values (811, 201, 57, 0, 0, 1);</v>
      </c>
    </row>
    <row r="112" spans="1:7" x14ac:dyDescent="0.25">
      <c r="A112">
        <f t="shared" si="47"/>
        <v>812</v>
      </c>
      <c r="B112">
        <f t="shared" ref="B112" si="62">B108+1</f>
        <v>202</v>
      </c>
      <c r="C112">
        <v>595</v>
      </c>
      <c r="D112">
        <v>1</v>
      </c>
      <c r="E112">
        <v>2</v>
      </c>
      <c r="F112">
        <v>2</v>
      </c>
      <c r="G112" t="str">
        <f t="shared" si="45"/>
        <v>insert into game_score (id, matchid, squad, goals, points, time_type) values (812, 202, 595, 1, 2, 2);</v>
      </c>
    </row>
    <row r="113" spans="1:7" x14ac:dyDescent="0.25">
      <c r="A113">
        <f t="shared" si="47"/>
        <v>813</v>
      </c>
      <c r="B113">
        <f t="shared" ref="B113" si="63">B112</f>
        <v>202</v>
      </c>
      <c r="C113">
        <v>595</v>
      </c>
      <c r="D113">
        <v>0</v>
      </c>
      <c r="E113">
        <v>0</v>
      </c>
      <c r="F113">
        <v>1</v>
      </c>
      <c r="G113" t="str">
        <f t="shared" si="45"/>
        <v>insert into game_score (id, matchid, squad, goals, points, time_type) values (813, 202, 595, 0, 0, 1);</v>
      </c>
    </row>
    <row r="114" spans="1:7" x14ac:dyDescent="0.25">
      <c r="A114">
        <f t="shared" si="47"/>
        <v>814</v>
      </c>
      <c r="B114">
        <f t="shared" ref="B114" si="64">B112</f>
        <v>202</v>
      </c>
      <c r="C114">
        <v>56</v>
      </c>
      <c r="D114">
        <v>0</v>
      </c>
      <c r="E114">
        <v>0</v>
      </c>
      <c r="F114">
        <v>2</v>
      </c>
      <c r="G114" t="str">
        <f t="shared" si="45"/>
        <v>insert into game_score (id, matchid, squad, goals, points, time_type) values (814, 202, 56, 0, 0, 2);</v>
      </c>
    </row>
    <row r="115" spans="1:7" x14ac:dyDescent="0.25">
      <c r="A115">
        <f t="shared" si="47"/>
        <v>815</v>
      </c>
      <c r="B115">
        <f t="shared" ref="B115" si="65">B112</f>
        <v>202</v>
      </c>
      <c r="C115">
        <v>56</v>
      </c>
      <c r="D115">
        <v>0</v>
      </c>
      <c r="E115">
        <v>0</v>
      </c>
      <c r="F115">
        <v>1</v>
      </c>
      <c r="G115" t="str">
        <f t="shared" si="45"/>
        <v>insert into game_score (id, matchid, squad, goals, points, time_type) values (815, 202, 56, 0, 0, 1);</v>
      </c>
    </row>
    <row r="116" spans="1:7" x14ac:dyDescent="0.25">
      <c r="A116">
        <f t="shared" si="47"/>
        <v>816</v>
      </c>
      <c r="B116">
        <f t="shared" ref="B116" si="66">B112+1</f>
        <v>203</v>
      </c>
      <c r="C116">
        <v>54</v>
      </c>
      <c r="D116">
        <v>2</v>
      </c>
      <c r="E116">
        <v>2</v>
      </c>
      <c r="F116">
        <v>2</v>
      </c>
      <c r="G116" t="str">
        <f t="shared" si="45"/>
        <v>insert into game_score (id, matchid, squad, goals, points, time_type) values (816, 203, 54, 2, 2, 2);</v>
      </c>
    </row>
    <row r="117" spans="1:7" x14ac:dyDescent="0.25">
      <c r="A117">
        <f t="shared" si="47"/>
        <v>817</v>
      </c>
      <c r="B117">
        <f t="shared" ref="B117" si="67">B116</f>
        <v>203</v>
      </c>
      <c r="C117">
        <v>54</v>
      </c>
      <c r="D117">
        <v>1</v>
      </c>
      <c r="E117">
        <v>0</v>
      </c>
      <c r="F117">
        <v>1</v>
      </c>
      <c r="G117" t="str">
        <f t="shared" si="45"/>
        <v>insert into game_score (id, matchid, squad, goals, points, time_type) values (817, 203, 54, 1, 0, 1);</v>
      </c>
    </row>
    <row r="118" spans="1:7" x14ac:dyDescent="0.25">
      <c r="A118">
        <f t="shared" si="47"/>
        <v>818</v>
      </c>
      <c r="B118">
        <f t="shared" ref="B118" si="68">B116</f>
        <v>203</v>
      </c>
      <c r="C118">
        <v>593</v>
      </c>
      <c r="D118">
        <v>0</v>
      </c>
      <c r="E118">
        <v>0</v>
      </c>
      <c r="F118">
        <v>2</v>
      </c>
      <c r="G118" t="str">
        <f t="shared" si="45"/>
        <v>insert into game_score (id, matchid, squad, goals, points, time_type) values (818, 203, 593, 0, 0, 2);</v>
      </c>
    </row>
    <row r="119" spans="1:7" x14ac:dyDescent="0.25">
      <c r="A119">
        <f t="shared" si="47"/>
        <v>819</v>
      </c>
      <c r="B119">
        <f t="shared" ref="B119" si="69">B116</f>
        <v>203</v>
      </c>
      <c r="C119">
        <v>593</v>
      </c>
      <c r="D119">
        <v>0</v>
      </c>
      <c r="E119">
        <v>0</v>
      </c>
      <c r="F119">
        <v>1</v>
      </c>
      <c r="G119" t="str">
        <f t="shared" si="45"/>
        <v>insert into game_score (id, matchid, squad, goals, points, time_type) values (819, 203, 593, 0, 0, 1);</v>
      </c>
    </row>
    <row r="120" spans="1:7" x14ac:dyDescent="0.25">
      <c r="A120">
        <f t="shared" si="47"/>
        <v>820</v>
      </c>
      <c r="B120">
        <f t="shared" ref="B120" si="70">B116+1</f>
        <v>204</v>
      </c>
      <c r="C120">
        <v>598</v>
      </c>
      <c r="D120">
        <v>1</v>
      </c>
      <c r="E120">
        <v>2</v>
      </c>
      <c r="F120">
        <v>2</v>
      </c>
      <c r="G120" t="str">
        <f t="shared" si="45"/>
        <v>insert into game_score (id, matchid, squad, goals, points, time_type) values (820, 204, 598, 1, 2, 2);</v>
      </c>
    </row>
    <row r="121" spans="1:7" x14ac:dyDescent="0.25">
      <c r="A121">
        <f t="shared" si="47"/>
        <v>821</v>
      </c>
      <c r="B121">
        <f t="shared" ref="B121" si="71">B120</f>
        <v>204</v>
      </c>
      <c r="C121">
        <v>598</v>
      </c>
      <c r="D121">
        <v>0</v>
      </c>
      <c r="E121">
        <v>0</v>
      </c>
      <c r="F121">
        <v>1</v>
      </c>
      <c r="G121" t="str">
        <f t="shared" si="45"/>
        <v>insert into game_score (id, matchid, squad, goals, points, time_type) values (821, 204, 598, 0, 0, 1);</v>
      </c>
    </row>
    <row r="122" spans="1:7" x14ac:dyDescent="0.25">
      <c r="A122">
        <f t="shared" si="47"/>
        <v>822</v>
      </c>
      <c r="B122">
        <f t="shared" ref="B122" si="72">B120</f>
        <v>204</v>
      </c>
      <c r="C122">
        <v>51</v>
      </c>
      <c r="D122">
        <v>0</v>
      </c>
      <c r="E122">
        <v>0</v>
      </c>
      <c r="F122">
        <v>2</v>
      </c>
      <c r="G122" t="str">
        <f t="shared" si="45"/>
        <v>insert into game_score (id, matchid, squad, goals, points, time_type) values (822, 204, 51, 0, 0, 2);</v>
      </c>
    </row>
    <row r="123" spans="1:7" x14ac:dyDescent="0.25">
      <c r="A123">
        <f t="shared" si="47"/>
        <v>823</v>
      </c>
      <c r="B123">
        <f t="shared" ref="B123" si="73">B120</f>
        <v>204</v>
      </c>
      <c r="C123">
        <v>51</v>
      </c>
      <c r="D123">
        <v>0</v>
      </c>
      <c r="E123">
        <v>0</v>
      </c>
      <c r="F123">
        <v>1</v>
      </c>
      <c r="G123" t="str">
        <f t="shared" si="45"/>
        <v>insert into game_score (id, matchid, squad, goals, points, time_type) values (823, 204, 51, 0, 0, 1);</v>
      </c>
    </row>
    <row r="124" spans="1:7" x14ac:dyDescent="0.25">
      <c r="A124">
        <f t="shared" si="47"/>
        <v>824</v>
      </c>
      <c r="B124">
        <f t="shared" ref="B124" si="74">B120+1</f>
        <v>205</v>
      </c>
      <c r="C124">
        <v>591</v>
      </c>
      <c r="D124">
        <v>0</v>
      </c>
      <c r="E124">
        <v>0</v>
      </c>
      <c r="F124">
        <v>2</v>
      </c>
      <c r="G124" t="str">
        <f t="shared" si="45"/>
        <v>insert into game_score (id, matchid, squad, goals, points, time_type) values (824, 205, 591, 0, 0, 2);</v>
      </c>
    </row>
    <row r="125" spans="1:7" x14ac:dyDescent="0.25">
      <c r="A125">
        <f t="shared" si="47"/>
        <v>825</v>
      </c>
      <c r="B125">
        <f t="shared" ref="B125" si="75">B124</f>
        <v>205</v>
      </c>
      <c r="C125">
        <v>591</v>
      </c>
      <c r="D125">
        <v>0</v>
      </c>
      <c r="E125">
        <v>0</v>
      </c>
      <c r="F125">
        <v>1</v>
      </c>
      <c r="G125" t="str">
        <f t="shared" si="45"/>
        <v>insert into game_score (id, matchid, squad, goals, points, time_type) values (825, 205, 591, 0, 0, 1);</v>
      </c>
    </row>
    <row r="126" spans="1:7" x14ac:dyDescent="0.25">
      <c r="A126">
        <f t="shared" si="47"/>
        <v>826</v>
      </c>
      <c r="B126">
        <f t="shared" ref="B126" si="76">B124</f>
        <v>205</v>
      </c>
      <c r="C126">
        <v>51</v>
      </c>
      <c r="D126">
        <v>2</v>
      </c>
      <c r="E126">
        <v>2</v>
      </c>
      <c r="F126">
        <v>2</v>
      </c>
      <c r="G126" t="str">
        <f t="shared" si="45"/>
        <v>insert into game_score (id, matchid, squad, goals, points, time_type) values (826, 205, 51, 2, 2, 2);</v>
      </c>
    </row>
    <row r="127" spans="1:7" x14ac:dyDescent="0.25">
      <c r="A127">
        <f t="shared" si="47"/>
        <v>827</v>
      </c>
      <c r="B127">
        <f t="shared" ref="B127" si="77">B124</f>
        <v>205</v>
      </c>
      <c r="C127">
        <v>51</v>
      </c>
      <c r="D127">
        <v>0</v>
      </c>
      <c r="E127">
        <v>0</v>
      </c>
      <c r="F127">
        <v>1</v>
      </c>
      <c r="G127" t="str">
        <f t="shared" si="45"/>
        <v>insert into game_score (id, matchid, squad, goals, points, time_type) values (827, 205, 51, 0, 0, 1);</v>
      </c>
    </row>
    <row r="128" spans="1:7" x14ac:dyDescent="0.25">
      <c r="A128">
        <f t="shared" si="47"/>
        <v>828</v>
      </c>
      <c r="B128">
        <f t="shared" ref="B128" si="78">B124+1</f>
        <v>206</v>
      </c>
      <c r="C128">
        <v>54</v>
      </c>
      <c r="D128">
        <v>3</v>
      </c>
      <c r="E128">
        <v>2</v>
      </c>
      <c r="F128">
        <v>2</v>
      </c>
      <c r="G128" t="str">
        <f t="shared" si="45"/>
        <v>insert into game_score (id, matchid, squad, goals, points, time_type) values (828, 206, 54, 3, 2, 2);</v>
      </c>
    </row>
    <row r="129" spans="1:7" x14ac:dyDescent="0.25">
      <c r="A129">
        <f t="shared" si="47"/>
        <v>829</v>
      </c>
      <c r="B129">
        <f t="shared" ref="B129" si="79">B128</f>
        <v>206</v>
      </c>
      <c r="C129">
        <v>54</v>
      </c>
      <c r="D129">
        <v>1</v>
      </c>
      <c r="E129">
        <v>0</v>
      </c>
      <c r="F129">
        <v>1</v>
      </c>
      <c r="G129" t="str">
        <f t="shared" si="45"/>
        <v>insert into game_score (id, matchid, squad, goals, points, time_type) values (829, 206, 54, 1, 0, 1);</v>
      </c>
    </row>
    <row r="130" spans="1:7" x14ac:dyDescent="0.25">
      <c r="A130">
        <f t="shared" si="47"/>
        <v>830</v>
      </c>
      <c r="B130">
        <f t="shared" ref="B130" si="80">B128</f>
        <v>206</v>
      </c>
      <c r="C130">
        <v>598</v>
      </c>
      <c r="D130">
        <v>1</v>
      </c>
      <c r="E130">
        <v>0</v>
      </c>
      <c r="F130">
        <v>2</v>
      </c>
      <c r="G130" t="str">
        <f t="shared" si="45"/>
        <v>insert into game_score (id, matchid, squad, goals, points, time_type) values (830, 206, 598, 1, 0, 2);</v>
      </c>
    </row>
    <row r="131" spans="1:7" x14ac:dyDescent="0.25">
      <c r="A131">
        <f t="shared" si="47"/>
        <v>831</v>
      </c>
      <c r="B131">
        <f t="shared" ref="B131" si="81">B128</f>
        <v>206</v>
      </c>
      <c r="C131">
        <v>598</v>
      </c>
      <c r="D131">
        <v>0</v>
      </c>
      <c r="E131">
        <v>0</v>
      </c>
      <c r="F131">
        <v>1</v>
      </c>
      <c r="G131" t="str">
        <f t="shared" si="45"/>
        <v>insert into game_score (id, matchid, squad, goals, points, time_type) values (831, 206, 598, 0, 0, 1);</v>
      </c>
    </row>
    <row r="132" spans="1:7" x14ac:dyDescent="0.25">
      <c r="A132">
        <f t="shared" si="47"/>
        <v>832</v>
      </c>
      <c r="B132">
        <f t="shared" ref="B132" si="82">B128+1</f>
        <v>207</v>
      </c>
      <c r="C132">
        <v>595</v>
      </c>
      <c r="D132">
        <v>4</v>
      </c>
      <c r="E132">
        <v>2</v>
      </c>
      <c r="F132">
        <v>2</v>
      </c>
      <c r="G132" t="str">
        <f t="shared" si="45"/>
        <v>insert into game_score (id, matchid, squad, goals, points, time_type) values (832, 207, 595, 4, 2, 2);</v>
      </c>
    </row>
    <row r="133" spans="1:7" x14ac:dyDescent="0.25">
      <c r="A133">
        <f t="shared" si="47"/>
        <v>833</v>
      </c>
      <c r="B133">
        <f t="shared" ref="B133" si="83">B132</f>
        <v>207</v>
      </c>
      <c r="C133">
        <v>595</v>
      </c>
      <c r="D133">
        <v>2</v>
      </c>
      <c r="E133">
        <v>0</v>
      </c>
      <c r="F133">
        <v>1</v>
      </c>
      <c r="G133" t="str">
        <f t="shared" si="45"/>
        <v>insert into game_score (id, matchid, squad, goals, points, time_type) values (833, 207, 595, 2, 0, 1);</v>
      </c>
    </row>
    <row r="134" spans="1:7" x14ac:dyDescent="0.25">
      <c r="A134">
        <f t="shared" si="47"/>
        <v>834</v>
      </c>
      <c r="B134">
        <f t="shared" ref="B134" si="84">B132</f>
        <v>207</v>
      </c>
      <c r="C134">
        <v>593</v>
      </c>
      <c r="D134">
        <v>0</v>
      </c>
      <c r="E134">
        <v>0</v>
      </c>
      <c r="F134">
        <v>2</v>
      </c>
      <c r="G134" t="str">
        <f t="shared" si="45"/>
        <v>insert into game_score (id, matchid, squad, goals, points, time_type) values (834, 207, 593, 0, 0, 2);</v>
      </c>
    </row>
    <row r="135" spans="1:7" x14ac:dyDescent="0.25">
      <c r="A135">
        <f t="shared" si="47"/>
        <v>835</v>
      </c>
      <c r="B135">
        <f t="shared" ref="B135" si="85">B132</f>
        <v>207</v>
      </c>
      <c r="C135">
        <v>593</v>
      </c>
      <c r="D135">
        <v>0</v>
      </c>
      <c r="E135">
        <v>0</v>
      </c>
      <c r="F135">
        <v>1</v>
      </c>
      <c r="G135" t="str">
        <f t="shared" si="45"/>
        <v>insert into game_score (id, matchid, squad, goals, points, time_type) values (835, 207, 593, 0, 0, 1);</v>
      </c>
    </row>
    <row r="136" spans="1:7" x14ac:dyDescent="0.25">
      <c r="A136">
        <f t="shared" si="47"/>
        <v>836</v>
      </c>
      <c r="B136">
        <f t="shared" ref="B136" si="86">B132+1</f>
        <v>208</v>
      </c>
      <c r="C136">
        <v>56</v>
      </c>
      <c r="D136">
        <v>4</v>
      </c>
      <c r="E136">
        <v>2</v>
      </c>
      <c r="F136">
        <v>2</v>
      </c>
      <c r="G136" t="str">
        <f t="shared" si="45"/>
        <v>insert into game_score (id, matchid, squad, goals, points, time_type) values (836, 208, 56, 4, 2, 2);</v>
      </c>
    </row>
    <row r="137" spans="1:7" x14ac:dyDescent="0.25">
      <c r="A137">
        <f t="shared" si="47"/>
        <v>837</v>
      </c>
      <c r="B137">
        <f t="shared" ref="B137" si="87">B136</f>
        <v>208</v>
      </c>
      <c r="C137">
        <v>56</v>
      </c>
      <c r="D137">
        <v>1</v>
      </c>
      <c r="E137">
        <v>0</v>
      </c>
      <c r="F137">
        <v>1</v>
      </c>
      <c r="G137" t="str">
        <f t="shared" si="45"/>
        <v>insert into game_score (id, matchid, squad, goals, points, time_type) values (837, 208, 56, 1, 0, 1);</v>
      </c>
    </row>
    <row r="138" spans="1:7" x14ac:dyDescent="0.25">
      <c r="A138">
        <f t="shared" si="47"/>
        <v>838</v>
      </c>
      <c r="B138">
        <f t="shared" ref="B138" si="88">B136</f>
        <v>208</v>
      </c>
      <c r="C138">
        <v>57</v>
      </c>
      <c r="D138">
        <v>1</v>
      </c>
      <c r="E138">
        <v>0</v>
      </c>
      <c r="F138">
        <v>2</v>
      </c>
      <c r="G138" t="str">
        <f t="shared" si="45"/>
        <v>insert into game_score (id, matchid, squad, goals, points, time_type) values (838, 208, 57, 1, 0, 2);</v>
      </c>
    </row>
    <row r="139" spans="1:7" x14ac:dyDescent="0.25">
      <c r="A139">
        <f t="shared" si="47"/>
        <v>839</v>
      </c>
      <c r="B139">
        <f t="shared" ref="B139" si="89">B136</f>
        <v>208</v>
      </c>
      <c r="C139">
        <v>57</v>
      </c>
      <c r="D139">
        <v>0</v>
      </c>
      <c r="E139">
        <v>0</v>
      </c>
      <c r="F139">
        <v>1</v>
      </c>
      <c r="G139" t="str">
        <f t="shared" si="45"/>
        <v>insert into game_score (id, matchid, squad, goals, points, time_type) values (839, 208, 57, 0, 0, 1);</v>
      </c>
    </row>
    <row r="140" spans="1:7" x14ac:dyDescent="0.25">
      <c r="A140">
        <f t="shared" si="47"/>
        <v>840</v>
      </c>
      <c r="B140">
        <f t="shared" ref="B140" si="90">B136+1</f>
        <v>209</v>
      </c>
      <c r="C140">
        <v>56</v>
      </c>
      <c r="D140">
        <v>4</v>
      </c>
      <c r="E140">
        <v>2</v>
      </c>
      <c r="F140">
        <v>2</v>
      </c>
      <c r="G140" t="str">
        <f t="shared" si="45"/>
        <v>insert into game_score (id, matchid, squad, goals, points, time_type) values (840, 209, 56, 4, 2, 2);</v>
      </c>
    </row>
    <row r="141" spans="1:7" x14ac:dyDescent="0.25">
      <c r="A141">
        <f t="shared" si="47"/>
        <v>841</v>
      </c>
      <c r="B141">
        <f t="shared" ref="B141" si="91">B140</f>
        <v>209</v>
      </c>
      <c r="C141">
        <v>56</v>
      </c>
      <c r="D141">
        <v>2</v>
      </c>
      <c r="E141">
        <v>0</v>
      </c>
      <c r="F141">
        <v>1</v>
      </c>
      <c r="G141" t="str">
        <f t="shared" si="45"/>
        <v>insert into game_score (id, matchid, squad, goals, points, time_type) values (841, 209, 56, 2, 0, 1);</v>
      </c>
    </row>
    <row r="142" spans="1:7" x14ac:dyDescent="0.25">
      <c r="A142">
        <f t="shared" si="47"/>
        <v>842</v>
      </c>
      <c r="B142">
        <f t="shared" ref="B142" si="92">B140</f>
        <v>209</v>
      </c>
      <c r="C142">
        <v>591</v>
      </c>
      <c r="D142">
        <v>3</v>
      </c>
      <c r="E142">
        <v>0</v>
      </c>
      <c r="F142">
        <v>2</v>
      </c>
      <c r="G142" t="str">
        <f t="shared" si="45"/>
        <v>insert into game_score (id, matchid, squad, goals, points, time_type) values (842, 209, 591, 3, 0, 2);</v>
      </c>
    </row>
    <row r="143" spans="1:7" x14ac:dyDescent="0.25">
      <c r="A143">
        <f t="shared" si="47"/>
        <v>843</v>
      </c>
      <c r="B143">
        <f t="shared" ref="B143" si="93">B140</f>
        <v>209</v>
      </c>
      <c r="C143">
        <v>591</v>
      </c>
      <c r="D143">
        <v>0</v>
      </c>
      <c r="E143">
        <v>0</v>
      </c>
      <c r="F143">
        <v>1</v>
      </c>
      <c r="G143" t="str">
        <f t="shared" si="45"/>
        <v>insert into game_score (id, matchid, squad, goals, points, time_type) values (843, 209, 591, 0, 0, 1);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30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210</v>
      </c>
      <c r="B2" s="2" t="str">
        <f>"1949-04-03"</f>
        <v>1949-04-03</v>
      </c>
      <c r="C2">
        <v>2</v>
      </c>
      <c r="G2" t="str">
        <f t="shared" si="0"/>
        <v>insert into game (matchid, matchdate, game_type) values (210, '1949-04-03', 2);</v>
      </c>
    </row>
    <row r="3" spans="1:7" x14ac:dyDescent="0.25">
      <c r="A3">
        <f>A2+1</f>
        <v>211</v>
      </c>
      <c r="B3" s="2" t="str">
        <f>"1949-04-06"</f>
        <v>1949-04-06</v>
      </c>
      <c r="C3">
        <v>2</v>
      </c>
      <c r="G3" t="str">
        <f t="shared" si="0"/>
        <v>insert into game (matchid, matchdate, game_type) values (211, '1949-04-06', 2);</v>
      </c>
    </row>
    <row r="4" spans="1:7" x14ac:dyDescent="0.25">
      <c r="A4">
        <f t="shared" ref="A4:A30" si="1">A3+1</f>
        <v>212</v>
      </c>
      <c r="B4" s="2" t="str">
        <f>"1949-04-06"</f>
        <v>1949-04-06</v>
      </c>
      <c r="C4">
        <v>2</v>
      </c>
      <c r="G4" t="str">
        <f t="shared" si="0"/>
        <v>insert into game (matchid, matchdate, game_type) values (212, '1949-04-06', 2);</v>
      </c>
    </row>
    <row r="5" spans="1:7" x14ac:dyDescent="0.25">
      <c r="A5">
        <f t="shared" si="1"/>
        <v>213</v>
      </c>
      <c r="B5" s="2" t="str">
        <f>"1949-04-10"</f>
        <v>1949-04-10</v>
      </c>
      <c r="C5">
        <v>2</v>
      </c>
      <c r="G5" t="str">
        <f t="shared" si="0"/>
        <v>insert into game (matchid, matchdate, game_type) values (213, '1949-04-10', 2);</v>
      </c>
    </row>
    <row r="6" spans="1:7" x14ac:dyDescent="0.25">
      <c r="A6">
        <f t="shared" si="1"/>
        <v>214</v>
      </c>
      <c r="B6" s="2" t="str">
        <f>"1949-04-10"</f>
        <v>1949-04-10</v>
      </c>
      <c r="C6">
        <v>2</v>
      </c>
      <c r="G6" t="str">
        <f t="shared" si="0"/>
        <v>insert into game (matchid, matchdate, game_type) values (214, '1949-04-10', 2);</v>
      </c>
    </row>
    <row r="7" spans="1:7" x14ac:dyDescent="0.25">
      <c r="A7">
        <f t="shared" si="1"/>
        <v>215</v>
      </c>
      <c r="B7" s="2" t="str">
        <f>"1949-04-10"</f>
        <v>1949-04-10</v>
      </c>
      <c r="C7">
        <v>2</v>
      </c>
      <c r="G7" t="str">
        <f t="shared" si="0"/>
        <v>insert into game (matchid, matchdate, game_type) values (215, '1949-04-10', 2);</v>
      </c>
    </row>
    <row r="8" spans="1:7" x14ac:dyDescent="0.25">
      <c r="A8">
        <f t="shared" si="1"/>
        <v>216</v>
      </c>
      <c r="B8" s="2" t="str">
        <f>"1949-04-13"</f>
        <v>1949-04-13</v>
      </c>
      <c r="C8">
        <v>2</v>
      </c>
      <c r="G8" t="str">
        <f t="shared" si="0"/>
        <v>insert into game (matchid, matchdate, game_type) values (216, '1949-04-13', 2);</v>
      </c>
    </row>
    <row r="9" spans="1:7" x14ac:dyDescent="0.25">
      <c r="A9">
        <f t="shared" si="1"/>
        <v>217</v>
      </c>
      <c r="B9" s="2" t="str">
        <f>"1949-04-13"</f>
        <v>1949-04-13</v>
      </c>
      <c r="C9">
        <v>2</v>
      </c>
      <c r="G9" t="str">
        <f t="shared" si="0"/>
        <v>insert into game (matchid, matchdate, game_type) values (217, '1949-04-13', 2);</v>
      </c>
    </row>
    <row r="10" spans="1:7" x14ac:dyDescent="0.25">
      <c r="A10">
        <f t="shared" si="1"/>
        <v>218</v>
      </c>
      <c r="B10" s="2" t="str">
        <f>"1949-04-13"</f>
        <v>1949-04-13</v>
      </c>
      <c r="C10">
        <v>2</v>
      </c>
      <c r="G10" t="str">
        <f t="shared" si="0"/>
        <v>insert into game (matchid, matchdate, game_type) values (218, '1949-04-13', 2);</v>
      </c>
    </row>
    <row r="11" spans="1:7" x14ac:dyDescent="0.25">
      <c r="A11">
        <f t="shared" si="1"/>
        <v>219</v>
      </c>
      <c r="B11" s="2" t="str">
        <f>"1949-04-17"</f>
        <v>1949-04-17</v>
      </c>
      <c r="C11">
        <v>2</v>
      </c>
      <c r="G11" t="str">
        <f t="shared" si="0"/>
        <v>insert into game (matchid, matchdate, game_type) values (219, '1949-04-17', 2);</v>
      </c>
    </row>
    <row r="12" spans="1:7" x14ac:dyDescent="0.25">
      <c r="A12">
        <f t="shared" si="1"/>
        <v>220</v>
      </c>
      <c r="B12" s="2" t="str">
        <f>"1949-04-17"</f>
        <v>1949-04-17</v>
      </c>
      <c r="C12">
        <v>2</v>
      </c>
      <c r="G12" t="str">
        <f t="shared" si="0"/>
        <v>insert into game (matchid, matchdate, game_type) values (220, '1949-04-17', 2);</v>
      </c>
    </row>
    <row r="13" spans="1:7" x14ac:dyDescent="0.25">
      <c r="A13">
        <f t="shared" si="1"/>
        <v>221</v>
      </c>
      <c r="B13" s="2" t="str">
        <f>"1949-04-17"</f>
        <v>1949-04-17</v>
      </c>
      <c r="C13">
        <v>2</v>
      </c>
      <c r="G13" t="str">
        <f t="shared" si="0"/>
        <v>insert into game (matchid, matchdate, game_type) values (221, '1949-04-17', 2);</v>
      </c>
    </row>
    <row r="14" spans="1:7" x14ac:dyDescent="0.25">
      <c r="A14">
        <f t="shared" si="1"/>
        <v>222</v>
      </c>
      <c r="B14" s="2" t="str">
        <f>"1949-04-20"</f>
        <v>1949-04-20</v>
      </c>
      <c r="C14">
        <v>2</v>
      </c>
      <c r="G14" t="str">
        <f t="shared" si="0"/>
        <v>insert into game (matchid, matchdate, game_type) values (222, '1949-04-20', 2);</v>
      </c>
    </row>
    <row r="15" spans="1:7" x14ac:dyDescent="0.25">
      <c r="A15">
        <f t="shared" si="1"/>
        <v>223</v>
      </c>
      <c r="B15" s="2" t="str">
        <f>"1949-04-20"</f>
        <v>1949-04-20</v>
      </c>
      <c r="C15">
        <v>2</v>
      </c>
      <c r="G15" t="str">
        <f t="shared" si="0"/>
        <v>insert into game (matchid, matchdate, game_type) values (223, '1949-04-20', 2);</v>
      </c>
    </row>
    <row r="16" spans="1:7" x14ac:dyDescent="0.25">
      <c r="A16">
        <f t="shared" si="1"/>
        <v>224</v>
      </c>
      <c r="B16" s="2" t="str">
        <f>"1949-04-20"</f>
        <v>1949-04-20</v>
      </c>
      <c r="C16">
        <v>2</v>
      </c>
      <c r="G16" t="str">
        <f t="shared" si="0"/>
        <v>insert into game (matchid, matchdate, game_type) values (224, '1949-04-20', 2);</v>
      </c>
    </row>
    <row r="17" spans="1:7" x14ac:dyDescent="0.25">
      <c r="A17">
        <f t="shared" si="1"/>
        <v>225</v>
      </c>
      <c r="B17" s="2" t="str">
        <f>"1949-04-24"</f>
        <v>1949-04-24</v>
      </c>
      <c r="C17">
        <v>2</v>
      </c>
      <c r="G17" t="str">
        <f t="shared" si="0"/>
        <v>insert into game (matchid, matchdate, game_type) values (225, '1949-04-24', 2);</v>
      </c>
    </row>
    <row r="18" spans="1:7" x14ac:dyDescent="0.25">
      <c r="A18">
        <f t="shared" si="1"/>
        <v>226</v>
      </c>
      <c r="B18" s="2" t="str">
        <f>"1949-04-25"</f>
        <v>1949-04-25</v>
      </c>
      <c r="C18">
        <v>2</v>
      </c>
      <c r="G18" t="str">
        <f t="shared" si="0"/>
        <v>insert into game (matchid, matchdate, game_type) values (226, '1949-04-25', 2);</v>
      </c>
    </row>
    <row r="19" spans="1:7" x14ac:dyDescent="0.25">
      <c r="A19">
        <f t="shared" si="1"/>
        <v>227</v>
      </c>
      <c r="B19" s="2" t="str">
        <f>"1949-04-25"</f>
        <v>1949-04-25</v>
      </c>
      <c r="C19">
        <v>2</v>
      </c>
      <c r="G19" t="str">
        <f t="shared" si="0"/>
        <v>insert into game (matchid, matchdate, game_type) values (227, '1949-04-25', 2);</v>
      </c>
    </row>
    <row r="20" spans="1:7" x14ac:dyDescent="0.25">
      <c r="A20">
        <f t="shared" si="1"/>
        <v>228</v>
      </c>
      <c r="B20" s="2" t="str">
        <f>"1949-04-27"</f>
        <v>1949-04-27</v>
      </c>
      <c r="C20">
        <v>2</v>
      </c>
      <c r="G20" t="str">
        <f t="shared" si="0"/>
        <v>insert into game (matchid, matchdate, game_type) values (228, '1949-04-27', 2);</v>
      </c>
    </row>
    <row r="21" spans="1:7" x14ac:dyDescent="0.25">
      <c r="A21">
        <f t="shared" si="1"/>
        <v>229</v>
      </c>
      <c r="B21" s="2" t="str">
        <f>"1949-04-27"</f>
        <v>1949-04-27</v>
      </c>
      <c r="C21">
        <v>2</v>
      </c>
      <c r="G21" t="str">
        <f t="shared" si="0"/>
        <v>insert into game (matchid, matchdate, game_type) values (229, '1949-04-27', 2);</v>
      </c>
    </row>
    <row r="22" spans="1:7" x14ac:dyDescent="0.25">
      <c r="A22">
        <f t="shared" si="1"/>
        <v>230</v>
      </c>
      <c r="B22" s="2" t="str">
        <f>"1949-04-30"</f>
        <v>1949-04-30</v>
      </c>
      <c r="C22">
        <v>2</v>
      </c>
      <c r="G22" t="str">
        <f t="shared" si="0"/>
        <v>insert into game (matchid, matchdate, game_type) values (230, '1949-04-30', 2);</v>
      </c>
    </row>
    <row r="23" spans="1:7" x14ac:dyDescent="0.25">
      <c r="A23">
        <f t="shared" si="1"/>
        <v>231</v>
      </c>
      <c r="B23" s="2" t="str">
        <f>"1949-04-30"</f>
        <v>1949-04-30</v>
      </c>
      <c r="C23">
        <v>2</v>
      </c>
      <c r="G23" t="str">
        <f t="shared" si="0"/>
        <v>insert into game (matchid, matchdate, game_type) values (231, '1949-04-30', 2);</v>
      </c>
    </row>
    <row r="24" spans="1:7" x14ac:dyDescent="0.25">
      <c r="A24">
        <f t="shared" si="1"/>
        <v>232</v>
      </c>
      <c r="B24" s="2" t="str">
        <f>"1949-04-30"</f>
        <v>1949-04-30</v>
      </c>
      <c r="C24">
        <v>2</v>
      </c>
      <c r="G24" t="str">
        <f t="shared" si="0"/>
        <v>insert into game (matchid, matchdate, game_type) values (232, '1949-04-30', 2);</v>
      </c>
    </row>
    <row r="25" spans="1:7" x14ac:dyDescent="0.25">
      <c r="A25">
        <f t="shared" si="1"/>
        <v>233</v>
      </c>
      <c r="B25" s="2" t="str">
        <f>"1949-05-03"</f>
        <v>1949-05-03</v>
      </c>
      <c r="C25">
        <v>2</v>
      </c>
      <c r="G25" t="str">
        <f t="shared" si="0"/>
        <v>insert into game (matchid, matchdate, game_type) values (233, '1949-05-03', 2);</v>
      </c>
    </row>
    <row r="26" spans="1:7" x14ac:dyDescent="0.25">
      <c r="A26">
        <f t="shared" si="1"/>
        <v>234</v>
      </c>
      <c r="B26" s="2" t="str">
        <f>"1949-05-04"</f>
        <v>1949-05-04</v>
      </c>
      <c r="C26">
        <v>2</v>
      </c>
      <c r="G26" t="str">
        <f t="shared" si="0"/>
        <v>insert into game (matchid, matchdate, game_type) values (234, '1949-05-04', 2);</v>
      </c>
    </row>
    <row r="27" spans="1:7" x14ac:dyDescent="0.25">
      <c r="A27">
        <f t="shared" si="1"/>
        <v>235</v>
      </c>
      <c r="B27" s="2" t="str">
        <f>"1949-05-06"</f>
        <v>1949-05-06</v>
      </c>
      <c r="C27">
        <v>2</v>
      </c>
      <c r="G27" t="str">
        <f t="shared" si="0"/>
        <v>insert into game (matchid, matchdate, game_type) values (235, '1949-05-06', 2);</v>
      </c>
    </row>
    <row r="28" spans="1:7" x14ac:dyDescent="0.25">
      <c r="A28">
        <f t="shared" si="1"/>
        <v>236</v>
      </c>
      <c r="B28" s="2" t="str">
        <f>"1949-05-08"</f>
        <v>1949-05-08</v>
      </c>
      <c r="C28">
        <v>2</v>
      </c>
      <c r="G28" t="str">
        <f t="shared" si="0"/>
        <v>insert into game (matchid, matchdate, game_type) values (236, '1949-05-08', 2);</v>
      </c>
    </row>
    <row r="29" spans="1:7" x14ac:dyDescent="0.25">
      <c r="A29">
        <f t="shared" si="1"/>
        <v>237</v>
      </c>
      <c r="B29" s="2" t="str">
        <f>"1949-05-08"</f>
        <v>1949-05-08</v>
      </c>
      <c r="C29">
        <v>2</v>
      </c>
      <c r="G29" t="str">
        <f t="shared" si="0"/>
        <v>insert into game (matchid, matchdate, game_type) values (237, '1949-05-08', 2);</v>
      </c>
    </row>
    <row r="30" spans="1:7" x14ac:dyDescent="0.25">
      <c r="A30">
        <f t="shared" si="1"/>
        <v>238</v>
      </c>
      <c r="B30" s="2" t="str">
        <f>"1949-05-11"</f>
        <v>1949-05-11</v>
      </c>
      <c r="C30">
        <v>7</v>
      </c>
      <c r="G30" t="str">
        <f t="shared" si="0"/>
        <v>insert into game (matchid, matchdate, game_type) values (238, '1949-05-11', 7);</v>
      </c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t="str">
        <f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(id, matchid, squad, goals, points, time_type);</v>
      </c>
    </row>
    <row r="33" spans="1:7" x14ac:dyDescent="0.25">
      <c r="A33">
        <v>844</v>
      </c>
      <c r="B33">
        <v>210</v>
      </c>
      <c r="C33">
        <v>55</v>
      </c>
      <c r="D33">
        <v>9</v>
      </c>
      <c r="E33">
        <v>2</v>
      </c>
      <c r="F33">
        <v>2</v>
      </c>
      <c r="G33" t="str">
        <f t="shared" ref="G33:G96" si="2">"insert into game_score (id, matchid, squad, goals, points, time_type) values (" &amp; A33 &amp; ", " &amp; B33 &amp; ", " &amp; C33 &amp; ", " &amp; D33 &amp; ", " &amp; E33 &amp; ", " &amp; F33 &amp; ");"</f>
        <v>insert into game_score (id, matchid, squad, goals, points, time_type) values (844, 210, 55, 9, 2, 2);</v>
      </c>
    </row>
    <row r="34" spans="1:7" x14ac:dyDescent="0.25">
      <c r="A34">
        <f>A33+1</f>
        <v>845</v>
      </c>
      <c r="B34">
        <f>B33</f>
        <v>210</v>
      </c>
      <c r="C34">
        <v>55</v>
      </c>
      <c r="D34">
        <v>7</v>
      </c>
      <c r="E34">
        <v>0</v>
      </c>
      <c r="F34">
        <v>1</v>
      </c>
      <c r="G34" t="str">
        <f t="shared" si="2"/>
        <v>insert into game_score (id, matchid, squad, goals, points, time_type) values (845, 210, 55, 7, 0, 1);</v>
      </c>
    </row>
    <row r="35" spans="1:7" x14ac:dyDescent="0.25">
      <c r="A35">
        <f t="shared" ref="A35:A98" si="3">A34+1</f>
        <v>846</v>
      </c>
      <c r="B35">
        <f>B33</f>
        <v>210</v>
      </c>
      <c r="C35">
        <v>593</v>
      </c>
      <c r="D35">
        <v>1</v>
      </c>
      <c r="E35">
        <v>0</v>
      </c>
      <c r="F35">
        <v>2</v>
      </c>
      <c r="G35" t="str">
        <f t="shared" si="2"/>
        <v>insert into game_score (id, matchid, squad, goals, points, time_type) values (846, 210, 593, 1, 0, 2);</v>
      </c>
    </row>
    <row r="36" spans="1:7" x14ac:dyDescent="0.25">
      <c r="A36">
        <f t="shared" si="3"/>
        <v>847</v>
      </c>
      <c r="B36">
        <f>B33</f>
        <v>210</v>
      </c>
      <c r="C36">
        <v>593</v>
      </c>
      <c r="D36">
        <v>1</v>
      </c>
      <c r="E36">
        <v>0</v>
      </c>
      <c r="F36">
        <v>1</v>
      </c>
      <c r="G36" t="str">
        <f t="shared" si="2"/>
        <v>insert into game_score (id, matchid, squad, goals, points, time_type) values (847, 210, 593, 1, 0, 1);</v>
      </c>
    </row>
    <row r="37" spans="1:7" x14ac:dyDescent="0.25">
      <c r="A37">
        <f t="shared" si="3"/>
        <v>848</v>
      </c>
      <c r="B37">
        <f>B33+1</f>
        <v>211</v>
      </c>
      <c r="C37">
        <v>591</v>
      </c>
      <c r="D37">
        <v>3</v>
      </c>
      <c r="E37">
        <v>2</v>
      </c>
      <c r="F37">
        <v>2</v>
      </c>
      <c r="G37" t="str">
        <f t="shared" si="2"/>
        <v>insert into game_score (id, matchid, squad, goals, points, time_type) values (848, 211, 591, 3, 2, 2);</v>
      </c>
    </row>
    <row r="38" spans="1:7" x14ac:dyDescent="0.25">
      <c r="A38">
        <f t="shared" si="3"/>
        <v>849</v>
      </c>
      <c r="B38">
        <f>B37</f>
        <v>211</v>
      </c>
      <c r="C38">
        <v>591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(849, 211, 591, 0, 0, 1);</v>
      </c>
    </row>
    <row r="39" spans="1:7" x14ac:dyDescent="0.25">
      <c r="A39">
        <f t="shared" si="3"/>
        <v>850</v>
      </c>
      <c r="B39">
        <f>B37</f>
        <v>211</v>
      </c>
      <c r="C39">
        <v>56</v>
      </c>
      <c r="D39">
        <v>2</v>
      </c>
      <c r="E39">
        <v>0</v>
      </c>
      <c r="F39">
        <v>2</v>
      </c>
      <c r="G39" t="str">
        <f t="shared" si="2"/>
        <v>insert into game_score (id, matchid, squad, goals, points, time_type) values (850, 211, 56, 2, 0, 2);</v>
      </c>
    </row>
    <row r="40" spans="1:7" x14ac:dyDescent="0.25">
      <c r="A40">
        <f t="shared" si="3"/>
        <v>851</v>
      </c>
      <c r="B40">
        <f>B37</f>
        <v>211</v>
      </c>
      <c r="C40">
        <v>56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(851, 211, 56, 1, 0, 1);</v>
      </c>
    </row>
    <row r="41" spans="1:7" x14ac:dyDescent="0.25">
      <c r="A41">
        <f t="shared" si="3"/>
        <v>852</v>
      </c>
      <c r="B41">
        <f t="shared" ref="B41" si="4">B37+1</f>
        <v>212</v>
      </c>
      <c r="C41">
        <v>595</v>
      </c>
      <c r="D41">
        <v>3</v>
      </c>
      <c r="E41">
        <v>2</v>
      </c>
      <c r="F41">
        <v>2</v>
      </c>
      <c r="G41" t="str">
        <f t="shared" si="2"/>
        <v>insert into game_score (id, matchid, squad, goals, points, time_type) values (852, 212, 595, 3, 2, 2);</v>
      </c>
    </row>
    <row r="42" spans="1:7" x14ac:dyDescent="0.25">
      <c r="A42">
        <f t="shared" si="3"/>
        <v>853</v>
      </c>
      <c r="B42">
        <f t="shared" ref="B42" si="5">B41</f>
        <v>212</v>
      </c>
      <c r="C42">
        <v>595</v>
      </c>
      <c r="D42">
        <v>2</v>
      </c>
      <c r="E42">
        <v>0</v>
      </c>
      <c r="F42">
        <v>1</v>
      </c>
      <c r="G42" t="str">
        <f t="shared" si="2"/>
        <v>insert into game_score (id, matchid, squad, goals, points, time_type) values (853, 212, 595, 2, 0, 1);</v>
      </c>
    </row>
    <row r="43" spans="1:7" x14ac:dyDescent="0.25">
      <c r="A43">
        <f t="shared" si="3"/>
        <v>854</v>
      </c>
      <c r="B43">
        <f t="shared" ref="B43" si="6">B41</f>
        <v>212</v>
      </c>
      <c r="C43">
        <v>57</v>
      </c>
      <c r="D43">
        <v>0</v>
      </c>
      <c r="E43">
        <v>0</v>
      </c>
      <c r="F43">
        <v>2</v>
      </c>
      <c r="G43" t="str">
        <f t="shared" si="2"/>
        <v>insert into game_score (id, matchid, squad, goals, points, time_type) values (854, 212, 57, 0, 0, 2);</v>
      </c>
    </row>
    <row r="44" spans="1:7" x14ac:dyDescent="0.25">
      <c r="A44">
        <f t="shared" si="3"/>
        <v>855</v>
      </c>
      <c r="B44">
        <f t="shared" ref="B44" si="7">B41</f>
        <v>212</v>
      </c>
      <c r="C44">
        <v>57</v>
      </c>
      <c r="D44">
        <v>0</v>
      </c>
      <c r="E44">
        <v>0</v>
      </c>
      <c r="F44">
        <v>1</v>
      </c>
      <c r="G44" t="str">
        <f t="shared" si="2"/>
        <v>insert into game_score (id, matchid, squad, goals, points, time_type) values (855, 212, 57, 0, 0, 1);</v>
      </c>
    </row>
    <row r="45" spans="1:7" x14ac:dyDescent="0.25">
      <c r="A45">
        <f t="shared" si="3"/>
        <v>856</v>
      </c>
      <c r="B45">
        <f t="shared" ref="B45" si="8">B41+1</f>
        <v>213</v>
      </c>
      <c r="C45">
        <v>51</v>
      </c>
      <c r="D45">
        <v>4</v>
      </c>
      <c r="E45">
        <v>2</v>
      </c>
      <c r="F45">
        <v>2</v>
      </c>
      <c r="G45" t="str">
        <f t="shared" si="2"/>
        <v>insert into game_score (id, matchid, squad, goals, points, time_type) values (856, 213, 51, 4, 2, 2);</v>
      </c>
    </row>
    <row r="46" spans="1:7" x14ac:dyDescent="0.25">
      <c r="A46">
        <f t="shared" si="3"/>
        <v>857</v>
      </c>
      <c r="B46">
        <f t="shared" ref="B46" si="9">B45</f>
        <v>213</v>
      </c>
      <c r="C46">
        <v>51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(857, 213, 51, 1, 0, 1);</v>
      </c>
    </row>
    <row r="47" spans="1:7" x14ac:dyDescent="0.25">
      <c r="A47">
        <f t="shared" si="3"/>
        <v>858</v>
      </c>
      <c r="B47">
        <f t="shared" ref="B47" si="10">B45</f>
        <v>213</v>
      </c>
      <c r="C47">
        <v>57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(858, 213, 57, 0, 0, 2);</v>
      </c>
    </row>
    <row r="48" spans="1:7" x14ac:dyDescent="0.25">
      <c r="A48">
        <f t="shared" si="3"/>
        <v>859</v>
      </c>
      <c r="B48">
        <f t="shared" ref="B48" si="11">B45</f>
        <v>213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(859, 213, 57, 0, 0, 1);</v>
      </c>
    </row>
    <row r="49" spans="1:7" x14ac:dyDescent="0.25">
      <c r="A49">
        <f t="shared" si="3"/>
        <v>860</v>
      </c>
      <c r="B49">
        <f t="shared" ref="B49" si="12">B45+1</f>
        <v>214</v>
      </c>
      <c r="C49">
        <v>595</v>
      </c>
      <c r="D49">
        <v>1</v>
      </c>
      <c r="E49">
        <v>2</v>
      </c>
      <c r="F49">
        <v>2</v>
      </c>
      <c r="G49" t="str">
        <f t="shared" si="2"/>
        <v>insert into game_score (id, matchid, squad, goals, points, time_type) values (860, 214, 595, 1, 2, 2);</v>
      </c>
    </row>
    <row r="50" spans="1:7" x14ac:dyDescent="0.25">
      <c r="A50">
        <f t="shared" si="3"/>
        <v>861</v>
      </c>
      <c r="B50">
        <f t="shared" ref="B50" si="13">B49</f>
        <v>214</v>
      </c>
      <c r="C50">
        <v>595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(861, 214, 595, 0, 0, 1);</v>
      </c>
    </row>
    <row r="51" spans="1:7" x14ac:dyDescent="0.25">
      <c r="A51">
        <f t="shared" si="3"/>
        <v>862</v>
      </c>
      <c r="B51">
        <f t="shared" ref="B51" si="14">B49</f>
        <v>214</v>
      </c>
      <c r="C51">
        <v>593</v>
      </c>
      <c r="D51">
        <v>0</v>
      </c>
      <c r="E51">
        <v>0</v>
      </c>
      <c r="F51">
        <v>2</v>
      </c>
      <c r="G51" t="str">
        <f t="shared" si="2"/>
        <v>insert into game_score (id, matchid, squad, goals, points, time_type) values (862, 214, 593, 0, 0, 2);</v>
      </c>
    </row>
    <row r="52" spans="1:7" x14ac:dyDescent="0.25">
      <c r="A52">
        <f t="shared" si="3"/>
        <v>863</v>
      </c>
      <c r="B52">
        <f t="shared" ref="B52" si="15">B49</f>
        <v>214</v>
      </c>
      <c r="C52">
        <v>593</v>
      </c>
      <c r="D52">
        <v>0</v>
      </c>
      <c r="E52">
        <v>0</v>
      </c>
      <c r="F52">
        <v>1</v>
      </c>
      <c r="G52" t="str">
        <f t="shared" si="2"/>
        <v>insert into game_score (id, matchid, squad, goals, points, time_type) values (863, 214, 593, 0, 0, 1);</v>
      </c>
    </row>
    <row r="53" spans="1:7" x14ac:dyDescent="0.25">
      <c r="A53">
        <f t="shared" si="3"/>
        <v>864</v>
      </c>
      <c r="B53">
        <f t="shared" ref="B53" si="16">B49+1</f>
        <v>215</v>
      </c>
      <c r="C53">
        <v>55</v>
      </c>
      <c r="D53">
        <v>10</v>
      </c>
      <c r="E53">
        <v>2</v>
      </c>
      <c r="F53">
        <v>2</v>
      </c>
      <c r="G53" t="str">
        <f t="shared" si="2"/>
        <v>insert into game_score (id, matchid, squad, goals, points, time_type) values (864, 215, 55, 10, 2, 2);</v>
      </c>
    </row>
    <row r="54" spans="1:7" x14ac:dyDescent="0.25">
      <c r="A54">
        <f t="shared" si="3"/>
        <v>865</v>
      </c>
      <c r="B54">
        <f t="shared" ref="B54" si="17">B53</f>
        <v>215</v>
      </c>
      <c r="C54">
        <v>55</v>
      </c>
      <c r="D54">
        <v>4</v>
      </c>
      <c r="E54">
        <v>0</v>
      </c>
      <c r="F54">
        <v>1</v>
      </c>
      <c r="G54" t="str">
        <f t="shared" si="2"/>
        <v>insert into game_score (id, matchid, squad, goals, points, time_type) values (865, 215, 55, 4, 0, 1);</v>
      </c>
    </row>
    <row r="55" spans="1:7" x14ac:dyDescent="0.25">
      <c r="A55">
        <f t="shared" si="3"/>
        <v>866</v>
      </c>
      <c r="B55">
        <f t="shared" ref="B55" si="18">B53</f>
        <v>215</v>
      </c>
      <c r="C55">
        <v>591</v>
      </c>
      <c r="D55">
        <v>1</v>
      </c>
      <c r="E55">
        <v>0</v>
      </c>
      <c r="F55">
        <v>2</v>
      </c>
      <c r="G55" t="str">
        <f t="shared" si="2"/>
        <v>insert into game_score (id, matchid, squad, goals, points, time_type) values (866, 215, 591, 1, 0, 2);</v>
      </c>
    </row>
    <row r="56" spans="1:7" x14ac:dyDescent="0.25">
      <c r="A56">
        <f t="shared" si="3"/>
        <v>867</v>
      </c>
      <c r="B56">
        <f t="shared" ref="B56" si="19">B53</f>
        <v>215</v>
      </c>
      <c r="C56">
        <v>591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(867, 215, 591, 0, 0, 1);</v>
      </c>
    </row>
    <row r="57" spans="1:7" x14ac:dyDescent="0.25">
      <c r="A57">
        <f t="shared" si="3"/>
        <v>868</v>
      </c>
      <c r="B57">
        <f t="shared" ref="B57" si="20">B53+1</f>
        <v>216</v>
      </c>
      <c r="C57">
        <v>55</v>
      </c>
      <c r="D57">
        <v>2</v>
      </c>
      <c r="E57">
        <v>2</v>
      </c>
      <c r="F57">
        <v>2</v>
      </c>
      <c r="G57" t="str">
        <f t="shared" si="2"/>
        <v>insert into game_score (id, matchid, squad, goals, points, time_type) values (868, 216, 55, 2, 2, 2);</v>
      </c>
    </row>
    <row r="58" spans="1:7" x14ac:dyDescent="0.25">
      <c r="A58">
        <f t="shared" si="3"/>
        <v>869</v>
      </c>
      <c r="B58">
        <f t="shared" ref="B58" si="21">B57</f>
        <v>216</v>
      </c>
      <c r="C58">
        <v>55</v>
      </c>
      <c r="D58">
        <v>1</v>
      </c>
      <c r="E58">
        <v>0</v>
      </c>
      <c r="F58">
        <v>1</v>
      </c>
      <c r="G58" t="str">
        <f t="shared" si="2"/>
        <v>insert into game_score (id, matchid, squad, goals, points, time_type) values (869, 216, 55, 1, 0, 1);</v>
      </c>
    </row>
    <row r="59" spans="1:7" x14ac:dyDescent="0.25">
      <c r="A59">
        <f t="shared" si="3"/>
        <v>870</v>
      </c>
      <c r="B59">
        <f t="shared" ref="B59" si="22">B57</f>
        <v>216</v>
      </c>
      <c r="C59">
        <v>56</v>
      </c>
      <c r="D59">
        <v>1</v>
      </c>
      <c r="E59">
        <v>0</v>
      </c>
      <c r="F59">
        <v>2</v>
      </c>
      <c r="G59" t="str">
        <f t="shared" si="2"/>
        <v>insert into game_score (id, matchid, squad, goals, points, time_type) values (870, 216, 56, 1, 0, 2);</v>
      </c>
    </row>
    <row r="60" spans="1:7" x14ac:dyDescent="0.25">
      <c r="A60">
        <f t="shared" si="3"/>
        <v>871</v>
      </c>
      <c r="B60">
        <f t="shared" ref="B60" si="23">B57</f>
        <v>216</v>
      </c>
      <c r="C60">
        <v>56</v>
      </c>
      <c r="D60">
        <v>0</v>
      </c>
      <c r="E60">
        <v>0</v>
      </c>
      <c r="F60">
        <v>1</v>
      </c>
      <c r="G60" t="str">
        <f t="shared" si="2"/>
        <v>insert into game_score (id, matchid, squad, goals, points, time_type) values (871, 216, 56, 0, 0, 1);</v>
      </c>
    </row>
    <row r="61" spans="1:7" x14ac:dyDescent="0.25">
      <c r="A61">
        <f t="shared" si="3"/>
        <v>872</v>
      </c>
      <c r="B61">
        <f t="shared" ref="B61" si="24">B57+1</f>
        <v>217</v>
      </c>
      <c r="C61">
        <v>598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(872, 217, 598, 3, 2, 2);</v>
      </c>
    </row>
    <row r="62" spans="1:7" x14ac:dyDescent="0.25">
      <c r="A62">
        <f t="shared" si="3"/>
        <v>873</v>
      </c>
      <c r="B62">
        <f t="shared" ref="B62" si="25">B61</f>
        <v>217</v>
      </c>
      <c r="C62">
        <v>598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(873, 217, 598, 1, 0, 1);</v>
      </c>
    </row>
    <row r="63" spans="1:7" x14ac:dyDescent="0.25">
      <c r="A63">
        <f t="shared" si="3"/>
        <v>874</v>
      </c>
      <c r="B63">
        <f t="shared" ref="B63" si="26">B61</f>
        <v>217</v>
      </c>
      <c r="C63">
        <v>593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(874, 217, 593, 2, 0, 2);</v>
      </c>
    </row>
    <row r="64" spans="1:7" x14ac:dyDescent="0.25">
      <c r="A64">
        <f t="shared" si="3"/>
        <v>875</v>
      </c>
      <c r="B64">
        <f t="shared" ref="B64" si="27">B61</f>
        <v>217</v>
      </c>
      <c r="C64">
        <v>593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(875, 217, 593, 2, 0, 1);</v>
      </c>
    </row>
    <row r="65" spans="1:7" x14ac:dyDescent="0.25">
      <c r="A65">
        <f t="shared" si="3"/>
        <v>876</v>
      </c>
      <c r="B65">
        <f t="shared" ref="B65" si="28">B61+1</f>
        <v>218</v>
      </c>
      <c r="C65">
        <v>595</v>
      </c>
      <c r="D65">
        <v>3</v>
      </c>
      <c r="E65">
        <v>2</v>
      </c>
      <c r="F65">
        <v>2</v>
      </c>
      <c r="G65" t="str">
        <f t="shared" si="2"/>
        <v>insert into game_score (id, matchid, squad, goals, points, time_type) values (876, 218, 595, 3, 2, 2);</v>
      </c>
    </row>
    <row r="66" spans="1:7" x14ac:dyDescent="0.25">
      <c r="A66">
        <f t="shared" si="3"/>
        <v>877</v>
      </c>
      <c r="B66">
        <f t="shared" ref="B66" si="29">B65</f>
        <v>218</v>
      </c>
      <c r="C66">
        <v>595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(877, 218, 595, 1, 0, 1);</v>
      </c>
    </row>
    <row r="67" spans="1:7" x14ac:dyDescent="0.25">
      <c r="A67">
        <f t="shared" si="3"/>
        <v>878</v>
      </c>
      <c r="B67">
        <f t="shared" ref="B67" si="30">B65</f>
        <v>218</v>
      </c>
      <c r="C67">
        <v>51</v>
      </c>
      <c r="D67">
        <v>1</v>
      </c>
      <c r="E67">
        <v>0</v>
      </c>
      <c r="F67">
        <v>2</v>
      </c>
      <c r="G67" t="str">
        <f t="shared" si="2"/>
        <v>insert into game_score (id, matchid, squad, goals, points, time_type) values (878, 218, 51, 1, 0, 2);</v>
      </c>
    </row>
    <row r="68" spans="1:7" x14ac:dyDescent="0.25">
      <c r="A68">
        <f t="shared" si="3"/>
        <v>879</v>
      </c>
      <c r="B68">
        <f t="shared" ref="B68" si="31">B65</f>
        <v>218</v>
      </c>
      <c r="C68">
        <v>51</v>
      </c>
      <c r="D68">
        <v>0</v>
      </c>
      <c r="E68">
        <v>0</v>
      </c>
      <c r="F68">
        <v>1</v>
      </c>
      <c r="G68" t="str">
        <f t="shared" si="2"/>
        <v>insert into game_score (id, matchid, squad, goals, points, time_type) values (879, 218, 51, 0, 0, 1);</v>
      </c>
    </row>
    <row r="69" spans="1:7" x14ac:dyDescent="0.25">
      <c r="A69">
        <f t="shared" si="3"/>
        <v>880</v>
      </c>
      <c r="B69">
        <f t="shared" ref="B69" si="32">B65+1</f>
        <v>219</v>
      </c>
      <c r="C69">
        <v>55</v>
      </c>
      <c r="D69">
        <v>5</v>
      </c>
      <c r="E69">
        <v>2</v>
      </c>
      <c r="F69">
        <v>2</v>
      </c>
      <c r="G69" t="str">
        <f t="shared" si="2"/>
        <v>insert into game_score (id, matchid, squad, goals, points, time_type) values (880, 219, 55, 5, 2, 2);</v>
      </c>
    </row>
    <row r="70" spans="1:7" x14ac:dyDescent="0.25">
      <c r="A70">
        <f t="shared" si="3"/>
        <v>881</v>
      </c>
      <c r="B70">
        <f t="shared" ref="B70" si="33">B69</f>
        <v>219</v>
      </c>
      <c r="C70">
        <v>55</v>
      </c>
      <c r="D70">
        <v>3</v>
      </c>
      <c r="E70">
        <v>0</v>
      </c>
      <c r="F70">
        <v>1</v>
      </c>
      <c r="G70" t="str">
        <f t="shared" si="2"/>
        <v>insert into game_score (id, matchid, squad, goals, points, time_type) values (881, 219, 55, 3, 0, 1);</v>
      </c>
    </row>
    <row r="71" spans="1:7" x14ac:dyDescent="0.25">
      <c r="A71">
        <f t="shared" si="3"/>
        <v>882</v>
      </c>
      <c r="B71">
        <f t="shared" ref="B71" si="34">B69</f>
        <v>219</v>
      </c>
      <c r="C71">
        <v>57</v>
      </c>
      <c r="D71">
        <v>0</v>
      </c>
      <c r="E71">
        <v>0</v>
      </c>
      <c r="F71">
        <v>2</v>
      </c>
      <c r="G71" t="str">
        <f t="shared" si="2"/>
        <v>insert into game_score (id, matchid, squad, goals, points, time_type) values (882, 219, 57, 0, 0, 2);</v>
      </c>
    </row>
    <row r="72" spans="1:7" x14ac:dyDescent="0.25">
      <c r="A72">
        <f t="shared" si="3"/>
        <v>883</v>
      </c>
      <c r="B72">
        <f t="shared" ref="B72" si="35">B69</f>
        <v>219</v>
      </c>
      <c r="C72">
        <v>57</v>
      </c>
      <c r="D72">
        <v>0</v>
      </c>
      <c r="E72">
        <v>0</v>
      </c>
      <c r="F72">
        <v>1</v>
      </c>
      <c r="G72" t="str">
        <f t="shared" si="2"/>
        <v>insert into game_score (id, matchid, squad, goals, points, time_type) values (883, 219, 57, 0, 0, 1);</v>
      </c>
    </row>
    <row r="73" spans="1:7" x14ac:dyDescent="0.25">
      <c r="A73">
        <f t="shared" si="3"/>
        <v>884</v>
      </c>
      <c r="B73">
        <f t="shared" ref="B73:B89" si="36">B69+1</f>
        <v>220</v>
      </c>
      <c r="C73">
        <v>56</v>
      </c>
      <c r="D73">
        <v>1</v>
      </c>
      <c r="E73">
        <v>2</v>
      </c>
      <c r="F73">
        <v>2</v>
      </c>
      <c r="G73" t="str">
        <f t="shared" si="2"/>
        <v>insert into game_score (id, matchid, squad, goals, points, time_type) values (884, 220, 56, 1, 2, 2);</v>
      </c>
    </row>
    <row r="74" spans="1:7" x14ac:dyDescent="0.25">
      <c r="A74">
        <f t="shared" si="3"/>
        <v>885</v>
      </c>
      <c r="B74">
        <f t="shared" ref="B74:B90" si="37">B73</f>
        <v>220</v>
      </c>
      <c r="C74">
        <v>56</v>
      </c>
      <c r="D74">
        <v>1</v>
      </c>
      <c r="E74">
        <v>0</v>
      </c>
      <c r="F74">
        <v>1</v>
      </c>
      <c r="G74" t="str">
        <f t="shared" si="2"/>
        <v>insert into game_score (id, matchid, squad, goals, points, time_type) values (885, 220, 56, 1, 0, 1);</v>
      </c>
    </row>
    <row r="75" spans="1:7" x14ac:dyDescent="0.25">
      <c r="A75">
        <f t="shared" si="3"/>
        <v>886</v>
      </c>
      <c r="B75">
        <f t="shared" ref="B75:B91" si="38">B73</f>
        <v>220</v>
      </c>
      <c r="C75">
        <v>593</v>
      </c>
      <c r="D75">
        <v>0</v>
      </c>
      <c r="E75">
        <v>0</v>
      </c>
      <c r="F75">
        <v>2</v>
      </c>
      <c r="G75" t="str">
        <f t="shared" si="2"/>
        <v>insert into game_score (id, matchid, squad, goals, points, time_type) values (886, 220, 593, 0, 0, 2);</v>
      </c>
    </row>
    <row r="76" spans="1:7" x14ac:dyDescent="0.25">
      <c r="A76">
        <f t="shared" si="3"/>
        <v>887</v>
      </c>
      <c r="B76">
        <f t="shared" ref="B76:B92" si="39">B73</f>
        <v>220</v>
      </c>
      <c r="C76">
        <v>593</v>
      </c>
      <c r="D76">
        <v>0</v>
      </c>
      <c r="E76">
        <v>0</v>
      </c>
      <c r="F76">
        <v>1</v>
      </c>
      <c r="G76" t="str">
        <f t="shared" si="2"/>
        <v>insert into game_score (id, matchid, squad, goals, points, time_type) values (887, 220, 593, 0, 0, 1);</v>
      </c>
    </row>
    <row r="77" spans="1:7" x14ac:dyDescent="0.25">
      <c r="A77">
        <f t="shared" si="3"/>
        <v>888</v>
      </c>
      <c r="B77">
        <f t="shared" si="36"/>
        <v>221</v>
      </c>
      <c r="C77">
        <v>591</v>
      </c>
      <c r="D77">
        <v>3</v>
      </c>
      <c r="E77">
        <v>2</v>
      </c>
      <c r="F77">
        <v>2</v>
      </c>
      <c r="G77" t="str">
        <f t="shared" si="2"/>
        <v>insert into game_score (id, matchid, squad, goals, points, time_type) values (888, 221, 591, 3, 2, 2);</v>
      </c>
    </row>
    <row r="78" spans="1:7" x14ac:dyDescent="0.25">
      <c r="A78">
        <f t="shared" si="3"/>
        <v>889</v>
      </c>
      <c r="B78">
        <f t="shared" si="37"/>
        <v>221</v>
      </c>
      <c r="C78">
        <v>591</v>
      </c>
      <c r="D78">
        <v>3</v>
      </c>
      <c r="E78">
        <v>0</v>
      </c>
      <c r="F78">
        <v>1</v>
      </c>
      <c r="G78" t="str">
        <f t="shared" si="2"/>
        <v>insert into game_score (id, matchid, squad, goals, points, time_type) values (889, 221, 591, 3, 0, 1);</v>
      </c>
    </row>
    <row r="79" spans="1:7" x14ac:dyDescent="0.25">
      <c r="A79">
        <f t="shared" si="3"/>
        <v>890</v>
      </c>
      <c r="B79">
        <f t="shared" si="38"/>
        <v>221</v>
      </c>
      <c r="C79">
        <v>598</v>
      </c>
      <c r="D79">
        <v>2</v>
      </c>
      <c r="E79">
        <v>0</v>
      </c>
      <c r="F79">
        <v>2</v>
      </c>
      <c r="G79" t="str">
        <f t="shared" si="2"/>
        <v>insert into game_score (id, matchid, squad, goals, points, time_type) values (890, 221, 598, 2, 0, 2);</v>
      </c>
    </row>
    <row r="80" spans="1:7" x14ac:dyDescent="0.25">
      <c r="A80">
        <f t="shared" si="3"/>
        <v>891</v>
      </c>
      <c r="B80">
        <f t="shared" si="39"/>
        <v>221</v>
      </c>
      <c r="C80">
        <v>598</v>
      </c>
      <c r="D80">
        <v>2</v>
      </c>
      <c r="E80">
        <v>0</v>
      </c>
      <c r="F80">
        <v>1</v>
      </c>
      <c r="G80" t="str">
        <f t="shared" si="2"/>
        <v>insert into game_score (id, matchid, squad, goals, points, time_type) values (891, 221, 598, 2, 0, 1);</v>
      </c>
    </row>
    <row r="81" spans="1:7" x14ac:dyDescent="0.25">
      <c r="A81">
        <f t="shared" si="3"/>
        <v>892</v>
      </c>
      <c r="B81">
        <f t="shared" si="36"/>
        <v>222</v>
      </c>
      <c r="C81">
        <v>51</v>
      </c>
      <c r="D81">
        <v>4</v>
      </c>
      <c r="E81">
        <v>2</v>
      </c>
      <c r="F81">
        <v>2</v>
      </c>
      <c r="G81" t="str">
        <f t="shared" si="2"/>
        <v>insert into game_score (id, matchid, squad, goals, points, time_type) values (892, 222, 51, 4, 2, 2);</v>
      </c>
    </row>
    <row r="82" spans="1:7" x14ac:dyDescent="0.25">
      <c r="A82">
        <f t="shared" si="3"/>
        <v>893</v>
      </c>
      <c r="B82">
        <f t="shared" si="37"/>
        <v>222</v>
      </c>
      <c r="C82">
        <v>51</v>
      </c>
      <c r="D82">
        <v>2</v>
      </c>
      <c r="E82">
        <v>0</v>
      </c>
      <c r="F82">
        <v>1</v>
      </c>
      <c r="G82" t="str">
        <f t="shared" si="2"/>
        <v>insert into game_score (id, matchid, squad, goals, points, time_type) values (893, 222, 51, 2, 0, 1);</v>
      </c>
    </row>
    <row r="83" spans="1:7" x14ac:dyDescent="0.25">
      <c r="A83">
        <f t="shared" si="3"/>
        <v>894</v>
      </c>
      <c r="B83">
        <f t="shared" si="38"/>
        <v>222</v>
      </c>
      <c r="C83">
        <v>593</v>
      </c>
      <c r="D83">
        <v>0</v>
      </c>
      <c r="E83">
        <v>0</v>
      </c>
      <c r="F83">
        <v>2</v>
      </c>
      <c r="G83" t="str">
        <f t="shared" si="2"/>
        <v>insert into game_score (id, matchid, squad, goals, points, time_type) values (894, 222, 593, 0, 0, 2);</v>
      </c>
    </row>
    <row r="84" spans="1:7" x14ac:dyDescent="0.25">
      <c r="A84">
        <f t="shared" si="3"/>
        <v>895</v>
      </c>
      <c r="B84">
        <f t="shared" si="39"/>
        <v>222</v>
      </c>
      <c r="C84">
        <v>593</v>
      </c>
      <c r="D84">
        <v>0</v>
      </c>
      <c r="E84">
        <v>0</v>
      </c>
      <c r="F84">
        <v>1</v>
      </c>
      <c r="G84" t="str">
        <f t="shared" si="2"/>
        <v>insert into game_score (id, matchid, squad, goals, points, time_type) values (895, 222, 593, 0, 0, 1);</v>
      </c>
    </row>
    <row r="85" spans="1:7" x14ac:dyDescent="0.25">
      <c r="A85">
        <f t="shared" si="3"/>
        <v>896</v>
      </c>
      <c r="B85">
        <f t="shared" si="36"/>
        <v>223</v>
      </c>
      <c r="C85">
        <v>56</v>
      </c>
      <c r="D85">
        <v>1</v>
      </c>
      <c r="E85">
        <v>1</v>
      </c>
      <c r="F85">
        <v>2</v>
      </c>
      <c r="G85" t="str">
        <f t="shared" si="2"/>
        <v>insert into game_score (id, matchid, squad, goals, points, time_type) values (896, 223, 56, 1, 1, 2);</v>
      </c>
    </row>
    <row r="86" spans="1:7" x14ac:dyDescent="0.25">
      <c r="A86">
        <f t="shared" si="3"/>
        <v>897</v>
      </c>
      <c r="B86">
        <f t="shared" si="37"/>
        <v>223</v>
      </c>
      <c r="C86">
        <v>56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(897, 223, 56, 1, 0, 1);</v>
      </c>
    </row>
    <row r="87" spans="1:7" x14ac:dyDescent="0.25">
      <c r="A87">
        <f t="shared" si="3"/>
        <v>898</v>
      </c>
      <c r="B87">
        <f t="shared" si="38"/>
        <v>223</v>
      </c>
      <c r="C87">
        <v>57</v>
      </c>
      <c r="D87">
        <v>1</v>
      </c>
      <c r="E87">
        <v>1</v>
      </c>
      <c r="F87">
        <v>2</v>
      </c>
      <c r="G87" t="str">
        <f t="shared" si="2"/>
        <v>insert into game_score (id, matchid, squad, goals, points, time_type) values (898, 223, 57, 1, 1, 2);</v>
      </c>
    </row>
    <row r="88" spans="1:7" x14ac:dyDescent="0.25">
      <c r="A88">
        <f t="shared" si="3"/>
        <v>899</v>
      </c>
      <c r="B88">
        <f t="shared" si="39"/>
        <v>223</v>
      </c>
      <c r="C88">
        <v>57</v>
      </c>
      <c r="D88">
        <v>0</v>
      </c>
      <c r="E88">
        <v>0</v>
      </c>
      <c r="F88">
        <v>1</v>
      </c>
      <c r="G88" t="str">
        <f t="shared" si="2"/>
        <v>insert into game_score (id, matchid, squad, goals, points, time_type) values (899, 223, 57, 0, 0, 1);</v>
      </c>
    </row>
    <row r="89" spans="1:7" x14ac:dyDescent="0.25">
      <c r="A89">
        <f t="shared" si="3"/>
        <v>900</v>
      </c>
      <c r="B89">
        <f t="shared" si="36"/>
        <v>224</v>
      </c>
      <c r="C89">
        <v>598</v>
      </c>
      <c r="D89">
        <v>2</v>
      </c>
      <c r="E89">
        <v>2</v>
      </c>
      <c r="F89">
        <v>2</v>
      </c>
      <c r="G89" t="str">
        <f t="shared" si="2"/>
        <v>insert into game_score (id, matchid, squad, goals, points, time_type) values (900, 224, 598, 2, 2, 2);</v>
      </c>
    </row>
    <row r="90" spans="1:7" x14ac:dyDescent="0.25">
      <c r="A90">
        <f t="shared" si="3"/>
        <v>901</v>
      </c>
      <c r="B90">
        <f t="shared" si="37"/>
        <v>224</v>
      </c>
      <c r="C90">
        <v>598</v>
      </c>
      <c r="D90">
        <v>1</v>
      </c>
      <c r="E90">
        <v>0</v>
      </c>
      <c r="F90">
        <v>1</v>
      </c>
      <c r="G90" t="str">
        <f t="shared" si="2"/>
        <v>insert into game_score (id, matchid, squad, goals, points, time_type) values (901, 224, 598, 1, 0, 1);</v>
      </c>
    </row>
    <row r="91" spans="1:7" x14ac:dyDescent="0.25">
      <c r="A91">
        <f t="shared" si="3"/>
        <v>902</v>
      </c>
      <c r="B91">
        <f t="shared" si="38"/>
        <v>224</v>
      </c>
      <c r="C91">
        <v>595</v>
      </c>
      <c r="D91">
        <v>1</v>
      </c>
      <c r="E91">
        <v>0</v>
      </c>
      <c r="F91">
        <v>2</v>
      </c>
      <c r="G91" t="str">
        <f t="shared" si="2"/>
        <v>insert into game_score (id, matchid, squad, goals, points, time_type) values (902, 224, 595, 1, 0, 2);</v>
      </c>
    </row>
    <row r="92" spans="1:7" x14ac:dyDescent="0.25">
      <c r="A92">
        <f t="shared" si="3"/>
        <v>903</v>
      </c>
      <c r="B92">
        <f t="shared" si="39"/>
        <v>224</v>
      </c>
      <c r="C92">
        <v>595</v>
      </c>
      <c r="D92">
        <v>0</v>
      </c>
      <c r="E92">
        <v>0</v>
      </c>
      <c r="F92">
        <v>1</v>
      </c>
      <c r="G92" t="str">
        <f t="shared" si="2"/>
        <v>insert into game_score (id, matchid, squad, goals, points, time_type) values (903, 224, 595, 0, 0, 1);</v>
      </c>
    </row>
    <row r="93" spans="1:7" x14ac:dyDescent="0.25">
      <c r="A93">
        <f t="shared" si="3"/>
        <v>904</v>
      </c>
      <c r="B93">
        <f t="shared" ref="B93" si="40">B89+1</f>
        <v>225</v>
      </c>
      <c r="C93">
        <v>55</v>
      </c>
      <c r="D93">
        <v>7</v>
      </c>
      <c r="E93">
        <v>2</v>
      </c>
      <c r="F93">
        <v>2</v>
      </c>
      <c r="G93" t="str">
        <f t="shared" si="2"/>
        <v>insert into game_score (id, matchid, squad, goals, points, time_type) values (904, 225, 55, 7, 2, 2);</v>
      </c>
    </row>
    <row r="94" spans="1:7" x14ac:dyDescent="0.25">
      <c r="A94">
        <f t="shared" si="3"/>
        <v>905</v>
      </c>
      <c r="B94">
        <f t="shared" ref="B94" si="41">B93</f>
        <v>225</v>
      </c>
      <c r="C94">
        <v>55</v>
      </c>
      <c r="D94">
        <v>4</v>
      </c>
      <c r="E94">
        <v>0</v>
      </c>
      <c r="F94">
        <v>1</v>
      </c>
      <c r="G94" t="str">
        <f t="shared" si="2"/>
        <v>insert into game_score (id, matchid, squad, goals, points, time_type) values (905, 225, 55, 4, 0, 1);</v>
      </c>
    </row>
    <row r="95" spans="1:7" x14ac:dyDescent="0.25">
      <c r="A95">
        <f t="shared" si="3"/>
        <v>906</v>
      </c>
      <c r="B95">
        <f t="shared" ref="B95" si="42">B93</f>
        <v>225</v>
      </c>
      <c r="C95">
        <v>51</v>
      </c>
      <c r="D95">
        <v>1</v>
      </c>
      <c r="E95">
        <v>0</v>
      </c>
      <c r="F95">
        <v>2</v>
      </c>
      <c r="G95" t="str">
        <f t="shared" si="2"/>
        <v>insert into game_score (id, matchid, squad, goals, points, time_type) values (906, 225, 51, 1, 0, 2);</v>
      </c>
    </row>
    <row r="96" spans="1:7" x14ac:dyDescent="0.25">
      <c r="A96">
        <f t="shared" si="3"/>
        <v>907</v>
      </c>
      <c r="B96">
        <f t="shared" ref="B96" si="43">B93</f>
        <v>225</v>
      </c>
      <c r="C96">
        <v>51</v>
      </c>
      <c r="D96">
        <v>1</v>
      </c>
      <c r="E96">
        <v>0</v>
      </c>
      <c r="F96">
        <v>1</v>
      </c>
      <c r="G96" t="str">
        <f t="shared" si="2"/>
        <v>insert into game_score (id, matchid, squad, goals, points, time_type) values (907, 225, 51, 1, 0, 1);</v>
      </c>
    </row>
    <row r="97" spans="1:7" x14ac:dyDescent="0.25">
      <c r="A97">
        <f t="shared" si="3"/>
        <v>908</v>
      </c>
      <c r="B97">
        <f t="shared" ref="B97" si="44">B93+1</f>
        <v>226</v>
      </c>
      <c r="C97">
        <v>591</v>
      </c>
      <c r="D97">
        <v>2</v>
      </c>
      <c r="E97">
        <v>2</v>
      </c>
      <c r="F97">
        <v>2</v>
      </c>
      <c r="G97" t="str">
        <f t="shared" ref="G97:G144" si="45">"insert into game_score (id, matchid, squad, goals, points, time_type) values (" &amp; A97 &amp; ", " &amp; B97 &amp; ", " &amp; C97 &amp; ", " &amp; D97 &amp; ", " &amp; E97 &amp; ", " &amp; F97 &amp; ");"</f>
        <v>insert into game_score (id, matchid, squad, goals, points, time_type) values (908, 226, 591, 2, 2, 2);</v>
      </c>
    </row>
    <row r="98" spans="1:7" x14ac:dyDescent="0.25">
      <c r="A98">
        <f t="shared" si="3"/>
        <v>909</v>
      </c>
      <c r="B98">
        <f t="shared" ref="B98" si="46">B97</f>
        <v>226</v>
      </c>
      <c r="C98">
        <v>591</v>
      </c>
      <c r="D98">
        <v>2</v>
      </c>
      <c r="E98">
        <v>0</v>
      </c>
      <c r="F98">
        <v>1</v>
      </c>
      <c r="G98" t="str">
        <f t="shared" si="45"/>
        <v>insert into game_score (id, matchid, squad, goals, points, time_type) values (909, 226, 591, 2, 0, 1);</v>
      </c>
    </row>
    <row r="99" spans="1:7" x14ac:dyDescent="0.25">
      <c r="A99">
        <f t="shared" ref="A99:A148" si="47">A98+1</f>
        <v>910</v>
      </c>
      <c r="B99">
        <f t="shared" ref="B99" si="48">B97</f>
        <v>226</v>
      </c>
      <c r="C99">
        <v>593</v>
      </c>
      <c r="D99">
        <v>0</v>
      </c>
      <c r="E99">
        <v>0</v>
      </c>
      <c r="F99">
        <v>2</v>
      </c>
      <c r="G99" t="str">
        <f t="shared" si="45"/>
        <v>insert into game_score (id, matchid, squad, goals, points, time_type) values (910, 226, 593, 0, 0, 2);</v>
      </c>
    </row>
    <row r="100" spans="1:7" x14ac:dyDescent="0.25">
      <c r="A100">
        <f t="shared" si="47"/>
        <v>911</v>
      </c>
      <c r="B100">
        <f t="shared" ref="B100" si="49">B97</f>
        <v>226</v>
      </c>
      <c r="C100">
        <v>593</v>
      </c>
      <c r="D100">
        <v>0</v>
      </c>
      <c r="E100">
        <v>0</v>
      </c>
      <c r="F100">
        <v>1</v>
      </c>
      <c r="G100" t="str">
        <f t="shared" si="45"/>
        <v>insert into game_score (id, matchid, squad, goals, points, time_type) values (911, 226, 593, 0, 0, 1);</v>
      </c>
    </row>
    <row r="101" spans="1:7" x14ac:dyDescent="0.25">
      <c r="A101">
        <f t="shared" si="47"/>
        <v>912</v>
      </c>
      <c r="B101">
        <f t="shared" ref="B101" si="50">B97+1</f>
        <v>227</v>
      </c>
      <c r="C101">
        <v>598</v>
      </c>
      <c r="D101">
        <v>2</v>
      </c>
      <c r="E101">
        <v>1</v>
      </c>
      <c r="F101">
        <v>2</v>
      </c>
      <c r="G101" t="str">
        <f t="shared" si="45"/>
        <v>insert into game_score (id, matchid, squad, goals, points, time_type) values (912, 227, 598, 2, 1, 2);</v>
      </c>
    </row>
    <row r="102" spans="1:7" x14ac:dyDescent="0.25">
      <c r="A102">
        <f t="shared" si="47"/>
        <v>913</v>
      </c>
      <c r="B102">
        <f t="shared" ref="B102" si="51">B101</f>
        <v>227</v>
      </c>
      <c r="C102">
        <v>598</v>
      </c>
      <c r="D102">
        <v>0</v>
      </c>
      <c r="E102">
        <v>0</v>
      </c>
      <c r="F102">
        <v>1</v>
      </c>
      <c r="G102" t="str">
        <f t="shared" si="45"/>
        <v>insert into game_score (id, matchid, squad, goals, points, time_type) values (913, 227, 598, 0, 0, 1);</v>
      </c>
    </row>
    <row r="103" spans="1:7" x14ac:dyDescent="0.25">
      <c r="A103">
        <f t="shared" si="47"/>
        <v>914</v>
      </c>
      <c r="B103">
        <f t="shared" ref="B103" si="52">B101</f>
        <v>227</v>
      </c>
      <c r="C103">
        <v>57</v>
      </c>
      <c r="D103">
        <v>2</v>
      </c>
      <c r="E103">
        <v>1</v>
      </c>
      <c r="F103">
        <v>2</v>
      </c>
      <c r="G103" t="str">
        <f t="shared" si="45"/>
        <v>insert into game_score (id, matchid, squad, goals, points, time_type) values (914, 227, 57, 2, 1, 2);</v>
      </c>
    </row>
    <row r="104" spans="1:7" x14ac:dyDescent="0.25">
      <c r="A104">
        <f t="shared" si="47"/>
        <v>915</v>
      </c>
      <c r="B104">
        <f t="shared" ref="B104" si="53">B101</f>
        <v>227</v>
      </c>
      <c r="C104">
        <v>57</v>
      </c>
      <c r="D104">
        <v>1</v>
      </c>
      <c r="E104">
        <v>0</v>
      </c>
      <c r="F104">
        <v>1</v>
      </c>
      <c r="G104" t="str">
        <f t="shared" si="45"/>
        <v>insert into game_score (id, matchid, squad, goals, points, time_type) values (915, 227, 57, 1, 0, 1);</v>
      </c>
    </row>
    <row r="105" spans="1:7" x14ac:dyDescent="0.25">
      <c r="A105">
        <f t="shared" si="47"/>
        <v>916</v>
      </c>
      <c r="B105">
        <f t="shared" ref="B105" si="54">B101+1</f>
        <v>228</v>
      </c>
      <c r="C105">
        <v>51</v>
      </c>
      <c r="D105">
        <v>3</v>
      </c>
      <c r="E105">
        <v>2</v>
      </c>
      <c r="F105">
        <v>2</v>
      </c>
      <c r="G105" t="str">
        <f t="shared" si="45"/>
        <v>insert into game_score (id, matchid, squad, goals, points, time_type) values (916, 228, 51, 3, 2, 2);</v>
      </c>
    </row>
    <row r="106" spans="1:7" x14ac:dyDescent="0.25">
      <c r="A106">
        <f t="shared" si="47"/>
        <v>917</v>
      </c>
      <c r="B106">
        <f t="shared" ref="B106" si="55">B105</f>
        <v>228</v>
      </c>
      <c r="C106">
        <v>51</v>
      </c>
      <c r="D106">
        <v>1</v>
      </c>
      <c r="E106">
        <v>0</v>
      </c>
      <c r="F106">
        <v>1</v>
      </c>
      <c r="G106" t="str">
        <f t="shared" si="45"/>
        <v>insert into game_score (id, matchid, squad, goals, points, time_type) values (917, 228, 51, 1, 0, 1);</v>
      </c>
    </row>
    <row r="107" spans="1:7" x14ac:dyDescent="0.25">
      <c r="A107">
        <f t="shared" si="47"/>
        <v>918</v>
      </c>
      <c r="B107">
        <f t="shared" ref="B107" si="56">B105</f>
        <v>228</v>
      </c>
      <c r="C107">
        <v>591</v>
      </c>
      <c r="D107">
        <v>0</v>
      </c>
      <c r="E107">
        <v>0</v>
      </c>
      <c r="F107">
        <v>2</v>
      </c>
      <c r="G107" t="str">
        <f t="shared" si="45"/>
        <v>insert into game_score (id, matchid, squad, goals, points, time_type) values (918, 228, 591, 0, 0, 2);</v>
      </c>
    </row>
    <row r="108" spans="1:7" x14ac:dyDescent="0.25">
      <c r="A108">
        <f t="shared" si="47"/>
        <v>919</v>
      </c>
      <c r="B108">
        <f t="shared" ref="B108" si="57">B105</f>
        <v>228</v>
      </c>
      <c r="C108">
        <v>591</v>
      </c>
      <c r="D108">
        <v>0</v>
      </c>
      <c r="E108">
        <v>0</v>
      </c>
      <c r="F108">
        <v>1</v>
      </c>
      <c r="G108" t="str">
        <f t="shared" si="45"/>
        <v>insert into game_score (id, matchid, squad, goals, points, time_type) values (919, 228, 591, 0, 0, 1);</v>
      </c>
    </row>
    <row r="109" spans="1:7" x14ac:dyDescent="0.25">
      <c r="A109">
        <f t="shared" si="47"/>
        <v>920</v>
      </c>
      <c r="B109">
        <f t="shared" ref="B109" si="58">B105+1</f>
        <v>229</v>
      </c>
      <c r="C109">
        <v>595</v>
      </c>
      <c r="D109">
        <v>4</v>
      </c>
      <c r="E109">
        <v>2</v>
      </c>
      <c r="F109">
        <v>2</v>
      </c>
      <c r="G109" t="str">
        <f t="shared" si="45"/>
        <v>insert into game_score (id, matchid, squad, goals, points, time_type) values (920, 229, 595, 4, 2, 2);</v>
      </c>
    </row>
    <row r="110" spans="1:7" x14ac:dyDescent="0.25">
      <c r="A110">
        <f t="shared" si="47"/>
        <v>921</v>
      </c>
      <c r="B110">
        <f t="shared" ref="B110" si="59">B109</f>
        <v>229</v>
      </c>
      <c r="C110">
        <v>595</v>
      </c>
      <c r="D110">
        <v>3</v>
      </c>
      <c r="E110">
        <v>0</v>
      </c>
      <c r="F110">
        <v>1</v>
      </c>
      <c r="G110" t="str">
        <f t="shared" si="45"/>
        <v>insert into game_score (id, matchid, squad, goals, points, time_type) values (921, 229, 595, 3, 0, 1);</v>
      </c>
    </row>
    <row r="111" spans="1:7" x14ac:dyDescent="0.25">
      <c r="A111">
        <f t="shared" si="47"/>
        <v>922</v>
      </c>
      <c r="B111">
        <f t="shared" ref="B111" si="60">B109</f>
        <v>229</v>
      </c>
      <c r="C111">
        <v>56</v>
      </c>
      <c r="D111">
        <v>2</v>
      </c>
      <c r="E111">
        <v>0</v>
      </c>
      <c r="F111">
        <v>2</v>
      </c>
      <c r="G111" t="str">
        <f t="shared" si="45"/>
        <v>insert into game_score (id, matchid, squad, goals, points, time_type) values (922, 229, 56, 2, 0, 2);</v>
      </c>
    </row>
    <row r="112" spans="1:7" x14ac:dyDescent="0.25">
      <c r="A112">
        <f t="shared" si="47"/>
        <v>923</v>
      </c>
      <c r="B112">
        <f t="shared" ref="B112" si="61">B109</f>
        <v>229</v>
      </c>
      <c r="C112">
        <v>56</v>
      </c>
      <c r="D112">
        <v>1</v>
      </c>
      <c r="E112">
        <v>0</v>
      </c>
      <c r="F112">
        <v>1</v>
      </c>
      <c r="G112" t="str">
        <f t="shared" si="45"/>
        <v>insert into game_score (id, matchid, squad, goals, points, time_type) values (923, 229, 56, 1, 0, 1);</v>
      </c>
    </row>
    <row r="113" spans="1:7" x14ac:dyDescent="0.25">
      <c r="A113">
        <f t="shared" si="47"/>
        <v>924</v>
      </c>
      <c r="B113">
        <f t="shared" ref="B113" si="62">B109+1</f>
        <v>230</v>
      </c>
      <c r="C113">
        <v>595</v>
      </c>
      <c r="D113">
        <v>7</v>
      </c>
      <c r="E113">
        <v>2</v>
      </c>
      <c r="F113">
        <v>2</v>
      </c>
      <c r="G113" t="str">
        <f t="shared" si="45"/>
        <v>insert into game_score (id, matchid, squad, goals, points, time_type) values (924, 230, 595, 7, 2, 2);</v>
      </c>
    </row>
    <row r="114" spans="1:7" x14ac:dyDescent="0.25">
      <c r="A114">
        <f t="shared" si="47"/>
        <v>925</v>
      </c>
      <c r="B114">
        <f t="shared" ref="B114" si="63">B113</f>
        <v>230</v>
      </c>
      <c r="C114">
        <v>595</v>
      </c>
      <c r="D114">
        <v>4</v>
      </c>
      <c r="E114">
        <v>0</v>
      </c>
      <c r="F114">
        <v>1</v>
      </c>
      <c r="G114" t="str">
        <f t="shared" si="45"/>
        <v>insert into game_score (id, matchid, squad, goals, points, time_type) values (925, 230, 595, 4, 0, 1);</v>
      </c>
    </row>
    <row r="115" spans="1:7" x14ac:dyDescent="0.25">
      <c r="A115">
        <f t="shared" si="47"/>
        <v>926</v>
      </c>
      <c r="B115">
        <f t="shared" ref="B115" si="64">B113</f>
        <v>230</v>
      </c>
      <c r="C115">
        <v>591</v>
      </c>
      <c r="D115">
        <v>0</v>
      </c>
      <c r="E115">
        <v>0</v>
      </c>
      <c r="F115">
        <v>2</v>
      </c>
      <c r="G115" t="str">
        <f t="shared" si="45"/>
        <v>insert into game_score (id, matchid, squad, goals, points, time_type) values (926, 230, 591, 0, 0, 2);</v>
      </c>
    </row>
    <row r="116" spans="1:7" x14ac:dyDescent="0.25">
      <c r="A116">
        <f t="shared" si="47"/>
        <v>927</v>
      </c>
      <c r="B116">
        <f t="shared" ref="B116" si="65">B113</f>
        <v>230</v>
      </c>
      <c r="C116">
        <v>591</v>
      </c>
      <c r="D116">
        <v>0</v>
      </c>
      <c r="E116">
        <v>0</v>
      </c>
      <c r="F116">
        <v>1</v>
      </c>
      <c r="G116" t="str">
        <f t="shared" si="45"/>
        <v>insert into game_score (id, matchid, squad, goals, points, time_type) values (927, 230, 591, 0, 0, 1);</v>
      </c>
    </row>
    <row r="117" spans="1:7" x14ac:dyDescent="0.25">
      <c r="A117">
        <f t="shared" si="47"/>
        <v>928</v>
      </c>
      <c r="B117">
        <f t="shared" ref="B117" si="66">B113+1</f>
        <v>231</v>
      </c>
      <c r="C117">
        <v>55</v>
      </c>
      <c r="D117">
        <v>5</v>
      </c>
      <c r="E117">
        <v>2</v>
      </c>
      <c r="F117">
        <v>2</v>
      </c>
      <c r="G117" t="str">
        <f t="shared" si="45"/>
        <v>insert into game_score (id, matchid, squad, goals, points, time_type) values (928, 231, 55, 5, 2, 2);</v>
      </c>
    </row>
    <row r="118" spans="1:7" x14ac:dyDescent="0.25">
      <c r="A118">
        <f t="shared" si="47"/>
        <v>929</v>
      </c>
      <c r="B118">
        <f t="shared" ref="B118" si="67">B117</f>
        <v>231</v>
      </c>
      <c r="C118">
        <v>55</v>
      </c>
      <c r="D118">
        <v>2</v>
      </c>
      <c r="E118">
        <v>0</v>
      </c>
      <c r="F118">
        <v>1</v>
      </c>
      <c r="G118" t="str">
        <f t="shared" si="45"/>
        <v>insert into game_score (id, matchid, squad, goals, points, time_type) values (929, 231, 55, 2, 0, 1);</v>
      </c>
    </row>
    <row r="119" spans="1:7" x14ac:dyDescent="0.25">
      <c r="A119">
        <f t="shared" si="47"/>
        <v>930</v>
      </c>
      <c r="B119">
        <f t="shared" ref="B119" si="68">B117</f>
        <v>231</v>
      </c>
      <c r="C119">
        <v>598</v>
      </c>
      <c r="D119">
        <v>1</v>
      </c>
      <c r="E119">
        <v>0</v>
      </c>
      <c r="F119">
        <v>2</v>
      </c>
      <c r="G119" t="str">
        <f t="shared" si="45"/>
        <v>insert into game_score (id, matchid, squad, goals, points, time_type) values (930, 231, 598, 1, 0, 2);</v>
      </c>
    </row>
    <row r="120" spans="1:7" x14ac:dyDescent="0.25">
      <c r="A120">
        <f t="shared" si="47"/>
        <v>931</v>
      </c>
      <c r="B120">
        <f t="shared" ref="B120" si="69">B117</f>
        <v>231</v>
      </c>
      <c r="C120">
        <v>598</v>
      </c>
      <c r="D120">
        <v>1</v>
      </c>
      <c r="E120">
        <v>0</v>
      </c>
      <c r="F120">
        <v>1</v>
      </c>
      <c r="G120" t="str">
        <f t="shared" si="45"/>
        <v>insert into game_score (id, matchid, squad, goals, points, time_type) values (931, 231, 598, 1, 0, 1);</v>
      </c>
    </row>
    <row r="121" spans="1:7" x14ac:dyDescent="0.25">
      <c r="A121">
        <f t="shared" si="47"/>
        <v>932</v>
      </c>
      <c r="B121">
        <f t="shared" ref="B121" si="70">B117+1</f>
        <v>232</v>
      </c>
      <c r="C121">
        <v>51</v>
      </c>
      <c r="D121">
        <v>3</v>
      </c>
      <c r="E121">
        <v>2</v>
      </c>
      <c r="F121">
        <v>2</v>
      </c>
      <c r="G121" t="str">
        <f t="shared" si="45"/>
        <v>insert into game_score (id, matchid, squad, goals, points, time_type) values (932, 232, 51, 3, 2, 2);</v>
      </c>
    </row>
    <row r="122" spans="1:7" x14ac:dyDescent="0.25">
      <c r="A122">
        <f t="shared" si="47"/>
        <v>933</v>
      </c>
      <c r="B122">
        <f t="shared" ref="B122" si="71">B121</f>
        <v>232</v>
      </c>
      <c r="C122">
        <v>51</v>
      </c>
      <c r="D122">
        <v>1</v>
      </c>
      <c r="E122">
        <v>0</v>
      </c>
      <c r="F122">
        <v>1</v>
      </c>
      <c r="G122" t="str">
        <f t="shared" si="45"/>
        <v>insert into game_score (id, matchid, squad, goals, points, time_type) values (933, 232, 51, 1, 0, 1);</v>
      </c>
    </row>
    <row r="123" spans="1:7" x14ac:dyDescent="0.25">
      <c r="A123">
        <f t="shared" si="47"/>
        <v>934</v>
      </c>
      <c r="B123">
        <f t="shared" ref="B123" si="72">B121</f>
        <v>232</v>
      </c>
      <c r="C123">
        <v>56</v>
      </c>
      <c r="D123">
        <v>0</v>
      </c>
      <c r="E123">
        <v>0</v>
      </c>
      <c r="F123">
        <v>2</v>
      </c>
      <c r="G123" t="str">
        <f t="shared" si="45"/>
        <v>insert into game_score (id, matchid, squad, goals, points, time_type) values (934, 232, 56, 0, 0, 2);</v>
      </c>
    </row>
    <row r="124" spans="1:7" x14ac:dyDescent="0.25">
      <c r="A124">
        <f t="shared" si="47"/>
        <v>935</v>
      </c>
      <c r="B124">
        <f t="shared" ref="B124" si="73">B121</f>
        <v>232</v>
      </c>
      <c r="C124">
        <v>56</v>
      </c>
      <c r="D124">
        <v>0</v>
      </c>
      <c r="E124">
        <v>0</v>
      </c>
      <c r="F124">
        <v>1</v>
      </c>
      <c r="G124" t="str">
        <f t="shared" si="45"/>
        <v>insert into game_score (id, matchid, squad, goals, points, time_type) values (935, 232, 56, 0, 0, 1);</v>
      </c>
    </row>
    <row r="125" spans="1:7" x14ac:dyDescent="0.25">
      <c r="A125">
        <f t="shared" si="47"/>
        <v>936</v>
      </c>
      <c r="B125">
        <f t="shared" ref="B125" si="74">B121+1</f>
        <v>233</v>
      </c>
      <c r="C125">
        <v>593</v>
      </c>
      <c r="D125">
        <v>4</v>
      </c>
      <c r="E125">
        <v>2</v>
      </c>
      <c r="F125">
        <v>2</v>
      </c>
      <c r="G125" t="str">
        <f t="shared" si="45"/>
        <v>insert into game_score (id, matchid, squad, goals, points, time_type) values (936, 233, 593, 4, 2, 2);</v>
      </c>
    </row>
    <row r="126" spans="1:7" x14ac:dyDescent="0.25">
      <c r="A126">
        <f t="shared" si="47"/>
        <v>937</v>
      </c>
      <c r="B126">
        <f t="shared" ref="B126" si="75">B125</f>
        <v>233</v>
      </c>
      <c r="C126">
        <v>593</v>
      </c>
      <c r="D126">
        <v>2</v>
      </c>
      <c r="E126">
        <v>0</v>
      </c>
      <c r="F126">
        <v>1</v>
      </c>
      <c r="G126" t="str">
        <f t="shared" si="45"/>
        <v>insert into game_score (id, matchid, squad, goals, points, time_type) values (937, 233, 593, 2, 0, 1);</v>
      </c>
    </row>
    <row r="127" spans="1:7" x14ac:dyDescent="0.25">
      <c r="A127">
        <f t="shared" si="47"/>
        <v>938</v>
      </c>
      <c r="B127">
        <f t="shared" ref="B127" si="76">B125</f>
        <v>233</v>
      </c>
      <c r="C127">
        <v>57</v>
      </c>
      <c r="D127">
        <v>1</v>
      </c>
      <c r="E127">
        <v>0</v>
      </c>
      <c r="F127">
        <v>2</v>
      </c>
      <c r="G127" t="str">
        <f t="shared" si="45"/>
        <v>insert into game_score (id, matchid, squad, goals, points, time_type) values (938, 233, 57, 1, 0, 2);</v>
      </c>
    </row>
    <row r="128" spans="1:7" x14ac:dyDescent="0.25">
      <c r="A128">
        <f t="shared" si="47"/>
        <v>939</v>
      </c>
      <c r="B128">
        <f t="shared" ref="B128" si="77">B125</f>
        <v>233</v>
      </c>
      <c r="C128">
        <v>57</v>
      </c>
      <c r="D128">
        <v>1</v>
      </c>
      <c r="E128">
        <v>0</v>
      </c>
      <c r="F128">
        <v>1</v>
      </c>
      <c r="G128" t="str">
        <f t="shared" si="45"/>
        <v>insert into game_score (id, matchid, squad, goals, points, time_type) values (939, 233, 57, 1, 0, 1);</v>
      </c>
    </row>
    <row r="129" spans="1:7" x14ac:dyDescent="0.25">
      <c r="A129">
        <f t="shared" si="47"/>
        <v>940</v>
      </c>
      <c r="B129">
        <f t="shared" ref="B129" si="78">B125+1</f>
        <v>234</v>
      </c>
      <c r="C129">
        <v>51</v>
      </c>
      <c r="D129">
        <v>4</v>
      </c>
      <c r="E129">
        <v>2</v>
      </c>
      <c r="F129">
        <v>2</v>
      </c>
      <c r="G129" t="str">
        <f t="shared" si="45"/>
        <v>insert into game_score (id, matchid, squad, goals, points, time_type) values (940, 234, 51, 4, 2, 2);</v>
      </c>
    </row>
    <row r="130" spans="1:7" x14ac:dyDescent="0.25">
      <c r="A130">
        <f t="shared" si="47"/>
        <v>941</v>
      </c>
      <c r="B130">
        <f t="shared" ref="B130" si="79">B129</f>
        <v>234</v>
      </c>
      <c r="C130">
        <v>51</v>
      </c>
      <c r="D130">
        <v>2</v>
      </c>
      <c r="E130">
        <v>0</v>
      </c>
      <c r="F130">
        <v>1</v>
      </c>
      <c r="G130" t="str">
        <f t="shared" si="45"/>
        <v>insert into game_score (id, matchid, squad, goals, points, time_type) values (941, 234, 51, 2, 0, 1);</v>
      </c>
    </row>
    <row r="131" spans="1:7" x14ac:dyDescent="0.25">
      <c r="A131">
        <f t="shared" si="47"/>
        <v>942</v>
      </c>
      <c r="B131">
        <f t="shared" ref="B131" si="80">B129</f>
        <v>234</v>
      </c>
      <c r="C131">
        <v>598</v>
      </c>
      <c r="D131">
        <v>3</v>
      </c>
      <c r="E131">
        <v>0</v>
      </c>
      <c r="F131">
        <v>2</v>
      </c>
      <c r="G131" t="str">
        <f t="shared" si="45"/>
        <v>insert into game_score (id, matchid, squad, goals, points, time_type) values (942, 234, 598, 3, 0, 2);</v>
      </c>
    </row>
    <row r="132" spans="1:7" x14ac:dyDescent="0.25">
      <c r="A132">
        <f t="shared" si="47"/>
        <v>943</v>
      </c>
      <c r="B132">
        <f t="shared" ref="B132" si="81">B129</f>
        <v>234</v>
      </c>
      <c r="C132">
        <v>598</v>
      </c>
      <c r="D132">
        <v>0</v>
      </c>
      <c r="E132">
        <v>0</v>
      </c>
      <c r="F132">
        <v>1</v>
      </c>
      <c r="G132" t="str">
        <f t="shared" si="45"/>
        <v>insert into game_score (id, matchid, squad, goals, points, time_type) values (943, 234, 598, 0, 0, 1);</v>
      </c>
    </row>
    <row r="133" spans="1:7" x14ac:dyDescent="0.25">
      <c r="A133">
        <f t="shared" si="47"/>
        <v>944</v>
      </c>
      <c r="B133">
        <f t="shared" ref="B133" si="82">B129+1</f>
        <v>235</v>
      </c>
      <c r="C133">
        <v>591</v>
      </c>
      <c r="D133">
        <v>4</v>
      </c>
      <c r="E133">
        <v>2</v>
      </c>
      <c r="F133">
        <v>2</v>
      </c>
      <c r="G133" t="str">
        <f t="shared" si="45"/>
        <v>insert into game_score (id, matchid, squad, goals, points, time_type) values (944, 235, 591, 4, 2, 2);</v>
      </c>
    </row>
    <row r="134" spans="1:7" x14ac:dyDescent="0.25">
      <c r="A134">
        <f t="shared" si="47"/>
        <v>945</v>
      </c>
      <c r="B134">
        <f t="shared" ref="B134" si="83">B133</f>
        <v>235</v>
      </c>
      <c r="C134">
        <v>591</v>
      </c>
      <c r="D134">
        <v>1</v>
      </c>
      <c r="E134">
        <v>0</v>
      </c>
      <c r="F134">
        <v>1</v>
      </c>
      <c r="G134" t="str">
        <f t="shared" si="45"/>
        <v>insert into game_score (id, matchid, squad, goals, points, time_type) values (945, 235, 591, 1, 0, 1);</v>
      </c>
    </row>
    <row r="135" spans="1:7" x14ac:dyDescent="0.25">
      <c r="A135">
        <f t="shared" si="47"/>
        <v>946</v>
      </c>
      <c r="B135">
        <f t="shared" ref="B135" si="84">B133</f>
        <v>235</v>
      </c>
      <c r="C135">
        <v>57</v>
      </c>
      <c r="D135">
        <v>0</v>
      </c>
      <c r="E135">
        <v>0</v>
      </c>
      <c r="F135">
        <v>2</v>
      </c>
      <c r="G135" t="str">
        <f t="shared" si="45"/>
        <v>insert into game_score (id, matchid, squad, goals, points, time_type) values (946, 235, 57, 0, 0, 2);</v>
      </c>
    </row>
    <row r="136" spans="1:7" x14ac:dyDescent="0.25">
      <c r="A136">
        <f t="shared" si="47"/>
        <v>947</v>
      </c>
      <c r="B136">
        <f t="shared" ref="B136" si="85">B133</f>
        <v>235</v>
      </c>
      <c r="C136">
        <v>57</v>
      </c>
      <c r="D136">
        <v>0</v>
      </c>
      <c r="E136">
        <v>0</v>
      </c>
      <c r="F136">
        <v>1</v>
      </c>
      <c r="G136" t="str">
        <f t="shared" si="45"/>
        <v>insert into game_score (id, matchid, squad, goals, points, time_type) values (947, 235, 57, 0, 0, 1);</v>
      </c>
    </row>
    <row r="137" spans="1:7" x14ac:dyDescent="0.25">
      <c r="A137">
        <f t="shared" si="47"/>
        <v>948</v>
      </c>
      <c r="B137">
        <f t="shared" ref="B137" si="86">B133+1</f>
        <v>236</v>
      </c>
      <c r="C137">
        <v>56</v>
      </c>
      <c r="D137">
        <v>3</v>
      </c>
      <c r="E137">
        <v>2</v>
      </c>
      <c r="F137">
        <v>2</v>
      </c>
      <c r="G137" t="str">
        <f t="shared" si="45"/>
        <v>insert into game_score (id, matchid, squad, goals, points, time_type) values (948, 236, 56, 3, 2, 2);</v>
      </c>
    </row>
    <row r="138" spans="1:7" x14ac:dyDescent="0.25">
      <c r="A138">
        <f t="shared" si="47"/>
        <v>949</v>
      </c>
      <c r="B138">
        <f t="shared" ref="B138" si="87">B137</f>
        <v>236</v>
      </c>
      <c r="C138">
        <v>56</v>
      </c>
      <c r="D138">
        <v>0</v>
      </c>
      <c r="E138">
        <v>0</v>
      </c>
      <c r="F138">
        <v>1</v>
      </c>
      <c r="G138" t="str">
        <f t="shared" si="45"/>
        <v>insert into game_score (id, matchid, squad, goals, points, time_type) values (949, 236, 56, 0, 0, 1);</v>
      </c>
    </row>
    <row r="139" spans="1:7" x14ac:dyDescent="0.25">
      <c r="A139">
        <f t="shared" si="47"/>
        <v>950</v>
      </c>
      <c r="B139">
        <f t="shared" ref="B139" si="88">B137</f>
        <v>236</v>
      </c>
      <c r="C139">
        <v>598</v>
      </c>
      <c r="D139">
        <v>1</v>
      </c>
      <c r="E139">
        <v>0</v>
      </c>
      <c r="F139">
        <v>2</v>
      </c>
      <c r="G139" t="str">
        <f t="shared" si="45"/>
        <v>insert into game_score (id, matchid, squad, goals, points, time_type) values (950, 236, 598, 1, 0, 2);</v>
      </c>
    </row>
    <row r="140" spans="1:7" x14ac:dyDescent="0.25">
      <c r="A140">
        <f t="shared" si="47"/>
        <v>951</v>
      </c>
      <c r="B140">
        <f t="shared" ref="B140" si="89">B137</f>
        <v>236</v>
      </c>
      <c r="C140">
        <v>598</v>
      </c>
      <c r="D140">
        <v>1</v>
      </c>
      <c r="E140">
        <v>0</v>
      </c>
      <c r="F140">
        <v>1</v>
      </c>
      <c r="G140" t="str">
        <f t="shared" si="45"/>
        <v>insert into game_score (id, matchid, squad, goals, points, time_type) values (951, 236, 598, 1, 0, 1);</v>
      </c>
    </row>
    <row r="141" spans="1:7" x14ac:dyDescent="0.25">
      <c r="A141">
        <f t="shared" si="47"/>
        <v>952</v>
      </c>
      <c r="B141">
        <f t="shared" ref="B141" si="90">B137+1</f>
        <v>237</v>
      </c>
      <c r="C141">
        <v>595</v>
      </c>
      <c r="D141">
        <v>2</v>
      </c>
      <c r="E141">
        <v>2</v>
      </c>
      <c r="F141">
        <v>2</v>
      </c>
      <c r="G141" t="str">
        <f t="shared" si="45"/>
        <v>insert into game_score (id, matchid, squad, goals, points, time_type) values (952, 237, 595, 2, 2, 2);</v>
      </c>
    </row>
    <row r="142" spans="1:7" x14ac:dyDescent="0.25">
      <c r="A142">
        <f t="shared" si="47"/>
        <v>953</v>
      </c>
      <c r="B142">
        <f t="shared" ref="B142" si="91">B141</f>
        <v>237</v>
      </c>
      <c r="C142">
        <v>595</v>
      </c>
      <c r="D142">
        <v>2</v>
      </c>
      <c r="E142">
        <v>0</v>
      </c>
      <c r="F142">
        <v>1</v>
      </c>
      <c r="G142" t="str">
        <f t="shared" si="45"/>
        <v>insert into game_score (id, matchid, squad, goals, points, time_type) values (953, 237, 595, 2, 0, 1);</v>
      </c>
    </row>
    <row r="143" spans="1:7" x14ac:dyDescent="0.25">
      <c r="A143">
        <f t="shared" si="47"/>
        <v>954</v>
      </c>
      <c r="B143">
        <f t="shared" ref="B143" si="92">B141</f>
        <v>237</v>
      </c>
      <c r="C143">
        <v>55</v>
      </c>
      <c r="D143">
        <v>1</v>
      </c>
      <c r="E143">
        <v>0</v>
      </c>
      <c r="F143">
        <v>2</v>
      </c>
      <c r="G143" t="str">
        <f t="shared" si="45"/>
        <v>insert into game_score (id, matchid, squad, goals, points, time_type) values (954, 237, 55, 1, 0, 2);</v>
      </c>
    </row>
    <row r="144" spans="1:7" x14ac:dyDescent="0.25">
      <c r="A144">
        <f t="shared" si="47"/>
        <v>955</v>
      </c>
      <c r="B144">
        <f t="shared" ref="B144" si="93">B141</f>
        <v>237</v>
      </c>
      <c r="C144">
        <v>55</v>
      </c>
      <c r="D144">
        <v>1</v>
      </c>
      <c r="E144">
        <v>0</v>
      </c>
      <c r="F144">
        <v>1</v>
      </c>
      <c r="G144" t="str">
        <f t="shared" si="45"/>
        <v>insert into game_score (id, matchid, squad, goals, points, time_type) values (955, 237, 55, 1, 0, 1);</v>
      </c>
    </row>
    <row r="145" spans="1:7" x14ac:dyDescent="0.25">
      <c r="A145">
        <f t="shared" si="47"/>
        <v>956</v>
      </c>
      <c r="B145">
        <f t="shared" ref="B145" si="94">B141+1</f>
        <v>238</v>
      </c>
      <c r="C145">
        <v>55</v>
      </c>
      <c r="D145">
        <v>7</v>
      </c>
      <c r="E145">
        <v>2</v>
      </c>
      <c r="F145">
        <v>2</v>
      </c>
      <c r="G145" t="str">
        <f t="shared" ref="G145:G148" si="95">"insert into game_score (id, matchid, squad, goals, points, time_type) values (" &amp; A145 &amp; ", " &amp; B145 &amp; ", " &amp; C145 &amp; ", " &amp; D145 &amp; ", " &amp; E145 &amp; ", " &amp; F145 &amp; ");"</f>
        <v>insert into game_score (id, matchid, squad, goals, points, time_type) values (956, 238, 55, 7, 2, 2);</v>
      </c>
    </row>
    <row r="146" spans="1:7" x14ac:dyDescent="0.25">
      <c r="A146">
        <f t="shared" si="47"/>
        <v>957</v>
      </c>
      <c r="B146">
        <f t="shared" ref="B146" si="96">B145</f>
        <v>238</v>
      </c>
      <c r="C146">
        <v>55</v>
      </c>
      <c r="D146">
        <v>3</v>
      </c>
      <c r="E146">
        <v>0</v>
      </c>
      <c r="F146">
        <v>1</v>
      </c>
      <c r="G146" t="str">
        <f t="shared" si="95"/>
        <v>insert into game_score (id, matchid, squad, goals, points, time_type) values (957, 238, 55, 3, 0, 1);</v>
      </c>
    </row>
    <row r="147" spans="1:7" x14ac:dyDescent="0.25">
      <c r="A147">
        <f t="shared" si="47"/>
        <v>958</v>
      </c>
      <c r="B147">
        <f t="shared" ref="B147" si="97">B145</f>
        <v>238</v>
      </c>
      <c r="C147">
        <v>595</v>
      </c>
      <c r="D147">
        <v>0</v>
      </c>
      <c r="E147">
        <v>0</v>
      </c>
      <c r="F147">
        <v>2</v>
      </c>
      <c r="G147" t="str">
        <f t="shared" si="95"/>
        <v>insert into game_score (id, matchid, squad, goals, points, time_type) values (958, 238, 595, 0, 0, 2);</v>
      </c>
    </row>
    <row r="148" spans="1:7" x14ac:dyDescent="0.25">
      <c r="A148">
        <f t="shared" si="47"/>
        <v>959</v>
      </c>
      <c r="B148">
        <f t="shared" ref="B148" si="98">B145</f>
        <v>238</v>
      </c>
      <c r="C148">
        <v>595</v>
      </c>
      <c r="D148">
        <v>0</v>
      </c>
      <c r="E148">
        <v>0</v>
      </c>
      <c r="F148">
        <v>1</v>
      </c>
      <c r="G148" t="str">
        <f t="shared" si="95"/>
        <v>insert into game_score (id, matchid, squad, goals, points, time_type) values (959, 238, 595, 0, 0, 1);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3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239</v>
      </c>
      <c r="B2" s="2" t="str">
        <f>"1953-02-22"</f>
        <v>1953-02-22</v>
      </c>
      <c r="C2">
        <v>2</v>
      </c>
      <c r="G2" t="str">
        <f t="shared" si="0"/>
        <v>insert into game (matchid, matchdate, game_type) values (239, '1953-02-22', 2);</v>
      </c>
    </row>
    <row r="3" spans="1:7" x14ac:dyDescent="0.25">
      <c r="A3">
        <f>A2+1</f>
        <v>240</v>
      </c>
      <c r="B3" s="2" t="str">
        <f>"1953-02-25"</f>
        <v>1953-02-25</v>
      </c>
      <c r="C3">
        <v>2</v>
      </c>
      <c r="G3" t="str">
        <f t="shared" si="0"/>
        <v>insert into game (matchid, matchdate, game_type) values (240, '1953-02-25', 2);</v>
      </c>
    </row>
    <row r="4" spans="1:7" x14ac:dyDescent="0.25">
      <c r="A4">
        <f t="shared" ref="A4:A23" si="1">A3+1</f>
        <v>241</v>
      </c>
      <c r="B4" s="2" t="str">
        <f>"1953-02-25"</f>
        <v>1953-02-25</v>
      </c>
      <c r="C4">
        <v>2</v>
      </c>
      <c r="G4" t="str">
        <f t="shared" si="0"/>
        <v>insert into game (matchid, matchdate, game_type) values (241, '1953-02-25', 2);</v>
      </c>
    </row>
    <row r="5" spans="1:7" x14ac:dyDescent="0.25">
      <c r="A5">
        <f t="shared" si="1"/>
        <v>242</v>
      </c>
      <c r="B5" s="2" t="str">
        <f>"1953-02-28"</f>
        <v>1953-02-28</v>
      </c>
      <c r="C5">
        <v>2</v>
      </c>
      <c r="G5" t="str">
        <f t="shared" si="0"/>
        <v>insert into game (matchid, matchdate, game_type) values (242, '1953-02-28', 2);</v>
      </c>
    </row>
    <row r="6" spans="1:7" x14ac:dyDescent="0.25">
      <c r="A6">
        <f t="shared" si="1"/>
        <v>243</v>
      </c>
      <c r="B6" s="2" t="str">
        <f>"1953-03-01"</f>
        <v>1953-03-01</v>
      </c>
      <c r="C6">
        <v>2</v>
      </c>
      <c r="G6" t="str">
        <f t="shared" si="0"/>
        <v>insert into game (matchid, matchdate, game_type) values (243, '1953-03-01', 2);</v>
      </c>
    </row>
    <row r="7" spans="1:7" x14ac:dyDescent="0.25">
      <c r="A7">
        <f t="shared" si="1"/>
        <v>244</v>
      </c>
      <c r="B7" s="2" t="str">
        <f>"1953-03-01"</f>
        <v>1953-03-01</v>
      </c>
      <c r="C7">
        <v>2</v>
      </c>
      <c r="G7" t="str">
        <f t="shared" si="0"/>
        <v>insert into game (matchid, matchdate, game_type) values (244, '1953-03-01', 2);</v>
      </c>
    </row>
    <row r="8" spans="1:7" x14ac:dyDescent="0.25">
      <c r="A8">
        <f t="shared" si="1"/>
        <v>245</v>
      </c>
      <c r="B8" s="2" t="str">
        <f>"1953-03-04"</f>
        <v>1953-03-04</v>
      </c>
      <c r="C8">
        <v>2</v>
      </c>
      <c r="G8" t="str">
        <f t="shared" si="0"/>
        <v>insert into game (matchid, matchdate, game_type) values (245, '1953-03-04', 2);</v>
      </c>
    </row>
    <row r="9" spans="1:7" x14ac:dyDescent="0.25">
      <c r="A9">
        <f t="shared" si="1"/>
        <v>246</v>
      </c>
      <c r="B9" s="2" t="str">
        <f>"1953-03-04"</f>
        <v>1953-03-04</v>
      </c>
      <c r="C9">
        <v>2</v>
      </c>
      <c r="G9" t="str">
        <f t="shared" si="0"/>
        <v>insert into game (matchid, matchdate, game_type) values (246, '1953-03-04', 2);</v>
      </c>
    </row>
    <row r="10" spans="1:7" x14ac:dyDescent="0.25">
      <c r="A10">
        <f t="shared" si="1"/>
        <v>247</v>
      </c>
      <c r="B10" s="2" t="str">
        <f>"1953-03-08"</f>
        <v>1953-03-08</v>
      </c>
      <c r="C10">
        <v>2</v>
      </c>
      <c r="G10" t="str">
        <f t="shared" si="0"/>
        <v>insert into game (matchid, matchdate, game_type) values (247, '1953-03-08', 2);</v>
      </c>
    </row>
    <row r="11" spans="1:7" x14ac:dyDescent="0.25">
      <c r="A11">
        <f t="shared" si="1"/>
        <v>248</v>
      </c>
      <c r="B11" s="2" t="str">
        <f>"1953-03-08"</f>
        <v>1953-03-08</v>
      </c>
      <c r="C11">
        <v>2</v>
      </c>
      <c r="G11" t="str">
        <f t="shared" si="0"/>
        <v>insert into game (matchid, matchdate, game_type) values (248, '1953-03-08', 2);</v>
      </c>
    </row>
    <row r="12" spans="1:7" x14ac:dyDescent="0.25">
      <c r="A12">
        <f t="shared" si="1"/>
        <v>249</v>
      </c>
      <c r="B12" s="2" t="str">
        <f>"1953-03-12"</f>
        <v>1953-03-12</v>
      </c>
      <c r="C12">
        <v>2</v>
      </c>
      <c r="G12" t="str">
        <f t="shared" si="0"/>
        <v>insert into game (matchid, matchdate, game_type) values (249, '1953-03-12', 2);</v>
      </c>
    </row>
    <row r="13" spans="1:7" x14ac:dyDescent="0.25">
      <c r="A13">
        <f t="shared" si="1"/>
        <v>250</v>
      </c>
      <c r="B13" s="2" t="str">
        <f>"1953-03-12"</f>
        <v>1953-03-12</v>
      </c>
      <c r="C13">
        <v>2</v>
      </c>
      <c r="G13" t="str">
        <f t="shared" si="0"/>
        <v>insert into game (matchid, matchdate, game_type) values (250, '1953-03-12', 2);</v>
      </c>
    </row>
    <row r="14" spans="1:7" x14ac:dyDescent="0.25">
      <c r="A14">
        <f t="shared" si="1"/>
        <v>251</v>
      </c>
      <c r="B14" s="2" t="str">
        <f>"1953-03-15"</f>
        <v>1953-03-15</v>
      </c>
      <c r="C14">
        <v>2</v>
      </c>
      <c r="G14" t="str">
        <f t="shared" si="0"/>
        <v>insert into game (matchid, matchdate, game_type) values (251, '1953-03-15', 2);</v>
      </c>
    </row>
    <row r="15" spans="1:7" x14ac:dyDescent="0.25">
      <c r="A15">
        <f t="shared" si="1"/>
        <v>252</v>
      </c>
      <c r="B15" s="2" t="str">
        <f>"1953-03-16"</f>
        <v>1953-03-16</v>
      </c>
      <c r="C15">
        <v>2</v>
      </c>
      <c r="G15" t="str">
        <f t="shared" si="0"/>
        <v>insert into game (matchid, matchdate, game_type) values (252, '1953-03-16', 2);</v>
      </c>
    </row>
    <row r="16" spans="1:7" x14ac:dyDescent="0.25">
      <c r="A16">
        <f t="shared" si="1"/>
        <v>253</v>
      </c>
      <c r="B16" s="2" t="str">
        <f>"1953-03-19"</f>
        <v>1953-03-19</v>
      </c>
      <c r="C16">
        <v>2</v>
      </c>
      <c r="G16" t="str">
        <f t="shared" si="0"/>
        <v>insert into game (matchid, matchdate, game_type) values (253, '1953-03-19', 2);</v>
      </c>
    </row>
    <row r="17" spans="1:7" x14ac:dyDescent="0.25">
      <c r="A17">
        <f t="shared" si="1"/>
        <v>254</v>
      </c>
      <c r="B17" s="2" t="str">
        <f>"1953-03-19"</f>
        <v>1953-03-19</v>
      </c>
      <c r="C17">
        <v>2</v>
      </c>
      <c r="G17" t="str">
        <f t="shared" si="0"/>
        <v>insert into game (matchid, matchdate, game_type) values (254, '1953-03-19', 2);</v>
      </c>
    </row>
    <row r="18" spans="1:7" x14ac:dyDescent="0.25">
      <c r="A18">
        <f t="shared" si="1"/>
        <v>255</v>
      </c>
      <c r="B18" s="2" t="str">
        <f>"1953-03-23"</f>
        <v>1953-03-23</v>
      </c>
      <c r="C18">
        <v>2</v>
      </c>
      <c r="G18" t="str">
        <f t="shared" si="0"/>
        <v>insert into game (matchid, matchdate, game_type) values (255, '1953-03-23', 2);</v>
      </c>
    </row>
    <row r="19" spans="1:7" x14ac:dyDescent="0.25">
      <c r="A19">
        <f t="shared" si="1"/>
        <v>256</v>
      </c>
      <c r="B19" s="2" t="str">
        <f>"1953-03-23"</f>
        <v>1953-03-23</v>
      </c>
      <c r="C19">
        <v>2</v>
      </c>
      <c r="G19" t="str">
        <f t="shared" si="0"/>
        <v>insert into game (matchid, matchdate, game_type) values (256, '1953-03-23', 2);</v>
      </c>
    </row>
    <row r="20" spans="1:7" x14ac:dyDescent="0.25">
      <c r="A20">
        <f t="shared" si="1"/>
        <v>257</v>
      </c>
      <c r="B20" s="2" t="str">
        <f>"1953-03-27"</f>
        <v>1953-03-27</v>
      </c>
      <c r="C20">
        <v>2</v>
      </c>
      <c r="G20" t="str">
        <f t="shared" si="0"/>
        <v>insert into game (matchid, matchdate, game_type) values (257, '1953-03-27', 2);</v>
      </c>
    </row>
    <row r="21" spans="1:7" x14ac:dyDescent="0.25">
      <c r="A21">
        <f t="shared" si="1"/>
        <v>258</v>
      </c>
      <c r="B21" s="2" t="str">
        <f>"1953-03-28"</f>
        <v>1953-03-28</v>
      </c>
      <c r="C21">
        <v>2</v>
      </c>
      <c r="G21" t="str">
        <f t="shared" si="0"/>
        <v>insert into game (matchid, matchdate, game_type) values (258, '1953-03-28', 2);</v>
      </c>
    </row>
    <row r="22" spans="1:7" x14ac:dyDescent="0.25">
      <c r="A22">
        <f t="shared" si="1"/>
        <v>259</v>
      </c>
      <c r="B22" s="2" t="str">
        <f>"1953-03-28"</f>
        <v>1953-03-28</v>
      </c>
      <c r="C22">
        <v>2</v>
      </c>
      <c r="G22" t="str">
        <f t="shared" si="0"/>
        <v>insert into game (matchid, matchdate, game_type) values (259, '1953-03-28', 2);</v>
      </c>
    </row>
    <row r="23" spans="1:7" x14ac:dyDescent="0.25">
      <c r="A23">
        <f t="shared" si="1"/>
        <v>260</v>
      </c>
      <c r="B23" s="2" t="str">
        <f>"1953-04-01"</f>
        <v>1953-04-01</v>
      </c>
      <c r="C23">
        <v>7</v>
      </c>
      <c r="G23" t="str">
        <f t="shared" si="0"/>
        <v>insert into game (matchid, matchdate, game_type) values (260, '1953-04-01', 7);</v>
      </c>
    </row>
    <row r="25" spans="1:7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t="str">
        <f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(id, matchid, squad, goals, points, time_type);</v>
      </c>
    </row>
    <row r="26" spans="1:7" x14ac:dyDescent="0.25">
      <c r="A26">
        <v>959</v>
      </c>
      <c r="B26">
        <v>239</v>
      </c>
      <c r="C26">
        <v>591</v>
      </c>
      <c r="D26">
        <v>1</v>
      </c>
      <c r="E26">
        <v>2</v>
      </c>
      <c r="F26">
        <v>2</v>
      </c>
      <c r="G26" t="str">
        <f t="shared" ref="G26:G89" si="2">"insert into game_score (id, matchid, squad, goals, points, time_type) values (" &amp; A26 &amp; ", " &amp; B26 &amp; ", " &amp; C26 &amp; ", " &amp; D26 &amp; ", " &amp; E26 &amp; ", " &amp; F26 &amp; ");"</f>
        <v>insert into game_score (id, matchid, squad, goals, points, time_type) values (959, 239, 591, 1, 2, 2);</v>
      </c>
    </row>
    <row r="27" spans="1:7" x14ac:dyDescent="0.25">
      <c r="A27">
        <f>A26+1</f>
        <v>960</v>
      </c>
      <c r="B27">
        <f>B26</f>
        <v>239</v>
      </c>
      <c r="C27">
        <v>591</v>
      </c>
      <c r="D27">
        <v>0</v>
      </c>
      <c r="E27">
        <v>0</v>
      </c>
      <c r="F27">
        <v>1</v>
      </c>
      <c r="G27" t="str">
        <f t="shared" si="2"/>
        <v>insert into game_score (id, matchid, squad, goals, points, time_type) values (960, 239, 591, 0, 0, 1);</v>
      </c>
    </row>
    <row r="28" spans="1:7" x14ac:dyDescent="0.25">
      <c r="A28">
        <f t="shared" ref="A28:A91" si="3">A27+1</f>
        <v>961</v>
      </c>
      <c r="B28">
        <f>B26</f>
        <v>239</v>
      </c>
      <c r="C28">
        <v>51</v>
      </c>
      <c r="D28">
        <v>0</v>
      </c>
      <c r="E28">
        <v>0</v>
      </c>
      <c r="F28">
        <v>2</v>
      </c>
      <c r="G28" t="str">
        <f t="shared" si="2"/>
        <v>insert into game_score (id, matchid, squad, goals, points, time_type) values (961, 239, 51, 0, 0, 2);</v>
      </c>
    </row>
    <row r="29" spans="1:7" x14ac:dyDescent="0.25">
      <c r="A29">
        <f t="shared" si="3"/>
        <v>962</v>
      </c>
      <c r="B29">
        <f>B26</f>
        <v>239</v>
      </c>
      <c r="C29">
        <v>51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(962, 239, 51, 0, 0, 1);</v>
      </c>
    </row>
    <row r="30" spans="1:7" x14ac:dyDescent="0.25">
      <c r="A30">
        <f t="shared" si="3"/>
        <v>963</v>
      </c>
      <c r="B30">
        <f>B26+1</f>
        <v>240</v>
      </c>
      <c r="C30">
        <v>595</v>
      </c>
      <c r="D30">
        <v>3</v>
      </c>
      <c r="E30">
        <v>2</v>
      </c>
      <c r="F30">
        <v>2</v>
      </c>
      <c r="G30" t="str">
        <f t="shared" si="2"/>
        <v>insert into game_score (id, matchid, squad, goals, points, time_type) values (963, 240, 595, 3, 2, 2);</v>
      </c>
    </row>
    <row r="31" spans="1:7" x14ac:dyDescent="0.25">
      <c r="A31">
        <f t="shared" si="3"/>
        <v>964</v>
      </c>
      <c r="B31">
        <f>B30</f>
        <v>240</v>
      </c>
      <c r="C31">
        <v>595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(964, 240, 595, 0, 0, 1);</v>
      </c>
    </row>
    <row r="32" spans="1:7" x14ac:dyDescent="0.25">
      <c r="A32">
        <f t="shared" si="3"/>
        <v>965</v>
      </c>
      <c r="B32">
        <f>B30</f>
        <v>240</v>
      </c>
      <c r="C32">
        <v>56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(965, 240, 56, 0, 0, 2);</v>
      </c>
    </row>
    <row r="33" spans="1:7" x14ac:dyDescent="0.25">
      <c r="A33">
        <f t="shared" si="3"/>
        <v>966</v>
      </c>
      <c r="B33">
        <f>B30</f>
        <v>240</v>
      </c>
      <c r="C33">
        <v>56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(966, 240, 56, 0, 0, 1);</v>
      </c>
    </row>
    <row r="34" spans="1:7" x14ac:dyDescent="0.25">
      <c r="A34">
        <f t="shared" si="3"/>
        <v>967</v>
      </c>
      <c r="B34">
        <f t="shared" ref="B34" si="4">B30+1</f>
        <v>241</v>
      </c>
      <c r="C34">
        <v>598</v>
      </c>
      <c r="D34">
        <v>2</v>
      </c>
      <c r="E34">
        <v>2</v>
      </c>
      <c r="F34">
        <v>2</v>
      </c>
      <c r="G34" t="str">
        <f t="shared" si="2"/>
        <v>insert into game_score (id, matchid, squad, goals, points, time_type) values (967, 241, 598, 2, 2, 2);</v>
      </c>
    </row>
    <row r="35" spans="1:7" x14ac:dyDescent="0.25">
      <c r="A35">
        <f t="shared" si="3"/>
        <v>968</v>
      </c>
      <c r="B35">
        <f t="shared" ref="B35" si="5">B34</f>
        <v>241</v>
      </c>
      <c r="C35">
        <v>598</v>
      </c>
      <c r="D35">
        <v>1</v>
      </c>
      <c r="E35">
        <v>0</v>
      </c>
      <c r="F35">
        <v>1</v>
      </c>
      <c r="G35" t="str">
        <f t="shared" si="2"/>
        <v>insert into game_score (id, matchid, squad, goals, points, time_type) values (968, 241, 598, 1, 0, 1);</v>
      </c>
    </row>
    <row r="36" spans="1:7" x14ac:dyDescent="0.25">
      <c r="A36">
        <f t="shared" si="3"/>
        <v>969</v>
      </c>
      <c r="B36">
        <f t="shared" ref="B36" si="6">B34</f>
        <v>241</v>
      </c>
      <c r="C36">
        <v>591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(969, 241, 591, 0, 0, 2);</v>
      </c>
    </row>
    <row r="37" spans="1:7" x14ac:dyDescent="0.25">
      <c r="A37">
        <f t="shared" si="3"/>
        <v>970</v>
      </c>
      <c r="B37">
        <f t="shared" ref="B37" si="7">B34</f>
        <v>241</v>
      </c>
      <c r="C37">
        <v>591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(970, 241, 591, 0, 0, 1);</v>
      </c>
    </row>
    <row r="38" spans="1:7" x14ac:dyDescent="0.25">
      <c r="A38">
        <f t="shared" si="3"/>
        <v>971</v>
      </c>
      <c r="B38">
        <f t="shared" ref="B38" si="8">B34+1</f>
        <v>242</v>
      </c>
      <c r="C38">
        <v>51</v>
      </c>
      <c r="D38">
        <v>1</v>
      </c>
      <c r="E38">
        <v>2</v>
      </c>
      <c r="F38">
        <v>2</v>
      </c>
      <c r="G38" t="str">
        <f t="shared" si="2"/>
        <v>insert into game_score (id, matchid, squad, goals, points, time_type) values (971, 242, 51, 1, 2, 2);</v>
      </c>
    </row>
    <row r="39" spans="1:7" x14ac:dyDescent="0.25">
      <c r="A39">
        <f t="shared" si="3"/>
        <v>972</v>
      </c>
      <c r="B39">
        <f t="shared" ref="B39" si="9">B38</f>
        <v>242</v>
      </c>
      <c r="C39">
        <v>51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(972, 242, 51, 0, 0, 1);</v>
      </c>
    </row>
    <row r="40" spans="1:7" x14ac:dyDescent="0.25">
      <c r="A40">
        <f t="shared" si="3"/>
        <v>973</v>
      </c>
      <c r="B40">
        <f t="shared" ref="B40" si="10">B38</f>
        <v>242</v>
      </c>
      <c r="C40">
        <v>593</v>
      </c>
      <c r="D40">
        <v>0</v>
      </c>
      <c r="E40">
        <v>0</v>
      </c>
      <c r="F40">
        <v>2</v>
      </c>
      <c r="G40" t="str">
        <f t="shared" si="2"/>
        <v>insert into game_score (id, matchid, squad, goals, points, time_type) values (973, 242, 593, 0, 0, 2);</v>
      </c>
    </row>
    <row r="41" spans="1:7" x14ac:dyDescent="0.25">
      <c r="A41">
        <f t="shared" si="3"/>
        <v>974</v>
      </c>
      <c r="B41">
        <f t="shared" ref="B41" si="11">B38</f>
        <v>242</v>
      </c>
      <c r="C41">
        <v>593</v>
      </c>
      <c r="D41">
        <v>0</v>
      </c>
      <c r="E41">
        <v>0</v>
      </c>
      <c r="F41">
        <v>1</v>
      </c>
      <c r="G41" t="str">
        <f t="shared" si="2"/>
        <v>insert into game_score (id, matchid, squad, goals, points, time_type) values (974, 242, 593, 0, 0, 1);</v>
      </c>
    </row>
    <row r="42" spans="1:7" x14ac:dyDescent="0.25">
      <c r="A42">
        <f t="shared" si="3"/>
        <v>975</v>
      </c>
      <c r="B42">
        <f t="shared" ref="B42" si="12">B38+1</f>
        <v>243</v>
      </c>
      <c r="C42">
        <v>55</v>
      </c>
      <c r="D42">
        <v>8</v>
      </c>
      <c r="E42">
        <v>2</v>
      </c>
      <c r="F42">
        <v>2</v>
      </c>
      <c r="G42" t="str">
        <f t="shared" si="2"/>
        <v>insert into game_score (id, matchid, squad, goals, points, time_type) values (975, 243, 55, 8, 2, 2);</v>
      </c>
    </row>
    <row r="43" spans="1:7" x14ac:dyDescent="0.25">
      <c r="A43">
        <f t="shared" si="3"/>
        <v>976</v>
      </c>
      <c r="B43">
        <f t="shared" ref="B43" si="13">B42</f>
        <v>243</v>
      </c>
      <c r="C43">
        <v>55</v>
      </c>
      <c r="D43">
        <v>6</v>
      </c>
      <c r="E43">
        <v>0</v>
      </c>
      <c r="F43">
        <v>1</v>
      </c>
      <c r="G43" t="str">
        <f t="shared" si="2"/>
        <v>insert into game_score (id, matchid, squad, goals, points, time_type) values (976, 243, 55, 6, 0, 1);</v>
      </c>
    </row>
    <row r="44" spans="1:7" x14ac:dyDescent="0.25">
      <c r="A44">
        <f t="shared" si="3"/>
        <v>977</v>
      </c>
      <c r="B44">
        <f t="shared" ref="B44" si="14">B42</f>
        <v>243</v>
      </c>
      <c r="C44">
        <v>591</v>
      </c>
      <c r="D44">
        <v>1</v>
      </c>
      <c r="E44">
        <v>0</v>
      </c>
      <c r="F44">
        <v>2</v>
      </c>
      <c r="G44" t="str">
        <f t="shared" si="2"/>
        <v>insert into game_score (id, matchid, squad, goals, points, time_type) values (977, 243, 591, 1, 0, 2);</v>
      </c>
    </row>
    <row r="45" spans="1:7" x14ac:dyDescent="0.25">
      <c r="A45">
        <f t="shared" si="3"/>
        <v>978</v>
      </c>
      <c r="B45">
        <f t="shared" ref="B45" si="15">B42</f>
        <v>243</v>
      </c>
      <c r="C45">
        <v>591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(978, 243, 591, 0, 0, 1);</v>
      </c>
    </row>
    <row r="46" spans="1:7" x14ac:dyDescent="0.25">
      <c r="A46">
        <f t="shared" si="3"/>
        <v>979</v>
      </c>
      <c r="B46">
        <f t="shared" ref="B46" si="16">B42+1</f>
        <v>244</v>
      </c>
      <c r="C46">
        <v>56</v>
      </c>
      <c r="D46">
        <v>3</v>
      </c>
      <c r="E46">
        <v>2</v>
      </c>
      <c r="F46">
        <v>2</v>
      </c>
      <c r="G46" t="str">
        <f t="shared" si="2"/>
        <v>insert into game_score (id, matchid, squad, goals, points, time_type) values (979, 244, 56, 3, 2, 2);</v>
      </c>
    </row>
    <row r="47" spans="1:7" x14ac:dyDescent="0.25">
      <c r="A47">
        <f t="shared" si="3"/>
        <v>980</v>
      </c>
      <c r="B47">
        <f t="shared" ref="B47" si="17">B46</f>
        <v>244</v>
      </c>
      <c r="C47">
        <v>56</v>
      </c>
      <c r="D47">
        <v>1</v>
      </c>
      <c r="E47">
        <v>0</v>
      </c>
      <c r="F47">
        <v>1</v>
      </c>
      <c r="G47" t="str">
        <f t="shared" si="2"/>
        <v>insert into game_score (id, matchid, squad, goals, points, time_type) values (980, 244, 56, 1, 0, 1);</v>
      </c>
    </row>
    <row r="48" spans="1:7" x14ac:dyDescent="0.25">
      <c r="A48">
        <f t="shared" si="3"/>
        <v>981</v>
      </c>
      <c r="B48">
        <f t="shared" ref="B48" si="18">B46</f>
        <v>244</v>
      </c>
      <c r="C48">
        <v>598</v>
      </c>
      <c r="D48">
        <v>2</v>
      </c>
      <c r="E48">
        <v>0</v>
      </c>
      <c r="F48">
        <v>2</v>
      </c>
      <c r="G48" t="str">
        <f t="shared" si="2"/>
        <v>insert into game_score (id, matchid, squad, goals, points, time_type) values (981, 244, 598, 2, 0, 2);</v>
      </c>
    </row>
    <row r="49" spans="1:7" x14ac:dyDescent="0.25">
      <c r="A49">
        <f t="shared" si="3"/>
        <v>982</v>
      </c>
      <c r="B49">
        <f t="shared" ref="B49" si="19">B46</f>
        <v>244</v>
      </c>
      <c r="C49">
        <v>598</v>
      </c>
      <c r="D49">
        <v>0</v>
      </c>
      <c r="E49">
        <v>0</v>
      </c>
      <c r="F49">
        <v>1</v>
      </c>
      <c r="G49" t="str">
        <f t="shared" si="2"/>
        <v>insert into game_score (id, matchid, squad, goals, points, time_type) values (982, 244, 598, 0, 0, 1);</v>
      </c>
    </row>
    <row r="50" spans="1:7" x14ac:dyDescent="0.25">
      <c r="A50">
        <f t="shared" si="3"/>
        <v>983</v>
      </c>
      <c r="B50">
        <f t="shared" ref="B50" si="20">B46+1</f>
        <v>245</v>
      </c>
      <c r="C50">
        <v>595</v>
      </c>
      <c r="D50">
        <v>0</v>
      </c>
      <c r="E50">
        <v>1</v>
      </c>
      <c r="F50">
        <v>2</v>
      </c>
      <c r="G50" t="str">
        <f t="shared" si="2"/>
        <v>insert into game_score (id, matchid, squad, goals, points, time_type) values (983, 245, 595, 0, 1, 2);</v>
      </c>
    </row>
    <row r="51" spans="1:7" x14ac:dyDescent="0.25">
      <c r="A51">
        <f t="shared" si="3"/>
        <v>984</v>
      </c>
      <c r="B51">
        <f t="shared" ref="B51" si="21">B50</f>
        <v>245</v>
      </c>
      <c r="C51">
        <v>595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(984, 245, 595, 0, 0, 1);</v>
      </c>
    </row>
    <row r="52" spans="1:7" x14ac:dyDescent="0.25">
      <c r="A52">
        <f t="shared" si="3"/>
        <v>985</v>
      </c>
      <c r="B52">
        <f t="shared" ref="B52" si="22">B50</f>
        <v>245</v>
      </c>
      <c r="C52">
        <v>593</v>
      </c>
      <c r="D52">
        <v>0</v>
      </c>
      <c r="E52">
        <v>1</v>
      </c>
      <c r="F52">
        <v>2</v>
      </c>
      <c r="G52" t="str">
        <f t="shared" si="2"/>
        <v>insert into game_score (id, matchid, squad, goals, points, time_type) values (985, 245, 593, 0, 1, 2);</v>
      </c>
    </row>
    <row r="53" spans="1:7" x14ac:dyDescent="0.25">
      <c r="A53">
        <f t="shared" si="3"/>
        <v>986</v>
      </c>
      <c r="B53">
        <f t="shared" ref="B53" si="23">B50</f>
        <v>245</v>
      </c>
      <c r="C53">
        <v>593</v>
      </c>
      <c r="D53">
        <v>0</v>
      </c>
      <c r="E53">
        <v>0</v>
      </c>
      <c r="F53">
        <v>1</v>
      </c>
      <c r="G53" t="str">
        <f t="shared" si="2"/>
        <v>insert into game_score (id, matchid, squad, goals, points, time_type) values (986, 245, 593, 0, 0, 1);</v>
      </c>
    </row>
    <row r="54" spans="1:7" x14ac:dyDescent="0.25">
      <c r="A54">
        <f t="shared" si="3"/>
        <v>987</v>
      </c>
      <c r="B54">
        <f t="shared" ref="B54" si="24">B50+1</f>
        <v>246</v>
      </c>
      <c r="C54">
        <v>56</v>
      </c>
      <c r="D54">
        <v>0</v>
      </c>
      <c r="E54">
        <v>1</v>
      </c>
      <c r="F54">
        <v>2</v>
      </c>
      <c r="G54" t="str">
        <f t="shared" si="2"/>
        <v>insert into game_score (id, matchid, squad, goals, points, time_type) values (987, 246, 56, 0, 1, 2);</v>
      </c>
    </row>
    <row r="55" spans="1:7" x14ac:dyDescent="0.25">
      <c r="A55">
        <f t="shared" si="3"/>
        <v>988</v>
      </c>
      <c r="B55">
        <f t="shared" ref="B55" si="25">B54</f>
        <v>246</v>
      </c>
      <c r="C55">
        <v>56</v>
      </c>
      <c r="D55">
        <v>0</v>
      </c>
      <c r="E55">
        <v>0</v>
      </c>
      <c r="F55">
        <v>1</v>
      </c>
      <c r="G55" t="str">
        <f t="shared" si="2"/>
        <v>insert into game_score (id, matchid, squad, goals, points, time_type) values (988, 246, 56, 0, 0, 1);</v>
      </c>
    </row>
    <row r="56" spans="1:7" x14ac:dyDescent="0.25">
      <c r="A56">
        <f t="shared" si="3"/>
        <v>989</v>
      </c>
      <c r="B56">
        <f t="shared" ref="B56" si="26">B54</f>
        <v>246</v>
      </c>
      <c r="C56">
        <v>51</v>
      </c>
      <c r="D56">
        <v>0</v>
      </c>
      <c r="E56">
        <v>1</v>
      </c>
      <c r="F56">
        <v>2</v>
      </c>
      <c r="G56" t="str">
        <f t="shared" si="2"/>
        <v>insert into game_score (id, matchid, squad, goals, points, time_type) values (989, 246, 51, 0, 1, 2);</v>
      </c>
    </row>
    <row r="57" spans="1:7" x14ac:dyDescent="0.25">
      <c r="A57">
        <f t="shared" si="3"/>
        <v>990</v>
      </c>
      <c r="B57">
        <f t="shared" ref="B57" si="27">B54</f>
        <v>246</v>
      </c>
      <c r="C57">
        <v>51</v>
      </c>
      <c r="D57">
        <v>0</v>
      </c>
      <c r="E57">
        <v>0</v>
      </c>
      <c r="F57">
        <v>1</v>
      </c>
      <c r="G57" t="str">
        <f t="shared" si="2"/>
        <v>insert into game_score (id, matchid, squad, goals, points, time_type) values (990, 246, 51, 0, 0, 1);</v>
      </c>
    </row>
    <row r="58" spans="1:7" x14ac:dyDescent="0.25">
      <c r="A58">
        <f t="shared" si="3"/>
        <v>991</v>
      </c>
      <c r="B58">
        <f t="shared" ref="B58" si="28">B54+1</f>
        <v>247</v>
      </c>
      <c r="C58">
        <v>591</v>
      </c>
      <c r="D58">
        <v>1</v>
      </c>
      <c r="E58">
        <v>1</v>
      </c>
      <c r="F58">
        <v>2</v>
      </c>
      <c r="G58" t="str">
        <f t="shared" si="2"/>
        <v>insert into game_score (id, matchid, squad, goals, points, time_type) values (991, 247, 591, 1, 1, 2);</v>
      </c>
    </row>
    <row r="59" spans="1:7" x14ac:dyDescent="0.25">
      <c r="A59">
        <f t="shared" si="3"/>
        <v>992</v>
      </c>
      <c r="B59">
        <f t="shared" ref="B59" si="29">B58</f>
        <v>247</v>
      </c>
      <c r="C59">
        <v>591</v>
      </c>
      <c r="D59">
        <v>1</v>
      </c>
      <c r="E59">
        <v>0</v>
      </c>
      <c r="F59">
        <v>1</v>
      </c>
      <c r="G59" t="str">
        <f t="shared" si="2"/>
        <v>insert into game_score (id, matchid, squad, goals, points, time_type) values (992, 247, 591, 1, 0, 1);</v>
      </c>
    </row>
    <row r="60" spans="1:7" x14ac:dyDescent="0.25">
      <c r="A60">
        <f t="shared" si="3"/>
        <v>993</v>
      </c>
      <c r="B60">
        <f t="shared" ref="B60" si="30">B58</f>
        <v>247</v>
      </c>
      <c r="C60">
        <v>593</v>
      </c>
      <c r="D60">
        <v>1</v>
      </c>
      <c r="E60">
        <v>1</v>
      </c>
      <c r="F60">
        <v>2</v>
      </c>
      <c r="G60" t="str">
        <f t="shared" si="2"/>
        <v>insert into game_score (id, matchid, squad, goals, points, time_type) values (993, 247, 593, 1, 1, 2);</v>
      </c>
    </row>
    <row r="61" spans="1:7" x14ac:dyDescent="0.25">
      <c r="A61">
        <f t="shared" si="3"/>
        <v>994</v>
      </c>
      <c r="B61">
        <f t="shared" ref="B61" si="31">B58</f>
        <v>247</v>
      </c>
      <c r="C61">
        <v>593</v>
      </c>
      <c r="D61">
        <v>1</v>
      </c>
      <c r="E61">
        <v>0</v>
      </c>
      <c r="F61">
        <v>1</v>
      </c>
      <c r="G61" t="str">
        <f t="shared" si="2"/>
        <v>insert into game_score (id, matchid, squad, goals, points, time_type) values (994, 247, 593, 1, 0, 1);</v>
      </c>
    </row>
    <row r="62" spans="1:7" x14ac:dyDescent="0.25">
      <c r="A62">
        <f t="shared" si="3"/>
        <v>995</v>
      </c>
      <c r="B62">
        <f t="shared" ref="B62" si="32">B58+1</f>
        <v>248</v>
      </c>
      <c r="C62">
        <v>51</v>
      </c>
      <c r="D62">
        <v>2</v>
      </c>
      <c r="E62">
        <v>2</v>
      </c>
      <c r="F62">
        <v>2</v>
      </c>
      <c r="G62" t="str">
        <f t="shared" si="2"/>
        <v>insert into game_score (id, matchid, squad, goals, points, time_type) values (995, 248, 51, 2, 2, 2);</v>
      </c>
    </row>
    <row r="63" spans="1:7" x14ac:dyDescent="0.25">
      <c r="A63">
        <f t="shared" si="3"/>
        <v>996</v>
      </c>
      <c r="B63">
        <f t="shared" ref="B63" si="33">B62</f>
        <v>248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(996, 248, 51, 0, 0, 1);</v>
      </c>
    </row>
    <row r="64" spans="1:7" x14ac:dyDescent="0.25">
      <c r="A64">
        <f t="shared" si="3"/>
        <v>997</v>
      </c>
      <c r="B64">
        <f t="shared" ref="B64" si="34">B62</f>
        <v>248</v>
      </c>
      <c r="C64">
        <v>595</v>
      </c>
      <c r="D64">
        <v>2</v>
      </c>
      <c r="E64">
        <v>0</v>
      </c>
      <c r="F64">
        <v>2</v>
      </c>
      <c r="G64" t="str">
        <f t="shared" si="2"/>
        <v>insert into game_score (id, matchid, squad, goals, points, time_type) values (997, 248, 595, 2, 0, 2);</v>
      </c>
    </row>
    <row r="65" spans="1:7" x14ac:dyDescent="0.25">
      <c r="A65">
        <f t="shared" si="3"/>
        <v>998</v>
      </c>
      <c r="B65">
        <f t="shared" ref="B65" si="35">B62</f>
        <v>248</v>
      </c>
      <c r="C65">
        <v>595</v>
      </c>
      <c r="D65">
        <v>0</v>
      </c>
      <c r="E65">
        <v>0</v>
      </c>
      <c r="F65">
        <v>1</v>
      </c>
      <c r="G65" t="str">
        <f t="shared" si="2"/>
        <v>insert into game_score (id, matchid, squad, goals, points, time_type) values (998, 248, 595, 0, 0, 1);</v>
      </c>
    </row>
    <row r="66" spans="1:7" x14ac:dyDescent="0.25">
      <c r="A66">
        <f t="shared" si="3"/>
        <v>999</v>
      </c>
      <c r="B66">
        <f t="shared" ref="B66:B82" si="36">B62+1</f>
        <v>249</v>
      </c>
      <c r="C66">
        <v>595</v>
      </c>
      <c r="D66">
        <v>2</v>
      </c>
      <c r="E66">
        <v>1</v>
      </c>
      <c r="F66">
        <v>2</v>
      </c>
      <c r="G66" t="str">
        <f t="shared" si="2"/>
        <v>insert into game_score (id, matchid, squad, goals, points, time_type) values (999, 249, 595, 2, 1, 2);</v>
      </c>
    </row>
    <row r="67" spans="1:7" x14ac:dyDescent="0.25">
      <c r="A67">
        <f t="shared" si="3"/>
        <v>1000</v>
      </c>
      <c r="B67">
        <f t="shared" ref="B67:B83" si="37">B66</f>
        <v>249</v>
      </c>
      <c r="C67">
        <v>595</v>
      </c>
      <c r="D67">
        <v>1</v>
      </c>
      <c r="E67">
        <v>0</v>
      </c>
      <c r="F67">
        <v>1</v>
      </c>
      <c r="G67" t="str">
        <f t="shared" si="2"/>
        <v>insert into game_score (id, matchid, squad, goals, points, time_type) values (1000, 249, 595, 1, 0, 1);</v>
      </c>
    </row>
    <row r="68" spans="1:7" x14ac:dyDescent="0.25">
      <c r="A68">
        <f t="shared" si="3"/>
        <v>1001</v>
      </c>
      <c r="B68">
        <f t="shared" ref="B68:B84" si="38">B66</f>
        <v>249</v>
      </c>
      <c r="C68">
        <v>598</v>
      </c>
      <c r="D68">
        <v>2</v>
      </c>
      <c r="E68">
        <v>1</v>
      </c>
      <c r="F68">
        <v>2</v>
      </c>
      <c r="G68" t="str">
        <f t="shared" si="2"/>
        <v>insert into game_score (id, matchid, squad, goals, points, time_type) values (1001, 249, 598, 2, 1, 2);</v>
      </c>
    </row>
    <row r="69" spans="1:7" x14ac:dyDescent="0.25">
      <c r="A69">
        <f t="shared" si="3"/>
        <v>1002</v>
      </c>
      <c r="B69">
        <f t="shared" ref="B69:B85" si="39">B66</f>
        <v>249</v>
      </c>
      <c r="C69">
        <v>598</v>
      </c>
      <c r="D69">
        <v>1</v>
      </c>
      <c r="E69">
        <v>0</v>
      </c>
      <c r="F69">
        <v>1</v>
      </c>
      <c r="G69" t="str">
        <f t="shared" si="2"/>
        <v>insert into game_score (id, matchid, squad, goals, points, time_type) values (1002, 249, 598, 1, 0, 1);</v>
      </c>
    </row>
    <row r="70" spans="1:7" x14ac:dyDescent="0.25">
      <c r="A70">
        <f t="shared" si="3"/>
        <v>1003</v>
      </c>
      <c r="B70">
        <f t="shared" si="36"/>
        <v>250</v>
      </c>
      <c r="C70">
        <v>55</v>
      </c>
      <c r="D70">
        <v>2</v>
      </c>
      <c r="E70">
        <v>2</v>
      </c>
      <c r="F70">
        <v>2</v>
      </c>
      <c r="G70" t="str">
        <f t="shared" si="2"/>
        <v>insert into game_score (id, matchid, squad, goals, points, time_type) values (1003, 250, 55, 2, 2, 2);</v>
      </c>
    </row>
    <row r="71" spans="1:7" x14ac:dyDescent="0.25">
      <c r="A71">
        <f t="shared" si="3"/>
        <v>1004</v>
      </c>
      <c r="B71">
        <f t="shared" si="37"/>
        <v>250</v>
      </c>
      <c r="C71">
        <v>55</v>
      </c>
      <c r="D71">
        <v>1</v>
      </c>
      <c r="E71">
        <v>0</v>
      </c>
      <c r="F71">
        <v>1</v>
      </c>
      <c r="G71" t="str">
        <f t="shared" si="2"/>
        <v>insert into game_score (id, matchid, squad, goals, points, time_type) values (1004, 250, 55, 1, 0, 1);</v>
      </c>
    </row>
    <row r="72" spans="1:7" x14ac:dyDescent="0.25">
      <c r="A72">
        <f t="shared" si="3"/>
        <v>1005</v>
      </c>
      <c r="B72">
        <f t="shared" si="38"/>
        <v>250</v>
      </c>
      <c r="C72">
        <v>593</v>
      </c>
      <c r="D72">
        <v>0</v>
      </c>
      <c r="E72">
        <v>0</v>
      </c>
      <c r="F72">
        <v>2</v>
      </c>
      <c r="G72" t="str">
        <f t="shared" si="2"/>
        <v>insert into game_score (id, matchid, squad, goals, points, time_type) values (1005, 250, 593, 0, 0, 2);</v>
      </c>
    </row>
    <row r="73" spans="1:7" x14ac:dyDescent="0.25">
      <c r="A73">
        <f t="shared" si="3"/>
        <v>1006</v>
      </c>
      <c r="B73">
        <f t="shared" si="39"/>
        <v>250</v>
      </c>
      <c r="C73">
        <v>593</v>
      </c>
      <c r="D73">
        <v>0</v>
      </c>
      <c r="E73">
        <v>0</v>
      </c>
      <c r="F73">
        <v>1</v>
      </c>
      <c r="G73" t="str">
        <f t="shared" si="2"/>
        <v>insert into game_score (id, matchid, squad, goals, points, time_type) values (1006, 250, 593, 0, 0, 1);</v>
      </c>
    </row>
    <row r="74" spans="1:7" x14ac:dyDescent="0.25">
      <c r="A74">
        <f t="shared" si="3"/>
        <v>1007</v>
      </c>
      <c r="B74">
        <f t="shared" si="36"/>
        <v>251</v>
      </c>
      <c r="C74">
        <v>55</v>
      </c>
      <c r="D74">
        <v>1</v>
      </c>
      <c r="E74">
        <v>2</v>
      </c>
      <c r="F74">
        <v>2</v>
      </c>
      <c r="G74" t="str">
        <f t="shared" si="2"/>
        <v>insert into game_score (id, matchid, squad, goals, points, time_type) values (1007, 251, 55, 1, 2, 2);</v>
      </c>
    </row>
    <row r="75" spans="1:7" x14ac:dyDescent="0.25">
      <c r="A75">
        <f t="shared" si="3"/>
        <v>1008</v>
      </c>
      <c r="B75">
        <f t="shared" si="37"/>
        <v>251</v>
      </c>
      <c r="C75">
        <v>55</v>
      </c>
      <c r="D75">
        <v>0</v>
      </c>
      <c r="E75">
        <v>0</v>
      </c>
      <c r="F75">
        <v>1</v>
      </c>
      <c r="G75" t="str">
        <f t="shared" si="2"/>
        <v>insert into game_score (id, matchid, squad, goals, points, time_type) values (1008, 251, 55, 0, 0, 1);</v>
      </c>
    </row>
    <row r="76" spans="1:7" x14ac:dyDescent="0.25">
      <c r="A76">
        <f t="shared" si="3"/>
        <v>1009</v>
      </c>
      <c r="B76">
        <f t="shared" si="38"/>
        <v>251</v>
      </c>
      <c r="C76">
        <v>598</v>
      </c>
      <c r="D76">
        <v>0</v>
      </c>
      <c r="E76">
        <v>0</v>
      </c>
      <c r="F76">
        <v>2</v>
      </c>
      <c r="G76" t="str">
        <f t="shared" si="2"/>
        <v>insert into game_score (id, matchid, squad, goals, points, time_type) values (1009, 251, 598, 0, 0, 2);</v>
      </c>
    </row>
    <row r="77" spans="1:7" x14ac:dyDescent="0.25">
      <c r="A77">
        <f t="shared" si="3"/>
        <v>1010</v>
      </c>
      <c r="B77">
        <f t="shared" si="39"/>
        <v>251</v>
      </c>
      <c r="C77">
        <v>598</v>
      </c>
      <c r="D77">
        <v>0</v>
      </c>
      <c r="E77">
        <v>0</v>
      </c>
      <c r="F77">
        <v>1</v>
      </c>
      <c r="G77" t="str">
        <f t="shared" si="2"/>
        <v>insert into game_score (id, matchid, squad, goals, points, time_type) values (1010, 251, 598, 0, 0, 1);</v>
      </c>
    </row>
    <row r="78" spans="1:7" x14ac:dyDescent="0.25">
      <c r="A78">
        <f t="shared" si="3"/>
        <v>1011</v>
      </c>
      <c r="B78">
        <f t="shared" si="36"/>
        <v>252</v>
      </c>
      <c r="C78">
        <v>595</v>
      </c>
      <c r="D78">
        <v>2</v>
      </c>
      <c r="E78">
        <v>2</v>
      </c>
      <c r="F78">
        <v>2</v>
      </c>
      <c r="G78" t="str">
        <f t="shared" si="2"/>
        <v>insert into game_score (id, matchid, squad, goals, points, time_type) values (1011, 252, 595, 2, 2, 2);</v>
      </c>
    </row>
    <row r="79" spans="1:7" x14ac:dyDescent="0.25">
      <c r="A79">
        <f t="shared" si="3"/>
        <v>1012</v>
      </c>
      <c r="B79">
        <f t="shared" si="37"/>
        <v>252</v>
      </c>
      <c r="C79">
        <v>595</v>
      </c>
      <c r="D79">
        <v>2</v>
      </c>
      <c r="E79">
        <v>0</v>
      </c>
      <c r="F79">
        <v>1</v>
      </c>
      <c r="G79" t="str">
        <f t="shared" si="2"/>
        <v>insert into game_score (id, matchid, squad, goals, points, time_type) values (1012, 252, 595, 2, 0, 1);</v>
      </c>
    </row>
    <row r="80" spans="1:7" x14ac:dyDescent="0.25">
      <c r="A80">
        <f t="shared" si="3"/>
        <v>1013</v>
      </c>
      <c r="B80">
        <f t="shared" si="38"/>
        <v>252</v>
      </c>
      <c r="C80">
        <v>591</v>
      </c>
      <c r="D80">
        <v>1</v>
      </c>
      <c r="E80">
        <v>0</v>
      </c>
      <c r="F80">
        <v>2</v>
      </c>
      <c r="G80" t="str">
        <f t="shared" si="2"/>
        <v>insert into game_score (id, matchid, squad, goals, points, time_type) values (1013, 252, 591, 1, 0, 2);</v>
      </c>
    </row>
    <row r="81" spans="1:7" x14ac:dyDescent="0.25">
      <c r="A81">
        <f t="shared" si="3"/>
        <v>1014</v>
      </c>
      <c r="B81">
        <f t="shared" si="39"/>
        <v>252</v>
      </c>
      <c r="C81">
        <v>591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(1014, 252, 591, 0, 0, 1);</v>
      </c>
    </row>
    <row r="82" spans="1:7" x14ac:dyDescent="0.25">
      <c r="A82">
        <f t="shared" si="3"/>
        <v>1015</v>
      </c>
      <c r="B82">
        <f t="shared" si="36"/>
        <v>253</v>
      </c>
      <c r="C82">
        <v>56</v>
      </c>
      <c r="D82">
        <v>3</v>
      </c>
      <c r="E82">
        <v>2</v>
      </c>
      <c r="F82">
        <v>2</v>
      </c>
      <c r="G82" t="str">
        <f t="shared" si="2"/>
        <v>insert into game_score (id, matchid, squad, goals, points, time_type) values (1015, 253, 56, 3, 2, 2);</v>
      </c>
    </row>
    <row r="83" spans="1:7" x14ac:dyDescent="0.25">
      <c r="A83">
        <f t="shared" si="3"/>
        <v>1016</v>
      </c>
      <c r="B83">
        <f t="shared" si="37"/>
        <v>253</v>
      </c>
      <c r="C83">
        <v>56</v>
      </c>
      <c r="D83">
        <v>1</v>
      </c>
      <c r="E83">
        <v>0</v>
      </c>
      <c r="F83">
        <v>1</v>
      </c>
      <c r="G83" t="str">
        <f t="shared" si="2"/>
        <v>insert into game_score (id, matchid, squad, goals, points, time_type) values (1016, 253, 56, 1, 0, 1);</v>
      </c>
    </row>
    <row r="84" spans="1:7" x14ac:dyDescent="0.25">
      <c r="A84">
        <f t="shared" si="3"/>
        <v>1017</v>
      </c>
      <c r="B84">
        <f t="shared" si="38"/>
        <v>253</v>
      </c>
      <c r="C84">
        <v>593</v>
      </c>
      <c r="D84">
        <v>0</v>
      </c>
      <c r="E84">
        <v>0</v>
      </c>
      <c r="F84">
        <v>2</v>
      </c>
      <c r="G84" t="str">
        <f t="shared" si="2"/>
        <v>insert into game_score (id, matchid, squad, goals, points, time_type) values (1017, 253, 593, 0, 0, 2);</v>
      </c>
    </row>
    <row r="85" spans="1:7" x14ac:dyDescent="0.25">
      <c r="A85">
        <f t="shared" si="3"/>
        <v>1018</v>
      </c>
      <c r="B85">
        <f t="shared" si="39"/>
        <v>253</v>
      </c>
      <c r="C85">
        <v>593</v>
      </c>
      <c r="D85">
        <v>0</v>
      </c>
      <c r="E85">
        <v>0</v>
      </c>
      <c r="F85">
        <v>1</v>
      </c>
      <c r="G85" t="str">
        <f t="shared" si="2"/>
        <v>insert into game_score (id, matchid, squad, goals, points, time_type) values (1018, 253, 593, 0, 0, 1);</v>
      </c>
    </row>
    <row r="86" spans="1:7" x14ac:dyDescent="0.25">
      <c r="A86">
        <f t="shared" si="3"/>
        <v>1019</v>
      </c>
      <c r="B86">
        <f t="shared" ref="B86" si="40">B82+1</f>
        <v>254</v>
      </c>
      <c r="C86">
        <v>51</v>
      </c>
      <c r="D86">
        <v>1</v>
      </c>
      <c r="E86">
        <v>2</v>
      </c>
      <c r="F86">
        <v>2</v>
      </c>
      <c r="G86" t="str">
        <f t="shared" si="2"/>
        <v>insert into game_score (id, matchid, squad, goals, points, time_type) values (1019, 254, 51, 1, 2, 2);</v>
      </c>
    </row>
    <row r="87" spans="1:7" x14ac:dyDescent="0.25">
      <c r="A87">
        <f t="shared" si="3"/>
        <v>1020</v>
      </c>
      <c r="B87">
        <f t="shared" ref="B87" si="41">B86</f>
        <v>254</v>
      </c>
      <c r="C87">
        <v>51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(1020, 254, 51, 0, 0, 1);</v>
      </c>
    </row>
    <row r="88" spans="1:7" x14ac:dyDescent="0.25">
      <c r="A88">
        <f t="shared" si="3"/>
        <v>1021</v>
      </c>
      <c r="B88">
        <f t="shared" ref="B88" si="42">B86</f>
        <v>254</v>
      </c>
      <c r="C88">
        <v>55</v>
      </c>
      <c r="D88">
        <v>0</v>
      </c>
      <c r="E88">
        <v>0</v>
      </c>
      <c r="F88">
        <v>2</v>
      </c>
      <c r="G88" t="str">
        <f t="shared" si="2"/>
        <v>insert into game_score (id, matchid, squad, goals, points, time_type) values (1021, 254, 55, 0, 0, 2);</v>
      </c>
    </row>
    <row r="89" spans="1:7" x14ac:dyDescent="0.25">
      <c r="A89">
        <f t="shared" si="3"/>
        <v>1022</v>
      </c>
      <c r="B89">
        <f t="shared" ref="B89" si="43">B86</f>
        <v>254</v>
      </c>
      <c r="C89">
        <v>55</v>
      </c>
      <c r="D89">
        <v>0</v>
      </c>
      <c r="E89">
        <v>0</v>
      </c>
      <c r="F89">
        <v>1</v>
      </c>
      <c r="G89" t="str">
        <f t="shared" si="2"/>
        <v>insert into game_score (id, matchid, squad, goals, points, time_type) values (1022, 254, 55, 0, 0, 1);</v>
      </c>
    </row>
    <row r="90" spans="1:7" x14ac:dyDescent="0.25">
      <c r="A90">
        <f t="shared" si="3"/>
        <v>1023</v>
      </c>
      <c r="B90">
        <f t="shared" ref="B90" si="44">B86+1</f>
        <v>255</v>
      </c>
      <c r="C90">
        <v>55</v>
      </c>
      <c r="D90">
        <v>3</v>
      </c>
      <c r="E90">
        <v>2</v>
      </c>
      <c r="F90">
        <v>2</v>
      </c>
      <c r="G90" t="str">
        <f t="shared" ref="G90:G113" si="45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(1023, 255, 55, 3, 2, 2);</v>
      </c>
    </row>
    <row r="91" spans="1:7" x14ac:dyDescent="0.25">
      <c r="A91">
        <f t="shared" si="3"/>
        <v>1024</v>
      </c>
      <c r="B91">
        <f t="shared" ref="B91" si="46">B90</f>
        <v>255</v>
      </c>
      <c r="C91">
        <v>55</v>
      </c>
      <c r="D91">
        <v>1</v>
      </c>
      <c r="E91">
        <v>0</v>
      </c>
      <c r="F91">
        <v>1</v>
      </c>
      <c r="G91" t="str">
        <f t="shared" si="45"/>
        <v>insert into game_score (id, matchid, squad, goals, points, time_type) values (1024, 255, 55, 1, 0, 1);</v>
      </c>
    </row>
    <row r="92" spans="1:7" x14ac:dyDescent="0.25">
      <c r="A92">
        <f t="shared" ref="A92:A113" si="47">A91+1</f>
        <v>1025</v>
      </c>
      <c r="B92">
        <f t="shared" ref="B92" si="48">B90</f>
        <v>255</v>
      </c>
      <c r="C92">
        <v>56</v>
      </c>
      <c r="D92">
        <v>2</v>
      </c>
      <c r="E92">
        <v>0</v>
      </c>
      <c r="F92">
        <v>2</v>
      </c>
      <c r="G92" t="str">
        <f t="shared" si="45"/>
        <v>insert into game_score (id, matchid, squad, goals, points, time_type) values (1025, 255, 56, 2, 0, 2);</v>
      </c>
    </row>
    <row r="93" spans="1:7" x14ac:dyDescent="0.25">
      <c r="A93">
        <f t="shared" si="47"/>
        <v>1026</v>
      </c>
      <c r="B93">
        <f t="shared" ref="B93" si="49">B90</f>
        <v>255</v>
      </c>
      <c r="C93">
        <v>56</v>
      </c>
      <c r="D93">
        <v>0</v>
      </c>
      <c r="E93">
        <v>0</v>
      </c>
      <c r="F93">
        <v>1</v>
      </c>
      <c r="G93" t="str">
        <f t="shared" si="45"/>
        <v>insert into game_score (id, matchid, squad, goals, points, time_type) values (1026, 255, 56, 0, 0, 1);</v>
      </c>
    </row>
    <row r="94" spans="1:7" x14ac:dyDescent="0.25">
      <c r="A94">
        <f t="shared" si="47"/>
        <v>1027</v>
      </c>
      <c r="B94">
        <f t="shared" ref="B94" si="50">B90+1</f>
        <v>256</v>
      </c>
      <c r="C94">
        <v>598</v>
      </c>
      <c r="D94">
        <v>6</v>
      </c>
      <c r="E94">
        <v>2</v>
      </c>
      <c r="F94">
        <v>2</v>
      </c>
      <c r="G94" t="str">
        <f t="shared" si="45"/>
        <v>insert into game_score (id, matchid, squad, goals, points, time_type) values (1027, 256, 598, 6, 2, 2);</v>
      </c>
    </row>
    <row r="95" spans="1:7" x14ac:dyDescent="0.25">
      <c r="A95">
        <f t="shared" si="47"/>
        <v>1028</v>
      </c>
      <c r="B95">
        <f t="shared" ref="B95" si="51">B94</f>
        <v>256</v>
      </c>
      <c r="C95">
        <v>598</v>
      </c>
      <c r="D95">
        <v>1</v>
      </c>
      <c r="E95">
        <v>0</v>
      </c>
      <c r="F95">
        <v>1</v>
      </c>
      <c r="G95" t="str">
        <f t="shared" si="45"/>
        <v>insert into game_score (id, matchid, squad, goals, points, time_type) values (1028, 256, 598, 1, 0, 1);</v>
      </c>
    </row>
    <row r="96" spans="1:7" x14ac:dyDescent="0.25">
      <c r="A96">
        <f t="shared" si="47"/>
        <v>1029</v>
      </c>
      <c r="B96">
        <f t="shared" ref="B96" si="52">B94</f>
        <v>256</v>
      </c>
      <c r="C96">
        <v>593</v>
      </c>
      <c r="D96">
        <v>0</v>
      </c>
      <c r="E96">
        <v>0</v>
      </c>
      <c r="F96">
        <v>2</v>
      </c>
      <c r="G96" t="str">
        <f t="shared" si="45"/>
        <v>insert into game_score (id, matchid, squad, goals, points, time_type) values (1029, 256, 593, 0, 0, 2);</v>
      </c>
    </row>
    <row r="97" spans="1:7" x14ac:dyDescent="0.25">
      <c r="A97">
        <f t="shared" si="47"/>
        <v>1030</v>
      </c>
      <c r="B97">
        <f t="shared" ref="B97" si="53">B94</f>
        <v>256</v>
      </c>
      <c r="C97">
        <v>593</v>
      </c>
      <c r="D97">
        <v>0</v>
      </c>
      <c r="E97">
        <v>0</v>
      </c>
      <c r="F97">
        <v>1</v>
      </c>
      <c r="G97" t="str">
        <f t="shared" si="45"/>
        <v>insert into game_score (id, matchid, squad, goals, points, time_type) values (1030, 256, 593, 0, 0, 1);</v>
      </c>
    </row>
    <row r="98" spans="1:7" x14ac:dyDescent="0.25">
      <c r="A98">
        <f t="shared" si="47"/>
        <v>1031</v>
      </c>
      <c r="B98">
        <f t="shared" ref="B98" si="54">B94+1</f>
        <v>257</v>
      </c>
      <c r="C98">
        <v>595</v>
      </c>
      <c r="D98">
        <v>2</v>
      </c>
      <c r="E98">
        <v>2</v>
      </c>
      <c r="F98">
        <v>2</v>
      </c>
      <c r="G98" t="str">
        <f t="shared" si="45"/>
        <v>insert into game_score (id, matchid, squad, goals, points, time_type) values (1031, 257, 595, 2, 2, 2);</v>
      </c>
    </row>
    <row r="99" spans="1:7" x14ac:dyDescent="0.25">
      <c r="A99">
        <f t="shared" si="47"/>
        <v>1032</v>
      </c>
      <c r="B99">
        <f t="shared" ref="B99" si="55">B98</f>
        <v>257</v>
      </c>
      <c r="C99">
        <v>595</v>
      </c>
      <c r="D99">
        <v>0</v>
      </c>
      <c r="E99">
        <v>0</v>
      </c>
      <c r="F99">
        <v>1</v>
      </c>
      <c r="G99" t="str">
        <f t="shared" si="45"/>
        <v>insert into game_score (id, matchid, squad, goals, points, time_type) values (1032, 257, 595, 0, 0, 1);</v>
      </c>
    </row>
    <row r="100" spans="1:7" x14ac:dyDescent="0.25">
      <c r="A100">
        <f t="shared" si="47"/>
        <v>1033</v>
      </c>
      <c r="B100">
        <f t="shared" ref="B100" si="56">B98</f>
        <v>257</v>
      </c>
      <c r="C100">
        <v>55</v>
      </c>
      <c r="D100">
        <v>1</v>
      </c>
      <c r="E100">
        <v>0</v>
      </c>
      <c r="F100">
        <v>2</v>
      </c>
      <c r="G100" t="str">
        <f t="shared" si="45"/>
        <v>insert into game_score (id, matchid, squad, goals, points, time_type) values (1033, 257, 55, 1, 0, 2);</v>
      </c>
    </row>
    <row r="101" spans="1:7" x14ac:dyDescent="0.25">
      <c r="A101">
        <f t="shared" si="47"/>
        <v>1034</v>
      </c>
      <c r="B101">
        <f t="shared" ref="B101" si="57">B98</f>
        <v>257</v>
      </c>
      <c r="C101">
        <v>55</v>
      </c>
      <c r="D101">
        <v>1</v>
      </c>
      <c r="E101">
        <v>0</v>
      </c>
      <c r="F101">
        <v>1</v>
      </c>
      <c r="G101" t="str">
        <f t="shared" si="45"/>
        <v>insert into game_score (id, matchid, squad, goals, points, time_type) values (1034, 257, 55, 1, 0, 1);</v>
      </c>
    </row>
    <row r="102" spans="1:7" x14ac:dyDescent="0.25">
      <c r="A102">
        <f t="shared" si="47"/>
        <v>1035</v>
      </c>
      <c r="B102">
        <f t="shared" ref="B102" si="58">B98+1</f>
        <v>258</v>
      </c>
      <c r="C102">
        <v>56</v>
      </c>
      <c r="D102">
        <v>2</v>
      </c>
      <c r="E102">
        <v>2</v>
      </c>
      <c r="F102">
        <v>2</v>
      </c>
      <c r="G102" t="str">
        <f t="shared" si="45"/>
        <v>insert into game_score (id, matchid, squad, goals, points, time_type) values (1035, 258, 56, 2, 2, 2);</v>
      </c>
    </row>
    <row r="103" spans="1:7" x14ac:dyDescent="0.25">
      <c r="A103">
        <f t="shared" si="47"/>
        <v>1036</v>
      </c>
      <c r="B103">
        <f t="shared" ref="B103" si="59">B102</f>
        <v>258</v>
      </c>
      <c r="C103">
        <v>56</v>
      </c>
      <c r="D103">
        <v>1</v>
      </c>
      <c r="E103">
        <v>0</v>
      </c>
      <c r="F103">
        <v>1</v>
      </c>
      <c r="G103" t="str">
        <f t="shared" si="45"/>
        <v>insert into game_score (id, matchid, squad, goals, points, time_type) values (1036, 258, 56, 1, 0, 1);</v>
      </c>
    </row>
    <row r="104" spans="1:7" x14ac:dyDescent="0.25">
      <c r="A104">
        <f t="shared" si="47"/>
        <v>1037</v>
      </c>
      <c r="B104">
        <f t="shared" ref="B104" si="60">B102</f>
        <v>258</v>
      </c>
      <c r="C104">
        <v>591</v>
      </c>
      <c r="D104">
        <v>2</v>
      </c>
      <c r="E104">
        <v>0</v>
      </c>
      <c r="F104">
        <v>2</v>
      </c>
      <c r="G104" t="str">
        <f t="shared" si="45"/>
        <v>insert into game_score (id, matchid, squad, goals, points, time_type) values (1037, 258, 591, 2, 0, 2);</v>
      </c>
    </row>
    <row r="105" spans="1:7" x14ac:dyDescent="0.25">
      <c r="A105">
        <f t="shared" si="47"/>
        <v>1038</v>
      </c>
      <c r="B105">
        <f t="shared" ref="B105" si="61">B102</f>
        <v>258</v>
      </c>
      <c r="C105">
        <v>591</v>
      </c>
      <c r="D105">
        <v>1</v>
      </c>
      <c r="E105">
        <v>0</v>
      </c>
      <c r="F105">
        <v>1</v>
      </c>
      <c r="G105" t="str">
        <f t="shared" si="45"/>
        <v>insert into game_score (id, matchid, squad, goals, points, time_type) values (1038, 258, 591, 1, 0, 1);</v>
      </c>
    </row>
    <row r="106" spans="1:7" x14ac:dyDescent="0.25">
      <c r="A106">
        <f t="shared" si="47"/>
        <v>1039</v>
      </c>
      <c r="B106">
        <f t="shared" ref="B106" si="62">B102+1</f>
        <v>259</v>
      </c>
      <c r="C106">
        <v>598</v>
      </c>
      <c r="D106">
        <v>3</v>
      </c>
      <c r="E106">
        <v>2</v>
      </c>
      <c r="F106">
        <v>2</v>
      </c>
      <c r="G106" t="str">
        <f t="shared" si="45"/>
        <v>insert into game_score (id, matchid, squad, goals, points, time_type) values (1039, 259, 598, 3, 2, 2);</v>
      </c>
    </row>
    <row r="107" spans="1:7" x14ac:dyDescent="0.25">
      <c r="A107">
        <f t="shared" si="47"/>
        <v>1040</v>
      </c>
      <c r="B107">
        <f t="shared" ref="B107" si="63">B106</f>
        <v>259</v>
      </c>
      <c r="C107">
        <v>598</v>
      </c>
      <c r="D107">
        <v>1</v>
      </c>
      <c r="E107">
        <v>0</v>
      </c>
      <c r="F107">
        <v>1</v>
      </c>
      <c r="G107" t="str">
        <f t="shared" si="45"/>
        <v>insert into game_score (id, matchid, squad, goals, points, time_type) values (1040, 259, 598, 1, 0, 1);</v>
      </c>
    </row>
    <row r="108" spans="1:7" x14ac:dyDescent="0.25">
      <c r="A108">
        <f t="shared" si="47"/>
        <v>1041</v>
      </c>
      <c r="B108">
        <f t="shared" ref="B108" si="64">B106</f>
        <v>259</v>
      </c>
      <c r="C108">
        <v>51</v>
      </c>
      <c r="D108">
        <v>0</v>
      </c>
      <c r="E108">
        <v>0</v>
      </c>
      <c r="F108">
        <v>2</v>
      </c>
      <c r="G108" t="str">
        <f t="shared" si="45"/>
        <v>insert into game_score (id, matchid, squad, goals, points, time_type) values (1041, 259, 51, 0, 0, 2);</v>
      </c>
    </row>
    <row r="109" spans="1:7" x14ac:dyDescent="0.25">
      <c r="A109">
        <f t="shared" si="47"/>
        <v>1042</v>
      </c>
      <c r="B109">
        <f t="shared" ref="B109" si="65">B106</f>
        <v>259</v>
      </c>
      <c r="C109">
        <v>51</v>
      </c>
      <c r="D109">
        <v>0</v>
      </c>
      <c r="E109">
        <v>0</v>
      </c>
      <c r="F109">
        <v>1</v>
      </c>
      <c r="G109" t="str">
        <f t="shared" si="45"/>
        <v>insert into game_score (id, matchid, squad, goals, points, time_type) values (1042, 259, 51, 0, 0, 1);</v>
      </c>
    </row>
    <row r="110" spans="1:7" x14ac:dyDescent="0.25">
      <c r="A110">
        <f t="shared" si="47"/>
        <v>1043</v>
      </c>
      <c r="B110">
        <f t="shared" ref="B110" si="66">B106+1</f>
        <v>260</v>
      </c>
      <c r="C110">
        <v>595</v>
      </c>
      <c r="D110">
        <v>3</v>
      </c>
      <c r="E110">
        <v>2</v>
      </c>
      <c r="F110">
        <v>2</v>
      </c>
      <c r="G110" t="str">
        <f t="shared" si="45"/>
        <v>insert into game_score (id, matchid, squad, goals, points, time_type) values (1043, 260, 595, 3, 2, 2);</v>
      </c>
    </row>
    <row r="111" spans="1:7" x14ac:dyDescent="0.25">
      <c r="A111">
        <f t="shared" si="47"/>
        <v>1044</v>
      </c>
      <c r="B111">
        <f t="shared" ref="B111" si="67">B110</f>
        <v>260</v>
      </c>
      <c r="C111">
        <v>595</v>
      </c>
      <c r="D111">
        <v>2</v>
      </c>
      <c r="E111">
        <v>0</v>
      </c>
      <c r="F111">
        <v>1</v>
      </c>
      <c r="G111" t="str">
        <f t="shared" si="45"/>
        <v>insert into game_score (id, matchid, squad, goals, points, time_type) values (1044, 260, 595, 2, 0, 1);</v>
      </c>
    </row>
    <row r="112" spans="1:7" x14ac:dyDescent="0.25">
      <c r="A112">
        <f t="shared" si="47"/>
        <v>1045</v>
      </c>
      <c r="B112">
        <f t="shared" ref="B112" si="68">B110</f>
        <v>260</v>
      </c>
      <c r="C112">
        <v>55</v>
      </c>
      <c r="D112">
        <v>2</v>
      </c>
      <c r="E112">
        <v>0</v>
      </c>
      <c r="F112">
        <v>2</v>
      </c>
      <c r="G112" t="str">
        <f t="shared" si="45"/>
        <v>insert into game_score (id, matchid, squad, goals, points, time_type) values (1045, 260, 55, 2, 0, 2);</v>
      </c>
    </row>
    <row r="113" spans="1:7" x14ac:dyDescent="0.25">
      <c r="A113">
        <f t="shared" si="47"/>
        <v>1046</v>
      </c>
      <c r="B113">
        <f t="shared" ref="B113" si="69">B110</f>
        <v>260</v>
      </c>
      <c r="C113">
        <v>55</v>
      </c>
      <c r="D113">
        <v>0</v>
      </c>
      <c r="E113">
        <v>0</v>
      </c>
      <c r="F113">
        <v>1</v>
      </c>
      <c r="G113" t="str">
        <f t="shared" si="45"/>
        <v>insert into game_score (id, matchid, squad, goals, points, time_type) values (1046, 260, 55, 0, 0, 1);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6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261</v>
      </c>
      <c r="B2" s="2" t="str">
        <f>"1955-02-27"</f>
        <v>1955-02-27</v>
      </c>
      <c r="C2">
        <v>2</v>
      </c>
      <c r="G2" t="str">
        <f t="shared" si="0"/>
        <v>insert into game (matchid, matchdate, game_type) values (261, '1955-02-27', 2);</v>
      </c>
    </row>
    <row r="3" spans="1:7" x14ac:dyDescent="0.25">
      <c r="A3">
        <f>A2+1</f>
        <v>262</v>
      </c>
      <c r="B3" s="2" t="str">
        <f>"1955-03-02"</f>
        <v>1955-03-02</v>
      </c>
      <c r="C3">
        <v>2</v>
      </c>
      <c r="G3" t="str">
        <f t="shared" si="0"/>
        <v>insert into game (matchid, matchdate, game_type) values (262, '1955-03-02', 2);</v>
      </c>
    </row>
    <row r="4" spans="1:7" x14ac:dyDescent="0.25">
      <c r="A4">
        <f t="shared" ref="A4:A16" si="1">A3+1</f>
        <v>263</v>
      </c>
      <c r="B4" s="2" t="str">
        <f>"1955-03-06"</f>
        <v>1955-03-06</v>
      </c>
      <c r="C4">
        <v>2</v>
      </c>
      <c r="G4" t="str">
        <f t="shared" si="0"/>
        <v>insert into game (matchid, matchdate, game_type) values (263, '1955-03-06', 2);</v>
      </c>
    </row>
    <row r="5" spans="1:7" x14ac:dyDescent="0.25">
      <c r="A5">
        <f t="shared" si="1"/>
        <v>264</v>
      </c>
      <c r="B5" s="2" t="str">
        <f>"1955-03-09"</f>
        <v>1955-03-09</v>
      </c>
      <c r="C5">
        <v>2</v>
      </c>
      <c r="G5" t="str">
        <f t="shared" si="0"/>
        <v>insert into game (matchid, matchdate, game_type) values (264, '1955-03-09', 2);</v>
      </c>
    </row>
    <row r="6" spans="1:7" x14ac:dyDescent="0.25">
      <c r="A6">
        <f t="shared" si="1"/>
        <v>265</v>
      </c>
      <c r="B6" s="2" t="str">
        <f>"1955-03-09"</f>
        <v>1955-03-09</v>
      </c>
      <c r="C6">
        <v>2</v>
      </c>
      <c r="G6" t="str">
        <f t="shared" si="0"/>
        <v>insert into game (matchid, matchdate, game_type) values (265, '1955-03-09', 2);</v>
      </c>
    </row>
    <row r="7" spans="1:7" x14ac:dyDescent="0.25">
      <c r="A7">
        <f t="shared" si="1"/>
        <v>266</v>
      </c>
      <c r="B7" s="2" t="str">
        <f>"1955-03-13"</f>
        <v>1955-03-13</v>
      </c>
      <c r="C7">
        <v>2</v>
      </c>
      <c r="G7" t="str">
        <f t="shared" si="0"/>
        <v>insert into game (matchid, matchdate, game_type) values (266, '1955-03-13', 2);</v>
      </c>
    </row>
    <row r="8" spans="1:7" x14ac:dyDescent="0.25">
      <c r="A8">
        <f t="shared" si="1"/>
        <v>267</v>
      </c>
      <c r="B8" s="2" t="str">
        <f>"1955-03-13"</f>
        <v>1955-03-13</v>
      </c>
      <c r="C8">
        <v>2</v>
      </c>
      <c r="G8" t="str">
        <f t="shared" si="0"/>
        <v>insert into game (matchid, matchdate, game_type) values (267, '1955-03-13', 2);</v>
      </c>
    </row>
    <row r="9" spans="1:7" x14ac:dyDescent="0.25">
      <c r="A9">
        <f t="shared" si="1"/>
        <v>268</v>
      </c>
      <c r="B9" s="2" t="str">
        <f>"1955-03-18"</f>
        <v>1955-03-18</v>
      </c>
      <c r="C9">
        <v>2</v>
      </c>
      <c r="G9" t="str">
        <f t="shared" si="0"/>
        <v>insert into game (matchid, matchdate, game_type) values (268, '1955-03-18', 2);</v>
      </c>
    </row>
    <row r="10" spans="1:7" x14ac:dyDescent="0.25">
      <c r="A10">
        <f t="shared" si="1"/>
        <v>269</v>
      </c>
      <c r="B10" s="2" t="str">
        <f>"1955-03-18"</f>
        <v>1955-03-18</v>
      </c>
      <c r="C10">
        <v>2</v>
      </c>
      <c r="G10" t="str">
        <f t="shared" si="0"/>
        <v>insert into game (matchid, matchdate, game_type) values (269, '1955-03-18', 2);</v>
      </c>
    </row>
    <row r="11" spans="1:7" x14ac:dyDescent="0.25">
      <c r="A11">
        <f t="shared" si="1"/>
        <v>270</v>
      </c>
      <c r="B11" s="2" t="str">
        <f>"1955-03-20"</f>
        <v>1955-03-20</v>
      </c>
      <c r="C11">
        <v>2</v>
      </c>
      <c r="G11" t="str">
        <f t="shared" si="0"/>
        <v>insert into game (matchid, matchdate, game_type) values (270, '1955-03-20', 2);</v>
      </c>
    </row>
    <row r="12" spans="1:7" x14ac:dyDescent="0.25">
      <c r="A12">
        <f t="shared" si="1"/>
        <v>271</v>
      </c>
      <c r="B12" s="2" t="str">
        <f>"1955-03-23"</f>
        <v>1955-03-23</v>
      </c>
      <c r="C12">
        <v>2</v>
      </c>
      <c r="G12" t="str">
        <f t="shared" si="0"/>
        <v>insert into game (matchid, matchdate, game_type) values (271, '1955-03-23', 2);</v>
      </c>
    </row>
    <row r="13" spans="1:7" x14ac:dyDescent="0.25">
      <c r="A13">
        <f t="shared" si="1"/>
        <v>272</v>
      </c>
      <c r="B13" s="2" t="str">
        <f>"1955-03-23"</f>
        <v>1955-03-23</v>
      </c>
      <c r="C13">
        <v>2</v>
      </c>
      <c r="G13" t="str">
        <f t="shared" si="0"/>
        <v>insert into game (matchid, matchdate, game_type) values (272, '1955-03-23', 2);</v>
      </c>
    </row>
    <row r="14" spans="1:7" x14ac:dyDescent="0.25">
      <c r="A14">
        <f t="shared" si="1"/>
        <v>273</v>
      </c>
      <c r="B14" s="2" t="str">
        <f>"1955-03-27"</f>
        <v>1955-03-27</v>
      </c>
      <c r="C14">
        <v>2</v>
      </c>
      <c r="G14" t="str">
        <f t="shared" si="0"/>
        <v>insert into game (matchid, matchdate, game_type) values (273, '1955-03-27', 2);</v>
      </c>
    </row>
    <row r="15" spans="1:7" x14ac:dyDescent="0.25">
      <c r="A15">
        <f t="shared" si="1"/>
        <v>274</v>
      </c>
      <c r="B15" s="2" t="str">
        <f>"1955-03-30"</f>
        <v>1955-03-30</v>
      </c>
      <c r="C15">
        <v>2</v>
      </c>
      <c r="G15" t="str">
        <f t="shared" si="0"/>
        <v>insert into game (matchid, matchdate, game_type) values (274, '1955-03-30', 2);</v>
      </c>
    </row>
    <row r="16" spans="1:7" x14ac:dyDescent="0.25">
      <c r="A16">
        <f t="shared" si="1"/>
        <v>275</v>
      </c>
      <c r="B16" s="2" t="str">
        <f>"1955-03-30"</f>
        <v>1955-03-30</v>
      </c>
      <c r="C16">
        <v>2</v>
      </c>
      <c r="G16" t="str">
        <f t="shared" si="0"/>
        <v>insert into game (matchid, matchdate, game_type) values (275, '1955-03-30', 2);</v>
      </c>
    </row>
    <row r="17" spans="1:7" x14ac:dyDescent="0.25">
      <c r="B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>
        <v>1047</v>
      </c>
      <c r="B19">
        <v>261</v>
      </c>
      <c r="C19">
        <v>56</v>
      </c>
      <c r="D19">
        <v>7</v>
      </c>
      <c r="E19">
        <v>2</v>
      </c>
      <c r="F19">
        <v>2</v>
      </c>
      <c r="G19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(1047, 261, 56, 7, 2, 2);</v>
      </c>
    </row>
    <row r="20" spans="1:7" x14ac:dyDescent="0.25">
      <c r="A20">
        <f>A19+1</f>
        <v>1048</v>
      </c>
      <c r="B20">
        <f>B19</f>
        <v>261</v>
      </c>
      <c r="C20">
        <v>56</v>
      </c>
      <c r="D20">
        <v>4</v>
      </c>
      <c r="E20">
        <v>0</v>
      </c>
      <c r="F20">
        <v>1</v>
      </c>
      <c r="G20" t="str">
        <f t="shared" si="2"/>
        <v>insert into game_score (id, matchid, squad, goals, points, time_type) values (1048, 261, 56, 4, 0, 1);</v>
      </c>
    </row>
    <row r="21" spans="1:7" x14ac:dyDescent="0.25">
      <c r="A21">
        <f t="shared" ref="A21:A78" si="3">A20+1</f>
        <v>1049</v>
      </c>
      <c r="B21">
        <f>B19</f>
        <v>261</v>
      </c>
      <c r="C21">
        <v>593</v>
      </c>
      <c r="D21">
        <v>1</v>
      </c>
      <c r="E21">
        <v>0</v>
      </c>
      <c r="F21">
        <v>2</v>
      </c>
      <c r="G21" t="str">
        <f t="shared" si="2"/>
        <v>insert into game_score (id, matchid, squad, goals, points, time_type) values (1049, 261, 593, 1, 0, 2);</v>
      </c>
    </row>
    <row r="22" spans="1:7" x14ac:dyDescent="0.25">
      <c r="A22">
        <f t="shared" si="3"/>
        <v>1050</v>
      </c>
      <c r="B22">
        <f>B19</f>
        <v>261</v>
      </c>
      <c r="C22">
        <v>593</v>
      </c>
      <c r="D22">
        <v>0</v>
      </c>
      <c r="E22">
        <v>0</v>
      </c>
      <c r="F22">
        <v>1</v>
      </c>
      <c r="G22" t="str">
        <f t="shared" si="2"/>
        <v>insert into game_score (id, matchid, squad, goals, points, time_type) values (1050, 261, 593, 0, 0, 1);</v>
      </c>
    </row>
    <row r="23" spans="1:7" x14ac:dyDescent="0.25">
      <c r="A23">
        <f t="shared" si="3"/>
        <v>1051</v>
      </c>
      <c r="B23">
        <f>B19+1</f>
        <v>262</v>
      </c>
      <c r="C23">
        <v>54</v>
      </c>
      <c r="D23">
        <v>5</v>
      </c>
      <c r="E23">
        <v>2</v>
      </c>
      <c r="F23">
        <v>2</v>
      </c>
      <c r="G23" t="str">
        <f t="shared" si="2"/>
        <v>insert into game_score (id, matchid, squad, goals, points, time_type) values (1051, 262, 54, 5, 2, 2);</v>
      </c>
    </row>
    <row r="24" spans="1:7" x14ac:dyDescent="0.25">
      <c r="A24">
        <f t="shared" si="3"/>
        <v>1052</v>
      </c>
      <c r="B24">
        <f>B23</f>
        <v>262</v>
      </c>
      <c r="C24">
        <v>54</v>
      </c>
      <c r="D24">
        <v>2</v>
      </c>
      <c r="E24">
        <v>0</v>
      </c>
      <c r="F24">
        <v>1</v>
      </c>
      <c r="G24" t="str">
        <f t="shared" si="2"/>
        <v>insert into game_score (id, matchid, squad, goals, points, time_type) values (1052, 262, 54, 2, 0, 1);</v>
      </c>
    </row>
    <row r="25" spans="1:7" x14ac:dyDescent="0.25">
      <c r="A25">
        <f t="shared" si="3"/>
        <v>1053</v>
      </c>
      <c r="B25">
        <f>B23</f>
        <v>262</v>
      </c>
      <c r="C25">
        <v>595</v>
      </c>
      <c r="D25">
        <v>3</v>
      </c>
      <c r="E25">
        <v>0</v>
      </c>
      <c r="F25">
        <v>2</v>
      </c>
      <c r="G25" t="str">
        <f t="shared" si="2"/>
        <v>insert into game_score (id, matchid, squad, goals, points, time_type) values (1053, 262, 595, 3, 0, 2);</v>
      </c>
    </row>
    <row r="26" spans="1:7" x14ac:dyDescent="0.25">
      <c r="A26">
        <f t="shared" si="3"/>
        <v>1054</v>
      </c>
      <c r="B26">
        <f>B23</f>
        <v>262</v>
      </c>
      <c r="C26">
        <v>595</v>
      </c>
      <c r="D26">
        <v>1</v>
      </c>
      <c r="E26">
        <v>0</v>
      </c>
      <c r="F26">
        <v>1</v>
      </c>
      <c r="G26" t="str">
        <f t="shared" si="2"/>
        <v>insert into game_score (id, matchid, squad, goals, points, time_type) values (1054, 262, 595, 1, 0, 1);</v>
      </c>
    </row>
    <row r="27" spans="1:7" x14ac:dyDescent="0.25">
      <c r="A27">
        <f t="shared" si="3"/>
        <v>1055</v>
      </c>
      <c r="B27">
        <f t="shared" ref="B27" si="4">B23+1</f>
        <v>263</v>
      </c>
      <c r="C27">
        <v>56</v>
      </c>
      <c r="D27">
        <v>5</v>
      </c>
      <c r="E27">
        <v>2</v>
      </c>
      <c r="F27">
        <v>2</v>
      </c>
      <c r="G27" t="str">
        <f t="shared" si="2"/>
        <v>insert into game_score (id, matchid, squad, goals, points, time_type) values (1055, 263, 56, 5, 2, 2);</v>
      </c>
    </row>
    <row r="28" spans="1:7" x14ac:dyDescent="0.25">
      <c r="A28">
        <f t="shared" si="3"/>
        <v>1056</v>
      </c>
      <c r="B28">
        <f t="shared" ref="B28" si="5">B27</f>
        <v>263</v>
      </c>
      <c r="C28">
        <v>56</v>
      </c>
      <c r="D28">
        <v>2</v>
      </c>
      <c r="E28">
        <v>0</v>
      </c>
      <c r="F28">
        <v>1</v>
      </c>
      <c r="G28" t="str">
        <f t="shared" si="2"/>
        <v>insert into game_score (id, matchid, squad, goals, points, time_type) values (1056, 263, 56, 2, 0, 1);</v>
      </c>
    </row>
    <row r="29" spans="1:7" x14ac:dyDescent="0.25">
      <c r="A29">
        <f t="shared" si="3"/>
        <v>1057</v>
      </c>
      <c r="B29">
        <f t="shared" ref="B29" si="6">B27</f>
        <v>263</v>
      </c>
      <c r="C29">
        <v>51</v>
      </c>
      <c r="D29">
        <v>4</v>
      </c>
      <c r="E29">
        <v>0</v>
      </c>
      <c r="F29">
        <v>2</v>
      </c>
      <c r="G29" t="str">
        <f t="shared" si="2"/>
        <v>insert into game_score (id, matchid, squad, goals, points, time_type) values (1057, 263, 51, 4, 0, 2);</v>
      </c>
    </row>
    <row r="30" spans="1:7" x14ac:dyDescent="0.25">
      <c r="A30">
        <f t="shared" si="3"/>
        <v>1058</v>
      </c>
      <c r="B30">
        <f t="shared" ref="B30" si="7">B27</f>
        <v>263</v>
      </c>
      <c r="C30">
        <v>51</v>
      </c>
      <c r="D30">
        <v>1</v>
      </c>
      <c r="E30">
        <v>0</v>
      </c>
      <c r="F30">
        <v>1</v>
      </c>
      <c r="G30" t="str">
        <f t="shared" si="2"/>
        <v>insert into game_score (id, matchid, squad, goals, points, time_type) values (1058, 263, 51, 1, 0, 1);</v>
      </c>
    </row>
    <row r="31" spans="1:7" x14ac:dyDescent="0.25">
      <c r="A31">
        <f t="shared" si="3"/>
        <v>1059</v>
      </c>
      <c r="B31">
        <f t="shared" ref="B31" si="8">B27+1</f>
        <v>264</v>
      </c>
      <c r="C31">
        <v>598</v>
      </c>
      <c r="D31">
        <v>3</v>
      </c>
      <c r="E31">
        <v>2</v>
      </c>
      <c r="F31">
        <v>2</v>
      </c>
      <c r="G31" t="str">
        <f t="shared" si="2"/>
        <v>insert into game_score (id, matchid, squad, goals, points, time_type) values (1059, 264, 598, 3, 2, 2);</v>
      </c>
    </row>
    <row r="32" spans="1:7" x14ac:dyDescent="0.25">
      <c r="A32">
        <f t="shared" si="3"/>
        <v>1060</v>
      </c>
      <c r="B32">
        <f t="shared" ref="B32" si="9">B31</f>
        <v>264</v>
      </c>
      <c r="C32">
        <v>598</v>
      </c>
      <c r="D32">
        <v>2</v>
      </c>
      <c r="E32">
        <v>0</v>
      </c>
      <c r="F32">
        <v>1</v>
      </c>
      <c r="G32" t="str">
        <f t="shared" si="2"/>
        <v>insert into game_score (id, matchid, squad, goals, points, time_type) values (1060, 264, 598, 2, 0, 1);</v>
      </c>
    </row>
    <row r="33" spans="1:7" x14ac:dyDescent="0.25">
      <c r="A33">
        <f t="shared" si="3"/>
        <v>1061</v>
      </c>
      <c r="B33">
        <f t="shared" ref="B33" si="10">B31</f>
        <v>264</v>
      </c>
      <c r="C33">
        <v>595</v>
      </c>
      <c r="D33">
        <v>1</v>
      </c>
      <c r="E33">
        <v>0</v>
      </c>
      <c r="F33">
        <v>2</v>
      </c>
      <c r="G33" t="str">
        <f t="shared" si="2"/>
        <v>insert into game_score (id, matchid, squad, goals, points, time_type) values (1061, 264, 595, 1, 0, 2);</v>
      </c>
    </row>
    <row r="34" spans="1:7" x14ac:dyDescent="0.25">
      <c r="A34">
        <f t="shared" si="3"/>
        <v>1062</v>
      </c>
      <c r="B34">
        <f t="shared" ref="B34" si="11">B31</f>
        <v>264</v>
      </c>
      <c r="C34">
        <v>595</v>
      </c>
      <c r="D34">
        <v>1</v>
      </c>
      <c r="E34">
        <v>0</v>
      </c>
      <c r="F34">
        <v>1</v>
      </c>
      <c r="G34" t="str">
        <f t="shared" si="2"/>
        <v>insert into game_score (id, matchid, squad, goals, points, time_type) values (1062, 264, 595, 1, 0, 1);</v>
      </c>
    </row>
    <row r="35" spans="1:7" x14ac:dyDescent="0.25">
      <c r="A35">
        <f t="shared" si="3"/>
        <v>1063</v>
      </c>
      <c r="B35">
        <f t="shared" ref="B35" si="12">B31+1</f>
        <v>265</v>
      </c>
      <c r="C35">
        <v>54</v>
      </c>
      <c r="D35">
        <v>4</v>
      </c>
      <c r="E35">
        <v>2</v>
      </c>
      <c r="F35">
        <v>2</v>
      </c>
      <c r="G35" t="str">
        <f t="shared" si="2"/>
        <v>insert into game_score (id, matchid, squad, goals, points, time_type) values (1063, 265, 54, 4, 2, 2);</v>
      </c>
    </row>
    <row r="36" spans="1:7" x14ac:dyDescent="0.25">
      <c r="A36">
        <f t="shared" si="3"/>
        <v>1064</v>
      </c>
      <c r="B36">
        <f t="shared" ref="B36" si="13">B35</f>
        <v>265</v>
      </c>
      <c r="C36">
        <v>54</v>
      </c>
      <c r="D36">
        <v>3</v>
      </c>
      <c r="E36">
        <v>0</v>
      </c>
      <c r="F36">
        <v>1</v>
      </c>
      <c r="G36" t="str">
        <f t="shared" si="2"/>
        <v>insert into game_score (id, matchid, squad, goals, points, time_type) values (1064, 265, 54, 3, 0, 1);</v>
      </c>
    </row>
    <row r="37" spans="1:7" x14ac:dyDescent="0.25">
      <c r="A37">
        <f t="shared" si="3"/>
        <v>1065</v>
      </c>
      <c r="B37">
        <f t="shared" ref="B37" si="14">B35</f>
        <v>265</v>
      </c>
      <c r="C37">
        <v>593</v>
      </c>
      <c r="D37">
        <v>0</v>
      </c>
      <c r="E37">
        <v>0</v>
      </c>
      <c r="F37">
        <v>2</v>
      </c>
      <c r="G37" t="str">
        <f t="shared" si="2"/>
        <v>insert into game_score (id, matchid, squad, goals, points, time_type) values (1065, 265, 593, 0, 0, 2);</v>
      </c>
    </row>
    <row r="38" spans="1:7" x14ac:dyDescent="0.25">
      <c r="A38">
        <f t="shared" si="3"/>
        <v>1066</v>
      </c>
      <c r="B38">
        <f t="shared" ref="B38" si="15">B35</f>
        <v>265</v>
      </c>
      <c r="C38">
        <v>593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(1066, 265, 593, 0, 0, 1);</v>
      </c>
    </row>
    <row r="39" spans="1:7" x14ac:dyDescent="0.25">
      <c r="A39">
        <f t="shared" si="3"/>
        <v>1067</v>
      </c>
      <c r="B39">
        <f t="shared" ref="B39" si="16">B35+1</f>
        <v>266</v>
      </c>
      <c r="C39">
        <v>51</v>
      </c>
      <c r="D39">
        <v>4</v>
      </c>
      <c r="E39">
        <v>2</v>
      </c>
      <c r="F39">
        <v>2</v>
      </c>
      <c r="G39" t="str">
        <f t="shared" si="2"/>
        <v>insert into game_score (id, matchid, squad, goals, points, time_type) values (1067, 266, 51, 4, 2, 2);</v>
      </c>
    </row>
    <row r="40" spans="1:7" x14ac:dyDescent="0.25">
      <c r="A40">
        <f t="shared" si="3"/>
        <v>1068</v>
      </c>
      <c r="B40">
        <f t="shared" ref="B40" si="17">B39</f>
        <v>266</v>
      </c>
      <c r="C40">
        <v>51</v>
      </c>
      <c r="D40">
        <v>3</v>
      </c>
      <c r="E40">
        <v>0</v>
      </c>
      <c r="F40">
        <v>1</v>
      </c>
      <c r="G40" t="str">
        <f t="shared" si="2"/>
        <v>insert into game_score (id, matchid, squad, goals, points, time_type) values (1068, 266, 51, 3, 0, 1);</v>
      </c>
    </row>
    <row r="41" spans="1:7" x14ac:dyDescent="0.25">
      <c r="A41">
        <f t="shared" si="3"/>
        <v>1069</v>
      </c>
      <c r="B41">
        <f t="shared" ref="B41" si="18">B39</f>
        <v>266</v>
      </c>
      <c r="C41">
        <v>593</v>
      </c>
      <c r="D41">
        <v>2</v>
      </c>
      <c r="E41">
        <v>0</v>
      </c>
      <c r="F41">
        <v>2</v>
      </c>
      <c r="G41" t="str">
        <f t="shared" si="2"/>
        <v>insert into game_score (id, matchid, squad, goals, points, time_type) values (1069, 266, 593, 2, 0, 2);</v>
      </c>
    </row>
    <row r="42" spans="1:7" x14ac:dyDescent="0.25">
      <c r="A42">
        <f t="shared" si="3"/>
        <v>1070</v>
      </c>
      <c r="B42">
        <f t="shared" ref="B42" si="19">B39</f>
        <v>266</v>
      </c>
      <c r="C42">
        <v>593</v>
      </c>
      <c r="D42">
        <v>1</v>
      </c>
      <c r="E42">
        <v>0</v>
      </c>
      <c r="F42">
        <v>1</v>
      </c>
      <c r="G42" t="str">
        <f t="shared" si="2"/>
        <v>insert into game_score (id, matchid, squad, goals, points, time_type) values (1070, 266, 593, 1, 0, 1);</v>
      </c>
    </row>
    <row r="43" spans="1:7" x14ac:dyDescent="0.25">
      <c r="A43">
        <f t="shared" si="3"/>
        <v>1071</v>
      </c>
      <c r="B43">
        <f t="shared" ref="B43" si="20">B39+1</f>
        <v>267</v>
      </c>
      <c r="C43">
        <v>56</v>
      </c>
      <c r="D43">
        <v>2</v>
      </c>
      <c r="E43">
        <v>1</v>
      </c>
      <c r="F43">
        <v>2</v>
      </c>
      <c r="G43" t="str">
        <f t="shared" si="2"/>
        <v>insert into game_score (id, matchid, squad, goals, points, time_type) values (1071, 267, 56, 2, 1, 2);</v>
      </c>
    </row>
    <row r="44" spans="1:7" x14ac:dyDescent="0.25">
      <c r="A44">
        <f t="shared" si="3"/>
        <v>1072</v>
      </c>
      <c r="B44">
        <f t="shared" ref="B44" si="21">B43</f>
        <v>267</v>
      </c>
      <c r="C44">
        <v>56</v>
      </c>
      <c r="D44">
        <v>1</v>
      </c>
      <c r="E44">
        <v>0</v>
      </c>
      <c r="F44">
        <v>1</v>
      </c>
      <c r="G44" t="str">
        <f t="shared" si="2"/>
        <v>insert into game_score (id, matchid, squad, goals, points, time_type) values (1072, 267, 56, 1, 0, 1);</v>
      </c>
    </row>
    <row r="45" spans="1:7" x14ac:dyDescent="0.25">
      <c r="A45">
        <f t="shared" si="3"/>
        <v>1073</v>
      </c>
      <c r="B45">
        <f t="shared" ref="B45" si="22">B43</f>
        <v>267</v>
      </c>
      <c r="C45">
        <v>598</v>
      </c>
      <c r="D45">
        <v>2</v>
      </c>
      <c r="E45">
        <v>1</v>
      </c>
      <c r="F45">
        <v>2</v>
      </c>
      <c r="G45" t="str">
        <f t="shared" si="2"/>
        <v>insert into game_score (id, matchid, squad, goals, points, time_type) values (1073, 267, 598, 2, 1, 2);</v>
      </c>
    </row>
    <row r="46" spans="1:7" x14ac:dyDescent="0.25">
      <c r="A46">
        <f t="shared" si="3"/>
        <v>1074</v>
      </c>
      <c r="B46">
        <f t="shared" ref="B46" si="23">B43</f>
        <v>267</v>
      </c>
      <c r="C46">
        <v>598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(1074, 267, 598, 1, 0, 1);</v>
      </c>
    </row>
    <row r="47" spans="1:7" x14ac:dyDescent="0.25">
      <c r="A47">
        <f t="shared" si="3"/>
        <v>1075</v>
      </c>
      <c r="B47">
        <f t="shared" ref="B47" si="24">B43+1</f>
        <v>268</v>
      </c>
      <c r="C47">
        <v>595</v>
      </c>
      <c r="D47">
        <v>2</v>
      </c>
      <c r="E47">
        <v>2</v>
      </c>
      <c r="F47">
        <v>2</v>
      </c>
      <c r="G47" t="str">
        <f t="shared" si="2"/>
        <v>insert into game_score (id, matchid, squad, goals, points, time_type) values (1075, 268, 595, 2, 2, 2);</v>
      </c>
    </row>
    <row r="48" spans="1:7" x14ac:dyDescent="0.25">
      <c r="A48">
        <f t="shared" si="3"/>
        <v>1076</v>
      </c>
      <c r="B48">
        <f t="shared" ref="B48" si="25">B47</f>
        <v>268</v>
      </c>
      <c r="C48">
        <v>595</v>
      </c>
      <c r="D48">
        <v>2</v>
      </c>
      <c r="E48">
        <v>0</v>
      </c>
      <c r="F48">
        <v>1</v>
      </c>
      <c r="G48" t="str">
        <f t="shared" si="2"/>
        <v>insert into game_score (id, matchid, squad, goals, points, time_type) values (1076, 268, 595, 2, 0, 1);</v>
      </c>
    </row>
    <row r="49" spans="1:7" x14ac:dyDescent="0.25">
      <c r="A49">
        <f t="shared" si="3"/>
        <v>1077</v>
      </c>
      <c r="B49">
        <f t="shared" ref="B49" si="26">B47</f>
        <v>268</v>
      </c>
      <c r="C49">
        <v>593</v>
      </c>
      <c r="D49">
        <v>0</v>
      </c>
      <c r="E49">
        <v>0</v>
      </c>
      <c r="F49">
        <v>2</v>
      </c>
      <c r="G49" t="str">
        <f t="shared" si="2"/>
        <v>insert into game_score (id, matchid, squad, goals, points, time_type) values (1077, 268, 593, 0, 0, 2);</v>
      </c>
    </row>
    <row r="50" spans="1:7" x14ac:dyDescent="0.25">
      <c r="A50">
        <f t="shared" si="3"/>
        <v>1078</v>
      </c>
      <c r="B50">
        <f t="shared" ref="B50" si="27">B47</f>
        <v>268</v>
      </c>
      <c r="C50">
        <v>593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(1078, 268, 593, 0, 0, 1);</v>
      </c>
    </row>
    <row r="51" spans="1:7" x14ac:dyDescent="0.25">
      <c r="A51">
        <f t="shared" si="3"/>
        <v>1079</v>
      </c>
      <c r="B51">
        <f t="shared" ref="B51" si="28">B47+1</f>
        <v>269</v>
      </c>
      <c r="C51">
        <v>54</v>
      </c>
      <c r="D51">
        <v>2</v>
      </c>
      <c r="E51">
        <v>1</v>
      </c>
      <c r="F51">
        <v>2</v>
      </c>
      <c r="G51" t="str">
        <f t="shared" si="2"/>
        <v>insert into game_score (id, matchid, squad, goals, points, time_type) values (1079, 269, 54, 2, 1, 2);</v>
      </c>
    </row>
    <row r="52" spans="1:7" x14ac:dyDescent="0.25">
      <c r="A52">
        <f t="shared" si="3"/>
        <v>1080</v>
      </c>
      <c r="B52">
        <f t="shared" ref="B52" si="29">B51</f>
        <v>269</v>
      </c>
      <c r="C52">
        <v>54</v>
      </c>
      <c r="D52">
        <v>1</v>
      </c>
      <c r="E52">
        <v>0</v>
      </c>
      <c r="F52">
        <v>1</v>
      </c>
      <c r="G52" t="str">
        <f t="shared" si="2"/>
        <v>insert into game_score (id, matchid, squad, goals, points, time_type) values (1080, 269, 54, 1, 0, 1);</v>
      </c>
    </row>
    <row r="53" spans="1:7" x14ac:dyDescent="0.25">
      <c r="A53">
        <f t="shared" si="3"/>
        <v>1081</v>
      </c>
      <c r="B53">
        <f t="shared" ref="B53" si="30">B51</f>
        <v>269</v>
      </c>
      <c r="C53">
        <v>51</v>
      </c>
      <c r="D53">
        <v>2</v>
      </c>
      <c r="E53">
        <v>1</v>
      </c>
      <c r="F53">
        <v>2</v>
      </c>
      <c r="G53" t="str">
        <f t="shared" si="2"/>
        <v>insert into game_score (id, matchid, squad, goals, points, time_type) values (1081, 269, 51, 2, 1, 2);</v>
      </c>
    </row>
    <row r="54" spans="1:7" x14ac:dyDescent="0.25">
      <c r="A54">
        <f t="shared" si="3"/>
        <v>1082</v>
      </c>
      <c r="B54">
        <f t="shared" ref="B54" si="31">B51</f>
        <v>269</v>
      </c>
      <c r="C54">
        <v>51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(1082, 269, 51, 1, 0, 1);</v>
      </c>
    </row>
    <row r="55" spans="1:7" x14ac:dyDescent="0.25">
      <c r="A55">
        <f t="shared" si="3"/>
        <v>1083</v>
      </c>
      <c r="B55">
        <f t="shared" ref="B55" si="32">B51+1</f>
        <v>270</v>
      </c>
      <c r="C55">
        <v>56</v>
      </c>
      <c r="D55">
        <v>5</v>
      </c>
      <c r="E55">
        <v>2</v>
      </c>
      <c r="F55">
        <v>2</v>
      </c>
      <c r="G55" t="str">
        <f t="shared" si="2"/>
        <v>insert into game_score (id, matchid, squad, goals, points, time_type) values (1083, 270, 56, 5, 2, 2);</v>
      </c>
    </row>
    <row r="56" spans="1:7" x14ac:dyDescent="0.25">
      <c r="A56">
        <f t="shared" si="3"/>
        <v>1084</v>
      </c>
      <c r="B56">
        <f t="shared" ref="B56" si="33">B55</f>
        <v>270</v>
      </c>
      <c r="C56">
        <v>56</v>
      </c>
      <c r="D56">
        <v>1</v>
      </c>
      <c r="E56">
        <v>0</v>
      </c>
      <c r="F56">
        <v>1</v>
      </c>
      <c r="G56" t="str">
        <f t="shared" si="2"/>
        <v>insert into game_score (id, matchid, squad, goals, points, time_type) values (1084, 270, 56, 1, 0, 1);</v>
      </c>
    </row>
    <row r="57" spans="1:7" x14ac:dyDescent="0.25">
      <c r="A57">
        <f t="shared" si="3"/>
        <v>1085</v>
      </c>
      <c r="B57">
        <f t="shared" ref="B57" si="34">B55</f>
        <v>270</v>
      </c>
      <c r="C57">
        <v>595</v>
      </c>
      <c r="D57">
        <v>0</v>
      </c>
      <c r="E57">
        <v>0</v>
      </c>
      <c r="F57">
        <v>2</v>
      </c>
      <c r="G57" t="str">
        <f t="shared" si="2"/>
        <v>insert into game_score (id, matchid, squad, goals, points, time_type) values (1085, 270, 595, 0, 0, 2);</v>
      </c>
    </row>
    <row r="58" spans="1:7" x14ac:dyDescent="0.25">
      <c r="A58">
        <f t="shared" si="3"/>
        <v>1086</v>
      </c>
      <c r="B58">
        <f t="shared" ref="B58" si="35">B55</f>
        <v>270</v>
      </c>
      <c r="C58">
        <v>595</v>
      </c>
      <c r="D58">
        <v>0</v>
      </c>
      <c r="E58">
        <v>0</v>
      </c>
      <c r="F58">
        <v>1</v>
      </c>
      <c r="G58" t="str">
        <f t="shared" si="2"/>
        <v>insert into game_score (id, matchid, squad, goals, points, time_type) values (1086, 270, 595, 0, 0, 1);</v>
      </c>
    </row>
    <row r="59" spans="1:7" x14ac:dyDescent="0.25">
      <c r="A59">
        <f t="shared" si="3"/>
        <v>1087</v>
      </c>
      <c r="B59">
        <f t="shared" ref="B59:B75" si="36">B55+1</f>
        <v>271</v>
      </c>
      <c r="C59">
        <v>51</v>
      </c>
      <c r="D59">
        <v>1</v>
      </c>
      <c r="E59">
        <v>1</v>
      </c>
      <c r="F59">
        <v>2</v>
      </c>
      <c r="G59" t="str">
        <f t="shared" si="2"/>
        <v>insert into game_score (id, matchid, squad, goals, points, time_type) values (1087, 271, 51, 1, 1, 2);</v>
      </c>
    </row>
    <row r="60" spans="1:7" x14ac:dyDescent="0.25">
      <c r="A60">
        <f t="shared" si="3"/>
        <v>1088</v>
      </c>
      <c r="B60">
        <f t="shared" ref="B60:B76" si="37">B59</f>
        <v>271</v>
      </c>
      <c r="C60">
        <v>51</v>
      </c>
      <c r="D60">
        <v>1</v>
      </c>
      <c r="E60">
        <v>0</v>
      </c>
      <c r="F60">
        <v>1</v>
      </c>
      <c r="G60" t="str">
        <f t="shared" si="2"/>
        <v>insert into game_score (id, matchid, squad, goals, points, time_type) values (1088, 271, 51, 1, 0, 1);</v>
      </c>
    </row>
    <row r="61" spans="1:7" x14ac:dyDescent="0.25">
      <c r="A61">
        <f t="shared" si="3"/>
        <v>1089</v>
      </c>
      <c r="B61">
        <f t="shared" ref="B61:B77" si="38">B59</f>
        <v>271</v>
      </c>
      <c r="C61">
        <v>595</v>
      </c>
      <c r="D61">
        <v>1</v>
      </c>
      <c r="E61">
        <v>1</v>
      </c>
      <c r="F61">
        <v>2</v>
      </c>
      <c r="G61" t="str">
        <f t="shared" si="2"/>
        <v>insert into game_score (id, matchid, squad, goals, points, time_type) values (1089, 271, 595, 1, 1, 2);</v>
      </c>
    </row>
    <row r="62" spans="1:7" x14ac:dyDescent="0.25">
      <c r="A62">
        <f t="shared" si="3"/>
        <v>1090</v>
      </c>
      <c r="B62">
        <f t="shared" ref="B62:B78" si="39">B59</f>
        <v>271</v>
      </c>
      <c r="C62">
        <v>595</v>
      </c>
      <c r="D62">
        <v>0</v>
      </c>
      <c r="E62">
        <v>0</v>
      </c>
      <c r="F62">
        <v>1</v>
      </c>
      <c r="G62" t="str">
        <f t="shared" si="2"/>
        <v>insert into game_score (id, matchid, squad, goals, points, time_type) values (1090, 271, 595, 0, 0, 1);</v>
      </c>
    </row>
    <row r="63" spans="1:7" x14ac:dyDescent="0.25">
      <c r="A63">
        <f t="shared" si="3"/>
        <v>1091</v>
      </c>
      <c r="B63">
        <f t="shared" si="36"/>
        <v>272</v>
      </c>
      <c r="C63">
        <v>598</v>
      </c>
      <c r="D63">
        <v>5</v>
      </c>
      <c r="E63">
        <v>2</v>
      </c>
      <c r="F63">
        <v>2</v>
      </c>
      <c r="G63" t="str">
        <f t="shared" si="2"/>
        <v>insert into game_score (id, matchid, squad, goals, points, time_type) values (1091, 272, 598, 5, 2, 2);</v>
      </c>
    </row>
    <row r="64" spans="1:7" x14ac:dyDescent="0.25">
      <c r="A64">
        <f t="shared" si="3"/>
        <v>1092</v>
      </c>
      <c r="B64">
        <f t="shared" si="37"/>
        <v>272</v>
      </c>
      <c r="C64">
        <v>598</v>
      </c>
      <c r="D64">
        <v>3</v>
      </c>
      <c r="E64">
        <v>0</v>
      </c>
      <c r="F64">
        <v>1</v>
      </c>
      <c r="G64" t="str">
        <f t="shared" si="2"/>
        <v>insert into game_score (id, matchid, squad, goals, points, time_type) values (1092, 272, 598, 3, 0, 1);</v>
      </c>
    </row>
    <row r="65" spans="1:7" x14ac:dyDescent="0.25">
      <c r="A65">
        <f t="shared" si="3"/>
        <v>1093</v>
      </c>
      <c r="B65">
        <f t="shared" si="38"/>
        <v>272</v>
      </c>
      <c r="C65">
        <v>593</v>
      </c>
      <c r="D65">
        <v>1</v>
      </c>
      <c r="E65">
        <v>0</v>
      </c>
      <c r="F65">
        <v>2</v>
      </c>
      <c r="G65" t="str">
        <f t="shared" si="2"/>
        <v>insert into game_score (id, matchid, squad, goals, points, time_type) values (1093, 272, 593, 1, 0, 2);</v>
      </c>
    </row>
    <row r="66" spans="1:7" x14ac:dyDescent="0.25">
      <c r="A66">
        <f t="shared" si="3"/>
        <v>1094</v>
      </c>
      <c r="B66">
        <f t="shared" si="39"/>
        <v>272</v>
      </c>
      <c r="C66">
        <v>593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(1094, 272, 593, 1, 0, 1);</v>
      </c>
    </row>
    <row r="67" spans="1:7" x14ac:dyDescent="0.25">
      <c r="A67">
        <f t="shared" si="3"/>
        <v>1095</v>
      </c>
      <c r="B67">
        <f t="shared" si="36"/>
        <v>273</v>
      </c>
      <c r="C67">
        <v>54</v>
      </c>
      <c r="D67">
        <v>6</v>
      </c>
      <c r="E67">
        <v>2</v>
      </c>
      <c r="F67">
        <v>2</v>
      </c>
      <c r="G67" t="str">
        <f t="shared" si="2"/>
        <v>insert into game_score (id, matchid, squad, goals, points, time_type) values (1095, 273, 54, 6, 2, 2);</v>
      </c>
    </row>
    <row r="68" spans="1:7" x14ac:dyDescent="0.25">
      <c r="A68">
        <f t="shared" si="3"/>
        <v>1096</v>
      </c>
      <c r="B68">
        <f t="shared" si="37"/>
        <v>273</v>
      </c>
      <c r="C68">
        <v>54</v>
      </c>
      <c r="D68">
        <v>2</v>
      </c>
      <c r="E68">
        <v>0</v>
      </c>
      <c r="F68">
        <v>1</v>
      </c>
      <c r="G68" t="str">
        <f t="shared" si="2"/>
        <v>insert into game_score (id, matchid, squad, goals, points, time_type) values (1096, 273, 54, 2, 0, 1);</v>
      </c>
    </row>
    <row r="69" spans="1:7" x14ac:dyDescent="0.25">
      <c r="A69">
        <f t="shared" si="3"/>
        <v>1097</v>
      </c>
      <c r="B69">
        <f t="shared" si="38"/>
        <v>273</v>
      </c>
      <c r="C69">
        <v>598</v>
      </c>
      <c r="D69">
        <v>1</v>
      </c>
      <c r="E69">
        <v>0</v>
      </c>
      <c r="F69">
        <v>2</v>
      </c>
      <c r="G69" t="str">
        <f t="shared" si="2"/>
        <v>insert into game_score (id, matchid, squad, goals, points, time_type) values (1097, 273, 598, 1, 0, 2);</v>
      </c>
    </row>
    <row r="70" spans="1:7" x14ac:dyDescent="0.25">
      <c r="A70">
        <f t="shared" si="3"/>
        <v>1098</v>
      </c>
      <c r="B70">
        <f t="shared" si="39"/>
        <v>273</v>
      </c>
      <c r="C70">
        <v>598</v>
      </c>
      <c r="D70">
        <v>1</v>
      </c>
      <c r="E70">
        <v>0</v>
      </c>
      <c r="F70">
        <v>1</v>
      </c>
      <c r="G70" t="str">
        <f t="shared" si="2"/>
        <v>insert into game_score (id, matchid, squad, goals, points, time_type) values (1098, 273, 598, 1, 0, 1);</v>
      </c>
    </row>
    <row r="71" spans="1:7" x14ac:dyDescent="0.25">
      <c r="A71">
        <f t="shared" si="3"/>
        <v>1099</v>
      </c>
      <c r="B71">
        <f t="shared" si="36"/>
        <v>274</v>
      </c>
      <c r="C71">
        <v>51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(1099, 274, 51, 2, 2, 2);</v>
      </c>
    </row>
    <row r="72" spans="1:7" x14ac:dyDescent="0.25">
      <c r="A72">
        <f t="shared" si="3"/>
        <v>1100</v>
      </c>
      <c r="B72">
        <f t="shared" si="37"/>
        <v>274</v>
      </c>
      <c r="C72">
        <v>51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(1100, 274, 51, 1, 0, 1);</v>
      </c>
    </row>
    <row r="73" spans="1:7" x14ac:dyDescent="0.25">
      <c r="A73">
        <f t="shared" si="3"/>
        <v>1101</v>
      </c>
      <c r="B73">
        <f t="shared" si="38"/>
        <v>274</v>
      </c>
      <c r="C73">
        <v>598</v>
      </c>
      <c r="D73">
        <v>1</v>
      </c>
      <c r="E73">
        <v>0</v>
      </c>
      <c r="F73">
        <v>2</v>
      </c>
      <c r="G73" t="str">
        <f t="shared" si="2"/>
        <v>insert into game_score (id, matchid, squad, goals, points, time_type) values (1101, 274, 598, 1, 0, 2);</v>
      </c>
    </row>
    <row r="74" spans="1:7" x14ac:dyDescent="0.25">
      <c r="A74">
        <f t="shared" si="3"/>
        <v>1102</v>
      </c>
      <c r="B74">
        <f t="shared" si="39"/>
        <v>274</v>
      </c>
      <c r="C74">
        <v>598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(1102, 274, 598, 0, 0, 1);</v>
      </c>
    </row>
    <row r="75" spans="1:7" x14ac:dyDescent="0.25">
      <c r="A75">
        <f t="shared" si="3"/>
        <v>1103</v>
      </c>
      <c r="B75">
        <f t="shared" si="36"/>
        <v>275</v>
      </c>
      <c r="C75">
        <v>54</v>
      </c>
      <c r="D75">
        <v>1</v>
      </c>
      <c r="E75">
        <v>2</v>
      </c>
      <c r="F75">
        <v>2</v>
      </c>
      <c r="G75" t="str">
        <f t="shared" si="2"/>
        <v>insert into game_score (id, matchid, squad, goals, points, time_type) values (1103, 275, 54, 1, 2, 2);</v>
      </c>
    </row>
    <row r="76" spans="1:7" x14ac:dyDescent="0.25">
      <c r="A76">
        <f t="shared" si="3"/>
        <v>1104</v>
      </c>
      <c r="B76">
        <f t="shared" si="37"/>
        <v>275</v>
      </c>
      <c r="C76">
        <v>54</v>
      </c>
      <c r="D76">
        <v>0</v>
      </c>
      <c r="E76">
        <v>0</v>
      </c>
      <c r="F76">
        <v>1</v>
      </c>
      <c r="G76" t="str">
        <f t="shared" si="2"/>
        <v>insert into game_score (id, matchid, squad, goals, points, time_type) values (1104, 275, 54, 0, 0, 1);</v>
      </c>
    </row>
    <row r="77" spans="1:7" x14ac:dyDescent="0.25">
      <c r="A77">
        <f t="shared" si="3"/>
        <v>1105</v>
      </c>
      <c r="B77">
        <f t="shared" si="38"/>
        <v>275</v>
      </c>
      <c r="C77">
        <v>56</v>
      </c>
      <c r="D77">
        <v>0</v>
      </c>
      <c r="E77">
        <v>0</v>
      </c>
      <c r="F77">
        <v>2</v>
      </c>
      <c r="G77" t="str">
        <f t="shared" si="2"/>
        <v>insert into game_score (id, matchid, squad, goals, points, time_type) values (1105, 275, 56, 0, 0, 2);</v>
      </c>
    </row>
    <row r="78" spans="1:7" x14ac:dyDescent="0.25">
      <c r="A78">
        <f t="shared" si="3"/>
        <v>1106</v>
      </c>
      <c r="B78">
        <f t="shared" si="39"/>
        <v>275</v>
      </c>
      <c r="C78">
        <v>56</v>
      </c>
      <c r="D78">
        <v>0</v>
      </c>
      <c r="E78">
        <v>0</v>
      </c>
      <c r="F78">
        <v>1</v>
      </c>
      <c r="G78" t="str">
        <f t="shared" si="2"/>
        <v>insert into game_score (id, matchid, squad, goals, points, time_type) values (1106, 275, 56, 0, 0, 1);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6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276</v>
      </c>
      <c r="B2" s="2" t="str">
        <f>"1956-01-21"</f>
        <v>1956-01-21</v>
      </c>
      <c r="C2">
        <v>2</v>
      </c>
      <c r="G2" t="str">
        <f t="shared" si="0"/>
        <v>insert into game (matchid, matchdate, game_type) values (276, '1956-01-21', 2);</v>
      </c>
    </row>
    <row r="3" spans="1:7" x14ac:dyDescent="0.25">
      <c r="A3">
        <f>A2+1</f>
        <v>277</v>
      </c>
      <c r="B3" s="2" t="str">
        <f>"1956-01-22"</f>
        <v>1956-01-22</v>
      </c>
      <c r="C3">
        <v>2</v>
      </c>
      <c r="G3" t="str">
        <f t="shared" si="0"/>
        <v>insert into game (matchid, matchdate, game_type) values (277, '1956-01-22', 2);</v>
      </c>
    </row>
    <row r="4" spans="1:7" x14ac:dyDescent="0.25">
      <c r="A4">
        <f t="shared" ref="A4:A16" si="1">A3+1</f>
        <v>278</v>
      </c>
      <c r="B4" s="2" t="str">
        <f>"1956-01-24"</f>
        <v>1956-01-24</v>
      </c>
      <c r="C4">
        <v>2</v>
      </c>
      <c r="G4" t="str">
        <f t="shared" si="0"/>
        <v>insert into game (matchid, matchdate, game_type) values (278, '1956-01-24', 2);</v>
      </c>
    </row>
    <row r="5" spans="1:7" x14ac:dyDescent="0.25">
      <c r="A5">
        <f t="shared" si="1"/>
        <v>279</v>
      </c>
      <c r="B5" s="2" t="str">
        <f>"1956-01-28"</f>
        <v>1956-01-28</v>
      </c>
      <c r="C5">
        <v>2</v>
      </c>
      <c r="G5" t="str">
        <f t="shared" si="0"/>
        <v>insert into game (matchid, matchdate, game_type) values (279, '1956-01-28', 2);</v>
      </c>
    </row>
    <row r="6" spans="1:7" x14ac:dyDescent="0.25">
      <c r="A6">
        <f t="shared" si="1"/>
        <v>280</v>
      </c>
      <c r="B6" s="2" t="str">
        <f>"1956-01-29"</f>
        <v>1956-01-29</v>
      </c>
      <c r="C6">
        <v>2</v>
      </c>
      <c r="G6" t="str">
        <f t="shared" si="0"/>
        <v>insert into game (matchid, matchdate, game_type) values (280, '1956-01-29', 2);</v>
      </c>
    </row>
    <row r="7" spans="1:7" x14ac:dyDescent="0.25">
      <c r="A7">
        <f t="shared" si="1"/>
        <v>281</v>
      </c>
      <c r="B7" s="2" t="str">
        <f>"1956-01-29"</f>
        <v>1956-01-29</v>
      </c>
      <c r="C7">
        <v>2</v>
      </c>
      <c r="G7" t="str">
        <f t="shared" si="0"/>
        <v>insert into game (matchid, matchdate, game_type) values (281, '1956-01-29', 2);</v>
      </c>
    </row>
    <row r="8" spans="1:7" x14ac:dyDescent="0.25">
      <c r="A8">
        <f t="shared" si="1"/>
        <v>282</v>
      </c>
      <c r="B8" s="2" t="str">
        <f>"1956-02-01"</f>
        <v>1956-02-01</v>
      </c>
      <c r="C8">
        <v>2</v>
      </c>
      <c r="G8" t="str">
        <f t="shared" si="0"/>
        <v>insert into game (matchid, matchdate, game_type) values (282, '1956-02-01', 2);</v>
      </c>
    </row>
    <row r="9" spans="1:7" x14ac:dyDescent="0.25">
      <c r="A9">
        <f t="shared" si="1"/>
        <v>283</v>
      </c>
      <c r="B9" s="2" t="str">
        <f>"1956-02-01"</f>
        <v>1956-02-01</v>
      </c>
      <c r="C9">
        <v>2</v>
      </c>
      <c r="G9" t="str">
        <f t="shared" si="0"/>
        <v>insert into game (matchid, matchdate, game_type) values (283, '1956-02-01', 2);</v>
      </c>
    </row>
    <row r="10" spans="1:7" x14ac:dyDescent="0.25">
      <c r="A10">
        <f t="shared" si="1"/>
        <v>284</v>
      </c>
      <c r="B10" s="2" t="str">
        <f>"1956-02-05"</f>
        <v>1956-02-05</v>
      </c>
      <c r="C10">
        <v>2</v>
      </c>
      <c r="G10" t="str">
        <f t="shared" si="0"/>
        <v>insert into game (matchid, matchdate, game_type) values (284, '1956-02-05', 2);</v>
      </c>
    </row>
    <row r="11" spans="1:7" x14ac:dyDescent="0.25">
      <c r="A11">
        <f t="shared" si="1"/>
        <v>285</v>
      </c>
      <c r="B11" s="2" t="str">
        <f>"1956-02-05"</f>
        <v>1956-02-05</v>
      </c>
      <c r="C11">
        <v>2</v>
      </c>
      <c r="G11" t="str">
        <f t="shared" si="0"/>
        <v>insert into game (matchid, matchdate, game_type) values (285, '1956-02-05', 2);</v>
      </c>
    </row>
    <row r="12" spans="1:7" x14ac:dyDescent="0.25">
      <c r="A12">
        <f t="shared" si="1"/>
        <v>286</v>
      </c>
      <c r="B12" s="2" t="str">
        <f>"1956-02-06"</f>
        <v>1956-02-06</v>
      </c>
      <c r="C12">
        <v>2</v>
      </c>
      <c r="G12" t="str">
        <f t="shared" si="0"/>
        <v>insert into game (matchid, matchdate, game_type) values (286, '1956-02-06', 2);</v>
      </c>
    </row>
    <row r="13" spans="1:7" x14ac:dyDescent="0.25">
      <c r="A13">
        <f t="shared" si="1"/>
        <v>287</v>
      </c>
      <c r="B13" s="2" t="str">
        <f>"1956-02-09"</f>
        <v>1956-02-09</v>
      </c>
      <c r="C13">
        <v>2</v>
      </c>
      <c r="G13" t="str">
        <f t="shared" si="0"/>
        <v>insert into game (matchid, matchdate, game_type) values (287, '1956-02-09', 2);</v>
      </c>
    </row>
    <row r="14" spans="1:7" x14ac:dyDescent="0.25">
      <c r="A14">
        <f t="shared" si="1"/>
        <v>288</v>
      </c>
      <c r="B14" s="2" t="str">
        <f>"1956-02-10"</f>
        <v>1956-02-10</v>
      </c>
      <c r="C14">
        <v>2</v>
      </c>
      <c r="G14" t="str">
        <f t="shared" si="0"/>
        <v>insert into game (matchid, matchdate, game_type) values (288, '1956-02-10', 2);</v>
      </c>
    </row>
    <row r="15" spans="1:7" x14ac:dyDescent="0.25">
      <c r="A15">
        <f t="shared" si="1"/>
        <v>289</v>
      </c>
      <c r="B15" s="2" t="str">
        <f>"1956-02-12"</f>
        <v>1956-02-12</v>
      </c>
      <c r="C15">
        <v>2</v>
      </c>
      <c r="G15" t="str">
        <f t="shared" si="0"/>
        <v>insert into game (matchid, matchdate, game_type) values (289, '1956-02-12', 2);</v>
      </c>
    </row>
    <row r="16" spans="1:7" x14ac:dyDescent="0.25">
      <c r="A16">
        <f t="shared" si="1"/>
        <v>290</v>
      </c>
      <c r="B16" s="2" t="str">
        <f>"1956-02-15"</f>
        <v>1956-02-15</v>
      </c>
      <c r="C16">
        <v>2</v>
      </c>
      <c r="G16" t="str">
        <f t="shared" si="0"/>
        <v>insert into game (matchid, matchdate, game_type) values (290, '1956-02-15', 2);</v>
      </c>
    </row>
    <row r="17" spans="1:7" x14ac:dyDescent="0.25">
      <c r="B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>
        <v>1107</v>
      </c>
      <c r="B19">
        <v>276</v>
      </c>
      <c r="C19">
        <v>598</v>
      </c>
      <c r="D19">
        <v>4</v>
      </c>
      <c r="E19">
        <v>2</v>
      </c>
      <c r="F19">
        <v>2</v>
      </c>
      <c r="G19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(1107, 276, 598, 4, 2, 2);</v>
      </c>
    </row>
    <row r="20" spans="1:7" x14ac:dyDescent="0.25">
      <c r="A20">
        <f>A19+1</f>
        <v>1108</v>
      </c>
      <c r="B20">
        <f>B19</f>
        <v>276</v>
      </c>
      <c r="C20">
        <v>598</v>
      </c>
      <c r="D20">
        <v>3</v>
      </c>
      <c r="E20">
        <v>0</v>
      </c>
      <c r="F20">
        <v>1</v>
      </c>
      <c r="G20" t="str">
        <f t="shared" si="2"/>
        <v>insert into game_score (id, matchid, squad, goals, points, time_type) values (1108, 276, 598, 3, 0, 1);</v>
      </c>
    </row>
    <row r="21" spans="1:7" x14ac:dyDescent="0.25">
      <c r="A21">
        <f t="shared" ref="A21:A78" si="3">A20+1</f>
        <v>1109</v>
      </c>
      <c r="B21">
        <f>B19</f>
        <v>276</v>
      </c>
      <c r="C21">
        <v>595</v>
      </c>
      <c r="D21">
        <v>2</v>
      </c>
      <c r="E21">
        <v>0</v>
      </c>
      <c r="F21">
        <v>2</v>
      </c>
      <c r="G21" t="str">
        <f t="shared" si="2"/>
        <v>insert into game_score (id, matchid, squad, goals, points, time_type) values (1109, 276, 595, 2, 0, 2);</v>
      </c>
    </row>
    <row r="22" spans="1:7" x14ac:dyDescent="0.25">
      <c r="A22">
        <f t="shared" si="3"/>
        <v>1110</v>
      </c>
      <c r="B22">
        <f>B19</f>
        <v>276</v>
      </c>
      <c r="C22">
        <v>595</v>
      </c>
      <c r="D22">
        <v>0</v>
      </c>
      <c r="E22">
        <v>0</v>
      </c>
      <c r="F22">
        <v>1</v>
      </c>
      <c r="G22" t="str">
        <f t="shared" si="2"/>
        <v>insert into game_score (id, matchid, squad, goals, points, time_type) values (1110, 276, 595, 0, 0, 1);</v>
      </c>
    </row>
    <row r="23" spans="1:7" x14ac:dyDescent="0.25">
      <c r="A23">
        <f t="shared" si="3"/>
        <v>1111</v>
      </c>
      <c r="B23">
        <f>B19+1</f>
        <v>277</v>
      </c>
      <c r="C23">
        <v>54</v>
      </c>
      <c r="D23">
        <v>2</v>
      </c>
      <c r="E23">
        <v>2</v>
      </c>
      <c r="F23">
        <v>2</v>
      </c>
      <c r="G23" t="str">
        <f t="shared" si="2"/>
        <v>insert into game_score (id, matchid, squad, goals, points, time_type) values (1111, 277, 54, 2, 2, 2);</v>
      </c>
    </row>
    <row r="24" spans="1:7" x14ac:dyDescent="0.25">
      <c r="A24">
        <f t="shared" si="3"/>
        <v>1112</v>
      </c>
      <c r="B24">
        <f>B23</f>
        <v>277</v>
      </c>
      <c r="C24">
        <v>54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(1112, 277, 54, 1, 0, 1);</v>
      </c>
    </row>
    <row r="25" spans="1:7" x14ac:dyDescent="0.25">
      <c r="A25">
        <f t="shared" si="3"/>
        <v>1113</v>
      </c>
      <c r="B25">
        <f>B23</f>
        <v>277</v>
      </c>
      <c r="C25">
        <v>51</v>
      </c>
      <c r="D25">
        <v>1</v>
      </c>
      <c r="E25">
        <v>0</v>
      </c>
      <c r="F25">
        <v>2</v>
      </c>
      <c r="G25" t="str">
        <f t="shared" si="2"/>
        <v>insert into game_score (id, matchid, squad, goals, points, time_type) values (1113, 277, 51, 1, 0, 2);</v>
      </c>
    </row>
    <row r="26" spans="1:7" x14ac:dyDescent="0.25">
      <c r="A26">
        <f t="shared" si="3"/>
        <v>1114</v>
      </c>
      <c r="B26">
        <f>B23</f>
        <v>277</v>
      </c>
      <c r="C26">
        <v>51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(1114, 277, 51, 0, 0, 1);</v>
      </c>
    </row>
    <row r="27" spans="1:7" x14ac:dyDescent="0.25">
      <c r="A27">
        <f t="shared" si="3"/>
        <v>1115</v>
      </c>
      <c r="B27">
        <f t="shared" ref="B27" si="4">B23+1</f>
        <v>278</v>
      </c>
      <c r="C27">
        <v>56</v>
      </c>
      <c r="D27">
        <v>4</v>
      </c>
      <c r="E27">
        <v>2</v>
      </c>
      <c r="F27">
        <v>2</v>
      </c>
      <c r="G27" t="str">
        <f t="shared" si="2"/>
        <v>insert into game_score (id, matchid, squad, goals, points, time_type) values (1115, 278, 56, 4, 2, 2);</v>
      </c>
    </row>
    <row r="28" spans="1:7" x14ac:dyDescent="0.25">
      <c r="A28">
        <f t="shared" si="3"/>
        <v>1116</v>
      </c>
      <c r="B28">
        <f t="shared" ref="B28" si="5">B27</f>
        <v>278</v>
      </c>
      <c r="C28">
        <v>56</v>
      </c>
      <c r="D28">
        <v>1</v>
      </c>
      <c r="E28">
        <v>0</v>
      </c>
      <c r="F28">
        <v>1</v>
      </c>
      <c r="G28" t="str">
        <f t="shared" si="2"/>
        <v>insert into game_score (id, matchid, squad, goals, points, time_type) values (1116, 278, 56, 1, 0, 1);</v>
      </c>
    </row>
    <row r="29" spans="1:7" x14ac:dyDescent="0.25">
      <c r="A29">
        <f t="shared" si="3"/>
        <v>1117</v>
      </c>
      <c r="B29">
        <f t="shared" ref="B29" si="6">B27</f>
        <v>278</v>
      </c>
      <c r="C29">
        <v>55</v>
      </c>
      <c r="D29">
        <v>1</v>
      </c>
      <c r="E29">
        <v>0</v>
      </c>
      <c r="F29">
        <v>2</v>
      </c>
      <c r="G29" t="str">
        <f t="shared" si="2"/>
        <v>insert into game_score (id, matchid, squad, goals, points, time_type) values (1117, 278, 55, 1, 0, 2);</v>
      </c>
    </row>
    <row r="30" spans="1:7" x14ac:dyDescent="0.25">
      <c r="A30">
        <f t="shared" si="3"/>
        <v>1118</v>
      </c>
      <c r="B30">
        <f t="shared" ref="B30" si="7">B27</f>
        <v>278</v>
      </c>
      <c r="C30">
        <v>55</v>
      </c>
      <c r="D30">
        <v>1</v>
      </c>
      <c r="E30">
        <v>0</v>
      </c>
      <c r="F30">
        <v>1</v>
      </c>
      <c r="G30" t="str">
        <f t="shared" si="2"/>
        <v>insert into game_score (id, matchid, squad, goals, points, time_type) values (1118, 278, 55, 1, 0, 1);</v>
      </c>
    </row>
    <row r="31" spans="1:7" x14ac:dyDescent="0.25">
      <c r="A31">
        <f t="shared" si="3"/>
        <v>1119</v>
      </c>
      <c r="B31">
        <f t="shared" ref="B31" si="8">B27+1</f>
        <v>279</v>
      </c>
      <c r="C31">
        <v>598</v>
      </c>
      <c r="D31">
        <v>2</v>
      </c>
      <c r="E31">
        <v>2</v>
      </c>
      <c r="F31">
        <v>2</v>
      </c>
      <c r="G31" t="str">
        <f t="shared" si="2"/>
        <v>insert into game_score (id, matchid, squad, goals, points, time_type) values (1119, 279, 598, 2, 2, 2);</v>
      </c>
    </row>
    <row r="32" spans="1:7" x14ac:dyDescent="0.25">
      <c r="A32">
        <f t="shared" si="3"/>
        <v>1120</v>
      </c>
      <c r="B32">
        <f t="shared" ref="B32" si="9">B31</f>
        <v>279</v>
      </c>
      <c r="C32">
        <v>598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(1120, 279, 598, 1, 0, 1);</v>
      </c>
    </row>
    <row r="33" spans="1:7" x14ac:dyDescent="0.25">
      <c r="A33">
        <f t="shared" si="3"/>
        <v>1121</v>
      </c>
      <c r="B33">
        <f t="shared" ref="B33" si="10">B31</f>
        <v>279</v>
      </c>
      <c r="C33">
        <v>51</v>
      </c>
      <c r="D33">
        <v>0</v>
      </c>
      <c r="E33">
        <v>0</v>
      </c>
      <c r="F33">
        <v>2</v>
      </c>
      <c r="G33" t="str">
        <f t="shared" si="2"/>
        <v>insert into game_score (id, matchid, squad, goals, points, time_type) values (1121, 279, 51, 0, 0, 2);</v>
      </c>
    </row>
    <row r="34" spans="1:7" x14ac:dyDescent="0.25">
      <c r="A34">
        <f t="shared" si="3"/>
        <v>1122</v>
      </c>
      <c r="B34">
        <f t="shared" ref="B34" si="11">B31</f>
        <v>279</v>
      </c>
      <c r="C34">
        <v>51</v>
      </c>
      <c r="D34">
        <v>0</v>
      </c>
      <c r="E34">
        <v>0</v>
      </c>
      <c r="F34">
        <v>1</v>
      </c>
      <c r="G34" t="str">
        <f t="shared" si="2"/>
        <v>insert into game_score (id, matchid, squad, goals, points, time_type) values (1122, 279, 51, 0, 0, 1);</v>
      </c>
    </row>
    <row r="35" spans="1:7" x14ac:dyDescent="0.25">
      <c r="A35">
        <f t="shared" si="3"/>
        <v>1123</v>
      </c>
      <c r="B35">
        <f t="shared" ref="B35" si="12">B31+1</f>
        <v>280</v>
      </c>
      <c r="C35">
        <v>55</v>
      </c>
      <c r="D35">
        <v>0</v>
      </c>
      <c r="E35">
        <v>1</v>
      </c>
      <c r="F35">
        <v>2</v>
      </c>
      <c r="G35" t="str">
        <f t="shared" si="2"/>
        <v>insert into game_score (id, matchid, squad, goals, points, time_type) values (1123, 280, 55, 0, 1, 2);</v>
      </c>
    </row>
    <row r="36" spans="1:7" x14ac:dyDescent="0.25">
      <c r="A36">
        <f t="shared" si="3"/>
        <v>1124</v>
      </c>
      <c r="B36">
        <f t="shared" ref="B36" si="13">B35</f>
        <v>280</v>
      </c>
      <c r="C36">
        <v>55</v>
      </c>
      <c r="D36">
        <v>0</v>
      </c>
      <c r="E36">
        <v>0</v>
      </c>
      <c r="F36">
        <v>1</v>
      </c>
      <c r="G36" t="str">
        <f t="shared" si="2"/>
        <v>insert into game_score (id, matchid, squad, goals, points, time_type) values (1124, 280, 55, 0, 0, 1);</v>
      </c>
    </row>
    <row r="37" spans="1:7" x14ac:dyDescent="0.25">
      <c r="A37">
        <f t="shared" si="3"/>
        <v>1125</v>
      </c>
      <c r="B37">
        <f t="shared" ref="B37" si="14">B35</f>
        <v>280</v>
      </c>
      <c r="C37">
        <v>595</v>
      </c>
      <c r="D37">
        <v>0</v>
      </c>
      <c r="E37">
        <v>1</v>
      </c>
      <c r="F37">
        <v>2</v>
      </c>
      <c r="G37" t="str">
        <f t="shared" si="2"/>
        <v>insert into game_score (id, matchid, squad, goals, points, time_type) values (1125, 280, 595, 0, 1, 2);</v>
      </c>
    </row>
    <row r="38" spans="1:7" x14ac:dyDescent="0.25">
      <c r="A38">
        <f t="shared" si="3"/>
        <v>1126</v>
      </c>
      <c r="B38">
        <f t="shared" ref="B38" si="15">B35</f>
        <v>280</v>
      </c>
      <c r="C38">
        <v>595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(1126, 280, 595, 0, 0, 1);</v>
      </c>
    </row>
    <row r="39" spans="1:7" x14ac:dyDescent="0.25">
      <c r="A39">
        <f t="shared" si="3"/>
        <v>1127</v>
      </c>
      <c r="B39">
        <f t="shared" ref="B39" si="16">B35+1</f>
        <v>281</v>
      </c>
      <c r="C39">
        <v>54</v>
      </c>
      <c r="D39">
        <v>2</v>
      </c>
      <c r="E39">
        <v>2</v>
      </c>
      <c r="F39">
        <v>2</v>
      </c>
      <c r="G39" t="str">
        <f t="shared" si="2"/>
        <v>insert into game_score (id, matchid, squad, goals, points, time_type) values (1127, 281, 54, 2, 2, 2);</v>
      </c>
    </row>
    <row r="40" spans="1:7" x14ac:dyDescent="0.25">
      <c r="A40">
        <f t="shared" si="3"/>
        <v>1128</v>
      </c>
      <c r="B40">
        <f t="shared" ref="B40" si="17">B39</f>
        <v>281</v>
      </c>
      <c r="C40">
        <v>54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(1128, 281, 54, 1, 0, 1);</v>
      </c>
    </row>
    <row r="41" spans="1:7" x14ac:dyDescent="0.25">
      <c r="A41">
        <f t="shared" si="3"/>
        <v>1129</v>
      </c>
      <c r="B41">
        <f t="shared" ref="B41" si="18">B39</f>
        <v>281</v>
      </c>
      <c r="C41">
        <v>56</v>
      </c>
      <c r="D41">
        <v>0</v>
      </c>
      <c r="E41">
        <v>0</v>
      </c>
      <c r="F41">
        <v>2</v>
      </c>
      <c r="G41" t="str">
        <f t="shared" si="2"/>
        <v>insert into game_score (id, matchid, squad, goals, points, time_type) values (1129, 281, 56, 0, 0, 2);</v>
      </c>
    </row>
    <row r="42" spans="1:7" x14ac:dyDescent="0.25">
      <c r="A42">
        <f t="shared" si="3"/>
        <v>1130</v>
      </c>
      <c r="B42">
        <f t="shared" ref="B42" si="19">B39</f>
        <v>281</v>
      </c>
      <c r="C42">
        <v>56</v>
      </c>
      <c r="D42">
        <v>0</v>
      </c>
      <c r="E42">
        <v>0</v>
      </c>
      <c r="F42">
        <v>1</v>
      </c>
      <c r="G42" t="str">
        <f t="shared" si="2"/>
        <v>insert into game_score (id, matchid, squad, goals, points, time_type) values (1130, 281, 56, 0, 0, 1);</v>
      </c>
    </row>
    <row r="43" spans="1:7" x14ac:dyDescent="0.25">
      <c r="A43">
        <f t="shared" si="3"/>
        <v>1131</v>
      </c>
      <c r="B43">
        <f t="shared" ref="B43" si="20">B39+1</f>
        <v>282</v>
      </c>
      <c r="C43">
        <v>55</v>
      </c>
      <c r="D43">
        <v>2</v>
      </c>
      <c r="E43">
        <v>2</v>
      </c>
      <c r="F43">
        <v>2</v>
      </c>
      <c r="G43" t="str">
        <f t="shared" si="2"/>
        <v>insert into game_score (id, matchid, squad, goals, points, time_type) values (1131, 282, 55, 2, 2, 2);</v>
      </c>
    </row>
    <row r="44" spans="1:7" x14ac:dyDescent="0.25">
      <c r="A44">
        <f t="shared" si="3"/>
        <v>1132</v>
      </c>
      <c r="B44">
        <f t="shared" ref="B44" si="21">B43</f>
        <v>282</v>
      </c>
      <c r="C44">
        <v>55</v>
      </c>
      <c r="D44">
        <v>1</v>
      </c>
      <c r="E44">
        <v>0</v>
      </c>
      <c r="F44">
        <v>1</v>
      </c>
      <c r="G44" t="str">
        <f t="shared" si="2"/>
        <v>insert into game_score (id, matchid, squad, goals, points, time_type) values (1132, 282, 55, 1, 0, 1);</v>
      </c>
    </row>
    <row r="45" spans="1:7" x14ac:dyDescent="0.25">
      <c r="A45">
        <f t="shared" si="3"/>
        <v>1133</v>
      </c>
      <c r="B45">
        <f t="shared" ref="B45" si="22">B43</f>
        <v>282</v>
      </c>
      <c r="C45">
        <v>51</v>
      </c>
      <c r="D45">
        <v>1</v>
      </c>
      <c r="E45">
        <v>0</v>
      </c>
      <c r="F45">
        <v>2</v>
      </c>
      <c r="G45" t="str">
        <f t="shared" si="2"/>
        <v>insert into game_score (id, matchid, squad, goals, points, time_type) values (1133, 282, 51, 1, 0, 2);</v>
      </c>
    </row>
    <row r="46" spans="1:7" x14ac:dyDescent="0.25">
      <c r="A46">
        <f t="shared" si="3"/>
        <v>1134</v>
      </c>
      <c r="B46">
        <f t="shared" ref="B46" si="23">B43</f>
        <v>282</v>
      </c>
      <c r="C46">
        <v>51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(1134, 282, 51, 1, 0, 1);</v>
      </c>
    </row>
    <row r="47" spans="1:7" x14ac:dyDescent="0.25">
      <c r="A47">
        <f t="shared" si="3"/>
        <v>1135</v>
      </c>
      <c r="B47">
        <f t="shared" ref="B47" si="24">B43+1</f>
        <v>283</v>
      </c>
      <c r="C47">
        <v>54</v>
      </c>
      <c r="D47">
        <v>1</v>
      </c>
      <c r="E47">
        <v>2</v>
      </c>
      <c r="F47">
        <v>2</v>
      </c>
      <c r="G47" t="str">
        <f t="shared" si="2"/>
        <v>insert into game_score (id, matchid, squad, goals, points, time_type) values (1135, 283, 54, 1, 2, 2);</v>
      </c>
    </row>
    <row r="48" spans="1:7" x14ac:dyDescent="0.25">
      <c r="A48">
        <f t="shared" si="3"/>
        <v>1136</v>
      </c>
      <c r="B48">
        <f t="shared" ref="B48" si="25">B47</f>
        <v>283</v>
      </c>
      <c r="C48">
        <v>54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(1136, 283, 54, 0, 0, 1);</v>
      </c>
    </row>
    <row r="49" spans="1:7" x14ac:dyDescent="0.25">
      <c r="A49">
        <f t="shared" si="3"/>
        <v>1137</v>
      </c>
      <c r="B49">
        <f t="shared" ref="B49" si="26">B47</f>
        <v>283</v>
      </c>
      <c r="C49">
        <v>595</v>
      </c>
      <c r="D49">
        <v>0</v>
      </c>
      <c r="E49">
        <v>0</v>
      </c>
      <c r="F49">
        <v>2</v>
      </c>
      <c r="G49" t="str">
        <f t="shared" si="2"/>
        <v>insert into game_score (id, matchid, squad, goals, points, time_type) values (1137, 283, 595, 0, 0, 2);</v>
      </c>
    </row>
    <row r="50" spans="1:7" x14ac:dyDescent="0.25">
      <c r="A50">
        <f t="shared" si="3"/>
        <v>1138</v>
      </c>
      <c r="B50">
        <f t="shared" ref="B50" si="27">B47</f>
        <v>283</v>
      </c>
      <c r="C50">
        <v>595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(1138, 283, 595, 0, 0, 1);</v>
      </c>
    </row>
    <row r="51" spans="1:7" x14ac:dyDescent="0.25">
      <c r="A51">
        <f t="shared" si="3"/>
        <v>1139</v>
      </c>
      <c r="B51">
        <f t="shared" ref="B51" si="28">B47+1</f>
        <v>284</v>
      </c>
      <c r="C51">
        <v>595</v>
      </c>
      <c r="D51">
        <v>1</v>
      </c>
      <c r="E51">
        <v>1</v>
      </c>
      <c r="F51">
        <v>2</v>
      </c>
      <c r="G51" t="str">
        <f t="shared" si="2"/>
        <v>insert into game_score (id, matchid, squad, goals, points, time_type) values (1139, 284, 595, 1, 1, 2);</v>
      </c>
    </row>
    <row r="52" spans="1:7" x14ac:dyDescent="0.25">
      <c r="A52">
        <f t="shared" si="3"/>
        <v>1140</v>
      </c>
      <c r="B52">
        <f t="shared" ref="B52" si="29">B51</f>
        <v>284</v>
      </c>
      <c r="C52">
        <v>595</v>
      </c>
      <c r="D52">
        <v>0</v>
      </c>
      <c r="E52">
        <v>0</v>
      </c>
      <c r="F52">
        <v>1</v>
      </c>
      <c r="G52" t="str">
        <f t="shared" si="2"/>
        <v>insert into game_score (id, matchid, squad, goals, points, time_type) values (1140, 284, 595, 0, 0, 1);</v>
      </c>
    </row>
    <row r="53" spans="1:7" x14ac:dyDescent="0.25">
      <c r="A53">
        <f t="shared" si="3"/>
        <v>1141</v>
      </c>
      <c r="B53">
        <f t="shared" ref="B53" si="30">B51</f>
        <v>284</v>
      </c>
      <c r="C53">
        <v>51</v>
      </c>
      <c r="D53">
        <v>1</v>
      </c>
      <c r="E53">
        <v>1</v>
      </c>
      <c r="F53">
        <v>2</v>
      </c>
      <c r="G53" t="str">
        <f t="shared" si="2"/>
        <v>insert into game_score (id, matchid, squad, goals, points, time_type) values (1141, 284, 51, 1, 1, 2);</v>
      </c>
    </row>
    <row r="54" spans="1:7" x14ac:dyDescent="0.25">
      <c r="A54">
        <f t="shared" si="3"/>
        <v>1142</v>
      </c>
      <c r="B54">
        <f t="shared" ref="B54" si="31">B51</f>
        <v>284</v>
      </c>
      <c r="C54">
        <v>51</v>
      </c>
      <c r="D54">
        <v>0</v>
      </c>
      <c r="E54">
        <v>0</v>
      </c>
      <c r="F54">
        <v>1</v>
      </c>
      <c r="G54" t="str">
        <f t="shared" si="2"/>
        <v>insert into game_score (id, matchid, squad, goals, points, time_type) values (1142, 284, 51, 0, 0, 1);</v>
      </c>
    </row>
    <row r="55" spans="1:7" x14ac:dyDescent="0.25">
      <c r="A55">
        <f t="shared" si="3"/>
        <v>1143</v>
      </c>
      <c r="B55">
        <f t="shared" ref="B55" si="32">B51+1</f>
        <v>285</v>
      </c>
      <c r="C55">
        <v>55</v>
      </c>
      <c r="D55">
        <v>1</v>
      </c>
      <c r="E55">
        <v>2</v>
      </c>
      <c r="F55">
        <v>2</v>
      </c>
      <c r="G55" t="str">
        <f t="shared" si="2"/>
        <v>insert into game_score (id, matchid, squad, goals, points, time_type) values (1143, 285, 55, 1, 2, 2);</v>
      </c>
    </row>
    <row r="56" spans="1:7" x14ac:dyDescent="0.25">
      <c r="A56">
        <f t="shared" si="3"/>
        <v>1144</v>
      </c>
      <c r="B56">
        <f t="shared" ref="B56" si="33">B55</f>
        <v>285</v>
      </c>
      <c r="C56">
        <v>55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(1144, 285, 55, 0, 0, 1);</v>
      </c>
    </row>
    <row r="57" spans="1:7" x14ac:dyDescent="0.25">
      <c r="A57">
        <f t="shared" si="3"/>
        <v>1145</v>
      </c>
      <c r="B57">
        <f t="shared" ref="B57" si="34">B55</f>
        <v>285</v>
      </c>
      <c r="C57">
        <v>54</v>
      </c>
      <c r="D57">
        <v>0</v>
      </c>
      <c r="E57">
        <v>0</v>
      </c>
      <c r="F57">
        <v>2</v>
      </c>
      <c r="G57" t="str">
        <f t="shared" si="2"/>
        <v>insert into game_score (id, matchid, squad, goals, points, time_type) values (1145, 285, 54, 0, 0, 2);</v>
      </c>
    </row>
    <row r="58" spans="1:7" x14ac:dyDescent="0.25">
      <c r="A58">
        <f t="shared" si="3"/>
        <v>1146</v>
      </c>
      <c r="B58">
        <f t="shared" ref="B58" si="35">B55</f>
        <v>285</v>
      </c>
      <c r="C58">
        <v>54</v>
      </c>
      <c r="D58">
        <v>0</v>
      </c>
      <c r="E58">
        <v>0</v>
      </c>
      <c r="F58">
        <v>1</v>
      </c>
      <c r="G58" t="str">
        <f t="shared" si="2"/>
        <v>insert into game_score (id, matchid, squad, goals, points, time_type) values (1146, 285, 54, 0, 0, 1);</v>
      </c>
    </row>
    <row r="59" spans="1:7" x14ac:dyDescent="0.25">
      <c r="A59">
        <f t="shared" si="3"/>
        <v>1147</v>
      </c>
      <c r="B59">
        <f t="shared" ref="B59:B75" si="36">B55+1</f>
        <v>286</v>
      </c>
      <c r="C59">
        <v>598</v>
      </c>
      <c r="D59">
        <v>2</v>
      </c>
      <c r="E59">
        <v>2</v>
      </c>
      <c r="F59">
        <v>2</v>
      </c>
      <c r="G59" t="str">
        <f t="shared" si="2"/>
        <v>insert into game_score (id, matchid, squad, goals, points, time_type) values (1147, 286, 598, 2, 2, 2);</v>
      </c>
    </row>
    <row r="60" spans="1:7" x14ac:dyDescent="0.25">
      <c r="A60">
        <f t="shared" si="3"/>
        <v>1148</v>
      </c>
      <c r="B60">
        <f t="shared" ref="B60:B76" si="37">B59</f>
        <v>286</v>
      </c>
      <c r="C60">
        <v>598</v>
      </c>
      <c r="D60">
        <v>1</v>
      </c>
      <c r="E60">
        <v>0</v>
      </c>
      <c r="F60">
        <v>1</v>
      </c>
      <c r="G60" t="str">
        <f t="shared" si="2"/>
        <v>insert into game_score (id, matchid, squad, goals, points, time_type) values (1148, 286, 598, 1, 0, 1);</v>
      </c>
    </row>
    <row r="61" spans="1:7" x14ac:dyDescent="0.25">
      <c r="A61">
        <f t="shared" si="3"/>
        <v>1149</v>
      </c>
      <c r="B61">
        <f t="shared" ref="B61:B77" si="38">B59</f>
        <v>286</v>
      </c>
      <c r="C61">
        <v>56</v>
      </c>
      <c r="D61">
        <v>1</v>
      </c>
      <c r="E61">
        <v>0</v>
      </c>
      <c r="F61">
        <v>2</v>
      </c>
      <c r="G61" t="str">
        <f t="shared" si="2"/>
        <v>insert into game_score (id, matchid, squad, goals, points, time_type) values (1149, 286, 56, 1, 0, 2);</v>
      </c>
    </row>
    <row r="62" spans="1:7" x14ac:dyDescent="0.25">
      <c r="A62">
        <f t="shared" si="3"/>
        <v>1150</v>
      </c>
      <c r="B62">
        <f t="shared" ref="B62:B78" si="39">B59</f>
        <v>286</v>
      </c>
      <c r="C62">
        <v>56</v>
      </c>
      <c r="D62">
        <v>0</v>
      </c>
      <c r="E62">
        <v>0</v>
      </c>
      <c r="F62">
        <v>1</v>
      </c>
      <c r="G62" t="str">
        <f t="shared" si="2"/>
        <v>insert into game_score (id, matchid, squad, goals, points, time_type) values (1150, 286, 56, 0, 0, 1);</v>
      </c>
    </row>
    <row r="63" spans="1:7" x14ac:dyDescent="0.25">
      <c r="A63">
        <f t="shared" si="3"/>
        <v>1151</v>
      </c>
      <c r="B63">
        <f t="shared" si="36"/>
        <v>287</v>
      </c>
      <c r="C63">
        <v>56</v>
      </c>
      <c r="D63">
        <v>4</v>
      </c>
      <c r="E63">
        <v>2</v>
      </c>
      <c r="F63">
        <v>2</v>
      </c>
      <c r="G63" t="str">
        <f t="shared" si="2"/>
        <v>insert into game_score (id, matchid, squad, goals, points, time_type) values (1151, 287, 56, 4, 2, 2);</v>
      </c>
    </row>
    <row r="64" spans="1:7" x14ac:dyDescent="0.25">
      <c r="A64">
        <f t="shared" si="3"/>
        <v>1152</v>
      </c>
      <c r="B64">
        <f t="shared" si="37"/>
        <v>287</v>
      </c>
      <c r="C64">
        <v>56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(1152, 287, 56, 2, 0, 1);</v>
      </c>
    </row>
    <row r="65" spans="1:7" x14ac:dyDescent="0.25">
      <c r="A65">
        <f t="shared" si="3"/>
        <v>1153</v>
      </c>
      <c r="B65">
        <f t="shared" si="38"/>
        <v>287</v>
      </c>
      <c r="C65">
        <v>51</v>
      </c>
      <c r="D65">
        <v>3</v>
      </c>
      <c r="E65">
        <v>0</v>
      </c>
      <c r="F65">
        <v>2</v>
      </c>
      <c r="G65" t="str">
        <f t="shared" si="2"/>
        <v>insert into game_score (id, matchid, squad, goals, points, time_type) values (1153, 287, 51, 3, 0, 2);</v>
      </c>
    </row>
    <row r="66" spans="1:7" x14ac:dyDescent="0.25">
      <c r="A66">
        <f t="shared" si="3"/>
        <v>1154</v>
      </c>
      <c r="B66">
        <f t="shared" si="39"/>
        <v>287</v>
      </c>
      <c r="C66">
        <v>51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(1154, 287, 51, 1, 0, 1);</v>
      </c>
    </row>
    <row r="67" spans="1:7" x14ac:dyDescent="0.25">
      <c r="A67">
        <f t="shared" si="3"/>
        <v>1155</v>
      </c>
      <c r="B67">
        <f t="shared" si="36"/>
        <v>288</v>
      </c>
      <c r="C67">
        <v>598</v>
      </c>
      <c r="D67">
        <v>0</v>
      </c>
      <c r="E67">
        <v>1</v>
      </c>
      <c r="F67">
        <v>2</v>
      </c>
      <c r="G67" t="str">
        <f t="shared" si="2"/>
        <v>insert into game_score (id, matchid, squad, goals, points, time_type) values (1155, 288, 598, 0, 1, 2);</v>
      </c>
    </row>
    <row r="68" spans="1:7" x14ac:dyDescent="0.25">
      <c r="A68">
        <f t="shared" si="3"/>
        <v>1156</v>
      </c>
      <c r="B68">
        <f t="shared" si="37"/>
        <v>288</v>
      </c>
      <c r="C68">
        <v>598</v>
      </c>
      <c r="D68">
        <v>0</v>
      </c>
      <c r="E68">
        <v>0</v>
      </c>
      <c r="F68">
        <v>1</v>
      </c>
      <c r="G68" t="str">
        <f t="shared" si="2"/>
        <v>insert into game_score (id, matchid, squad, goals, points, time_type) values (1156, 288, 598, 0, 0, 1);</v>
      </c>
    </row>
    <row r="69" spans="1:7" x14ac:dyDescent="0.25">
      <c r="A69">
        <f t="shared" si="3"/>
        <v>1157</v>
      </c>
      <c r="B69">
        <f t="shared" si="38"/>
        <v>288</v>
      </c>
      <c r="C69">
        <v>55</v>
      </c>
      <c r="D69">
        <v>0</v>
      </c>
      <c r="E69">
        <v>1</v>
      </c>
      <c r="F69">
        <v>2</v>
      </c>
      <c r="G69" t="str">
        <f t="shared" si="2"/>
        <v>insert into game_score (id, matchid, squad, goals, points, time_type) values (1157, 288, 55, 0, 1, 2);</v>
      </c>
    </row>
    <row r="70" spans="1:7" x14ac:dyDescent="0.25">
      <c r="A70">
        <f t="shared" si="3"/>
        <v>1158</v>
      </c>
      <c r="B70">
        <f t="shared" si="39"/>
        <v>288</v>
      </c>
      <c r="C70">
        <v>55</v>
      </c>
      <c r="D70">
        <v>0</v>
      </c>
      <c r="E70">
        <v>0</v>
      </c>
      <c r="F70">
        <v>1</v>
      </c>
      <c r="G70" t="str">
        <f t="shared" si="2"/>
        <v>insert into game_score (id, matchid, squad, goals, points, time_type) values (1158, 288, 55, 0, 0, 1);</v>
      </c>
    </row>
    <row r="71" spans="1:7" x14ac:dyDescent="0.25">
      <c r="A71">
        <f t="shared" si="3"/>
        <v>1159</v>
      </c>
      <c r="B71">
        <f t="shared" si="36"/>
        <v>289</v>
      </c>
      <c r="C71">
        <v>56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(1159, 289, 56, 2, 2, 2);</v>
      </c>
    </row>
    <row r="72" spans="1:7" x14ac:dyDescent="0.25">
      <c r="A72">
        <f t="shared" si="3"/>
        <v>1160</v>
      </c>
      <c r="B72">
        <f t="shared" si="37"/>
        <v>289</v>
      </c>
      <c r="C72">
        <v>56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(1160, 289, 56, 1, 0, 1);</v>
      </c>
    </row>
    <row r="73" spans="1:7" x14ac:dyDescent="0.25">
      <c r="A73">
        <f t="shared" si="3"/>
        <v>1161</v>
      </c>
      <c r="B73">
        <f t="shared" si="38"/>
        <v>289</v>
      </c>
      <c r="C73">
        <v>595</v>
      </c>
      <c r="D73">
        <v>0</v>
      </c>
      <c r="E73">
        <v>0</v>
      </c>
      <c r="F73">
        <v>2</v>
      </c>
      <c r="G73" t="str">
        <f t="shared" si="2"/>
        <v>insert into game_score (id, matchid, squad, goals, points, time_type) values (1161, 289, 595, 0, 0, 2);</v>
      </c>
    </row>
    <row r="74" spans="1:7" x14ac:dyDescent="0.25">
      <c r="A74">
        <f t="shared" si="3"/>
        <v>1162</v>
      </c>
      <c r="B74">
        <f t="shared" si="39"/>
        <v>289</v>
      </c>
      <c r="C74">
        <v>595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(1162, 289, 595, 0, 0, 1);</v>
      </c>
    </row>
    <row r="75" spans="1:7" x14ac:dyDescent="0.25">
      <c r="A75">
        <f t="shared" si="3"/>
        <v>1163</v>
      </c>
      <c r="B75">
        <f t="shared" si="36"/>
        <v>290</v>
      </c>
      <c r="C75">
        <v>598</v>
      </c>
      <c r="D75">
        <v>1</v>
      </c>
      <c r="E75">
        <v>2</v>
      </c>
      <c r="F75">
        <v>2</v>
      </c>
      <c r="G75" t="str">
        <f t="shared" si="2"/>
        <v>insert into game_score (id, matchid, squad, goals, points, time_type) values (1163, 290, 598, 1, 2, 2);</v>
      </c>
    </row>
    <row r="76" spans="1:7" x14ac:dyDescent="0.25">
      <c r="A76">
        <f t="shared" si="3"/>
        <v>1164</v>
      </c>
      <c r="B76">
        <f t="shared" si="37"/>
        <v>290</v>
      </c>
      <c r="C76">
        <v>598</v>
      </c>
      <c r="D76">
        <v>1</v>
      </c>
      <c r="E76">
        <v>0</v>
      </c>
      <c r="F76">
        <v>1</v>
      </c>
      <c r="G76" t="str">
        <f t="shared" si="2"/>
        <v>insert into game_score (id, matchid, squad, goals, points, time_type) values (1164, 290, 598, 1, 0, 1);</v>
      </c>
    </row>
    <row r="77" spans="1:7" x14ac:dyDescent="0.25">
      <c r="A77">
        <f t="shared" si="3"/>
        <v>1165</v>
      </c>
      <c r="B77">
        <f t="shared" si="38"/>
        <v>290</v>
      </c>
      <c r="C77">
        <v>54</v>
      </c>
      <c r="D77">
        <v>0</v>
      </c>
      <c r="E77">
        <v>0</v>
      </c>
      <c r="F77">
        <v>2</v>
      </c>
      <c r="G77" t="str">
        <f t="shared" si="2"/>
        <v>insert into game_score (id, matchid, squad, goals, points, time_type) values (1165, 290, 54, 0, 0, 2);</v>
      </c>
    </row>
    <row r="78" spans="1:7" x14ac:dyDescent="0.25">
      <c r="A78">
        <f t="shared" si="3"/>
        <v>1166</v>
      </c>
      <c r="B78">
        <f t="shared" si="39"/>
        <v>290</v>
      </c>
      <c r="C78">
        <v>54</v>
      </c>
      <c r="D78">
        <v>0</v>
      </c>
      <c r="E78">
        <v>0</v>
      </c>
      <c r="F78">
        <v>1</v>
      </c>
      <c r="G78" t="str">
        <f t="shared" si="2"/>
        <v>insert into game_score (id, matchid, squad, goals, points, time_type) values (1166, 290, 54, 0, 0, 1);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291</v>
      </c>
      <c r="B2" s="2" t="str">
        <f>"1957-03-07"</f>
        <v>1957-03-07</v>
      </c>
      <c r="C2">
        <v>2</v>
      </c>
      <c r="G2" t="str">
        <f t="shared" si="0"/>
        <v>insert into game (matchid, matchdate, game_type) values (291, '1957-03-07', 2);</v>
      </c>
    </row>
    <row r="3" spans="1:7" x14ac:dyDescent="0.25">
      <c r="A3">
        <f>A2+1</f>
        <v>292</v>
      </c>
      <c r="B3" s="2" t="str">
        <f>"1957-03-10"</f>
        <v>1957-03-10</v>
      </c>
      <c r="C3">
        <v>2</v>
      </c>
      <c r="G3" t="str">
        <f t="shared" si="0"/>
        <v>insert into game (matchid, matchdate, game_type) values (292, '1957-03-10', 2);</v>
      </c>
    </row>
    <row r="4" spans="1:7" x14ac:dyDescent="0.25">
      <c r="A4">
        <f t="shared" ref="A4:A22" si="1">A3+1</f>
        <v>293</v>
      </c>
      <c r="B4" s="2" t="str">
        <f>"1957-03-13"</f>
        <v>1957-03-13</v>
      </c>
      <c r="C4">
        <v>2</v>
      </c>
      <c r="G4" t="str">
        <f t="shared" si="0"/>
        <v>insert into game (matchid, matchdate, game_type) values (293, '1957-03-13', 2);</v>
      </c>
    </row>
    <row r="5" spans="1:7" x14ac:dyDescent="0.25">
      <c r="A5">
        <f t="shared" si="1"/>
        <v>294</v>
      </c>
      <c r="B5" s="2" t="str">
        <f>"1957-03-13"</f>
        <v>1957-03-13</v>
      </c>
      <c r="C5">
        <v>2</v>
      </c>
      <c r="G5" t="str">
        <f t="shared" si="0"/>
        <v>insert into game (matchid, matchdate, game_type) values (294, '1957-03-13', 2);</v>
      </c>
    </row>
    <row r="6" spans="1:7" x14ac:dyDescent="0.25">
      <c r="A6">
        <f t="shared" si="1"/>
        <v>295</v>
      </c>
      <c r="B6" s="2" t="str">
        <f>"1957-03-16"</f>
        <v>1957-03-16</v>
      </c>
      <c r="C6">
        <v>2</v>
      </c>
      <c r="G6" t="str">
        <f t="shared" si="0"/>
        <v>insert into game (matchid, matchdate, game_type) values (295, '1957-03-16', 2);</v>
      </c>
    </row>
    <row r="7" spans="1:7" x14ac:dyDescent="0.25">
      <c r="A7">
        <f t="shared" si="1"/>
        <v>296</v>
      </c>
      <c r="B7" s="2" t="str">
        <f>"1957-03-17"</f>
        <v>1957-03-17</v>
      </c>
      <c r="C7">
        <v>2</v>
      </c>
      <c r="G7" t="str">
        <f t="shared" si="0"/>
        <v>insert into game (matchid, matchdate, game_type) values (296, '1957-03-17', 2);</v>
      </c>
    </row>
    <row r="8" spans="1:7" x14ac:dyDescent="0.25">
      <c r="A8">
        <f t="shared" si="1"/>
        <v>297</v>
      </c>
      <c r="B8" s="2" t="str">
        <f>"1957-03-17"</f>
        <v>1957-03-17</v>
      </c>
      <c r="C8">
        <v>2</v>
      </c>
      <c r="G8" t="str">
        <f t="shared" si="0"/>
        <v>insert into game (matchid, matchdate, game_type) values (297, '1957-03-17', 2);</v>
      </c>
    </row>
    <row r="9" spans="1:7" x14ac:dyDescent="0.25">
      <c r="A9">
        <f t="shared" si="1"/>
        <v>298</v>
      </c>
      <c r="B9" s="2" t="str">
        <f>"1957-03-20"</f>
        <v>1957-03-20</v>
      </c>
      <c r="C9">
        <v>2</v>
      </c>
      <c r="G9" t="str">
        <f t="shared" si="0"/>
        <v>insert into game (matchid, matchdate, game_type) values (298, '1957-03-20', 2);</v>
      </c>
    </row>
    <row r="10" spans="1:7" x14ac:dyDescent="0.25">
      <c r="A10">
        <f t="shared" si="1"/>
        <v>299</v>
      </c>
      <c r="B10" s="2" t="str">
        <f>"1957-03-21"</f>
        <v>1957-03-21</v>
      </c>
      <c r="C10">
        <v>2</v>
      </c>
      <c r="G10" t="str">
        <f t="shared" si="0"/>
        <v>insert into game (matchid, matchdate, game_type) values (299, '1957-03-21', 2);</v>
      </c>
    </row>
    <row r="11" spans="1:7" x14ac:dyDescent="0.25">
      <c r="A11">
        <f t="shared" si="1"/>
        <v>300</v>
      </c>
      <c r="B11" s="2" t="str">
        <f>"1957-03-21"</f>
        <v>1957-03-21</v>
      </c>
      <c r="C11">
        <v>2</v>
      </c>
      <c r="G11" t="str">
        <f t="shared" si="0"/>
        <v>insert into game (matchid, matchdate, game_type) values (300, '1957-03-21', 2);</v>
      </c>
    </row>
    <row r="12" spans="1:7" x14ac:dyDescent="0.25">
      <c r="A12">
        <f t="shared" si="1"/>
        <v>301</v>
      </c>
      <c r="B12" s="2" t="str">
        <f>"1957-03-23"</f>
        <v>1957-03-23</v>
      </c>
      <c r="C12">
        <v>2</v>
      </c>
      <c r="G12" t="str">
        <f t="shared" si="0"/>
        <v>insert into game (matchid, matchdate, game_type) values (301, '1957-03-23', 2);</v>
      </c>
    </row>
    <row r="13" spans="1:7" x14ac:dyDescent="0.25">
      <c r="A13">
        <f t="shared" si="1"/>
        <v>302</v>
      </c>
      <c r="B13" s="2" t="str">
        <f>"1957-03-24"</f>
        <v>1957-03-24</v>
      </c>
      <c r="C13">
        <v>2</v>
      </c>
      <c r="G13" t="str">
        <f t="shared" si="0"/>
        <v>insert into game (matchid, matchdate, game_type) values (302, '1957-03-24', 2);</v>
      </c>
    </row>
    <row r="14" spans="1:7" x14ac:dyDescent="0.25">
      <c r="A14">
        <f t="shared" si="1"/>
        <v>303</v>
      </c>
      <c r="B14" s="2" t="str">
        <f>"1957-03-24"</f>
        <v>1957-03-24</v>
      </c>
      <c r="C14">
        <v>2</v>
      </c>
      <c r="G14" t="str">
        <f t="shared" si="0"/>
        <v>insert into game (matchid, matchdate, game_type) values (303, '1957-03-24', 2);</v>
      </c>
    </row>
    <row r="15" spans="1:7" x14ac:dyDescent="0.25">
      <c r="A15">
        <f t="shared" si="1"/>
        <v>304</v>
      </c>
      <c r="B15" s="2" t="str">
        <f>"1957-03-27"</f>
        <v>1957-03-27</v>
      </c>
      <c r="C15">
        <v>2</v>
      </c>
      <c r="G15" t="str">
        <f t="shared" si="0"/>
        <v>insert into game (matchid, matchdate, game_type) values (304, '1957-03-27', 2);</v>
      </c>
    </row>
    <row r="16" spans="1:7" x14ac:dyDescent="0.25">
      <c r="A16">
        <f t="shared" si="1"/>
        <v>305</v>
      </c>
      <c r="B16" s="2" t="str">
        <f>"1957-03-28"</f>
        <v>1957-03-28</v>
      </c>
      <c r="C16">
        <v>2</v>
      </c>
      <c r="G16" t="str">
        <f t="shared" si="0"/>
        <v>insert into game (matchid, matchdate, game_type) values (305, '1957-03-28', 2);</v>
      </c>
    </row>
    <row r="17" spans="1:7" x14ac:dyDescent="0.25">
      <c r="A17">
        <f t="shared" si="1"/>
        <v>306</v>
      </c>
      <c r="B17" s="2" t="str">
        <f>"1957-03-28"</f>
        <v>1957-03-28</v>
      </c>
      <c r="C17">
        <v>2</v>
      </c>
      <c r="G17" t="str">
        <f t="shared" si="0"/>
        <v>insert into game (matchid, matchdate, game_type) values (306, '1957-03-28', 2);</v>
      </c>
    </row>
    <row r="18" spans="1:7" x14ac:dyDescent="0.25">
      <c r="A18">
        <f t="shared" si="1"/>
        <v>307</v>
      </c>
      <c r="B18" s="2" t="str">
        <f>"1957-03-31"</f>
        <v>1957-03-31</v>
      </c>
      <c r="C18">
        <v>2</v>
      </c>
      <c r="G18" t="str">
        <f t="shared" si="0"/>
        <v>insert into game (matchid, matchdate, game_type) values (307, '1957-03-31', 2);</v>
      </c>
    </row>
    <row r="19" spans="1:7" x14ac:dyDescent="0.25">
      <c r="A19">
        <f t="shared" si="1"/>
        <v>308</v>
      </c>
      <c r="B19" s="2" t="str">
        <f>"1957-04-01"</f>
        <v>1957-04-01</v>
      </c>
      <c r="C19">
        <v>2</v>
      </c>
      <c r="G19" t="str">
        <f t="shared" si="0"/>
        <v>insert into game (matchid, matchdate, game_type) values (308, '1957-04-01', 2);</v>
      </c>
    </row>
    <row r="20" spans="1:7" x14ac:dyDescent="0.25">
      <c r="A20">
        <f t="shared" si="1"/>
        <v>309</v>
      </c>
      <c r="B20" s="2" t="str">
        <f>"1957-04-01"</f>
        <v>1957-04-01</v>
      </c>
      <c r="C20">
        <v>2</v>
      </c>
      <c r="G20" t="str">
        <f t="shared" si="0"/>
        <v>insert into game (matchid, matchdate, game_type) values (309, '1957-04-01', 2);</v>
      </c>
    </row>
    <row r="21" spans="1:7" x14ac:dyDescent="0.25">
      <c r="A21">
        <f t="shared" si="1"/>
        <v>310</v>
      </c>
      <c r="B21" s="2" t="str">
        <f>"1957-04-03"</f>
        <v>1957-04-03</v>
      </c>
      <c r="C21">
        <v>2</v>
      </c>
      <c r="G21" t="str">
        <f t="shared" si="0"/>
        <v>insert into game (matchid, matchdate, game_type) values (310, '1957-04-03', 2);</v>
      </c>
    </row>
    <row r="22" spans="1:7" x14ac:dyDescent="0.25">
      <c r="A22">
        <f t="shared" si="1"/>
        <v>311</v>
      </c>
      <c r="B22" s="2" t="str">
        <f>"1957-04-06"</f>
        <v>1957-04-06</v>
      </c>
      <c r="C22">
        <v>2</v>
      </c>
      <c r="G22" t="str">
        <f t="shared" si="0"/>
        <v>insert into game (matchid, matchdate, game_type) values (311, '1957-04-06',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1167</v>
      </c>
      <c r="B25">
        <v>291</v>
      </c>
      <c r="C25">
        <v>598</v>
      </c>
      <c r="D25">
        <v>5</v>
      </c>
      <c r="E25">
        <v>2</v>
      </c>
      <c r="F25">
        <v>2</v>
      </c>
      <c r="G25" t="str">
        <f t="shared" ref="G25:G72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(1167, 291, 598, 5, 2, 2);</v>
      </c>
    </row>
    <row r="26" spans="1:7" x14ac:dyDescent="0.25">
      <c r="A26">
        <f>A25+1</f>
        <v>1168</v>
      </c>
      <c r="B26">
        <f>B25</f>
        <v>291</v>
      </c>
      <c r="C26">
        <v>598</v>
      </c>
      <c r="D26">
        <v>2</v>
      </c>
      <c r="E26">
        <v>0</v>
      </c>
      <c r="F26">
        <v>1</v>
      </c>
      <c r="G26" t="str">
        <f t="shared" si="2"/>
        <v>insert into game_score (id, matchid, squad, goals, points, time_type) values (1168, 291, 598, 2, 0, 1);</v>
      </c>
    </row>
    <row r="27" spans="1:7" x14ac:dyDescent="0.25">
      <c r="A27">
        <f t="shared" ref="A27:A90" si="3">A26+1</f>
        <v>1169</v>
      </c>
      <c r="B27">
        <f>B25</f>
        <v>291</v>
      </c>
      <c r="C27">
        <v>593</v>
      </c>
      <c r="D27">
        <v>2</v>
      </c>
      <c r="E27">
        <v>0</v>
      </c>
      <c r="F27">
        <v>2</v>
      </c>
      <c r="G27" t="str">
        <f t="shared" si="2"/>
        <v>insert into game_score (id, matchid, squad, goals, points, time_type) values (1169, 291, 593, 2, 0, 2);</v>
      </c>
    </row>
    <row r="28" spans="1:7" x14ac:dyDescent="0.25">
      <c r="A28">
        <f t="shared" si="3"/>
        <v>1170</v>
      </c>
      <c r="B28">
        <f>B25</f>
        <v>291</v>
      </c>
      <c r="C28">
        <v>593</v>
      </c>
      <c r="D28">
        <v>2</v>
      </c>
      <c r="E28">
        <v>0</v>
      </c>
      <c r="F28">
        <v>1</v>
      </c>
      <c r="G28" t="str">
        <f t="shared" si="2"/>
        <v>insert into game_score (id, matchid, squad, goals, points, time_type) values (1170, 291, 593, 2, 0, 1);</v>
      </c>
    </row>
    <row r="29" spans="1:7" x14ac:dyDescent="0.25">
      <c r="A29">
        <f t="shared" si="3"/>
        <v>1171</v>
      </c>
      <c r="B29">
        <f>B25+1</f>
        <v>292</v>
      </c>
      <c r="C29">
        <v>51</v>
      </c>
      <c r="D29">
        <v>2</v>
      </c>
      <c r="E29">
        <v>2</v>
      </c>
      <c r="F29">
        <v>2</v>
      </c>
      <c r="G29" t="str">
        <f t="shared" si="2"/>
        <v>insert into game_score (id, matchid, squad, goals, points, time_type) values (1171, 292, 51, 2, 2, 2);</v>
      </c>
    </row>
    <row r="30" spans="1:7" x14ac:dyDescent="0.25">
      <c r="A30">
        <f t="shared" si="3"/>
        <v>1172</v>
      </c>
      <c r="B30">
        <f>B29</f>
        <v>292</v>
      </c>
      <c r="C30">
        <v>51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(1172, 292, 51, 2, 0, 1);</v>
      </c>
    </row>
    <row r="31" spans="1:7" x14ac:dyDescent="0.25">
      <c r="A31">
        <f t="shared" si="3"/>
        <v>1173</v>
      </c>
      <c r="B31">
        <f>B29</f>
        <v>292</v>
      </c>
      <c r="C31">
        <v>593</v>
      </c>
      <c r="D31">
        <v>1</v>
      </c>
      <c r="E31">
        <v>0</v>
      </c>
      <c r="F31">
        <v>2</v>
      </c>
      <c r="G31" t="str">
        <f t="shared" si="2"/>
        <v>insert into game_score (id, matchid, squad, goals, points, time_type) values (1173, 292, 593, 1, 0, 2);</v>
      </c>
    </row>
    <row r="32" spans="1:7" x14ac:dyDescent="0.25">
      <c r="A32">
        <f t="shared" si="3"/>
        <v>1174</v>
      </c>
      <c r="B32">
        <f>B29</f>
        <v>292</v>
      </c>
      <c r="C32">
        <v>593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(1174, 292, 593, 1, 0, 1);</v>
      </c>
    </row>
    <row r="33" spans="1:7" x14ac:dyDescent="0.25">
      <c r="A33">
        <f t="shared" si="3"/>
        <v>1175</v>
      </c>
      <c r="B33">
        <f t="shared" ref="B33" si="4">B29+1</f>
        <v>293</v>
      </c>
      <c r="C33">
        <v>54</v>
      </c>
      <c r="D33">
        <v>8</v>
      </c>
      <c r="E33">
        <v>2</v>
      </c>
      <c r="F33">
        <v>2</v>
      </c>
      <c r="G33" t="str">
        <f t="shared" si="2"/>
        <v>insert into game_score (id, matchid, squad, goals, points, time_type) values (1175, 293, 54, 8, 2, 2);</v>
      </c>
    </row>
    <row r="34" spans="1:7" x14ac:dyDescent="0.25">
      <c r="A34">
        <f t="shared" si="3"/>
        <v>1176</v>
      </c>
      <c r="B34">
        <f t="shared" ref="B34" si="5">B33</f>
        <v>293</v>
      </c>
      <c r="C34">
        <v>54</v>
      </c>
      <c r="D34">
        <v>3</v>
      </c>
      <c r="E34">
        <v>0</v>
      </c>
      <c r="F34">
        <v>1</v>
      </c>
      <c r="G34" t="str">
        <f t="shared" si="2"/>
        <v>insert into game_score (id, matchid, squad, goals, points, time_type) values (1176, 293, 54, 3, 0, 1);</v>
      </c>
    </row>
    <row r="35" spans="1:7" x14ac:dyDescent="0.25">
      <c r="A35">
        <f t="shared" si="3"/>
        <v>1177</v>
      </c>
      <c r="B35">
        <f t="shared" ref="B35" si="6">B33</f>
        <v>293</v>
      </c>
      <c r="C35">
        <v>57</v>
      </c>
      <c r="D35">
        <v>2</v>
      </c>
      <c r="E35">
        <v>0</v>
      </c>
      <c r="F35">
        <v>2</v>
      </c>
      <c r="G35" t="str">
        <f t="shared" si="2"/>
        <v>insert into game_score (id, matchid, squad, goals, points, time_type) values (1177, 293, 57, 2, 0, 2);</v>
      </c>
    </row>
    <row r="36" spans="1:7" x14ac:dyDescent="0.25">
      <c r="A36">
        <f t="shared" si="3"/>
        <v>1178</v>
      </c>
      <c r="B36">
        <f t="shared" ref="B36" si="7">B33</f>
        <v>293</v>
      </c>
      <c r="C36">
        <v>57</v>
      </c>
      <c r="D36">
        <v>2</v>
      </c>
      <c r="E36">
        <v>0</v>
      </c>
      <c r="F36">
        <v>1</v>
      </c>
      <c r="G36" t="str">
        <f t="shared" si="2"/>
        <v>insert into game_score (id, matchid, squad, goals, points, time_type) values (1178, 293, 57, 2, 0, 1);</v>
      </c>
    </row>
    <row r="37" spans="1:7" x14ac:dyDescent="0.25">
      <c r="A37">
        <f t="shared" si="3"/>
        <v>1179</v>
      </c>
      <c r="B37">
        <f t="shared" ref="B37" si="8">B33+1</f>
        <v>294</v>
      </c>
      <c r="C37">
        <v>55</v>
      </c>
      <c r="D37">
        <v>4</v>
      </c>
      <c r="E37">
        <v>2</v>
      </c>
      <c r="F37">
        <v>2</v>
      </c>
      <c r="G37" t="str">
        <f t="shared" si="2"/>
        <v>insert into game_score (id, matchid, squad, goals, points, time_type) values (1179, 294, 55, 4, 2, 2);</v>
      </c>
    </row>
    <row r="38" spans="1:7" x14ac:dyDescent="0.25">
      <c r="A38">
        <f t="shared" si="3"/>
        <v>1180</v>
      </c>
      <c r="B38">
        <f t="shared" ref="B38" si="9">B37</f>
        <v>294</v>
      </c>
      <c r="C38">
        <v>55</v>
      </c>
      <c r="D38">
        <v>3</v>
      </c>
      <c r="E38">
        <v>0</v>
      </c>
      <c r="F38">
        <v>1</v>
      </c>
      <c r="G38" t="str">
        <f t="shared" si="2"/>
        <v>insert into game_score (id, matchid, squad, goals, points, time_type) values (1180, 294, 55, 3, 0, 1);</v>
      </c>
    </row>
    <row r="39" spans="1:7" x14ac:dyDescent="0.25">
      <c r="A39">
        <f t="shared" si="3"/>
        <v>1181</v>
      </c>
      <c r="B39">
        <f t="shared" ref="B39" si="10">B37</f>
        <v>294</v>
      </c>
      <c r="C39">
        <v>56</v>
      </c>
      <c r="D39">
        <v>2</v>
      </c>
      <c r="E39">
        <v>0</v>
      </c>
      <c r="F39">
        <v>2</v>
      </c>
      <c r="G39" t="str">
        <f t="shared" si="2"/>
        <v>insert into game_score (id, matchid, squad, goals, points, time_type) values (1181, 294, 56, 2, 0, 2);</v>
      </c>
    </row>
    <row r="40" spans="1:7" x14ac:dyDescent="0.25">
      <c r="A40">
        <f t="shared" si="3"/>
        <v>1182</v>
      </c>
      <c r="B40">
        <f t="shared" ref="B40" si="11">B37</f>
        <v>294</v>
      </c>
      <c r="C40">
        <v>56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(1182, 294, 56, 1, 0, 1);</v>
      </c>
    </row>
    <row r="41" spans="1:7" x14ac:dyDescent="0.25">
      <c r="A41">
        <f t="shared" si="3"/>
        <v>1183</v>
      </c>
      <c r="B41">
        <f t="shared" ref="B41" si="12">B37+1</f>
        <v>295</v>
      </c>
      <c r="C41">
        <v>51</v>
      </c>
      <c r="D41">
        <v>1</v>
      </c>
      <c r="E41">
        <v>2</v>
      </c>
      <c r="F41">
        <v>2</v>
      </c>
      <c r="G41" t="str">
        <f t="shared" si="2"/>
        <v>insert into game_score (id, matchid, squad, goals, points, time_type) values (1183, 295, 51, 1, 2, 2);</v>
      </c>
    </row>
    <row r="42" spans="1:7" x14ac:dyDescent="0.25">
      <c r="A42">
        <f t="shared" si="3"/>
        <v>1184</v>
      </c>
      <c r="B42">
        <f t="shared" ref="B42" si="13">B41</f>
        <v>295</v>
      </c>
      <c r="C42">
        <v>51</v>
      </c>
      <c r="D42">
        <v>0</v>
      </c>
      <c r="E42">
        <v>0</v>
      </c>
      <c r="F42">
        <v>1</v>
      </c>
      <c r="G42" t="str">
        <f t="shared" si="2"/>
        <v>insert into game_score (id, matchid, squad, goals, points, time_type) values (1184, 295, 51, 0, 0, 1);</v>
      </c>
    </row>
    <row r="43" spans="1:7" x14ac:dyDescent="0.25">
      <c r="A43">
        <f t="shared" si="3"/>
        <v>1185</v>
      </c>
      <c r="B43">
        <f t="shared" ref="B43" si="14">B41</f>
        <v>295</v>
      </c>
      <c r="C43">
        <v>56</v>
      </c>
      <c r="D43">
        <v>0</v>
      </c>
      <c r="E43">
        <v>0</v>
      </c>
      <c r="F43">
        <v>2</v>
      </c>
      <c r="G43" t="str">
        <f t="shared" si="2"/>
        <v>insert into game_score (id, matchid, squad, goals, points, time_type) values (1185, 295, 56, 0, 0, 2);</v>
      </c>
    </row>
    <row r="44" spans="1:7" x14ac:dyDescent="0.25">
      <c r="A44">
        <f t="shared" si="3"/>
        <v>1186</v>
      </c>
      <c r="B44">
        <f t="shared" ref="B44" si="15">B41</f>
        <v>295</v>
      </c>
      <c r="C44">
        <v>56</v>
      </c>
      <c r="D44">
        <v>0</v>
      </c>
      <c r="E44">
        <v>0</v>
      </c>
      <c r="F44">
        <v>1</v>
      </c>
      <c r="G44" t="str">
        <f t="shared" si="2"/>
        <v>insert into game_score (id, matchid, squad, goals, points, time_type) values (1186, 295, 56, 0, 0, 1);</v>
      </c>
    </row>
    <row r="45" spans="1:7" x14ac:dyDescent="0.25">
      <c r="A45">
        <f t="shared" si="3"/>
        <v>1187</v>
      </c>
      <c r="B45">
        <f t="shared" ref="B45" si="16">B41+1</f>
        <v>296</v>
      </c>
      <c r="C45">
        <v>57</v>
      </c>
      <c r="D45">
        <v>1</v>
      </c>
      <c r="E45">
        <v>2</v>
      </c>
      <c r="F45">
        <v>2</v>
      </c>
      <c r="G45" t="str">
        <f t="shared" si="2"/>
        <v>insert into game_score (id, matchid, squad, goals, points, time_type) values (1187, 296, 57, 1, 2, 2);</v>
      </c>
    </row>
    <row r="46" spans="1:7" x14ac:dyDescent="0.25">
      <c r="A46">
        <f t="shared" si="3"/>
        <v>1188</v>
      </c>
      <c r="B46">
        <f t="shared" ref="B46" si="17">B45</f>
        <v>296</v>
      </c>
      <c r="C46">
        <v>57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(1188, 296, 57, 1, 0, 1);</v>
      </c>
    </row>
    <row r="47" spans="1:7" x14ac:dyDescent="0.25">
      <c r="A47">
        <f t="shared" si="3"/>
        <v>1189</v>
      </c>
      <c r="B47">
        <f t="shared" ref="B47" si="18">B45</f>
        <v>296</v>
      </c>
      <c r="C47">
        <v>598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(1189, 296, 598, 0, 0, 2);</v>
      </c>
    </row>
    <row r="48" spans="1:7" x14ac:dyDescent="0.25">
      <c r="A48">
        <f t="shared" si="3"/>
        <v>1190</v>
      </c>
      <c r="B48">
        <f t="shared" ref="B48" si="19">B45</f>
        <v>296</v>
      </c>
      <c r="C48">
        <v>598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(1190, 296, 598, 0, 0, 1);</v>
      </c>
    </row>
    <row r="49" spans="1:7" x14ac:dyDescent="0.25">
      <c r="A49">
        <f t="shared" si="3"/>
        <v>1191</v>
      </c>
      <c r="B49">
        <f t="shared" ref="B49" si="20">B45+1</f>
        <v>297</v>
      </c>
      <c r="C49">
        <v>54</v>
      </c>
      <c r="D49">
        <v>3</v>
      </c>
      <c r="E49">
        <v>2</v>
      </c>
      <c r="F49">
        <v>2</v>
      </c>
      <c r="G49" t="str">
        <f t="shared" si="2"/>
        <v>insert into game_score (id, matchid, squad, goals, points, time_type) values (1191, 297, 54, 3, 2, 2);</v>
      </c>
    </row>
    <row r="50" spans="1:7" x14ac:dyDescent="0.25">
      <c r="A50">
        <f t="shared" si="3"/>
        <v>1192</v>
      </c>
      <c r="B50">
        <f t="shared" ref="B50" si="21">B49</f>
        <v>297</v>
      </c>
      <c r="C50">
        <v>54</v>
      </c>
      <c r="D50">
        <v>2</v>
      </c>
      <c r="E50">
        <v>0</v>
      </c>
      <c r="F50">
        <v>1</v>
      </c>
      <c r="G50" t="str">
        <f t="shared" si="2"/>
        <v>insert into game_score (id, matchid, squad, goals, points, time_type) values (1192, 297, 54, 2, 0, 1);</v>
      </c>
    </row>
    <row r="51" spans="1:7" x14ac:dyDescent="0.25">
      <c r="A51">
        <f t="shared" si="3"/>
        <v>1193</v>
      </c>
      <c r="B51">
        <f t="shared" ref="B51" si="22">B49</f>
        <v>297</v>
      </c>
      <c r="C51">
        <v>593</v>
      </c>
      <c r="D51">
        <v>0</v>
      </c>
      <c r="E51">
        <v>0</v>
      </c>
      <c r="F51">
        <v>2</v>
      </c>
      <c r="G51" t="str">
        <f t="shared" si="2"/>
        <v>insert into game_score (id, matchid, squad, goals, points, time_type) values (1193, 297, 593, 0, 0, 2);</v>
      </c>
    </row>
    <row r="52" spans="1:7" x14ac:dyDescent="0.25">
      <c r="A52">
        <f t="shared" si="3"/>
        <v>1194</v>
      </c>
      <c r="B52">
        <f t="shared" ref="B52" si="23">B49</f>
        <v>297</v>
      </c>
      <c r="C52">
        <v>593</v>
      </c>
      <c r="D52">
        <v>0</v>
      </c>
      <c r="E52">
        <v>0</v>
      </c>
      <c r="F52">
        <v>1</v>
      </c>
      <c r="G52" t="str">
        <f t="shared" si="2"/>
        <v>insert into game_score (id, matchid, squad, goals, points, time_type) values (1194, 297, 593, 0, 0, 1);</v>
      </c>
    </row>
    <row r="53" spans="1:7" x14ac:dyDescent="0.25">
      <c r="A53">
        <f t="shared" si="3"/>
        <v>1195</v>
      </c>
      <c r="B53">
        <f t="shared" ref="B53" si="24">B49+1</f>
        <v>298</v>
      </c>
      <c r="C53">
        <v>54</v>
      </c>
      <c r="D53">
        <v>4</v>
      </c>
      <c r="E53">
        <v>2</v>
      </c>
      <c r="F53">
        <v>2</v>
      </c>
      <c r="G53" t="str">
        <f t="shared" si="2"/>
        <v>insert into game_score (id, matchid, squad, goals, points, time_type) values (1195, 298, 54, 4, 2, 2);</v>
      </c>
    </row>
    <row r="54" spans="1:7" x14ac:dyDescent="0.25">
      <c r="A54">
        <f t="shared" si="3"/>
        <v>1196</v>
      </c>
      <c r="B54">
        <f t="shared" ref="B54" si="25">B53</f>
        <v>298</v>
      </c>
      <c r="C54">
        <v>54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(1196, 298, 54, 1, 0, 1);</v>
      </c>
    </row>
    <row r="55" spans="1:7" x14ac:dyDescent="0.25">
      <c r="A55">
        <f t="shared" si="3"/>
        <v>1197</v>
      </c>
      <c r="B55">
        <f t="shared" ref="B55" si="26">B53</f>
        <v>298</v>
      </c>
      <c r="C55">
        <v>598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(1197, 298, 598, 0, 0, 2);</v>
      </c>
    </row>
    <row r="56" spans="1:7" x14ac:dyDescent="0.25">
      <c r="A56">
        <f t="shared" si="3"/>
        <v>1198</v>
      </c>
      <c r="B56">
        <f t="shared" ref="B56" si="27">B53</f>
        <v>298</v>
      </c>
      <c r="C56">
        <v>598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(1198, 298, 598, 0, 0, 1);</v>
      </c>
    </row>
    <row r="57" spans="1:7" x14ac:dyDescent="0.25">
      <c r="A57">
        <f t="shared" si="3"/>
        <v>1199</v>
      </c>
      <c r="B57">
        <f t="shared" ref="B57" si="28">B53+1</f>
        <v>299</v>
      </c>
      <c r="C57">
        <v>55</v>
      </c>
      <c r="D57">
        <v>7</v>
      </c>
      <c r="E57">
        <v>2</v>
      </c>
      <c r="F57">
        <v>2</v>
      </c>
      <c r="G57" t="str">
        <f t="shared" si="2"/>
        <v>insert into game_score (id, matchid, squad, goals, points, time_type) values (1199, 299, 55, 7, 2, 2);</v>
      </c>
    </row>
    <row r="58" spans="1:7" x14ac:dyDescent="0.25">
      <c r="A58">
        <f t="shared" si="3"/>
        <v>1200</v>
      </c>
      <c r="B58">
        <f t="shared" ref="B58" si="29">B57</f>
        <v>299</v>
      </c>
      <c r="C58">
        <v>55</v>
      </c>
      <c r="D58">
        <v>4</v>
      </c>
      <c r="E58">
        <v>0</v>
      </c>
      <c r="F58">
        <v>1</v>
      </c>
      <c r="G58" t="str">
        <f t="shared" si="2"/>
        <v>insert into game_score (id, matchid, squad, goals, points, time_type) values (1200, 299, 55, 4, 0, 1);</v>
      </c>
    </row>
    <row r="59" spans="1:7" x14ac:dyDescent="0.25">
      <c r="A59">
        <f t="shared" si="3"/>
        <v>1201</v>
      </c>
      <c r="B59">
        <f t="shared" ref="B59" si="30">B57</f>
        <v>299</v>
      </c>
      <c r="C59">
        <v>593</v>
      </c>
      <c r="D59">
        <v>1</v>
      </c>
      <c r="E59">
        <v>0</v>
      </c>
      <c r="F59">
        <v>2</v>
      </c>
      <c r="G59" t="str">
        <f t="shared" si="2"/>
        <v>insert into game_score (id, matchid, squad, goals, points, time_type) values (1201, 299, 593, 1, 0, 2);</v>
      </c>
    </row>
    <row r="60" spans="1:7" x14ac:dyDescent="0.25">
      <c r="A60">
        <f t="shared" si="3"/>
        <v>1202</v>
      </c>
      <c r="B60">
        <f t="shared" ref="B60" si="31">B57</f>
        <v>299</v>
      </c>
      <c r="C60">
        <v>593</v>
      </c>
      <c r="D60">
        <v>0</v>
      </c>
      <c r="E60">
        <v>0</v>
      </c>
      <c r="F60">
        <v>1</v>
      </c>
      <c r="G60" t="str">
        <f t="shared" si="2"/>
        <v>insert into game_score (id, matchid, squad, goals, points, time_type) values (1202, 299, 593, 0, 0, 1);</v>
      </c>
    </row>
    <row r="61" spans="1:7" x14ac:dyDescent="0.25">
      <c r="A61">
        <f t="shared" si="3"/>
        <v>1203</v>
      </c>
      <c r="B61">
        <f t="shared" ref="B61" si="32">B57+1</f>
        <v>300</v>
      </c>
      <c r="C61">
        <v>56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(1203, 300, 56, 3, 2, 2);</v>
      </c>
    </row>
    <row r="62" spans="1:7" x14ac:dyDescent="0.25">
      <c r="A62">
        <f t="shared" si="3"/>
        <v>1204</v>
      </c>
      <c r="B62">
        <f t="shared" ref="B62" si="33">B61</f>
        <v>300</v>
      </c>
      <c r="C62">
        <v>56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(1204, 300, 56, 1, 0, 1);</v>
      </c>
    </row>
    <row r="63" spans="1:7" x14ac:dyDescent="0.25">
      <c r="A63">
        <f t="shared" si="3"/>
        <v>1205</v>
      </c>
      <c r="B63">
        <f t="shared" ref="B63" si="34">B61</f>
        <v>300</v>
      </c>
      <c r="C63">
        <v>57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(1205, 300, 57, 2, 0, 2);</v>
      </c>
    </row>
    <row r="64" spans="1:7" x14ac:dyDescent="0.25">
      <c r="A64">
        <f t="shared" si="3"/>
        <v>1206</v>
      </c>
      <c r="B64">
        <f t="shared" ref="B64" si="35">B61</f>
        <v>300</v>
      </c>
      <c r="C64">
        <v>57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(1206, 300, 57, 0, 0, 1);</v>
      </c>
    </row>
    <row r="65" spans="1:7" x14ac:dyDescent="0.25">
      <c r="A65">
        <f t="shared" si="3"/>
        <v>1207</v>
      </c>
      <c r="B65">
        <f t="shared" ref="B65:B81" si="36">B61+1</f>
        <v>301</v>
      </c>
      <c r="C65">
        <v>598</v>
      </c>
      <c r="D65">
        <v>5</v>
      </c>
      <c r="E65">
        <v>2</v>
      </c>
      <c r="F65">
        <v>2</v>
      </c>
      <c r="G65" t="str">
        <f t="shared" si="2"/>
        <v>insert into game_score (id, matchid, squad, goals, points, time_type) values (1207, 301, 598, 5, 2, 2);</v>
      </c>
    </row>
    <row r="66" spans="1:7" x14ac:dyDescent="0.25">
      <c r="A66">
        <f t="shared" si="3"/>
        <v>1208</v>
      </c>
      <c r="B66">
        <f t="shared" ref="B66:B82" si="37">B65</f>
        <v>301</v>
      </c>
      <c r="C66">
        <v>598</v>
      </c>
      <c r="D66">
        <v>2</v>
      </c>
      <c r="E66">
        <v>0</v>
      </c>
      <c r="F66">
        <v>1</v>
      </c>
      <c r="G66" t="str">
        <f t="shared" si="2"/>
        <v>insert into game_score (id, matchid, squad, goals, points, time_type) values (1208, 301, 598, 2, 0, 1);</v>
      </c>
    </row>
    <row r="67" spans="1:7" x14ac:dyDescent="0.25">
      <c r="A67">
        <f t="shared" si="3"/>
        <v>1209</v>
      </c>
      <c r="B67">
        <f t="shared" ref="B67:B83" si="38">B65</f>
        <v>301</v>
      </c>
      <c r="C67">
        <v>51</v>
      </c>
      <c r="D67">
        <v>3</v>
      </c>
      <c r="E67">
        <v>0</v>
      </c>
      <c r="F67">
        <v>2</v>
      </c>
      <c r="G67" t="str">
        <f t="shared" si="2"/>
        <v>insert into game_score (id, matchid, squad, goals, points, time_type) values (1209, 301, 51, 3, 0, 2);</v>
      </c>
    </row>
    <row r="68" spans="1:7" x14ac:dyDescent="0.25">
      <c r="A68">
        <f t="shared" si="3"/>
        <v>1210</v>
      </c>
      <c r="B68">
        <f t="shared" ref="B68:B84" si="39">B65</f>
        <v>301</v>
      </c>
      <c r="C68">
        <v>51</v>
      </c>
      <c r="D68">
        <v>1</v>
      </c>
      <c r="E68">
        <v>0</v>
      </c>
      <c r="F68">
        <v>1</v>
      </c>
      <c r="G68" t="str">
        <f t="shared" si="2"/>
        <v>insert into game_score (id, matchid, squad, goals, points, time_type) values (1210, 301, 51, 1, 0, 1);</v>
      </c>
    </row>
    <row r="69" spans="1:7" x14ac:dyDescent="0.25">
      <c r="A69">
        <f t="shared" si="3"/>
        <v>1211</v>
      </c>
      <c r="B69">
        <f t="shared" si="36"/>
        <v>302</v>
      </c>
      <c r="C69">
        <v>56</v>
      </c>
      <c r="D69">
        <v>2</v>
      </c>
      <c r="E69">
        <v>1</v>
      </c>
      <c r="F69">
        <v>2</v>
      </c>
      <c r="G69" t="str">
        <f t="shared" si="2"/>
        <v>insert into game_score (id, matchid, squad, goals, points, time_type) values (1211, 302, 56, 2, 1, 2);</v>
      </c>
    </row>
    <row r="70" spans="1:7" x14ac:dyDescent="0.25">
      <c r="A70">
        <f t="shared" si="3"/>
        <v>1212</v>
      </c>
      <c r="B70">
        <f t="shared" si="37"/>
        <v>302</v>
      </c>
      <c r="C70">
        <v>56</v>
      </c>
      <c r="D70">
        <v>2</v>
      </c>
      <c r="E70">
        <v>0</v>
      </c>
      <c r="F70">
        <v>1</v>
      </c>
      <c r="G70" t="str">
        <f t="shared" si="2"/>
        <v>insert into game_score (id, matchid, squad, goals, points, time_type) values (1212, 302, 56, 2, 0, 1);</v>
      </c>
    </row>
    <row r="71" spans="1:7" x14ac:dyDescent="0.25">
      <c r="A71">
        <f t="shared" si="3"/>
        <v>1213</v>
      </c>
      <c r="B71">
        <f t="shared" si="38"/>
        <v>302</v>
      </c>
      <c r="C71">
        <v>593</v>
      </c>
      <c r="D71">
        <v>2</v>
      </c>
      <c r="E71">
        <v>1</v>
      </c>
      <c r="F71">
        <v>2</v>
      </c>
      <c r="G71" t="str">
        <f t="shared" si="2"/>
        <v>insert into game_score (id, matchid, squad, goals, points, time_type) values (1213, 302, 593, 2, 1, 2);</v>
      </c>
    </row>
    <row r="72" spans="1:7" x14ac:dyDescent="0.25">
      <c r="A72">
        <f t="shared" si="3"/>
        <v>1214</v>
      </c>
      <c r="B72">
        <f t="shared" si="39"/>
        <v>302</v>
      </c>
      <c r="C72">
        <v>593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(1214, 302, 593, 1, 0, 1);</v>
      </c>
    </row>
    <row r="73" spans="1:7" x14ac:dyDescent="0.25">
      <c r="A73">
        <f t="shared" si="3"/>
        <v>1215</v>
      </c>
      <c r="B73">
        <f t="shared" si="36"/>
        <v>303</v>
      </c>
      <c r="C73">
        <v>55</v>
      </c>
      <c r="D73">
        <v>9</v>
      </c>
      <c r="E73">
        <v>2</v>
      </c>
      <c r="F73">
        <v>2</v>
      </c>
      <c r="G73" t="str">
        <f t="shared" ref="G73:G108" si="40"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(1215, 303, 55, 9, 2, 2);</v>
      </c>
    </row>
    <row r="74" spans="1:7" x14ac:dyDescent="0.25">
      <c r="A74">
        <f t="shared" si="3"/>
        <v>1216</v>
      </c>
      <c r="B74">
        <f t="shared" si="37"/>
        <v>303</v>
      </c>
      <c r="C74">
        <v>55</v>
      </c>
      <c r="D74">
        <v>4</v>
      </c>
      <c r="E74">
        <v>0</v>
      </c>
      <c r="F74">
        <v>1</v>
      </c>
      <c r="G74" t="str">
        <f t="shared" si="40"/>
        <v>insert into game_score (id, matchid, squad, goals, points, time_type) values (1216, 303, 55, 4, 0, 1);</v>
      </c>
    </row>
    <row r="75" spans="1:7" x14ac:dyDescent="0.25">
      <c r="A75">
        <f t="shared" si="3"/>
        <v>1217</v>
      </c>
      <c r="B75">
        <f t="shared" si="38"/>
        <v>303</v>
      </c>
      <c r="C75">
        <v>57</v>
      </c>
      <c r="D75">
        <v>0</v>
      </c>
      <c r="E75">
        <v>0</v>
      </c>
      <c r="F75">
        <v>2</v>
      </c>
      <c r="G75" t="str">
        <f t="shared" si="40"/>
        <v>insert into game_score (id, matchid, squad, goals, points, time_type) values (1217, 303, 57, 0, 0, 2);</v>
      </c>
    </row>
    <row r="76" spans="1:7" x14ac:dyDescent="0.25">
      <c r="A76">
        <f t="shared" si="3"/>
        <v>1218</v>
      </c>
      <c r="B76">
        <f t="shared" si="39"/>
        <v>303</v>
      </c>
      <c r="C76">
        <v>57</v>
      </c>
      <c r="D76">
        <v>0</v>
      </c>
      <c r="E76">
        <v>0</v>
      </c>
      <c r="F76">
        <v>1</v>
      </c>
      <c r="G76" t="str">
        <f t="shared" si="40"/>
        <v>insert into game_score (id, matchid, squad, goals, points, time_type) values (1218, 303, 57, 0, 0, 1);</v>
      </c>
    </row>
    <row r="77" spans="1:7" x14ac:dyDescent="0.25">
      <c r="A77">
        <f t="shared" si="3"/>
        <v>1219</v>
      </c>
      <c r="B77">
        <f t="shared" si="36"/>
        <v>304</v>
      </c>
      <c r="C77">
        <v>51</v>
      </c>
      <c r="D77">
        <v>4</v>
      </c>
      <c r="E77">
        <v>2</v>
      </c>
      <c r="F77">
        <v>2</v>
      </c>
      <c r="G77" t="str">
        <f t="shared" si="40"/>
        <v>insert into game_score (id, matchid, squad, goals, points, time_type) values (1219, 304, 51, 4, 2, 2);</v>
      </c>
    </row>
    <row r="78" spans="1:7" x14ac:dyDescent="0.25">
      <c r="A78">
        <f t="shared" si="3"/>
        <v>1220</v>
      </c>
      <c r="B78">
        <f t="shared" si="37"/>
        <v>304</v>
      </c>
      <c r="C78">
        <v>51</v>
      </c>
      <c r="D78">
        <v>2</v>
      </c>
      <c r="E78">
        <v>0</v>
      </c>
      <c r="F78">
        <v>1</v>
      </c>
      <c r="G78" t="str">
        <f t="shared" si="40"/>
        <v>insert into game_score (id, matchid, squad, goals, points, time_type) values (1220, 304, 51, 2, 0, 1);</v>
      </c>
    </row>
    <row r="79" spans="1:7" x14ac:dyDescent="0.25">
      <c r="A79">
        <f t="shared" si="3"/>
        <v>1221</v>
      </c>
      <c r="B79">
        <f t="shared" si="38"/>
        <v>304</v>
      </c>
      <c r="C79">
        <v>57</v>
      </c>
      <c r="D79">
        <v>1</v>
      </c>
      <c r="E79">
        <v>0</v>
      </c>
      <c r="F79">
        <v>2</v>
      </c>
      <c r="G79" t="str">
        <f t="shared" si="40"/>
        <v>insert into game_score (id, matchid, squad, goals, points, time_type) values (1221, 304, 57, 1, 0, 2);</v>
      </c>
    </row>
    <row r="80" spans="1:7" x14ac:dyDescent="0.25">
      <c r="A80">
        <f t="shared" si="3"/>
        <v>1222</v>
      </c>
      <c r="B80">
        <f t="shared" si="39"/>
        <v>304</v>
      </c>
      <c r="C80">
        <v>57</v>
      </c>
      <c r="D80">
        <v>0</v>
      </c>
      <c r="E80">
        <v>0</v>
      </c>
      <c r="F80">
        <v>1</v>
      </c>
      <c r="G80" t="str">
        <f t="shared" si="40"/>
        <v>insert into game_score (id, matchid, squad, goals, points, time_type) values (1222, 304, 57, 0, 0, 1);</v>
      </c>
    </row>
    <row r="81" spans="1:7" x14ac:dyDescent="0.25">
      <c r="A81">
        <f t="shared" si="3"/>
        <v>1223</v>
      </c>
      <c r="B81">
        <f t="shared" si="36"/>
        <v>305</v>
      </c>
      <c r="C81">
        <v>54</v>
      </c>
      <c r="D81">
        <v>6</v>
      </c>
      <c r="E81">
        <v>2</v>
      </c>
      <c r="F81">
        <v>2</v>
      </c>
      <c r="G81" t="str">
        <f t="shared" si="40"/>
        <v>insert into game_score (id, matchid, squad, goals, points, time_type) values (1223, 305, 54, 6, 2, 2);</v>
      </c>
    </row>
    <row r="82" spans="1:7" x14ac:dyDescent="0.25">
      <c r="A82">
        <f t="shared" si="3"/>
        <v>1224</v>
      </c>
      <c r="B82">
        <f t="shared" si="37"/>
        <v>305</v>
      </c>
      <c r="C82">
        <v>54</v>
      </c>
      <c r="D82">
        <v>2</v>
      </c>
      <c r="E82">
        <v>0</v>
      </c>
      <c r="F82">
        <v>1</v>
      </c>
      <c r="G82" t="str">
        <f t="shared" si="40"/>
        <v>insert into game_score (id, matchid, squad, goals, points, time_type) values (1224, 305, 54, 2, 0, 1);</v>
      </c>
    </row>
    <row r="83" spans="1:7" x14ac:dyDescent="0.25">
      <c r="A83">
        <f t="shared" si="3"/>
        <v>1225</v>
      </c>
      <c r="B83">
        <f t="shared" si="38"/>
        <v>305</v>
      </c>
      <c r="C83">
        <v>56</v>
      </c>
      <c r="D83">
        <v>2</v>
      </c>
      <c r="E83">
        <v>0</v>
      </c>
      <c r="F83">
        <v>2</v>
      </c>
      <c r="G83" t="str">
        <f t="shared" si="40"/>
        <v>insert into game_score (id, matchid, squad, goals, points, time_type) values (1225, 305, 56, 2, 0, 2);</v>
      </c>
    </row>
    <row r="84" spans="1:7" x14ac:dyDescent="0.25">
      <c r="A84">
        <f t="shared" si="3"/>
        <v>1226</v>
      </c>
      <c r="B84">
        <f t="shared" si="39"/>
        <v>305</v>
      </c>
      <c r="C84">
        <v>56</v>
      </c>
      <c r="D84">
        <v>2</v>
      </c>
      <c r="E84">
        <v>0</v>
      </c>
      <c r="F84">
        <v>1</v>
      </c>
      <c r="G84" t="str">
        <f t="shared" si="40"/>
        <v>insert into game_score (id, matchid, squad, goals, points, time_type) values (1226, 305, 56, 2, 0, 1);</v>
      </c>
    </row>
    <row r="85" spans="1:7" x14ac:dyDescent="0.25">
      <c r="A85">
        <f t="shared" si="3"/>
        <v>1227</v>
      </c>
      <c r="B85">
        <f t="shared" ref="B85" si="41">B81+1</f>
        <v>306</v>
      </c>
      <c r="C85">
        <v>598</v>
      </c>
      <c r="D85">
        <v>3</v>
      </c>
      <c r="E85">
        <v>2</v>
      </c>
      <c r="F85">
        <v>2</v>
      </c>
      <c r="G85" t="str">
        <f t="shared" si="40"/>
        <v>insert into game_score (id, matchid, squad, goals, points, time_type) values (1227, 306, 598, 3, 2, 2);</v>
      </c>
    </row>
    <row r="86" spans="1:7" x14ac:dyDescent="0.25">
      <c r="A86">
        <f t="shared" si="3"/>
        <v>1228</v>
      </c>
      <c r="B86">
        <f t="shared" ref="B86" si="42">B85</f>
        <v>306</v>
      </c>
      <c r="C86">
        <v>598</v>
      </c>
      <c r="D86">
        <v>3</v>
      </c>
      <c r="E86">
        <v>0</v>
      </c>
      <c r="F86">
        <v>1</v>
      </c>
      <c r="G86" t="str">
        <f t="shared" si="40"/>
        <v>insert into game_score (id, matchid, squad, goals, points, time_type) values (1228, 306, 598, 3, 0, 1);</v>
      </c>
    </row>
    <row r="87" spans="1:7" x14ac:dyDescent="0.25">
      <c r="A87">
        <f t="shared" si="3"/>
        <v>1229</v>
      </c>
      <c r="B87">
        <f t="shared" ref="B87" si="43">B85</f>
        <v>306</v>
      </c>
      <c r="C87">
        <v>55</v>
      </c>
      <c r="D87">
        <v>2</v>
      </c>
      <c r="E87">
        <v>0</v>
      </c>
      <c r="F87">
        <v>2</v>
      </c>
      <c r="G87" t="str">
        <f t="shared" si="40"/>
        <v>insert into game_score (id, matchid, squad, goals, points, time_type) values (1229, 306, 55, 2, 0, 2);</v>
      </c>
    </row>
    <row r="88" spans="1:7" x14ac:dyDescent="0.25">
      <c r="A88">
        <f t="shared" si="3"/>
        <v>1230</v>
      </c>
      <c r="B88">
        <f t="shared" ref="B88" si="44">B85</f>
        <v>306</v>
      </c>
      <c r="C88">
        <v>55</v>
      </c>
      <c r="D88">
        <v>0</v>
      </c>
      <c r="E88">
        <v>0</v>
      </c>
      <c r="F88">
        <v>1</v>
      </c>
      <c r="G88" t="str">
        <f t="shared" si="40"/>
        <v>insert into game_score (id, matchid, squad, goals, points, time_type) values (1230, 306, 55, 0, 0, 1);</v>
      </c>
    </row>
    <row r="89" spans="1:7" x14ac:dyDescent="0.25">
      <c r="A89">
        <f t="shared" si="3"/>
        <v>1231</v>
      </c>
      <c r="B89">
        <f t="shared" ref="B89" si="45">B85+1</f>
        <v>307</v>
      </c>
      <c r="C89">
        <v>55</v>
      </c>
      <c r="D89">
        <v>1</v>
      </c>
      <c r="E89">
        <v>2</v>
      </c>
      <c r="F89">
        <v>2</v>
      </c>
      <c r="G89" t="str">
        <f t="shared" si="40"/>
        <v>insert into game_score (id, matchid, squad, goals, points, time_type) values (1231, 307, 55, 1, 2, 2);</v>
      </c>
    </row>
    <row r="90" spans="1:7" x14ac:dyDescent="0.25">
      <c r="A90">
        <f t="shared" si="3"/>
        <v>1232</v>
      </c>
      <c r="B90">
        <f t="shared" ref="B90" si="46">B89</f>
        <v>307</v>
      </c>
      <c r="C90">
        <v>55</v>
      </c>
      <c r="D90">
        <v>0</v>
      </c>
      <c r="E90">
        <v>0</v>
      </c>
      <c r="F90">
        <v>1</v>
      </c>
      <c r="G90" t="str">
        <f t="shared" si="40"/>
        <v>insert into game_score (id, matchid, squad, goals, points, time_type) values (1232, 307, 55, 0, 0, 1);</v>
      </c>
    </row>
    <row r="91" spans="1:7" x14ac:dyDescent="0.25">
      <c r="A91">
        <f t="shared" ref="A91:A108" si="47">A90+1</f>
        <v>1233</v>
      </c>
      <c r="B91">
        <f t="shared" ref="B91" si="48">B89</f>
        <v>307</v>
      </c>
      <c r="C91">
        <v>51</v>
      </c>
      <c r="D91">
        <v>0</v>
      </c>
      <c r="E91">
        <v>0</v>
      </c>
      <c r="F91">
        <v>2</v>
      </c>
      <c r="G91" t="str">
        <f t="shared" si="40"/>
        <v>insert into game_score (id, matchid, squad, goals, points, time_type) values (1233, 307, 51, 0, 0, 2);</v>
      </c>
    </row>
    <row r="92" spans="1:7" x14ac:dyDescent="0.25">
      <c r="A92">
        <f t="shared" si="47"/>
        <v>1234</v>
      </c>
      <c r="B92">
        <f t="shared" ref="B92" si="49">B89</f>
        <v>307</v>
      </c>
      <c r="C92">
        <v>51</v>
      </c>
      <c r="D92">
        <v>0</v>
      </c>
      <c r="E92">
        <v>0</v>
      </c>
      <c r="F92">
        <v>1</v>
      </c>
      <c r="G92" t="str">
        <f t="shared" si="40"/>
        <v>insert into game_score (id, matchid, squad, goals, points, time_type) values (1234, 307, 51, 0, 0, 1);</v>
      </c>
    </row>
    <row r="93" spans="1:7" x14ac:dyDescent="0.25">
      <c r="A93">
        <f t="shared" si="47"/>
        <v>1235</v>
      </c>
      <c r="B93">
        <f t="shared" ref="B93" si="50">B89+1</f>
        <v>308</v>
      </c>
      <c r="C93">
        <v>57</v>
      </c>
      <c r="D93">
        <v>4</v>
      </c>
      <c r="E93">
        <v>2</v>
      </c>
      <c r="F93">
        <v>2</v>
      </c>
      <c r="G93" t="str">
        <f t="shared" si="40"/>
        <v>insert into game_score (id, matchid, squad, goals, points, time_type) values (1235, 308, 57, 4, 2, 2);</v>
      </c>
    </row>
    <row r="94" spans="1:7" x14ac:dyDescent="0.25">
      <c r="A94">
        <f t="shared" si="47"/>
        <v>1236</v>
      </c>
      <c r="B94">
        <f t="shared" ref="B94" si="51">B93</f>
        <v>308</v>
      </c>
      <c r="C94">
        <v>57</v>
      </c>
      <c r="D94">
        <v>3</v>
      </c>
      <c r="E94">
        <v>0</v>
      </c>
      <c r="F94">
        <v>1</v>
      </c>
      <c r="G94" t="str">
        <f t="shared" si="40"/>
        <v>insert into game_score (id, matchid, squad, goals, points, time_type) values (1236, 308, 57, 3, 0, 1);</v>
      </c>
    </row>
    <row r="95" spans="1:7" x14ac:dyDescent="0.25">
      <c r="A95">
        <f t="shared" si="47"/>
        <v>1237</v>
      </c>
      <c r="B95">
        <f t="shared" ref="B95" si="52">B93</f>
        <v>308</v>
      </c>
      <c r="C95">
        <v>593</v>
      </c>
      <c r="D95">
        <v>1</v>
      </c>
      <c r="E95">
        <v>0</v>
      </c>
      <c r="F95">
        <v>2</v>
      </c>
      <c r="G95" t="str">
        <f t="shared" si="40"/>
        <v>insert into game_score (id, matchid, squad, goals, points, time_type) values (1237, 308, 593, 1, 0, 2);</v>
      </c>
    </row>
    <row r="96" spans="1:7" x14ac:dyDescent="0.25">
      <c r="A96">
        <f t="shared" si="47"/>
        <v>1238</v>
      </c>
      <c r="B96">
        <f t="shared" ref="B96" si="53">B93</f>
        <v>308</v>
      </c>
      <c r="C96">
        <v>593</v>
      </c>
      <c r="D96">
        <v>1</v>
      </c>
      <c r="E96">
        <v>0</v>
      </c>
      <c r="F96">
        <v>1</v>
      </c>
      <c r="G96" t="str">
        <f t="shared" si="40"/>
        <v>insert into game_score (id, matchid, squad, goals, points, time_type) values (1238, 308, 593, 1, 0, 1);</v>
      </c>
    </row>
    <row r="97" spans="1:7" x14ac:dyDescent="0.25">
      <c r="A97">
        <f t="shared" si="47"/>
        <v>1239</v>
      </c>
      <c r="B97">
        <f t="shared" ref="B97" si="54">B93+1</f>
        <v>309</v>
      </c>
      <c r="C97">
        <v>598</v>
      </c>
      <c r="D97">
        <v>2</v>
      </c>
      <c r="E97">
        <v>2</v>
      </c>
      <c r="F97">
        <v>2</v>
      </c>
      <c r="G97" t="str">
        <f t="shared" si="40"/>
        <v>insert into game_score (id, matchid, squad, goals, points, time_type) values (1239, 309, 598, 2, 2, 2);</v>
      </c>
    </row>
    <row r="98" spans="1:7" x14ac:dyDescent="0.25">
      <c r="A98">
        <f t="shared" si="47"/>
        <v>1240</v>
      </c>
      <c r="B98">
        <f t="shared" ref="B98" si="55">B97</f>
        <v>309</v>
      </c>
      <c r="C98">
        <v>598</v>
      </c>
      <c r="D98">
        <v>2</v>
      </c>
      <c r="E98">
        <v>0</v>
      </c>
      <c r="F98">
        <v>1</v>
      </c>
      <c r="G98" t="str">
        <f t="shared" si="40"/>
        <v>insert into game_score (id, matchid, squad, goals, points, time_type) values (1240, 309, 598, 2, 0, 1);</v>
      </c>
    </row>
    <row r="99" spans="1:7" x14ac:dyDescent="0.25">
      <c r="A99">
        <f t="shared" si="47"/>
        <v>1241</v>
      </c>
      <c r="B99">
        <f t="shared" ref="B99" si="56">B97</f>
        <v>309</v>
      </c>
      <c r="C99">
        <v>56</v>
      </c>
      <c r="D99">
        <v>0</v>
      </c>
      <c r="E99">
        <v>0</v>
      </c>
      <c r="F99">
        <v>2</v>
      </c>
      <c r="G99" t="str">
        <f t="shared" si="40"/>
        <v>insert into game_score (id, matchid, squad, goals, points, time_type) values (1241, 309, 56, 0, 0, 2);</v>
      </c>
    </row>
    <row r="100" spans="1:7" x14ac:dyDescent="0.25">
      <c r="A100">
        <f t="shared" si="47"/>
        <v>1242</v>
      </c>
      <c r="B100">
        <f t="shared" ref="B100" si="57">B97</f>
        <v>309</v>
      </c>
      <c r="C100">
        <v>56</v>
      </c>
      <c r="D100">
        <v>0</v>
      </c>
      <c r="E100">
        <v>0</v>
      </c>
      <c r="F100">
        <v>1</v>
      </c>
      <c r="G100" t="str">
        <f t="shared" si="40"/>
        <v>insert into game_score (id, matchid, squad, goals, points, time_type) values (1242, 309, 56, 0, 0, 1);</v>
      </c>
    </row>
    <row r="101" spans="1:7" x14ac:dyDescent="0.25">
      <c r="A101">
        <f t="shared" si="47"/>
        <v>1243</v>
      </c>
      <c r="B101">
        <f t="shared" ref="B101" si="58">B97+1</f>
        <v>310</v>
      </c>
      <c r="C101">
        <v>54</v>
      </c>
      <c r="D101">
        <v>3</v>
      </c>
      <c r="E101">
        <v>2</v>
      </c>
      <c r="F101">
        <v>2</v>
      </c>
      <c r="G101" t="str">
        <f t="shared" si="40"/>
        <v>insert into game_score (id, matchid, squad, goals, points, time_type) values (1243, 310, 54, 3, 2, 2);</v>
      </c>
    </row>
    <row r="102" spans="1:7" x14ac:dyDescent="0.25">
      <c r="A102">
        <f t="shared" si="47"/>
        <v>1244</v>
      </c>
      <c r="B102">
        <f t="shared" ref="B102" si="59">B101</f>
        <v>310</v>
      </c>
      <c r="C102">
        <v>54</v>
      </c>
      <c r="D102">
        <v>1</v>
      </c>
      <c r="E102">
        <v>0</v>
      </c>
      <c r="F102">
        <v>1</v>
      </c>
      <c r="G102" t="str">
        <f t="shared" si="40"/>
        <v>insert into game_score (id, matchid, squad, goals, points, time_type) values (1244, 310, 54, 1, 0, 1);</v>
      </c>
    </row>
    <row r="103" spans="1:7" x14ac:dyDescent="0.25">
      <c r="A103">
        <f t="shared" si="47"/>
        <v>1245</v>
      </c>
      <c r="B103">
        <f t="shared" ref="B103" si="60">B101</f>
        <v>310</v>
      </c>
      <c r="C103">
        <v>55</v>
      </c>
      <c r="D103">
        <v>0</v>
      </c>
      <c r="E103">
        <v>0</v>
      </c>
      <c r="F103">
        <v>2</v>
      </c>
      <c r="G103" t="str">
        <f t="shared" si="40"/>
        <v>insert into game_score (id, matchid, squad, goals, points, time_type) values (1245, 310, 55, 0, 0, 2);</v>
      </c>
    </row>
    <row r="104" spans="1:7" x14ac:dyDescent="0.25">
      <c r="A104">
        <f t="shared" si="47"/>
        <v>1246</v>
      </c>
      <c r="B104">
        <f t="shared" ref="B104" si="61">B101</f>
        <v>310</v>
      </c>
      <c r="C104">
        <v>55</v>
      </c>
      <c r="D104">
        <v>0</v>
      </c>
      <c r="E104">
        <v>0</v>
      </c>
      <c r="F104">
        <v>1</v>
      </c>
      <c r="G104" t="str">
        <f t="shared" si="40"/>
        <v>insert into game_score (id, matchid, squad, goals, points, time_type) values (1246, 310, 55, 0, 0, 1);</v>
      </c>
    </row>
    <row r="105" spans="1:7" x14ac:dyDescent="0.25">
      <c r="A105">
        <f t="shared" si="47"/>
        <v>1247</v>
      </c>
      <c r="B105">
        <f t="shared" ref="B105" si="62">B101+1</f>
        <v>311</v>
      </c>
      <c r="C105">
        <v>51</v>
      </c>
      <c r="D105">
        <v>2</v>
      </c>
      <c r="E105">
        <v>2</v>
      </c>
      <c r="F105">
        <v>2</v>
      </c>
      <c r="G105" t="str">
        <f t="shared" si="40"/>
        <v>insert into game_score (id, matchid, squad, goals, points, time_type) values (1247, 311, 51, 2, 2, 2);</v>
      </c>
    </row>
    <row r="106" spans="1:7" x14ac:dyDescent="0.25">
      <c r="A106">
        <f t="shared" si="47"/>
        <v>1248</v>
      </c>
      <c r="B106">
        <f t="shared" ref="B106" si="63">B105</f>
        <v>311</v>
      </c>
      <c r="C106">
        <v>51</v>
      </c>
      <c r="D106">
        <v>1</v>
      </c>
      <c r="E106">
        <v>0</v>
      </c>
      <c r="F106">
        <v>1</v>
      </c>
      <c r="G106" t="str">
        <f t="shared" si="40"/>
        <v>insert into game_score (id, matchid, squad, goals, points, time_type) values (1248, 311, 51, 1, 0, 1);</v>
      </c>
    </row>
    <row r="107" spans="1:7" x14ac:dyDescent="0.25">
      <c r="A107">
        <f t="shared" si="47"/>
        <v>1249</v>
      </c>
      <c r="B107">
        <f t="shared" ref="B107" si="64">B105</f>
        <v>311</v>
      </c>
      <c r="C107">
        <v>54</v>
      </c>
      <c r="D107">
        <v>1</v>
      </c>
      <c r="E107">
        <v>0</v>
      </c>
      <c r="F107">
        <v>2</v>
      </c>
      <c r="G107" t="str">
        <f t="shared" si="40"/>
        <v>insert into game_score (id, matchid, squad, goals, points, time_type) values (1249, 311, 54, 1, 0, 2);</v>
      </c>
    </row>
    <row r="108" spans="1:7" x14ac:dyDescent="0.25">
      <c r="A108">
        <f t="shared" si="47"/>
        <v>1250</v>
      </c>
      <c r="B108">
        <f t="shared" ref="B108" si="65">B105</f>
        <v>311</v>
      </c>
      <c r="C108">
        <v>54</v>
      </c>
      <c r="D108">
        <v>0</v>
      </c>
      <c r="E108">
        <v>0</v>
      </c>
      <c r="F108">
        <v>1</v>
      </c>
      <c r="G108" t="str">
        <f t="shared" si="40"/>
        <v>insert into game_score (id, matchid, squad, goals, points, time_type) values (1250, 311, 54, 0, 0, 1);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312</v>
      </c>
      <c r="B2" s="2" t="str">
        <f>"1959-03-07"</f>
        <v>1959-03-07</v>
      </c>
      <c r="C2">
        <v>2</v>
      </c>
      <c r="G2" t="str">
        <f t="shared" si="0"/>
        <v>insert into game (matchid, matchdate, game_type) values (312, '1959-03-07', 2);</v>
      </c>
    </row>
    <row r="3" spans="1:7" x14ac:dyDescent="0.25">
      <c r="A3">
        <f>A2+1</f>
        <v>313</v>
      </c>
      <c r="B3" s="2" t="str">
        <f>"1959-03-08"</f>
        <v>1959-03-08</v>
      </c>
      <c r="C3">
        <v>2</v>
      </c>
      <c r="G3" t="str">
        <f t="shared" si="0"/>
        <v>insert into game (matchid, matchdate, game_type) values (313, '1959-03-08', 2);</v>
      </c>
    </row>
    <row r="4" spans="1:7" x14ac:dyDescent="0.25">
      <c r="A4">
        <f t="shared" ref="A4:A22" si="1">A3+1</f>
        <v>314</v>
      </c>
      <c r="B4" s="2" t="str">
        <f t="shared" ref="B4" si="2">"1959-03-07"</f>
        <v>1959-03-07</v>
      </c>
      <c r="C4">
        <v>2</v>
      </c>
      <c r="G4" t="str">
        <f t="shared" si="0"/>
        <v>insert into game (matchid, matchdate, game_type) values (314, '1959-03-07', 2);</v>
      </c>
    </row>
    <row r="5" spans="1:7" x14ac:dyDescent="0.25">
      <c r="A5">
        <f t="shared" si="1"/>
        <v>315</v>
      </c>
      <c r="B5" s="2" t="str">
        <f>"1959-03-10"</f>
        <v>1959-03-10</v>
      </c>
      <c r="C5">
        <v>2</v>
      </c>
      <c r="G5" t="str">
        <f t="shared" si="0"/>
        <v>insert into game (matchid, matchdate, game_type) values (315, '1959-03-10', 2);</v>
      </c>
    </row>
    <row r="6" spans="1:7" x14ac:dyDescent="0.25">
      <c r="A6">
        <f t="shared" si="1"/>
        <v>316</v>
      </c>
      <c r="B6" s="2" t="str">
        <f>"1959-03-11"</f>
        <v>1959-03-11</v>
      </c>
      <c r="C6">
        <v>2</v>
      </c>
      <c r="G6" t="str">
        <f t="shared" si="0"/>
        <v>insert into game (matchid, matchdate, game_type) values (316, '1959-03-11', 2);</v>
      </c>
    </row>
    <row r="7" spans="1:7" x14ac:dyDescent="0.25">
      <c r="A7">
        <f t="shared" si="1"/>
        <v>317</v>
      </c>
      <c r="B7" s="2" t="str">
        <f>"1959-03-11"</f>
        <v>1959-03-11</v>
      </c>
      <c r="C7">
        <v>2</v>
      </c>
      <c r="G7" t="str">
        <f t="shared" si="0"/>
        <v>insert into game (matchid, matchdate, game_type) values (317, '1959-03-11', 2);</v>
      </c>
    </row>
    <row r="8" spans="1:7" x14ac:dyDescent="0.25">
      <c r="A8">
        <f t="shared" si="1"/>
        <v>318</v>
      </c>
      <c r="B8" s="2" t="str">
        <f>"1959-03-14"</f>
        <v>1959-03-14</v>
      </c>
      <c r="C8">
        <v>2</v>
      </c>
      <c r="G8" t="str">
        <f t="shared" si="0"/>
        <v>insert into game (matchid, matchdate, game_type) values (318, '1959-03-14', 2);</v>
      </c>
    </row>
    <row r="9" spans="1:7" x14ac:dyDescent="0.25">
      <c r="A9">
        <f t="shared" si="1"/>
        <v>319</v>
      </c>
      <c r="B9" s="2" t="str">
        <f>"1959-03-15"</f>
        <v>1959-03-15</v>
      </c>
      <c r="C9">
        <v>2</v>
      </c>
      <c r="G9" t="str">
        <f t="shared" si="0"/>
        <v>insert into game (matchid, matchdate, game_type) values (319, '1959-03-15', 2);</v>
      </c>
    </row>
    <row r="10" spans="1:7" x14ac:dyDescent="0.25">
      <c r="A10">
        <f t="shared" si="1"/>
        <v>320</v>
      </c>
      <c r="B10" s="2" t="str">
        <f>"1959-03-15"</f>
        <v>1959-03-15</v>
      </c>
      <c r="C10">
        <v>2</v>
      </c>
      <c r="G10" t="str">
        <f t="shared" si="0"/>
        <v>insert into game (matchid, matchdate, game_type) values (320, '1959-03-15', 2);</v>
      </c>
    </row>
    <row r="11" spans="1:7" x14ac:dyDescent="0.25">
      <c r="A11">
        <f t="shared" si="1"/>
        <v>321</v>
      </c>
      <c r="B11" s="2" t="str">
        <f>"1959-03-18"</f>
        <v>1959-03-18</v>
      </c>
      <c r="C11">
        <v>2</v>
      </c>
      <c r="G11" t="str">
        <f t="shared" si="0"/>
        <v>insert into game (matchid, matchdate, game_type) values (321, '1959-03-18', 2);</v>
      </c>
    </row>
    <row r="12" spans="1:7" x14ac:dyDescent="0.25">
      <c r="A12">
        <f t="shared" si="1"/>
        <v>322</v>
      </c>
      <c r="B12" s="2" t="str">
        <f>"1959-03-18"</f>
        <v>1959-03-18</v>
      </c>
      <c r="C12">
        <v>2</v>
      </c>
      <c r="G12" t="str">
        <f t="shared" si="0"/>
        <v>insert into game (matchid, matchdate, game_type) values (322, '1959-03-18', 2);</v>
      </c>
    </row>
    <row r="13" spans="1:7" x14ac:dyDescent="0.25">
      <c r="A13">
        <f t="shared" si="1"/>
        <v>323</v>
      </c>
      <c r="B13" s="2" t="str">
        <f>"1959-03-21"</f>
        <v>1959-03-21</v>
      </c>
      <c r="C13">
        <v>2</v>
      </c>
      <c r="G13" t="str">
        <f t="shared" si="0"/>
        <v>insert into game (matchid, matchdate, game_type) values (323, '1959-03-21', 2);</v>
      </c>
    </row>
    <row r="14" spans="1:7" x14ac:dyDescent="0.25">
      <c r="A14">
        <f t="shared" si="1"/>
        <v>324</v>
      </c>
      <c r="B14" s="2" t="str">
        <f>"1959-03-21"</f>
        <v>1959-03-21</v>
      </c>
      <c r="C14">
        <v>2</v>
      </c>
      <c r="G14" t="str">
        <f t="shared" si="0"/>
        <v>insert into game (matchid, matchdate, game_type) values (324, '1959-03-21', 2);</v>
      </c>
    </row>
    <row r="15" spans="1:7" x14ac:dyDescent="0.25">
      <c r="A15">
        <f t="shared" si="1"/>
        <v>325</v>
      </c>
      <c r="B15" s="2" t="str">
        <f>"1959-03-22"</f>
        <v>1959-03-22</v>
      </c>
      <c r="C15">
        <v>2</v>
      </c>
      <c r="G15" t="str">
        <f t="shared" si="0"/>
        <v>insert into game (matchid, matchdate, game_type) values (325, '1959-03-22', 2);</v>
      </c>
    </row>
    <row r="16" spans="1:7" x14ac:dyDescent="0.25">
      <c r="A16">
        <f t="shared" si="1"/>
        <v>326</v>
      </c>
      <c r="B16" s="2" t="str">
        <f>"1959-03-26"</f>
        <v>1959-03-26</v>
      </c>
      <c r="C16">
        <v>2</v>
      </c>
      <c r="G16" t="str">
        <f t="shared" si="0"/>
        <v>insert into game (matchid, matchdate, game_type) values (326, '1959-03-26', 2);</v>
      </c>
    </row>
    <row r="17" spans="1:7" x14ac:dyDescent="0.25">
      <c r="A17">
        <f t="shared" si="1"/>
        <v>327</v>
      </c>
      <c r="B17" s="2" t="str">
        <f>"1959-03-26"</f>
        <v>1959-03-26</v>
      </c>
      <c r="C17">
        <v>2</v>
      </c>
      <c r="G17" t="str">
        <f t="shared" si="0"/>
        <v>insert into game (matchid, matchdate, game_type) values (327, '1959-03-26', 2);</v>
      </c>
    </row>
    <row r="18" spans="1:7" x14ac:dyDescent="0.25">
      <c r="A18">
        <f t="shared" si="1"/>
        <v>328</v>
      </c>
      <c r="B18" s="2" t="str">
        <f>"1959-03-29"</f>
        <v>1959-03-29</v>
      </c>
      <c r="C18">
        <v>2</v>
      </c>
      <c r="G18" t="str">
        <f t="shared" si="0"/>
        <v>insert into game (matchid, matchdate, game_type) values (328, '1959-03-29', 2);</v>
      </c>
    </row>
    <row r="19" spans="1:7" x14ac:dyDescent="0.25">
      <c r="A19">
        <f t="shared" si="1"/>
        <v>329</v>
      </c>
      <c r="B19" s="2" t="str">
        <f>"1959-03-30"</f>
        <v>1959-03-30</v>
      </c>
      <c r="C19">
        <v>2</v>
      </c>
      <c r="G19" t="str">
        <f t="shared" si="0"/>
        <v>insert into game (matchid, matchdate, game_type) values (329, '1959-03-30', 2);</v>
      </c>
    </row>
    <row r="20" spans="1:7" x14ac:dyDescent="0.25">
      <c r="A20">
        <f t="shared" si="1"/>
        <v>330</v>
      </c>
      <c r="B20" s="2" t="str">
        <f>"1959-04-02"</f>
        <v>1959-04-02</v>
      </c>
      <c r="C20">
        <v>2</v>
      </c>
      <c r="G20" t="str">
        <f t="shared" si="0"/>
        <v>insert into game (matchid, matchdate, game_type) values (330, '1959-04-02', 2);</v>
      </c>
    </row>
    <row r="21" spans="1:7" x14ac:dyDescent="0.25">
      <c r="A21">
        <f t="shared" si="1"/>
        <v>331</v>
      </c>
      <c r="B21" s="2" t="str">
        <f>"1959-04-02"</f>
        <v>1959-04-02</v>
      </c>
      <c r="C21">
        <v>2</v>
      </c>
      <c r="G21" t="str">
        <f t="shared" si="0"/>
        <v>insert into game (matchid, matchdate, game_type) values (331, '1959-04-02', 2);</v>
      </c>
    </row>
    <row r="22" spans="1:7" x14ac:dyDescent="0.25">
      <c r="A22">
        <f t="shared" si="1"/>
        <v>332</v>
      </c>
      <c r="B22" s="2" t="str">
        <f>"1959-04-04"</f>
        <v>1959-04-04</v>
      </c>
      <c r="C22">
        <v>2</v>
      </c>
      <c r="G22" t="str">
        <f t="shared" si="0"/>
        <v>insert into game (matchid, matchdate, game_type) values (332, '1959-04-04',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1251</v>
      </c>
      <c r="B25">
        <v>312</v>
      </c>
      <c r="C25">
        <v>54</v>
      </c>
      <c r="D25">
        <v>6</v>
      </c>
      <c r="E25">
        <v>2</v>
      </c>
      <c r="F25">
        <v>2</v>
      </c>
      <c r="G25" t="str">
        <f t="shared" ref="G25:G88" si="3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(1251, 312, 54, 6, 2, 2);</v>
      </c>
    </row>
    <row r="26" spans="1:7" x14ac:dyDescent="0.25">
      <c r="A26">
        <f>A25+1</f>
        <v>1252</v>
      </c>
      <c r="B26">
        <f>B25</f>
        <v>312</v>
      </c>
      <c r="C26">
        <v>54</v>
      </c>
      <c r="D26">
        <v>4</v>
      </c>
      <c r="E26">
        <v>0</v>
      </c>
      <c r="F26">
        <v>1</v>
      </c>
      <c r="G26" t="str">
        <f t="shared" si="3"/>
        <v>insert into game_score (id, matchid, squad, goals, points, time_type) values (1252, 312, 54, 4, 0, 1);</v>
      </c>
    </row>
    <row r="27" spans="1:7" x14ac:dyDescent="0.25">
      <c r="A27">
        <f t="shared" ref="A27:A90" si="4">A26+1</f>
        <v>1253</v>
      </c>
      <c r="B27">
        <f>B25</f>
        <v>312</v>
      </c>
      <c r="C27">
        <v>56</v>
      </c>
      <c r="D27">
        <v>1</v>
      </c>
      <c r="E27">
        <v>0</v>
      </c>
      <c r="F27">
        <v>2</v>
      </c>
      <c r="G27" t="str">
        <f t="shared" si="3"/>
        <v>insert into game_score (id, matchid, squad, goals, points, time_type) values (1253, 312, 56, 1, 0, 2);</v>
      </c>
    </row>
    <row r="28" spans="1:7" x14ac:dyDescent="0.25">
      <c r="A28">
        <f t="shared" si="4"/>
        <v>1254</v>
      </c>
      <c r="B28">
        <f>B25</f>
        <v>312</v>
      </c>
      <c r="C28">
        <v>56</v>
      </c>
      <c r="D28">
        <v>1</v>
      </c>
      <c r="E28">
        <v>0</v>
      </c>
      <c r="F28">
        <v>1</v>
      </c>
      <c r="G28" t="str">
        <f t="shared" si="3"/>
        <v>insert into game_score (id, matchid, squad, goals, points, time_type) values (1254, 312, 56, 1, 0, 1);</v>
      </c>
    </row>
    <row r="29" spans="1:7" x14ac:dyDescent="0.25">
      <c r="A29">
        <f t="shared" si="4"/>
        <v>1255</v>
      </c>
      <c r="B29">
        <f>B25+1</f>
        <v>313</v>
      </c>
      <c r="C29">
        <v>598</v>
      </c>
      <c r="D29">
        <v>7</v>
      </c>
      <c r="E29">
        <v>2</v>
      </c>
      <c r="F29">
        <v>2</v>
      </c>
      <c r="G29" t="str">
        <f t="shared" si="3"/>
        <v>insert into game_score (id, matchid, squad, goals, points, time_type) values (1255, 313, 598, 7, 2, 2);</v>
      </c>
    </row>
    <row r="30" spans="1:7" x14ac:dyDescent="0.25">
      <c r="A30">
        <f t="shared" si="4"/>
        <v>1256</v>
      </c>
      <c r="B30">
        <f>B29</f>
        <v>313</v>
      </c>
      <c r="C30">
        <v>598</v>
      </c>
      <c r="D30">
        <v>3</v>
      </c>
      <c r="E30">
        <v>0</v>
      </c>
      <c r="F30">
        <v>1</v>
      </c>
      <c r="G30" t="str">
        <f t="shared" si="3"/>
        <v>insert into game_score (id, matchid, squad, goals, points, time_type) values (1256, 313, 598, 3, 0, 1);</v>
      </c>
    </row>
    <row r="31" spans="1:7" x14ac:dyDescent="0.25">
      <c r="A31">
        <f t="shared" si="4"/>
        <v>1257</v>
      </c>
      <c r="B31">
        <f>B29</f>
        <v>313</v>
      </c>
      <c r="C31">
        <v>591</v>
      </c>
      <c r="D31">
        <v>0</v>
      </c>
      <c r="E31">
        <v>0</v>
      </c>
      <c r="F31">
        <v>2</v>
      </c>
      <c r="G31" t="str">
        <f t="shared" si="3"/>
        <v>insert into game_score (id, matchid, squad, goals, points, time_type) values (1257, 313, 591, 0, 0, 2);</v>
      </c>
    </row>
    <row r="32" spans="1:7" x14ac:dyDescent="0.25">
      <c r="A32">
        <f t="shared" si="4"/>
        <v>1258</v>
      </c>
      <c r="B32">
        <f>B29</f>
        <v>313</v>
      </c>
      <c r="C32">
        <v>591</v>
      </c>
      <c r="D32">
        <v>0</v>
      </c>
      <c r="E32">
        <v>0</v>
      </c>
      <c r="F32">
        <v>1</v>
      </c>
      <c r="G32" t="str">
        <f t="shared" si="3"/>
        <v>insert into game_score (id, matchid, squad, goals, points, time_type) values (1258, 313, 591, 0, 0, 1);</v>
      </c>
    </row>
    <row r="33" spans="1:7" x14ac:dyDescent="0.25">
      <c r="A33">
        <f t="shared" si="4"/>
        <v>1259</v>
      </c>
      <c r="B33">
        <f t="shared" ref="B33" si="5">B29+1</f>
        <v>314</v>
      </c>
      <c r="C33">
        <v>55</v>
      </c>
      <c r="D33">
        <v>2</v>
      </c>
      <c r="E33">
        <v>1</v>
      </c>
      <c r="F33">
        <v>2</v>
      </c>
      <c r="G33" t="str">
        <f t="shared" si="3"/>
        <v>insert into game_score (id, matchid, squad, goals, points, time_type) values (1259, 314, 55, 2, 1, 2);</v>
      </c>
    </row>
    <row r="34" spans="1:7" x14ac:dyDescent="0.25">
      <c r="A34">
        <f t="shared" si="4"/>
        <v>1260</v>
      </c>
      <c r="B34">
        <f t="shared" ref="B34" si="6">B33</f>
        <v>314</v>
      </c>
      <c r="C34">
        <v>55</v>
      </c>
      <c r="D34">
        <v>1</v>
      </c>
      <c r="E34">
        <v>0</v>
      </c>
      <c r="F34">
        <v>1</v>
      </c>
      <c r="G34" t="str">
        <f t="shared" si="3"/>
        <v>insert into game_score (id, matchid, squad, goals, points, time_type) values (1260, 314, 55, 1, 0, 1);</v>
      </c>
    </row>
    <row r="35" spans="1:7" x14ac:dyDescent="0.25">
      <c r="A35">
        <f t="shared" si="4"/>
        <v>1261</v>
      </c>
      <c r="B35">
        <f t="shared" ref="B35" si="7">B33</f>
        <v>314</v>
      </c>
      <c r="C35">
        <v>51</v>
      </c>
      <c r="D35">
        <v>2</v>
      </c>
      <c r="E35">
        <v>1</v>
      </c>
      <c r="F35">
        <v>2</v>
      </c>
      <c r="G35" t="str">
        <f t="shared" si="3"/>
        <v>insert into game_score (id, matchid, squad, goals, points, time_type) values (1261, 314, 51, 2, 1, 2);</v>
      </c>
    </row>
    <row r="36" spans="1:7" x14ac:dyDescent="0.25">
      <c r="A36">
        <f t="shared" si="4"/>
        <v>1262</v>
      </c>
      <c r="B36">
        <f t="shared" ref="B36" si="8">B33</f>
        <v>314</v>
      </c>
      <c r="C36">
        <v>51</v>
      </c>
      <c r="D36">
        <v>0</v>
      </c>
      <c r="E36">
        <v>0</v>
      </c>
      <c r="F36">
        <v>1</v>
      </c>
      <c r="G36" t="str">
        <f t="shared" si="3"/>
        <v>insert into game_score (id, matchid, squad, goals, points, time_type) values (1262, 314, 51, 0, 0, 1);</v>
      </c>
    </row>
    <row r="37" spans="1:7" x14ac:dyDescent="0.25">
      <c r="A37">
        <f t="shared" si="4"/>
        <v>1263</v>
      </c>
      <c r="B37">
        <f t="shared" ref="B37" si="9">B33+1</f>
        <v>315</v>
      </c>
      <c r="C37">
        <v>595</v>
      </c>
      <c r="D37">
        <v>2</v>
      </c>
      <c r="E37">
        <v>2</v>
      </c>
      <c r="F37">
        <v>2</v>
      </c>
      <c r="G37" t="str">
        <f t="shared" si="3"/>
        <v>insert into game_score (id, matchid, squad, goals, points, time_type) values (1263, 315, 595, 2, 2, 2);</v>
      </c>
    </row>
    <row r="38" spans="1:7" x14ac:dyDescent="0.25">
      <c r="A38">
        <f t="shared" si="4"/>
        <v>1264</v>
      </c>
      <c r="B38">
        <f t="shared" ref="B38" si="10">B37</f>
        <v>315</v>
      </c>
      <c r="C38">
        <v>595</v>
      </c>
      <c r="D38">
        <v>2</v>
      </c>
      <c r="E38">
        <v>0</v>
      </c>
      <c r="F38">
        <v>1</v>
      </c>
      <c r="G38" t="str">
        <f t="shared" si="3"/>
        <v>insert into game_score (id, matchid, squad, goals, points, time_type) values (1264, 315, 595, 2, 0, 1);</v>
      </c>
    </row>
    <row r="39" spans="1:7" x14ac:dyDescent="0.25">
      <c r="A39">
        <f t="shared" si="4"/>
        <v>1265</v>
      </c>
      <c r="B39">
        <f t="shared" ref="B39" si="11">B37</f>
        <v>315</v>
      </c>
      <c r="C39">
        <v>56</v>
      </c>
      <c r="D39">
        <v>1</v>
      </c>
      <c r="E39">
        <v>0</v>
      </c>
      <c r="F39">
        <v>2</v>
      </c>
      <c r="G39" t="str">
        <f t="shared" si="3"/>
        <v>insert into game_score (id, matchid, squad, goals, points, time_type) values (1265, 315, 56, 1, 0, 2);</v>
      </c>
    </row>
    <row r="40" spans="1:7" x14ac:dyDescent="0.25">
      <c r="A40">
        <f t="shared" si="4"/>
        <v>1266</v>
      </c>
      <c r="B40">
        <f t="shared" ref="B40" si="12">B37</f>
        <v>315</v>
      </c>
      <c r="C40">
        <v>56</v>
      </c>
      <c r="D40">
        <v>1</v>
      </c>
      <c r="E40">
        <v>0</v>
      </c>
      <c r="F40">
        <v>1</v>
      </c>
      <c r="G40" t="str">
        <f t="shared" si="3"/>
        <v>insert into game_score (id, matchid, squad, goals, points, time_type) values (1266, 315, 56, 1, 0, 1);</v>
      </c>
    </row>
    <row r="41" spans="1:7" x14ac:dyDescent="0.25">
      <c r="A41">
        <f t="shared" si="4"/>
        <v>1267</v>
      </c>
      <c r="B41">
        <f t="shared" ref="B41" si="13">B37+1</f>
        <v>316</v>
      </c>
      <c r="C41">
        <v>54</v>
      </c>
      <c r="D41">
        <v>2</v>
      </c>
      <c r="E41">
        <v>2</v>
      </c>
      <c r="F41">
        <v>2</v>
      </c>
      <c r="G41" t="str">
        <f t="shared" si="3"/>
        <v>insert into game_score (id, matchid, squad, goals, points, time_type) values (1267, 316, 54, 2, 2, 2);</v>
      </c>
    </row>
    <row r="42" spans="1:7" x14ac:dyDescent="0.25">
      <c r="A42">
        <f t="shared" si="4"/>
        <v>1268</v>
      </c>
      <c r="B42">
        <f t="shared" ref="B42" si="14">B41</f>
        <v>316</v>
      </c>
      <c r="C42">
        <v>54</v>
      </c>
      <c r="D42">
        <v>1</v>
      </c>
      <c r="E42">
        <v>0</v>
      </c>
      <c r="F42">
        <v>1</v>
      </c>
      <c r="G42" t="str">
        <f t="shared" si="3"/>
        <v>insert into game_score (id, matchid, squad, goals, points, time_type) values (1268, 316, 54, 1, 0, 1);</v>
      </c>
    </row>
    <row r="43" spans="1:7" x14ac:dyDescent="0.25">
      <c r="A43">
        <f t="shared" si="4"/>
        <v>1269</v>
      </c>
      <c r="B43">
        <f t="shared" ref="B43" si="15">B41</f>
        <v>316</v>
      </c>
      <c r="C43">
        <v>591</v>
      </c>
      <c r="D43">
        <v>0</v>
      </c>
      <c r="E43">
        <v>0</v>
      </c>
      <c r="F43">
        <v>2</v>
      </c>
      <c r="G43" t="str">
        <f t="shared" si="3"/>
        <v>insert into game_score (id, matchid, squad, goals, points, time_type) values (1269, 316, 591, 0, 0, 2);</v>
      </c>
    </row>
    <row r="44" spans="1:7" x14ac:dyDescent="0.25">
      <c r="A44">
        <f t="shared" si="4"/>
        <v>1270</v>
      </c>
      <c r="B44">
        <f t="shared" ref="B44" si="16">B41</f>
        <v>316</v>
      </c>
      <c r="C44">
        <v>591</v>
      </c>
      <c r="D44">
        <v>0</v>
      </c>
      <c r="E44">
        <v>0</v>
      </c>
      <c r="F44">
        <v>1</v>
      </c>
      <c r="G44" t="str">
        <f t="shared" si="3"/>
        <v>insert into game_score (id, matchid, squad, goals, points, time_type) values (1270, 316, 591, 0, 0, 1);</v>
      </c>
    </row>
    <row r="45" spans="1:7" x14ac:dyDescent="0.25">
      <c r="A45">
        <f t="shared" si="4"/>
        <v>1271</v>
      </c>
      <c r="B45">
        <f t="shared" ref="B45" si="17">B41+1</f>
        <v>317</v>
      </c>
      <c r="C45">
        <v>51</v>
      </c>
      <c r="D45">
        <v>5</v>
      </c>
      <c r="E45">
        <v>2</v>
      </c>
      <c r="F45">
        <v>2</v>
      </c>
      <c r="G45" t="str">
        <f t="shared" si="3"/>
        <v>insert into game_score (id, matchid, squad, goals, points, time_type) values (1271, 317, 51, 5, 2, 2);</v>
      </c>
    </row>
    <row r="46" spans="1:7" x14ac:dyDescent="0.25">
      <c r="A46">
        <f t="shared" si="4"/>
        <v>1272</v>
      </c>
      <c r="B46">
        <f t="shared" ref="B46" si="18">B45</f>
        <v>317</v>
      </c>
      <c r="C46">
        <v>51</v>
      </c>
      <c r="D46">
        <v>4</v>
      </c>
      <c r="E46">
        <v>0</v>
      </c>
      <c r="F46">
        <v>1</v>
      </c>
      <c r="G46" t="str">
        <f t="shared" si="3"/>
        <v>insert into game_score (id, matchid, squad, goals, points, time_type) values (1272, 317, 51, 4, 0, 1);</v>
      </c>
    </row>
    <row r="47" spans="1:7" x14ac:dyDescent="0.25">
      <c r="A47">
        <f t="shared" si="4"/>
        <v>1273</v>
      </c>
      <c r="B47">
        <f t="shared" ref="B47" si="19">B45</f>
        <v>317</v>
      </c>
      <c r="C47">
        <v>598</v>
      </c>
      <c r="D47">
        <v>3</v>
      </c>
      <c r="E47">
        <v>0</v>
      </c>
      <c r="F47">
        <v>2</v>
      </c>
      <c r="G47" t="str">
        <f t="shared" si="3"/>
        <v>insert into game_score (id, matchid, squad, goals, points, time_type) values (1273, 317, 598, 3, 0, 2);</v>
      </c>
    </row>
    <row r="48" spans="1:7" x14ac:dyDescent="0.25">
      <c r="A48">
        <f t="shared" si="4"/>
        <v>1274</v>
      </c>
      <c r="B48">
        <f t="shared" ref="B48" si="20">B45</f>
        <v>317</v>
      </c>
      <c r="C48">
        <v>598</v>
      </c>
      <c r="D48">
        <v>2</v>
      </c>
      <c r="E48">
        <v>0</v>
      </c>
      <c r="F48">
        <v>1</v>
      </c>
      <c r="G48" t="str">
        <f t="shared" si="3"/>
        <v>insert into game_score (id, matchid, squad, goals, points, time_type) values (1274, 317, 598, 2, 0, 1);</v>
      </c>
    </row>
    <row r="49" spans="1:7" x14ac:dyDescent="0.25">
      <c r="A49">
        <f t="shared" si="4"/>
        <v>1275</v>
      </c>
      <c r="B49">
        <f t="shared" ref="B49" si="21">B45+1</f>
        <v>318</v>
      </c>
      <c r="C49">
        <v>595</v>
      </c>
      <c r="D49">
        <v>5</v>
      </c>
      <c r="E49">
        <v>2</v>
      </c>
      <c r="F49">
        <v>2</v>
      </c>
      <c r="G49" t="str">
        <f t="shared" si="3"/>
        <v>insert into game_score (id, matchid, squad, goals, points, time_type) values (1275, 318, 595, 5, 2, 2);</v>
      </c>
    </row>
    <row r="50" spans="1:7" x14ac:dyDescent="0.25">
      <c r="A50">
        <f t="shared" si="4"/>
        <v>1276</v>
      </c>
      <c r="B50">
        <f t="shared" ref="B50" si="22">B49</f>
        <v>318</v>
      </c>
      <c r="C50">
        <v>595</v>
      </c>
      <c r="D50">
        <v>3</v>
      </c>
      <c r="E50">
        <v>0</v>
      </c>
      <c r="F50">
        <v>1</v>
      </c>
      <c r="G50" t="str">
        <f t="shared" si="3"/>
        <v>insert into game_score (id, matchid, squad, goals, points, time_type) values (1276, 318, 595, 3, 0, 1);</v>
      </c>
    </row>
    <row r="51" spans="1:7" x14ac:dyDescent="0.25">
      <c r="A51">
        <f t="shared" si="4"/>
        <v>1277</v>
      </c>
      <c r="B51">
        <f t="shared" ref="B51" si="23">B49</f>
        <v>318</v>
      </c>
      <c r="C51">
        <v>591</v>
      </c>
      <c r="D51">
        <v>0</v>
      </c>
      <c r="E51">
        <v>0</v>
      </c>
      <c r="F51">
        <v>2</v>
      </c>
      <c r="G51" t="str">
        <f t="shared" si="3"/>
        <v>insert into game_score (id, matchid, squad, goals, points, time_type) values (1277, 318, 591, 0, 0, 2);</v>
      </c>
    </row>
    <row r="52" spans="1:7" x14ac:dyDescent="0.25">
      <c r="A52">
        <f t="shared" si="4"/>
        <v>1278</v>
      </c>
      <c r="B52">
        <f t="shared" ref="B52" si="24">B49</f>
        <v>318</v>
      </c>
      <c r="C52">
        <v>591</v>
      </c>
      <c r="D52">
        <v>0</v>
      </c>
      <c r="E52">
        <v>0</v>
      </c>
      <c r="F52">
        <v>1</v>
      </c>
      <c r="G52" t="str">
        <f t="shared" si="3"/>
        <v>insert into game_score (id, matchid, squad, goals, points, time_type) values (1278, 318, 591, 0, 0, 1);</v>
      </c>
    </row>
    <row r="53" spans="1:7" x14ac:dyDescent="0.25">
      <c r="A53">
        <f t="shared" si="4"/>
        <v>1279</v>
      </c>
      <c r="B53">
        <f t="shared" ref="B53" si="25">B49+1</f>
        <v>319</v>
      </c>
      <c r="C53">
        <v>55</v>
      </c>
      <c r="D53">
        <v>3</v>
      </c>
      <c r="E53">
        <v>2</v>
      </c>
      <c r="F53">
        <v>2</v>
      </c>
      <c r="G53" t="str">
        <f t="shared" si="3"/>
        <v>insert into game_score (id, matchid, squad, goals, points, time_type) values (1279, 319, 55, 3, 2, 2);</v>
      </c>
    </row>
    <row r="54" spans="1:7" x14ac:dyDescent="0.25">
      <c r="A54">
        <f t="shared" si="4"/>
        <v>1280</v>
      </c>
      <c r="B54">
        <f t="shared" ref="B54" si="26">B53</f>
        <v>319</v>
      </c>
      <c r="C54">
        <v>55</v>
      </c>
      <c r="D54">
        <v>2</v>
      </c>
      <c r="E54">
        <v>0</v>
      </c>
      <c r="F54">
        <v>1</v>
      </c>
      <c r="G54" t="str">
        <f t="shared" si="3"/>
        <v>insert into game_score (id, matchid, squad, goals, points, time_type) values (1280, 319, 55, 2, 0, 1);</v>
      </c>
    </row>
    <row r="55" spans="1:7" x14ac:dyDescent="0.25">
      <c r="A55">
        <f t="shared" si="4"/>
        <v>1281</v>
      </c>
      <c r="B55">
        <f t="shared" ref="B55" si="27">B53</f>
        <v>319</v>
      </c>
      <c r="C55">
        <v>56</v>
      </c>
      <c r="D55">
        <v>0</v>
      </c>
      <c r="E55">
        <v>0</v>
      </c>
      <c r="F55">
        <v>2</v>
      </c>
      <c r="G55" t="str">
        <f t="shared" si="3"/>
        <v>insert into game_score (id, matchid, squad, goals, points, time_type) values (1281, 319, 56, 0, 0, 2);</v>
      </c>
    </row>
    <row r="56" spans="1:7" x14ac:dyDescent="0.25">
      <c r="A56">
        <f t="shared" si="4"/>
        <v>1282</v>
      </c>
      <c r="B56">
        <f t="shared" ref="B56" si="28">B53</f>
        <v>319</v>
      </c>
      <c r="C56">
        <v>56</v>
      </c>
      <c r="D56">
        <v>0</v>
      </c>
      <c r="E56">
        <v>0</v>
      </c>
      <c r="F56">
        <v>1</v>
      </c>
      <c r="G56" t="str">
        <f t="shared" si="3"/>
        <v>insert into game_score (id, matchid, squad, goals, points, time_type) values (1282, 319, 56, 0, 0, 1);</v>
      </c>
    </row>
    <row r="57" spans="1:7" x14ac:dyDescent="0.25">
      <c r="A57">
        <f t="shared" si="4"/>
        <v>1283</v>
      </c>
      <c r="B57">
        <f t="shared" ref="B57" si="29">B53+1</f>
        <v>320</v>
      </c>
      <c r="C57">
        <v>598</v>
      </c>
      <c r="D57">
        <v>3</v>
      </c>
      <c r="E57">
        <v>2</v>
      </c>
      <c r="F57">
        <v>2</v>
      </c>
      <c r="G57" t="str">
        <f t="shared" si="3"/>
        <v>insert into game_score (id, matchid, squad, goals, points, time_type) values (1283, 320, 598, 3, 2, 2);</v>
      </c>
    </row>
    <row r="58" spans="1:7" x14ac:dyDescent="0.25">
      <c r="A58">
        <f t="shared" si="4"/>
        <v>1284</v>
      </c>
      <c r="B58">
        <f t="shared" ref="B58" si="30">B57</f>
        <v>320</v>
      </c>
      <c r="C58">
        <v>598</v>
      </c>
      <c r="D58">
        <v>2</v>
      </c>
      <c r="E58">
        <v>0</v>
      </c>
      <c r="F58">
        <v>1</v>
      </c>
      <c r="G58" t="str">
        <f t="shared" si="3"/>
        <v>insert into game_score (id, matchid, squad, goals, points, time_type) values (1284, 320, 598, 2, 0, 1);</v>
      </c>
    </row>
    <row r="59" spans="1:7" x14ac:dyDescent="0.25">
      <c r="A59">
        <f t="shared" si="4"/>
        <v>1285</v>
      </c>
      <c r="B59">
        <f t="shared" ref="B59" si="31">B57</f>
        <v>320</v>
      </c>
      <c r="C59">
        <v>595</v>
      </c>
      <c r="D59">
        <v>1</v>
      </c>
      <c r="E59">
        <v>0</v>
      </c>
      <c r="F59">
        <v>2</v>
      </c>
      <c r="G59" t="str">
        <f t="shared" si="3"/>
        <v>insert into game_score (id, matchid, squad, goals, points, time_type) values (1285, 320, 595, 1, 0, 2);</v>
      </c>
    </row>
    <row r="60" spans="1:7" x14ac:dyDescent="0.25">
      <c r="A60">
        <f t="shared" si="4"/>
        <v>1286</v>
      </c>
      <c r="B60">
        <f t="shared" ref="B60" si="32">B57</f>
        <v>320</v>
      </c>
      <c r="C60">
        <v>595</v>
      </c>
      <c r="D60">
        <v>0</v>
      </c>
      <c r="E60">
        <v>0</v>
      </c>
      <c r="F60">
        <v>1</v>
      </c>
      <c r="G60" t="str">
        <f t="shared" si="3"/>
        <v>insert into game_score (id, matchid, squad, goals, points, time_type) values (1286, 320, 595, 0, 0, 1);</v>
      </c>
    </row>
    <row r="61" spans="1:7" x14ac:dyDescent="0.25">
      <c r="A61">
        <f t="shared" si="4"/>
        <v>1287</v>
      </c>
      <c r="B61">
        <f t="shared" ref="B61" si="33">B57+1</f>
        <v>321</v>
      </c>
      <c r="C61">
        <v>54</v>
      </c>
      <c r="D61">
        <v>3</v>
      </c>
      <c r="E61">
        <v>2</v>
      </c>
      <c r="F61">
        <v>2</v>
      </c>
      <c r="G61" t="str">
        <f t="shared" si="3"/>
        <v>insert into game_score (id, matchid, squad, goals, points, time_type) values (1287, 321, 54, 3, 2, 2);</v>
      </c>
    </row>
    <row r="62" spans="1:7" x14ac:dyDescent="0.25">
      <c r="A62">
        <f t="shared" si="4"/>
        <v>1288</v>
      </c>
      <c r="B62">
        <f t="shared" ref="B62" si="34">B61</f>
        <v>321</v>
      </c>
      <c r="C62">
        <v>54</v>
      </c>
      <c r="D62">
        <v>2</v>
      </c>
      <c r="E62">
        <v>0</v>
      </c>
      <c r="F62">
        <v>1</v>
      </c>
      <c r="G62" t="str">
        <f t="shared" si="3"/>
        <v>insert into game_score (id, matchid, squad, goals, points, time_type) values (1288, 321, 54, 2, 0, 1);</v>
      </c>
    </row>
    <row r="63" spans="1:7" x14ac:dyDescent="0.25">
      <c r="A63">
        <f t="shared" si="4"/>
        <v>1289</v>
      </c>
      <c r="B63">
        <f t="shared" ref="B63" si="35">B61</f>
        <v>321</v>
      </c>
      <c r="C63">
        <v>51</v>
      </c>
      <c r="D63">
        <v>1</v>
      </c>
      <c r="E63">
        <v>0</v>
      </c>
      <c r="F63">
        <v>2</v>
      </c>
      <c r="G63" t="str">
        <f t="shared" si="3"/>
        <v>insert into game_score (id, matchid, squad, goals, points, time_type) values (1289, 321, 51, 1, 0, 2);</v>
      </c>
    </row>
    <row r="64" spans="1:7" x14ac:dyDescent="0.25">
      <c r="A64">
        <f t="shared" si="4"/>
        <v>1290</v>
      </c>
      <c r="B64">
        <f t="shared" ref="B64" si="36">B61</f>
        <v>321</v>
      </c>
      <c r="C64">
        <v>51</v>
      </c>
      <c r="D64">
        <v>0</v>
      </c>
      <c r="E64">
        <v>0</v>
      </c>
      <c r="F64">
        <v>1</v>
      </c>
      <c r="G64" t="str">
        <f t="shared" si="3"/>
        <v>insert into game_score (id, matchid, squad, goals, points, time_type) values (1290, 321, 51, 0, 0, 1);</v>
      </c>
    </row>
    <row r="65" spans="1:7" x14ac:dyDescent="0.25">
      <c r="A65">
        <f t="shared" si="4"/>
        <v>1291</v>
      </c>
      <c r="B65">
        <f t="shared" ref="B65:B81" si="37">B61+1</f>
        <v>322</v>
      </c>
      <c r="C65">
        <v>55</v>
      </c>
      <c r="D65">
        <v>4</v>
      </c>
      <c r="E65">
        <v>2</v>
      </c>
      <c r="F65">
        <v>2</v>
      </c>
      <c r="G65" t="str">
        <f t="shared" si="3"/>
        <v>insert into game_score (id, matchid, squad, goals, points, time_type) values (1291, 322, 55, 4, 2, 2);</v>
      </c>
    </row>
    <row r="66" spans="1:7" x14ac:dyDescent="0.25">
      <c r="A66">
        <f t="shared" si="4"/>
        <v>1292</v>
      </c>
      <c r="B66">
        <f t="shared" ref="B66:B82" si="38">B65</f>
        <v>322</v>
      </c>
      <c r="C66">
        <v>55</v>
      </c>
      <c r="D66">
        <v>3</v>
      </c>
      <c r="E66">
        <v>0</v>
      </c>
      <c r="F66">
        <v>1</v>
      </c>
      <c r="G66" t="str">
        <f t="shared" si="3"/>
        <v>insert into game_score (id, matchid, squad, goals, points, time_type) values (1292, 322, 55, 3, 0, 1);</v>
      </c>
    </row>
    <row r="67" spans="1:7" x14ac:dyDescent="0.25">
      <c r="A67">
        <f t="shared" si="4"/>
        <v>1293</v>
      </c>
      <c r="B67">
        <f t="shared" ref="B67:B83" si="39">B65</f>
        <v>322</v>
      </c>
      <c r="C67">
        <v>591</v>
      </c>
      <c r="D67">
        <v>2</v>
      </c>
      <c r="E67">
        <v>0</v>
      </c>
      <c r="F67">
        <v>2</v>
      </c>
      <c r="G67" t="str">
        <f t="shared" si="3"/>
        <v>insert into game_score (id, matchid, squad, goals, points, time_type) values (1293, 322, 591, 2, 0, 2);</v>
      </c>
    </row>
    <row r="68" spans="1:7" x14ac:dyDescent="0.25">
      <c r="A68">
        <f t="shared" si="4"/>
        <v>1294</v>
      </c>
      <c r="B68">
        <f t="shared" ref="B68:B84" si="40">B65</f>
        <v>322</v>
      </c>
      <c r="C68">
        <v>591</v>
      </c>
      <c r="D68">
        <v>2</v>
      </c>
      <c r="E68">
        <v>0</v>
      </c>
      <c r="F68">
        <v>1</v>
      </c>
      <c r="G68" t="str">
        <f t="shared" si="3"/>
        <v>insert into game_score (id, matchid, squad, goals, points, time_type) values (1294, 322, 591, 2, 0, 1);</v>
      </c>
    </row>
    <row r="69" spans="1:7" x14ac:dyDescent="0.25">
      <c r="A69">
        <f t="shared" si="4"/>
        <v>1295</v>
      </c>
      <c r="B69">
        <f t="shared" si="37"/>
        <v>323</v>
      </c>
      <c r="C69">
        <v>56</v>
      </c>
      <c r="D69">
        <v>1</v>
      </c>
      <c r="E69">
        <v>1</v>
      </c>
      <c r="F69">
        <v>2</v>
      </c>
      <c r="G69" t="str">
        <f t="shared" si="3"/>
        <v>insert into game_score (id, matchid, squad, goals, points, time_type) values (1295, 323, 56, 1, 1, 2);</v>
      </c>
    </row>
    <row r="70" spans="1:7" x14ac:dyDescent="0.25">
      <c r="A70">
        <f t="shared" si="4"/>
        <v>1296</v>
      </c>
      <c r="B70">
        <f t="shared" si="38"/>
        <v>323</v>
      </c>
      <c r="C70">
        <v>56</v>
      </c>
      <c r="D70">
        <v>0</v>
      </c>
      <c r="E70">
        <v>0</v>
      </c>
      <c r="F70">
        <v>1</v>
      </c>
      <c r="G70" t="str">
        <f t="shared" si="3"/>
        <v>insert into game_score (id, matchid, squad, goals, points, time_type) values (1296, 323, 56, 0, 0, 1);</v>
      </c>
    </row>
    <row r="71" spans="1:7" x14ac:dyDescent="0.25">
      <c r="A71">
        <f t="shared" si="4"/>
        <v>1297</v>
      </c>
      <c r="B71">
        <f t="shared" si="39"/>
        <v>323</v>
      </c>
      <c r="C71">
        <v>51</v>
      </c>
      <c r="D71">
        <v>1</v>
      </c>
      <c r="E71">
        <v>1</v>
      </c>
      <c r="F71">
        <v>2</v>
      </c>
      <c r="G71" t="str">
        <f t="shared" si="3"/>
        <v>insert into game_score (id, matchid, squad, goals, points, time_type) values (1297, 323, 51, 1, 1, 2);</v>
      </c>
    </row>
    <row r="72" spans="1:7" x14ac:dyDescent="0.25">
      <c r="A72">
        <f t="shared" si="4"/>
        <v>1298</v>
      </c>
      <c r="B72">
        <f t="shared" si="40"/>
        <v>323</v>
      </c>
      <c r="C72">
        <v>51</v>
      </c>
      <c r="D72">
        <v>1</v>
      </c>
      <c r="E72">
        <v>0</v>
      </c>
      <c r="F72">
        <v>1</v>
      </c>
      <c r="G72" t="str">
        <f t="shared" si="3"/>
        <v>insert into game_score (id, matchid, squad, goals, points, time_type) values (1298, 323, 51, 1, 0, 1);</v>
      </c>
    </row>
    <row r="73" spans="1:7" x14ac:dyDescent="0.25">
      <c r="A73">
        <f t="shared" si="4"/>
        <v>1299</v>
      </c>
      <c r="B73">
        <f t="shared" si="37"/>
        <v>324</v>
      </c>
      <c r="C73">
        <v>54</v>
      </c>
      <c r="D73">
        <v>3</v>
      </c>
      <c r="E73">
        <v>2</v>
      </c>
      <c r="F73">
        <v>2</v>
      </c>
      <c r="G73" t="str">
        <f t="shared" si="3"/>
        <v>insert into game_score (id, matchid, squad, goals, points, time_type) values (1299, 324, 54, 3, 2, 2);</v>
      </c>
    </row>
    <row r="74" spans="1:7" x14ac:dyDescent="0.25">
      <c r="A74">
        <f t="shared" si="4"/>
        <v>1300</v>
      </c>
      <c r="B74">
        <f t="shared" si="38"/>
        <v>324</v>
      </c>
      <c r="C74">
        <v>54</v>
      </c>
      <c r="D74">
        <v>1</v>
      </c>
      <c r="E74">
        <v>0</v>
      </c>
      <c r="F74">
        <v>1</v>
      </c>
      <c r="G74" t="str">
        <f t="shared" si="3"/>
        <v>insert into game_score (id, matchid, squad, goals, points, time_type) values (1300, 324, 54, 1, 0, 1);</v>
      </c>
    </row>
    <row r="75" spans="1:7" x14ac:dyDescent="0.25">
      <c r="A75">
        <f t="shared" si="4"/>
        <v>1301</v>
      </c>
      <c r="B75">
        <f t="shared" si="39"/>
        <v>324</v>
      </c>
      <c r="C75">
        <v>595</v>
      </c>
      <c r="D75">
        <v>1</v>
      </c>
      <c r="E75">
        <v>0</v>
      </c>
      <c r="F75">
        <v>2</v>
      </c>
      <c r="G75" t="str">
        <f t="shared" si="3"/>
        <v>insert into game_score (id, matchid, squad, goals, points, time_type) values (1301, 324, 595, 1, 0, 2);</v>
      </c>
    </row>
    <row r="76" spans="1:7" x14ac:dyDescent="0.25">
      <c r="A76">
        <f t="shared" si="4"/>
        <v>1302</v>
      </c>
      <c r="B76">
        <f t="shared" si="40"/>
        <v>324</v>
      </c>
      <c r="C76">
        <v>595</v>
      </c>
      <c r="D76">
        <v>1</v>
      </c>
      <c r="E76">
        <v>0</v>
      </c>
      <c r="F76">
        <v>1</v>
      </c>
      <c r="G76" t="str">
        <f t="shared" si="3"/>
        <v>insert into game_score (id, matchid, squad, goals, points, time_type) values (1302, 324, 595, 1, 0, 1);</v>
      </c>
    </row>
    <row r="77" spans="1:7" x14ac:dyDescent="0.25">
      <c r="A77">
        <f t="shared" si="4"/>
        <v>1303</v>
      </c>
      <c r="B77">
        <f t="shared" si="37"/>
        <v>325</v>
      </c>
      <c r="C77">
        <v>56</v>
      </c>
      <c r="D77">
        <v>5</v>
      </c>
      <c r="E77">
        <v>2</v>
      </c>
      <c r="F77">
        <v>2</v>
      </c>
      <c r="G77" t="str">
        <f t="shared" si="3"/>
        <v>insert into game_score (id, matchid, squad, goals, points, time_type) values (1303, 325, 56, 5, 2, 2);</v>
      </c>
    </row>
    <row r="78" spans="1:7" x14ac:dyDescent="0.25">
      <c r="A78">
        <f t="shared" si="4"/>
        <v>1304</v>
      </c>
      <c r="B78">
        <f t="shared" si="38"/>
        <v>325</v>
      </c>
      <c r="C78">
        <v>56</v>
      </c>
      <c r="D78">
        <v>3</v>
      </c>
      <c r="E78">
        <v>0</v>
      </c>
      <c r="F78">
        <v>1</v>
      </c>
      <c r="G78" t="str">
        <f t="shared" si="3"/>
        <v>insert into game_score (id, matchid, squad, goals, points, time_type) values (1304, 325, 56, 3, 0, 1);</v>
      </c>
    </row>
    <row r="79" spans="1:7" x14ac:dyDescent="0.25">
      <c r="A79">
        <f t="shared" si="4"/>
        <v>1305</v>
      </c>
      <c r="B79">
        <f t="shared" si="39"/>
        <v>325</v>
      </c>
      <c r="C79">
        <v>591</v>
      </c>
      <c r="D79">
        <v>2</v>
      </c>
      <c r="E79">
        <v>0</v>
      </c>
      <c r="F79">
        <v>2</v>
      </c>
      <c r="G79" t="str">
        <f t="shared" si="3"/>
        <v>insert into game_score (id, matchid, squad, goals, points, time_type) values (1305, 325, 591, 2, 0, 2);</v>
      </c>
    </row>
    <row r="80" spans="1:7" x14ac:dyDescent="0.25">
      <c r="A80">
        <f t="shared" si="4"/>
        <v>1306</v>
      </c>
      <c r="B80">
        <f t="shared" si="40"/>
        <v>325</v>
      </c>
      <c r="C80">
        <v>591</v>
      </c>
      <c r="D80">
        <v>1</v>
      </c>
      <c r="E80">
        <v>0</v>
      </c>
      <c r="F80">
        <v>1</v>
      </c>
      <c r="G80" t="str">
        <f t="shared" si="3"/>
        <v>insert into game_score (id, matchid, squad, goals, points, time_type) values (1306, 325, 591, 1, 0, 1);</v>
      </c>
    </row>
    <row r="81" spans="1:7" x14ac:dyDescent="0.25">
      <c r="A81">
        <f t="shared" si="4"/>
        <v>1307</v>
      </c>
      <c r="B81">
        <f t="shared" si="37"/>
        <v>326</v>
      </c>
      <c r="C81">
        <v>55</v>
      </c>
      <c r="D81">
        <v>3</v>
      </c>
      <c r="E81">
        <v>2</v>
      </c>
      <c r="F81">
        <v>2</v>
      </c>
      <c r="G81" t="str">
        <f t="shared" si="3"/>
        <v>insert into game_score (id, matchid, squad, goals, points, time_type) values (1307, 326, 55, 3, 2, 2);</v>
      </c>
    </row>
    <row r="82" spans="1:7" x14ac:dyDescent="0.25">
      <c r="A82">
        <f t="shared" si="4"/>
        <v>1308</v>
      </c>
      <c r="B82">
        <f t="shared" si="38"/>
        <v>326</v>
      </c>
      <c r="C82">
        <v>55</v>
      </c>
      <c r="D82">
        <v>0</v>
      </c>
      <c r="E82">
        <v>0</v>
      </c>
      <c r="F82">
        <v>1</v>
      </c>
      <c r="G82" t="str">
        <f t="shared" si="3"/>
        <v>insert into game_score (id, matchid, squad, goals, points, time_type) values (1308, 326, 55, 0, 0, 1);</v>
      </c>
    </row>
    <row r="83" spans="1:7" x14ac:dyDescent="0.25">
      <c r="A83">
        <f t="shared" si="4"/>
        <v>1309</v>
      </c>
      <c r="B83">
        <f t="shared" si="39"/>
        <v>326</v>
      </c>
      <c r="C83">
        <v>598</v>
      </c>
      <c r="D83">
        <v>1</v>
      </c>
      <c r="E83">
        <v>0</v>
      </c>
      <c r="F83">
        <v>2</v>
      </c>
      <c r="G83" t="str">
        <f t="shared" si="3"/>
        <v>insert into game_score (id, matchid, squad, goals, points, time_type) values (1309, 326, 598, 1, 0, 2);</v>
      </c>
    </row>
    <row r="84" spans="1:7" x14ac:dyDescent="0.25">
      <c r="A84">
        <f t="shared" si="4"/>
        <v>1310</v>
      </c>
      <c r="B84">
        <f t="shared" si="40"/>
        <v>326</v>
      </c>
      <c r="C84">
        <v>598</v>
      </c>
      <c r="D84">
        <v>1</v>
      </c>
      <c r="E84">
        <v>0</v>
      </c>
      <c r="F84">
        <v>1</v>
      </c>
      <c r="G84" t="str">
        <f t="shared" si="3"/>
        <v>insert into game_score (id, matchid, squad, goals, points, time_type) values (1310, 326, 598, 1, 0, 1);</v>
      </c>
    </row>
    <row r="85" spans="1:7" x14ac:dyDescent="0.25">
      <c r="A85">
        <f t="shared" si="4"/>
        <v>1311</v>
      </c>
      <c r="B85">
        <f t="shared" ref="B85" si="41">B81+1</f>
        <v>327</v>
      </c>
      <c r="C85">
        <v>51</v>
      </c>
      <c r="D85">
        <v>0</v>
      </c>
      <c r="E85">
        <v>1</v>
      </c>
      <c r="F85">
        <v>2</v>
      </c>
      <c r="G85" t="str">
        <f t="shared" si="3"/>
        <v>insert into game_score (id, matchid, squad, goals, points, time_type) values (1311, 327, 51, 0, 1, 2);</v>
      </c>
    </row>
    <row r="86" spans="1:7" x14ac:dyDescent="0.25">
      <c r="A86">
        <f t="shared" si="4"/>
        <v>1312</v>
      </c>
      <c r="B86">
        <f t="shared" ref="B86" si="42">B85</f>
        <v>327</v>
      </c>
      <c r="C86">
        <v>51</v>
      </c>
      <c r="D86">
        <v>0</v>
      </c>
      <c r="E86">
        <v>0</v>
      </c>
      <c r="F86">
        <v>1</v>
      </c>
      <c r="G86" t="str">
        <f t="shared" si="3"/>
        <v>insert into game_score (id, matchid, squad, goals, points, time_type) values (1312, 327, 51, 0, 0, 1);</v>
      </c>
    </row>
    <row r="87" spans="1:7" x14ac:dyDescent="0.25">
      <c r="A87">
        <f t="shared" si="4"/>
        <v>1313</v>
      </c>
      <c r="B87">
        <f t="shared" ref="B87" si="43">B85</f>
        <v>327</v>
      </c>
      <c r="C87">
        <v>591</v>
      </c>
      <c r="D87">
        <v>0</v>
      </c>
      <c r="E87">
        <v>1</v>
      </c>
      <c r="F87">
        <v>2</v>
      </c>
      <c r="G87" t="str">
        <f t="shared" si="3"/>
        <v>insert into game_score (id, matchid, squad, goals, points, time_type) values (1313, 327, 591, 0, 1, 2);</v>
      </c>
    </row>
    <row r="88" spans="1:7" x14ac:dyDescent="0.25">
      <c r="A88">
        <f t="shared" si="4"/>
        <v>1314</v>
      </c>
      <c r="B88">
        <f t="shared" ref="B88" si="44">B85</f>
        <v>327</v>
      </c>
      <c r="C88">
        <v>591</v>
      </c>
      <c r="D88">
        <v>0</v>
      </c>
      <c r="E88">
        <v>0</v>
      </c>
      <c r="F88">
        <v>1</v>
      </c>
      <c r="G88" t="str">
        <f t="shared" si="3"/>
        <v>insert into game_score (id, matchid, squad, goals, points, time_type) values (1314, 327, 591, 0, 0, 1);</v>
      </c>
    </row>
    <row r="89" spans="1:7" x14ac:dyDescent="0.25">
      <c r="A89">
        <f t="shared" si="4"/>
        <v>1315</v>
      </c>
      <c r="B89">
        <f t="shared" ref="B89" si="45">B85+1</f>
        <v>328</v>
      </c>
      <c r="C89">
        <v>55</v>
      </c>
      <c r="D89">
        <v>4</v>
      </c>
      <c r="E89">
        <v>2</v>
      </c>
      <c r="F89">
        <v>2</v>
      </c>
      <c r="G89" t="str">
        <f t="shared" ref="G89:G108" si="46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(1315, 328, 55, 4, 2, 2);</v>
      </c>
    </row>
    <row r="90" spans="1:7" x14ac:dyDescent="0.25">
      <c r="A90">
        <f t="shared" si="4"/>
        <v>1316</v>
      </c>
      <c r="B90">
        <f t="shared" ref="B90" si="47">B89</f>
        <v>328</v>
      </c>
      <c r="C90">
        <v>55</v>
      </c>
      <c r="D90">
        <v>2</v>
      </c>
      <c r="E90">
        <v>0</v>
      </c>
      <c r="F90">
        <v>1</v>
      </c>
      <c r="G90" t="str">
        <f t="shared" si="46"/>
        <v>insert into game_score (id, matchid, squad, goals, points, time_type) values (1316, 328, 55, 2, 0, 1);</v>
      </c>
    </row>
    <row r="91" spans="1:7" x14ac:dyDescent="0.25">
      <c r="A91">
        <f t="shared" ref="A91:A108" si="48">A90+1</f>
        <v>1317</v>
      </c>
      <c r="B91">
        <f t="shared" ref="B91" si="49">B89</f>
        <v>328</v>
      </c>
      <c r="C91">
        <v>595</v>
      </c>
      <c r="D91">
        <v>1</v>
      </c>
      <c r="E91">
        <v>0</v>
      </c>
      <c r="F91">
        <v>2</v>
      </c>
      <c r="G91" t="str">
        <f t="shared" si="46"/>
        <v>insert into game_score (id, matchid, squad, goals, points, time_type) values (1317, 328, 595, 1, 0, 2);</v>
      </c>
    </row>
    <row r="92" spans="1:7" x14ac:dyDescent="0.25">
      <c r="A92">
        <f t="shared" si="48"/>
        <v>1318</v>
      </c>
      <c r="B92">
        <f t="shared" ref="B92" si="50">B89</f>
        <v>328</v>
      </c>
      <c r="C92">
        <v>595</v>
      </c>
      <c r="D92">
        <v>1</v>
      </c>
      <c r="E92">
        <v>0</v>
      </c>
      <c r="F92">
        <v>1</v>
      </c>
      <c r="G92" t="str">
        <f t="shared" si="46"/>
        <v>insert into game_score (id, matchid, squad, goals, points, time_type) values (1318, 328, 595, 1, 0, 1);</v>
      </c>
    </row>
    <row r="93" spans="1:7" x14ac:dyDescent="0.25">
      <c r="A93">
        <f t="shared" si="48"/>
        <v>1319</v>
      </c>
      <c r="B93">
        <f t="shared" ref="B93" si="51">B89+1</f>
        <v>329</v>
      </c>
      <c r="C93">
        <v>54</v>
      </c>
      <c r="D93">
        <v>4</v>
      </c>
      <c r="E93">
        <v>2</v>
      </c>
      <c r="F93">
        <v>2</v>
      </c>
      <c r="G93" t="str">
        <f t="shared" si="46"/>
        <v>insert into game_score (id, matchid, squad, goals, points, time_type) values (1319, 329, 54, 4, 2, 2);</v>
      </c>
    </row>
    <row r="94" spans="1:7" x14ac:dyDescent="0.25">
      <c r="A94">
        <f t="shared" si="48"/>
        <v>1320</v>
      </c>
      <c r="B94">
        <f t="shared" ref="B94" si="52">B93</f>
        <v>329</v>
      </c>
      <c r="C94">
        <v>54</v>
      </c>
      <c r="D94">
        <v>1</v>
      </c>
      <c r="E94">
        <v>0</v>
      </c>
      <c r="F94">
        <v>1</v>
      </c>
      <c r="G94" t="str">
        <f t="shared" si="46"/>
        <v>insert into game_score (id, matchid, squad, goals, points, time_type) values (1320, 329, 54, 1, 0, 1);</v>
      </c>
    </row>
    <row r="95" spans="1:7" x14ac:dyDescent="0.25">
      <c r="A95">
        <f t="shared" si="48"/>
        <v>1321</v>
      </c>
      <c r="B95">
        <f t="shared" ref="B95" si="53">B93</f>
        <v>329</v>
      </c>
      <c r="C95">
        <v>598</v>
      </c>
      <c r="D95">
        <v>1</v>
      </c>
      <c r="E95">
        <v>0</v>
      </c>
      <c r="F95">
        <v>2</v>
      </c>
      <c r="G95" t="str">
        <f t="shared" si="46"/>
        <v>insert into game_score (id, matchid, squad, goals, points, time_type) values (1321, 329, 598, 1, 0, 2);</v>
      </c>
    </row>
    <row r="96" spans="1:7" x14ac:dyDescent="0.25">
      <c r="A96">
        <f t="shared" si="48"/>
        <v>1322</v>
      </c>
      <c r="B96">
        <f t="shared" ref="B96" si="54">B93</f>
        <v>329</v>
      </c>
      <c r="C96">
        <v>598</v>
      </c>
      <c r="D96">
        <v>0</v>
      </c>
      <c r="E96">
        <v>0</v>
      </c>
      <c r="F96">
        <v>1</v>
      </c>
      <c r="G96" t="str">
        <f t="shared" si="46"/>
        <v>insert into game_score (id, matchid, squad, goals, points, time_type) values (1322, 329, 598, 0, 0, 1);</v>
      </c>
    </row>
    <row r="97" spans="1:7" x14ac:dyDescent="0.25">
      <c r="A97">
        <f t="shared" si="48"/>
        <v>1323</v>
      </c>
      <c r="B97">
        <f t="shared" ref="B97" si="55">B93+1</f>
        <v>330</v>
      </c>
      <c r="C97">
        <v>595</v>
      </c>
      <c r="D97">
        <v>2</v>
      </c>
      <c r="E97">
        <v>2</v>
      </c>
      <c r="F97">
        <v>2</v>
      </c>
      <c r="G97" t="str">
        <f t="shared" si="46"/>
        <v>insert into game_score (id, matchid, squad, goals, points, time_type) values (1323, 330, 595, 2, 2, 2);</v>
      </c>
    </row>
    <row r="98" spans="1:7" x14ac:dyDescent="0.25">
      <c r="A98">
        <f t="shared" si="48"/>
        <v>1324</v>
      </c>
      <c r="B98">
        <f t="shared" ref="B98" si="56">B97</f>
        <v>330</v>
      </c>
      <c r="C98">
        <v>595</v>
      </c>
      <c r="D98">
        <v>1</v>
      </c>
      <c r="E98">
        <v>0</v>
      </c>
      <c r="F98">
        <v>1</v>
      </c>
      <c r="G98" t="str">
        <f t="shared" si="46"/>
        <v>insert into game_score (id, matchid, squad, goals, points, time_type) values (1324, 330, 595, 1, 0, 1);</v>
      </c>
    </row>
    <row r="99" spans="1:7" x14ac:dyDescent="0.25">
      <c r="A99">
        <f t="shared" si="48"/>
        <v>1325</v>
      </c>
      <c r="B99">
        <f t="shared" ref="B99" si="57">B97</f>
        <v>330</v>
      </c>
      <c r="C99">
        <v>51</v>
      </c>
      <c r="D99">
        <v>1</v>
      </c>
      <c r="E99">
        <v>0</v>
      </c>
      <c r="F99">
        <v>2</v>
      </c>
      <c r="G99" t="str">
        <f t="shared" si="46"/>
        <v>insert into game_score (id, matchid, squad, goals, points, time_type) values (1325, 330, 51, 1, 0, 2);</v>
      </c>
    </row>
    <row r="100" spans="1:7" x14ac:dyDescent="0.25">
      <c r="A100">
        <f t="shared" si="48"/>
        <v>1326</v>
      </c>
      <c r="B100">
        <f t="shared" ref="B100" si="58">B97</f>
        <v>330</v>
      </c>
      <c r="C100">
        <v>51</v>
      </c>
      <c r="D100">
        <v>0</v>
      </c>
      <c r="E100">
        <v>0</v>
      </c>
      <c r="F100">
        <v>1</v>
      </c>
      <c r="G100" t="str">
        <f t="shared" si="46"/>
        <v>insert into game_score (id, matchid, squad, goals, points, time_type) values (1326, 330, 51, 0, 0, 1);</v>
      </c>
    </row>
    <row r="101" spans="1:7" x14ac:dyDescent="0.25">
      <c r="A101">
        <f t="shared" si="48"/>
        <v>1327</v>
      </c>
      <c r="B101">
        <f t="shared" ref="B101" si="59">B97+1</f>
        <v>331</v>
      </c>
      <c r="C101">
        <v>56</v>
      </c>
      <c r="D101">
        <v>1</v>
      </c>
      <c r="E101">
        <v>2</v>
      </c>
      <c r="F101">
        <v>2</v>
      </c>
      <c r="G101" t="str">
        <f t="shared" si="46"/>
        <v>insert into game_score (id, matchid, squad, goals, points, time_type) values (1327, 331, 56, 1, 2, 2);</v>
      </c>
    </row>
    <row r="102" spans="1:7" x14ac:dyDescent="0.25">
      <c r="A102">
        <f t="shared" si="48"/>
        <v>1328</v>
      </c>
      <c r="B102">
        <f t="shared" ref="B102" si="60">B101</f>
        <v>331</v>
      </c>
      <c r="C102">
        <v>56</v>
      </c>
      <c r="D102">
        <v>0</v>
      </c>
      <c r="E102">
        <v>0</v>
      </c>
      <c r="F102">
        <v>1</v>
      </c>
      <c r="G102" t="str">
        <f t="shared" si="46"/>
        <v>insert into game_score (id, matchid, squad, goals, points, time_type) values (1328, 331, 56, 0, 0, 1);</v>
      </c>
    </row>
    <row r="103" spans="1:7" x14ac:dyDescent="0.25">
      <c r="A103">
        <f t="shared" si="48"/>
        <v>1329</v>
      </c>
      <c r="B103">
        <f t="shared" ref="B103" si="61">B101</f>
        <v>331</v>
      </c>
      <c r="C103">
        <v>598</v>
      </c>
      <c r="D103">
        <v>0</v>
      </c>
      <c r="E103">
        <v>0</v>
      </c>
      <c r="F103">
        <v>2</v>
      </c>
      <c r="G103" t="str">
        <f t="shared" si="46"/>
        <v>insert into game_score (id, matchid, squad, goals, points, time_type) values (1329, 331, 598, 0, 0, 2);</v>
      </c>
    </row>
    <row r="104" spans="1:7" x14ac:dyDescent="0.25">
      <c r="A104">
        <f t="shared" si="48"/>
        <v>1330</v>
      </c>
      <c r="B104">
        <f t="shared" ref="B104" si="62">B101</f>
        <v>331</v>
      </c>
      <c r="C104">
        <v>598</v>
      </c>
      <c r="D104">
        <v>0</v>
      </c>
      <c r="E104">
        <v>0</v>
      </c>
      <c r="F104">
        <v>1</v>
      </c>
      <c r="G104" t="str">
        <f t="shared" si="46"/>
        <v>insert into game_score (id, matchid, squad, goals, points, time_type) values (1330, 331, 598, 0, 0, 1);</v>
      </c>
    </row>
    <row r="105" spans="1:7" x14ac:dyDescent="0.25">
      <c r="A105">
        <f t="shared" si="48"/>
        <v>1331</v>
      </c>
      <c r="B105">
        <f t="shared" ref="B105" si="63">B101+1</f>
        <v>332</v>
      </c>
      <c r="C105">
        <v>54</v>
      </c>
      <c r="D105">
        <v>1</v>
      </c>
      <c r="E105">
        <v>1</v>
      </c>
      <c r="F105">
        <v>2</v>
      </c>
      <c r="G105" t="str">
        <f t="shared" si="46"/>
        <v>insert into game_score (id, matchid, squad, goals, points, time_type) values (1331, 332, 54, 1, 1, 2);</v>
      </c>
    </row>
    <row r="106" spans="1:7" x14ac:dyDescent="0.25">
      <c r="A106">
        <f t="shared" si="48"/>
        <v>1332</v>
      </c>
      <c r="B106">
        <f t="shared" ref="B106" si="64">B105</f>
        <v>332</v>
      </c>
      <c r="C106">
        <v>54</v>
      </c>
      <c r="D106">
        <v>1</v>
      </c>
      <c r="E106">
        <v>0</v>
      </c>
      <c r="F106">
        <v>1</v>
      </c>
      <c r="G106" t="str">
        <f t="shared" si="46"/>
        <v>insert into game_score (id, matchid, squad, goals, points, time_type) values (1332, 332, 54, 1, 0, 1);</v>
      </c>
    </row>
    <row r="107" spans="1:7" x14ac:dyDescent="0.25">
      <c r="A107">
        <f t="shared" si="48"/>
        <v>1333</v>
      </c>
      <c r="B107">
        <f t="shared" ref="B107" si="65">B105</f>
        <v>332</v>
      </c>
      <c r="C107">
        <v>55</v>
      </c>
      <c r="D107">
        <v>1</v>
      </c>
      <c r="E107">
        <v>1</v>
      </c>
      <c r="F107">
        <v>2</v>
      </c>
      <c r="G107" t="str">
        <f t="shared" si="46"/>
        <v>insert into game_score (id, matchid, squad, goals, points, time_type) values (1333, 332, 55, 1, 1, 2);</v>
      </c>
    </row>
    <row r="108" spans="1:7" x14ac:dyDescent="0.25">
      <c r="A108">
        <f t="shared" si="48"/>
        <v>1334</v>
      </c>
      <c r="B108">
        <f t="shared" ref="B108" si="66">B105</f>
        <v>332</v>
      </c>
      <c r="C108">
        <v>55</v>
      </c>
      <c r="D108">
        <v>0</v>
      </c>
      <c r="E108">
        <v>0</v>
      </c>
      <c r="F108">
        <v>1</v>
      </c>
      <c r="G108" t="str">
        <f t="shared" si="46"/>
        <v>insert into game_score (id, matchid, squad, goals, points, time_type) values (1334, 332, 55, 0, 0, 1);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333</v>
      </c>
      <c r="B2" s="2" t="str">
        <f>"1959-12-05"</f>
        <v>1959-12-05</v>
      </c>
      <c r="C2">
        <v>2</v>
      </c>
      <c r="G2" t="str">
        <f t="shared" si="0"/>
        <v>insert into game (matchid, matchdate, game_type) values (333, '1959-12-05', 2);</v>
      </c>
    </row>
    <row r="3" spans="1:7" x14ac:dyDescent="0.25">
      <c r="A3">
        <f>A2+1</f>
        <v>334</v>
      </c>
      <c r="B3" s="2" t="str">
        <f>"1959-12-06"</f>
        <v>1959-12-06</v>
      </c>
      <c r="C3">
        <v>2</v>
      </c>
      <c r="G3" t="str">
        <f t="shared" si="0"/>
        <v>insert into game (matchid, matchdate, game_type) values (334, '1959-12-06', 2);</v>
      </c>
    </row>
    <row r="4" spans="1:7" x14ac:dyDescent="0.25">
      <c r="A4">
        <f t="shared" ref="A4:A11" si="1">A3+1</f>
        <v>335</v>
      </c>
      <c r="B4" s="2" t="str">
        <f>"1959-12-09"</f>
        <v>1959-12-09</v>
      </c>
      <c r="C4">
        <v>2</v>
      </c>
      <c r="G4" t="str">
        <f t="shared" si="0"/>
        <v>insert into game (matchid, matchdate, game_type) values (335, '1959-12-09', 2);</v>
      </c>
    </row>
    <row r="5" spans="1:7" x14ac:dyDescent="0.25">
      <c r="A5">
        <f t="shared" si="1"/>
        <v>336</v>
      </c>
      <c r="B5" s="2" t="str">
        <f>"1959-12-12"</f>
        <v>1959-12-12</v>
      </c>
      <c r="C5">
        <v>2</v>
      </c>
      <c r="G5" t="str">
        <f t="shared" si="0"/>
        <v>insert into game (matchid, matchdate, game_type) values (336, '1959-12-12', 2);</v>
      </c>
    </row>
    <row r="6" spans="1:7" x14ac:dyDescent="0.25">
      <c r="A6">
        <f t="shared" si="1"/>
        <v>337</v>
      </c>
      <c r="B6" s="2" t="str">
        <f>"1959-12-12"</f>
        <v>1959-12-12</v>
      </c>
      <c r="C6">
        <v>2</v>
      </c>
      <c r="G6" t="str">
        <f t="shared" si="0"/>
        <v>insert into game (matchid, matchdate, game_type) values (337, '1959-12-12', 2);</v>
      </c>
    </row>
    <row r="7" spans="1:7" x14ac:dyDescent="0.25">
      <c r="A7">
        <f t="shared" si="1"/>
        <v>338</v>
      </c>
      <c r="B7" s="2" t="str">
        <f>"1959-12-16"</f>
        <v>1959-12-16</v>
      </c>
      <c r="C7">
        <v>2</v>
      </c>
      <c r="G7" t="str">
        <f t="shared" si="0"/>
        <v>insert into game (matchid, matchdate, game_type) values (338, '1959-12-16', 2);</v>
      </c>
    </row>
    <row r="8" spans="1:7" x14ac:dyDescent="0.25">
      <c r="A8">
        <f t="shared" si="1"/>
        <v>339</v>
      </c>
      <c r="B8" s="2" t="str">
        <f>"1959-12-19"</f>
        <v>1959-12-19</v>
      </c>
      <c r="C8">
        <v>2</v>
      </c>
      <c r="G8" t="str">
        <f t="shared" si="0"/>
        <v>insert into game (matchid, matchdate, game_type) values (339, '1959-12-19', 2);</v>
      </c>
    </row>
    <row r="9" spans="1:7" x14ac:dyDescent="0.25">
      <c r="A9">
        <f t="shared" si="1"/>
        <v>340</v>
      </c>
      <c r="B9" s="2" t="str">
        <f>"1959-12-22"</f>
        <v>1959-12-22</v>
      </c>
      <c r="C9">
        <v>2</v>
      </c>
      <c r="G9" t="str">
        <f t="shared" si="0"/>
        <v>insert into game (matchid, matchdate, game_type) values (340, '1959-12-22', 2);</v>
      </c>
    </row>
    <row r="10" spans="1:7" x14ac:dyDescent="0.25">
      <c r="A10">
        <f t="shared" si="1"/>
        <v>341</v>
      </c>
      <c r="B10" s="2" t="str">
        <f>"1959-12-22"</f>
        <v>1959-12-22</v>
      </c>
      <c r="C10">
        <v>2</v>
      </c>
      <c r="G10" t="str">
        <f t="shared" si="0"/>
        <v>insert into game (matchid, matchdate, game_type) values (341, '1959-12-22', 2);</v>
      </c>
    </row>
    <row r="11" spans="1:7" x14ac:dyDescent="0.25">
      <c r="A11">
        <f t="shared" si="1"/>
        <v>342</v>
      </c>
      <c r="B11" s="2" t="str">
        <f>"1959-12-25"</f>
        <v>1959-12-25</v>
      </c>
      <c r="C11">
        <v>2</v>
      </c>
      <c r="G11" t="str">
        <f t="shared" si="0"/>
        <v>insert into game (matchid, matchdate, game_type) values (342, '1959-12-25', 2);</v>
      </c>
    </row>
    <row r="12" spans="1:7" x14ac:dyDescent="0.25">
      <c r="B12" s="2"/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1334</v>
      </c>
      <c r="B14">
        <v>333</v>
      </c>
      <c r="C14">
        <v>55</v>
      </c>
      <c r="D14">
        <v>3</v>
      </c>
      <c r="E14">
        <v>2</v>
      </c>
      <c r="F14">
        <v>2</v>
      </c>
      <c r="G1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(1334, 333, 55, 3, 2, 2);</v>
      </c>
    </row>
    <row r="15" spans="1:7" x14ac:dyDescent="0.25">
      <c r="A15">
        <f>A14+1</f>
        <v>1335</v>
      </c>
      <c r="B15">
        <f>B14</f>
        <v>333</v>
      </c>
      <c r="C15">
        <v>55</v>
      </c>
      <c r="D15">
        <v>2</v>
      </c>
      <c r="E15">
        <v>0</v>
      </c>
      <c r="F15">
        <v>1</v>
      </c>
      <c r="G15" t="str">
        <f t="shared" si="2"/>
        <v>insert into game_score (id, matchid, squad, goals, points, time_type) values (1335, 333, 55, 2, 0, 1);</v>
      </c>
    </row>
    <row r="16" spans="1:7" x14ac:dyDescent="0.25">
      <c r="A16">
        <f t="shared" ref="A16:A53" si="3">A15+1</f>
        <v>1336</v>
      </c>
      <c r="B16">
        <f>B14</f>
        <v>333</v>
      </c>
      <c r="C16">
        <v>595</v>
      </c>
      <c r="D16">
        <v>2</v>
      </c>
      <c r="E16">
        <v>0</v>
      </c>
      <c r="F16">
        <v>2</v>
      </c>
      <c r="G16" t="str">
        <f t="shared" si="2"/>
        <v>insert into game_score (id, matchid, squad, goals, points, time_type) values (1336, 333, 595, 2, 0, 2);</v>
      </c>
    </row>
    <row r="17" spans="1:7" x14ac:dyDescent="0.25">
      <c r="A17">
        <f t="shared" si="3"/>
        <v>1337</v>
      </c>
      <c r="B17">
        <f>B14</f>
        <v>333</v>
      </c>
      <c r="C17">
        <v>595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(1337, 333, 595, 1, 0, 1);</v>
      </c>
    </row>
    <row r="18" spans="1:7" x14ac:dyDescent="0.25">
      <c r="A18">
        <f t="shared" si="3"/>
        <v>1338</v>
      </c>
      <c r="B18">
        <f>B14+1</f>
        <v>334</v>
      </c>
      <c r="C18">
        <v>593</v>
      </c>
      <c r="D18">
        <v>0</v>
      </c>
      <c r="E18">
        <v>0</v>
      </c>
      <c r="F18">
        <v>2</v>
      </c>
      <c r="G18" t="str">
        <f t="shared" si="2"/>
        <v>insert into game_score (id, matchid, squad, goals, points, time_type) values (1338, 334, 593, 0, 0, 2);</v>
      </c>
    </row>
    <row r="19" spans="1:7" x14ac:dyDescent="0.25">
      <c r="A19">
        <f t="shared" si="3"/>
        <v>1339</v>
      </c>
      <c r="B19">
        <f>B18</f>
        <v>334</v>
      </c>
      <c r="C19">
        <v>593</v>
      </c>
      <c r="D19">
        <v>0</v>
      </c>
      <c r="E19">
        <v>0</v>
      </c>
      <c r="F19">
        <v>1</v>
      </c>
      <c r="G19" t="str">
        <f t="shared" si="2"/>
        <v>insert into game_score (id, matchid, squad, goals, points, time_type) values (1339, 334, 593, 0, 0, 1);</v>
      </c>
    </row>
    <row r="20" spans="1:7" x14ac:dyDescent="0.25">
      <c r="A20">
        <f t="shared" si="3"/>
        <v>1340</v>
      </c>
      <c r="B20">
        <f>B18</f>
        <v>334</v>
      </c>
      <c r="C20">
        <v>598</v>
      </c>
      <c r="D20">
        <v>4</v>
      </c>
      <c r="E20">
        <v>2</v>
      </c>
      <c r="F20">
        <v>2</v>
      </c>
      <c r="G20" t="str">
        <f t="shared" si="2"/>
        <v>insert into game_score (id, matchid, squad, goals, points, time_type) values (1340, 334, 598, 4, 2, 2);</v>
      </c>
    </row>
    <row r="21" spans="1:7" x14ac:dyDescent="0.25">
      <c r="A21">
        <f t="shared" si="3"/>
        <v>1341</v>
      </c>
      <c r="B21">
        <f>B18</f>
        <v>334</v>
      </c>
      <c r="C21">
        <v>598</v>
      </c>
      <c r="D21">
        <v>2</v>
      </c>
      <c r="E21">
        <v>0</v>
      </c>
      <c r="F21">
        <v>1</v>
      </c>
      <c r="G21" t="str">
        <f t="shared" si="2"/>
        <v>insert into game_score (id, matchid, squad, goals, points, time_type) values (1341, 334, 598, 2, 0, 1);</v>
      </c>
    </row>
    <row r="22" spans="1:7" x14ac:dyDescent="0.25">
      <c r="A22">
        <f t="shared" si="3"/>
        <v>1342</v>
      </c>
      <c r="B22">
        <f t="shared" ref="B22" si="4">B18+1</f>
        <v>335</v>
      </c>
      <c r="C22">
        <v>54</v>
      </c>
      <c r="D22">
        <v>4</v>
      </c>
      <c r="E22">
        <v>2</v>
      </c>
      <c r="F22">
        <v>2</v>
      </c>
      <c r="G22" t="str">
        <f t="shared" si="2"/>
        <v>insert into game_score (id, matchid, squad, goals, points, time_type) values (1342, 335, 54, 4, 2, 2);</v>
      </c>
    </row>
    <row r="23" spans="1:7" x14ac:dyDescent="0.25">
      <c r="A23">
        <f t="shared" si="3"/>
        <v>1343</v>
      </c>
      <c r="B23">
        <f t="shared" ref="B23" si="5">B22</f>
        <v>335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(1343, 335, 54, 1, 0, 1);</v>
      </c>
    </row>
    <row r="24" spans="1:7" x14ac:dyDescent="0.25">
      <c r="A24">
        <f t="shared" si="3"/>
        <v>1344</v>
      </c>
      <c r="B24">
        <f t="shared" ref="B24" si="6">B22</f>
        <v>335</v>
      </c>
      <c r="C24">
        <v>595</v>
      </c>
      <c r="D24">
        <v>2</v>
      </c>
      <c r="E24">
        <v>0</v>
      </c>
      <c r="F24">
        <v>2</v>
      </c>
      <c r="G24" t="str">
        <f t="shared" si="2"/>
        <v>insert into game_score (id, matchid, squad, goals, points, time_type) values (1344, 335, 595, 2, 0, 2);</v>
      </c>
    </row>
    <row r="25" spans="1:7" x14ac:dyDescent="0.25">
      <c r="A25">
        <f t="shared" si="3"/>
        <v>1345</v>
      </c>
      <c r="B25">
        <f t="shared" ref="B25" si="7">B22</f>
        <v>335</v>
      </c>
      <c r="C25">
        <v>595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(1345, 335, 595, 1, 0, 1);</v>
      </c>
    </row>
    <row r="26" spans="1:7" x14ac:dyDescent="0.25">
      <c r="A26">
        <f t="shared" si="3"/>
        <v>1346</v>
      </c>
      <c r="B26">
        <f t="shared" ref="B26" si="8">B22+1</f>
        <v>336</v>
      </c>
      <c r="C26">
        <v>598</v>
      </c>
      <c r="D26">
        <v>3</v>
      </c>
      <c r="E26">
        <v>2</v>
      </c>
      <c r="F26">
        <v>2</v>
      </c>
      <c r="G26" t="str">
        <f t="shared" si="2"/>
        <v>insert into game_score (id, matchid, squad, goals, points, time_type) values (1346, 336, 598, 3, 2, 2);</v>
      </c>
    </row>
    <row r="27" spans="1:7" x14ac:dyDescent="0.25">
      <c r="A27">
        <f t="shared" si="3"/>
        <v>1347</v>
      </c>
      <c r="B27">
        <f t="shared" ref="B27" si="9">B26</f>
        <v>336</v>
      </c>
      <c r="C27">
        <v>598</v>
      </c>
      <c r="D27">
        <v>0</v>
      </c>
      <c r="E27">
        <v>0</v>
      </c>
      <c r="F27">
        <v>1</v>
      </c>
      <c r="G27" t="str">
        <f t="shared" si="2"/>
        <v>insert into game_score (id, matchid, squad, goals, points, time_type) values (1347, 336, 598, 0, 0, 1);</v>
      </c>
    </row>
    <row r="28" spans="1:7" x14ac:dyDescent="0.25">
      <c r="A28">
        <f t="shared" si="3"/>
        <v>1348</v>
      </c>
      <c r="B28">
        <f t="shared" ref="B28" si="10">B26</f>
        <v>336</v>
      </c>
      <c r="C28">
        <v>55</v>
      </c>
      <c r="D28">
        <v>0</v>
      </c>
      <c r="E28">
        <v>0</v>
      </c>
      <c r="F28">
        <v>2</v>
      </c>
      <c r="G28" t="str">
        <f t="shared" si="2"/>
        <v>insert into game_score (id, matchid, squad, goals, points, time_type) values (1348, 336, 55, 0, 0, 2);</v>
      </c>
    </row>
    <row r="29" spans="1:7" x14ac:dyDescent="0.25">
      <c r="A29">
        <f t="shared" si="3"/>
        <v>1349</v>
      </c>
      <c r="B29">
        <f t="shared" ref="B29" si="11">B26</f>
        <v>336</v>
      </c>
      <c r="C29">
        <v>55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(1349, 336, 55, 0, 0, 1);</v>
      </c>
    </row>
    <row r="30" spans="1:7" x14ac:dyDescent="0.25">
      <c r="A30">
        <f t="shared" si="3"/>
        <v>1350</v>
      </c>
      <c r="B30">
        <f t="shared" ref="B30" si="12">B26+1</f>
        <v>337</v>
      </c>
      <c r="C30">
        <v>593</v>
      </c>
      <c r="D30">
        <v>1</v>
      </c>
      <c r="E30">
        <v>1</v>
      </c>
      <c r="F30">
        <v>2</v>
      </c>
      <c r="G30" t="str">
        <f t="shared" si="2"/>
        <v>insert into game_score (id, matchid, squad, goals, points, time_type) values (1350, 337, 593, 1, 1, 2);</v>
      </c>
    </row>
    <row r="31" spans="1:7" x14ac:dyDescent="0.25">
      <c r="A31">
        <f t="shared" si="3"/>
        <v>1351</v>
      </c>
      <c r="B31">
        <f t="shared" ref="B31" si="13">B30</f>
        <v>337</v>
      </c>
      <c r="C31">
        <v>593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(1351, 337, 593, 1, 0, 1);</v>
      </c>
    </row>
    <row r="32" spans="1:7" x14ac:dyDescent="0.25">
      <c r="A32">
        <f t="shared" si="3"/>
        <v>1352</v>
      </c>
      <c r="B32">
        <f t="shared" ref="B32" si="14">B30</f>
        <v>337</v>
      </c>
      <c r="C32">
        <v>54</v>
      </c>
      <c r="D32">
        <v>1</v>
      </c>
      <c r="E32">
        <v>1</v>
      </c>
      <c r="F32">
        <v>2</v>
      </c>
      <c r="G32" t="str">
        <f t="shared" si="2"/>
        <v>insert into game_score (id, matchid, squad, goals, points, time_type) values (1352, 337, 54, 1, 1, 2);</v>
      </c>
    </row>
    <row r="33" spans="1:7" x14ac:dyDescent="0.25">
      <c r="A33">
        <f t="shared" si="3"/>
        <v>1353</v>
      </c>
      <c r="B33">
        <f t="shared" ref="B33" si="15">B30</f>
        <v>337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(1353, 337, 54, 0, 0, 1);</v>
      </c>
    </row>
    <row r="34" spans="1:7" x14ac:dyDescent="0.25">
      <c r="A34">
        <f t="shared" si="3"/>
        <v>1354</v>
      </c>
      <c r="B34">
        <f t="shared" ref="B34" si="16">B30+1</f>
        <v>338</v>
      </c>
      <c r="C34">
        <v>598</v>
      </c>
      <c r="D34">
        <v>5</v>
      </c>
      <c r="E34">
        <v>2</v>
      </c>
      <c r="F34">
        <v>2</v>
      </c>
      <c r="G34" t="str">
        <f t="shared" si="2"/>
        <v>insert into game_score (id, matchid, squad, goals, points, time_type) values (1354, 338, 598, 5, 2, 2);</v>
      </c>
    </row>
    <row r="35" spans="1:7" x14ac:dyDescent="0.25">
      <c r="A35">
        <f t="shared" si="3"/>
        <v>1355</v>
      </c>
      <c r="B35">
        <f t="shared" ref="B35" si="17">B34</f>
        <v>338</v>
      </c>
      <c r="C35">
        <v>598</v>
      </c>
      <c r="D35">
        <v>3</v>
      </c>
      <c r="E35">
        <v>0</v>
      </c>
      <c r="F35">
        <v>1</v>
      </c>
      <c r="G35" t="str">
        <f t="shared" si="2"/>
        <v>insert into game_score (id, matchid, squad, goals, points, time_type) values (1355, 338, 598, 3, 0, 1);</v>
      </c>
    </row>
    <row r="36" spans="1:7" x14ac:dyDescent="0.25">
      <c r="A36">
        <f t="shared" si="3"/>
        <v>1356</v>
      </c>
      <c r="B36">
        <f t="shared" ref="B36" si="18">B34</f>
        <v>338</v>
      </c>
      <c r="C36">
        <v>54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(1356, 338, 54, 0, 0, 2);</v>
      </c>
    </row>
    <row r="37" spans="1:7" x14ac:dyDescent="0.25">
      <c r="A37">
        <f t="shared" si="3"/>
        <v>1357</v>
      </c>
      <c r="B37">
        <f t="shared" ref="B37" si="19">B34</f>
        <v>338</v>
      </c>
      <c r="C37">
        <v>54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(1357, 338, 54, 0, 0, 1);</v>
      </c>
    </row>
    <row r="38" spans="1:7" x14ac:dyDescent="0.25">
      <c r="A38">
        <f t="shared" si="3"/>
        <v>1358</v>
      </c>
      <c r="B38">
        <f t="shared" ref="B38" si="20">B34+1</f>
        <v>339</v>
      </c>
      <c r="C38">
        <v>593</v>
      </c>
      <c r="D38">
        <v>1</v>
      </c>
      <c r="E38">
        <v>0</v>
      </c>
      <c r="F38">
        <v>2</v>
      </c>
      <c r="G38" t="str">
        <f t="shared" si="2"/>
        <v>insert into game_score (id, matchid, squad, goals, points, time_type) values (1358, 339, 593, 1, 0, 2);</v>
      </c>
    </row>
    <row r="39" spans="1:7" x14ac:dyDescent="0.25">
      <c r="A39">
        <f t="shared" si="3"/>
        <v>1359</v>
      </c>
      <c r="B39">
        <f t="shared" ref="B39" si="21">B38</f>
        <v>339</v>
      </c>
      <c r="C39">
        <v>593</v>
      </c>
      <c r="D39">
        <v>1</v>
      </c>
      <c r="E39">
        <v>0</v>
      </c>
      <c r="F39">
        <v>1</v>
      </c>
      <c r="G39" t="str">
        <f t="shared" si="2"/>
        <v>insert into game_score (id, matchid, squad, goals, points, time_type) values (1359, 339, 593, 1, 0, 1);</v>
      </c>
    </row>
    <row r="40" spans="1:7" x14ac:dyDescent="0.25">
      <c r="A40">
        <f t="shared" si="3"/>
        <v>1360</v>
      </c>
      <c r="B40">
        <f t="shared" ref="B40" si="22">B38</f>
        <v>339</v>
      </c>
      <c r="C40">
        <v>55</v>
      </c>
      <c r="D40">
        <v>3</v>
      </c>
      <c r="E40">
        <v>2</v>
      </c>
      <c r="F40">
        <v>2</v>
      </c>
      <c r="G40" t="str">
        <f t="shared" si="2"/>
        <v>insert into game_score (id, matchid, squad, goals, points, time_type) values (1360, 339, 55, 3, 2, 2);</v>
      </c>
    </row>
    <row r="41" spans="1:7" x14ac:dyDescent="0.25">
      <c r="A41">
        <f t="shared" si="3"/>
        <v>1361</v>
      </c>
      <c r="B41">
        <f t="shared" ref="B41" si="23">B38</f>
        <v>339</v>
      </c>
      <c r="C41">
        <v>55</v>
      </c>
      <c r="D41">
        <v>3</v>
      </c>
      <c r="E41">
        <v>0</v>
      </c>
      <c r="F41">
        <v>1</v>
      </c>
      <c r="G41" t="str">
        <f t="shared" si="2"/>
        <v>insert into game_score (id, matchid, squad, goals, points, time_type) values (1361, 339, 55, 3, 0, 1);</v>
      </c>
    </row>
    <row r="42" spans="1:7" x14ac:dyDescent="0.25">
      <c r="A42">
        <f t="shared" si="3"/>
        <v>1362</v>
      </c>
      <c r="B42">
        <f t="shared" ref="B42" si="24">B38+1</f>
        <v>340</v>
      </c>
      <c r="C42">
        <v>54</v>
      </c>
      <c r="D42">
        <v>4</v>
      </c>
      <c r="E42">
        <v>2</v>
      </c>
      <c r="F42">
        <v>2</v>
      </c>
      <c r="G42" t="str">
        <f t="shared" si="2"/>
        <v>insert into game_score (id, matchid, squad, goals, points, time_type) values (1362, 340, 54, 4, 2, 2);</v>
      </c>
    </row>
    <row r="43" spans="1:7" x14ac:dyDescent="0.25">
      <c r="A43">
        <f t="shared" si="3"/>
        <v>1363</v>
      </c>
      <c r="B43">
        <f t="shared" ref="B43" si="25">B42</f>
        <v>340</v>
      </c>
      <c r="C43">
        <v>54</v>
      </c>
      <c r="D43">
        <v>2</v>
      </c>
      <c r="E43">
        <v>0</v>
      </c>
      <c r="F43">
        <v>1</v>
      </c>
      <c r="G43" t="str">
        <f t="shared" si="2"/>
        <v>insert into game_score (id, matchid, squad, goals, points, time_type) values (1363, 340, 54, 2, 0, 1);</v>
      </c>
    </row>
    <row r="44" spans="1:7" x14ac:dyDescent="0.25">
      <c r="A44">
        <f t="shared" si="3"/>
        <v>1364</v>
      </c>
      <c r="B44">
        <f t="shared" ref="B44" si="26">B42</f>
        <v>340</v>
      </c>
      <c r="C44">
        <v>55</v>
      </c>
      <c r="D44">
        <v>1</v>
      </c>
      <c r="E44">
        <v>0</v>
      </c>
      <c r="F44">
        <v>2</v>
      </c>
      <c r="G44" t="str">
        <f t="shared" si="2"/>
        <v>insert into game_score (id, matchid, squad, goals, points, time_type) values (1364, 340, 55, 1, 0, 2);</v>
      </c>
    </row>
    <row r="45" spans="1:7" x14ac:dyDescent="0.25">
      <c r="A45">
        <f t="shared" si="3"/>
        <v>1365</v>
      </c>
      <c r="B45">
        <f t="shared" ref="B45" si="27">B42</f>
        <v>340</v>
      </c>
      <c r="C45">
        <v>55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(1365, 340, 55, 0, 0, 1);</v>
      </c>
    </row>
    <row r="46" spans="1:7" x14ac:dyDescent="0.25">
      <c r="A46">
        <f t="shared" si="3"/>
        <v>1366</v>
      </c>
      <c r="B46">
        <f t="shared" ref="B46" si="28">B42+1</f>
        <v>341</v>
      </c>
      <c r="C46">
        <v>598</v>
      </c>
      <c r="D46">
        <v>1</v>
      </c>
      <c r="E46">
        <v>1</v>
      </c>
      <c r="F46">
        <v>2</v>
      </c>
      <c r="G46" t="str">
        <f t="shared" si="2"/>
        <v>insert into game_score (id, matchid, squad, goals, points, time_type) values (1366, 341, 598, 1, 1, 2);</v>
      </c>
    </row>
    <row r="47" spans="1:7" x14ac:dyDescent="0.25">
      <c r="A47">
        <f t="shared" si="3"/>
        <v>1367</v>
      </c>
      <c r="B47">
        <f t="shared" ref="B47" si="29">B46</f>
        <v>341</v>
      </c>
      <c r="C47">
        <v>598</v>
      </c>
      <c r="D47">
        <v>0</v>
      </c>
      <c r="E47">
        <v>0</v>
      </c>
      <c r="F47">
        <v>1</v>
      </c>
      <c r="G47" t="str">
        <f t="shared" si="2"/>
        <v>insert into game_score (id, matchid, squad, goals, points, time_type) values (1367, 341, 598, 0, 0, 1);</v>
      </c>
    </row>
    <row r="48" spans="1:7" x14ac:dyDescent="0.25">
      <c r="A48">
        <f t="shared" si="3"/>
        <v>1368</v>
      </c>
      <c r="B48">
        <f t="shared" ref="B48" si="30">B46</f>
        <v>341</v>
      </c>
      <c r="C48">
        <v>595</v>
      </c>
      <c r="D48">
        <v>1</v>
      </c>
      <c r="E48">
        <v>1</v>
      </c>
      <c r="F48">
        <v>2</v>
      </c>
      <c r="G48" t="str">
        <f t="shared" si="2"/>
        <v>insert into game_score (id, matchid, squad, goals, points, time_type) values (1368, 341, 595, 1, 1, 2);</v>
      </c>
    </row>
    <row r="49" spans="1:7" x14ac:dyDescent="0.25">
      <c r="A49">
        <f t="shared" si="3"/>
        <v>1369</v>
      </c>
      <c r="B49">
        <f t="shared" ref="B49" si="31">B46</f>
        <v>341</v>
      </c>
      <c r="C49">
        <v>595</v>
      </c>
      <c r="D49">
        <v>1</v>
      </c>
      <c r="E49">
        <v>0</v>
      </c>
      <c r="F49">
        <v>1</v>
      </c>
      <c r="G49" t="str">
        <f t="shared" si="2"/>
        <v>insert into game_score (id, matchid, squad, goals, points, time_type) values (1369, 341, 595, 1, 0, 1);</v>
      </c>
    </row>
    <row r="50" spans="1:7" x14ac:dyDescent="0.25">
      <c r="A50">
        <f t="shared" si="3"/>
        <v>1370</v>
      </c>
      <c r="B50">
        <f t="shared" ref="B50" si="32">B46+1</f>
        <v>342</v>
      </c>
      <c r="C50">
        <v>593</v>
      </c>
      <c r="D50">
        <v>3</v>
      </c>
      <c r="E50">
        <v>2</v>
      </c>
      <c r="F50">
        <v>2</v>
      </c>
      <c r="G50" t="str">
        <f t="shared" si="2"/>
        <v>insert into game_score (id, matchid, squad, goals, points, time_type) values (1370, 342, 593, 3, 2, 2);</v>
      </c>
    </row>
    <row r="51" spans="1:7" x14ac:dyDescent="0.25">
      <c r="A51">
        <f t="shared" si="3"/>
        <v>1371</v>
      </c>
      <c r="B51">
        <f t="shared" ref="B51" si="33">B50</f>
        <v>342</v>
      </c>
      <c r="C51">
        <v>593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(1371, 342, 593, 0, 0, 1);</v>
      </c>
    </row>
    <row r="52" spans="1:7" x14ac:dyDescent="0.25">
      <c r="A52">
        <f t="shared" si="3"/>
        <v>1372</v>
      </c>
      <c r="B52">
        <f t="shared" ref="B52" si="34">B50</f>
        <v>342</v>
      </c>
      <c r="C52">
        <v>595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(1372, 342, 595, 1, 0, 2);</v>
      </c>
    </row>
    <row r="53" spans="1:7" x14ac:dyDescent="0.25">
      <c r="A53">
        <f t="shared" si="3"/>
        <v>1373</v>
      </c>
      <c r="B53">
        <f t="shared" ref="B53" si="35">B50</f>
        <v>342</v>
      </c>
      <c r="C53">
        <v>595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(1373, 342, 595, 1, 0, 1);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343</v>
      </c>
      <c r="B2" s="2" t="str">
        <f>"1963-03-10"</f>
        <v>1963-03-10</v>
      </c>
      <c r="C2">
        <v>2</v>
      </c>
      <c r="G2" t="str">
        <f t="shared" si="0"/>
        <v>insert into game (matchid, matchdate, game_type) values (343, '1963-03-10', 2);</v>
      </c>
    </row>
    <row r="3" spans="1:7" x14ac:dyDescent="0.25">
      <c r="A3">
        <f>A2+1</f>
        <v>344</v>
      </c>
      <c r="B3" s="2" t="str">
        <f>"1963-03-10"</f>
        <v>1963-03-10</v>
      </c>
      <c r="C3">
        <v>2</v>
      </c>
      <c r="G3" t="str">
        <f t="shared" si="0"/>
        <v>insert into game (matchid, matchdate, game_type) values (344, '1963-03-10', 2);</v>
      </c>
    </row>
    <row r="4" spans="1:7" x14ac:dyDescent="0.25">
      <c r="A4">
        <f t="shared" ref="A4:A22" si="1">A3+1</f>
        <v>345</v>
      </c>
      <c r="B4" s="2" t="str">
        <f>"1963-03-10"</f>
        <v>1963-03-10</v>
      </c>
      <c r="C4">
        <v>2</v>
      </c>
      <c r="G4" t="str">
        <f t="shared" si="0"/>
        <v>insert into game (matchid, matchdate, game_type) values (345, '1963-03-10', 2);</v>
      </c>
    </row>
    <row r="5" spans="1:7" x14ac:dyDescent="0.25">
      <c r="A5">
        <f t="shared" si="1"/>
        <v>346</v>
      </c>
      <c r="B5" s="2" t="str">
        <f>"1963-03-13"</f>
        <v>1963-03-13</v>
      </c>
      <c r="C5">
        <v>2</v>
      </c>
      <c r="G5" t="str">
        <f t="shared" si="0"/>
        <v>insert into game (matchid, matchdate, game_type) values (346, '1963-03-13', 2);</v>
      </c>
    </row>
    <row r="6" spans="1:7" x14ac:dyDescent="0.25">
      <c r="A6">
        <f t="shared" si="1"/>
        <v>347</v>
      </c>
      <c r="B6" s="2" t="str">
        <f>"1963-03-14"</f>
        <v>1963-03-14</v>
      </c>
      <c r="C6">
        <v>2</v>
      </c>
      <c r="G6" t="str">
        <f t="shared" si="0"/>
        <v>insert into game (matchid, matchdate, game_type) values (347, '1963-03-14', 2);</v>
      </c>
    </row>
    <row r="7" spans="1:7" x14ac:dyDescent="0.25">
      <c r="A7">
        <f t="shared" si="1"/>
        <v>348</v>
      </c>
      <c r="B7" s="2" t="str">
        <f>"1963-03-14"</f>
        <v>1963-03-14</v>
      </c>
      <c r="C7">
        <v>2</v>
      </c>
      <c r="G7" t="str">
        <f t="shared" si="0"/>
        <v>insert into game (matchid, matchdate, game_type) values (348, '1963-03-14', 2);</v>
      </c>
    </row>
    <row r="8" spans="1:7" x14ac:dyDescent="0.25">
      <c r="A8">
        <f t="shared" si="1"/>
        <v>349</v>
      </c>
      <c r="B8" s="2" t="str">
        <f>"1963-03-17"</f>
        <v>1963-03-17</v>
      </c>
      <c r="C8">
        <v>2</v>
      </c>
      <c r="G8" t="str">
        <f t="shared" si="0"/>
        <v>insert into game (matchid, matchdate, game_type) values (349, '1963-03-17', 2);</v>
      </c>
    </row>
    <row r="9" spans="1:7" x14ac:dyDescent="0.25">
      <c r="A9">
        <f t="shared" si="1"/>
        <v>350</v>
      </c>
      <c r="B9" s="2" t="str">
        <f>"1963-03-17"</f>
        <v>1963-03-17</v>
      </c>
      <c r="C9">
        <v>2</v>
      </c>
      <c r="G9" t="str">
        <f t="shared" si="0"/>
        <v>insert into game (matchid, matchdate, game_type) values (350, '1963-03-17', 2);</v>
      </c>
    </row>
    <row r="10" spans="1:7" x14ac:dyDescent="0.25">
      <c r="A10">
        <f t="shared" si="1"/>
        <v>351</v>
      </c>
      <c r="B10" s="2" t="str">
        <f>"1963-03-17"</f>
        <v>1963-03-17</v>
      </c>
      <c r="C10">
        <v>2</v>
      </c>
      <c r="G10" t="str">
        <f t="shared" si="0"/>
        <v>insert into game (matchid, matchdate, game_type) values (351, '1963-03-17', 2);</v>
      </c>
    </row>
    <row r="11" spans="1:7" x14ac:dyDescent="0.25">
      <c r="A11">
        <f t="shared" si="1"/>
        <v>352</v>
      </c>
      <c r="B11" s="2" t="str">
        <f>"1963-03-20"</f>
        <v>1963-03-20</v>
      </c>
      <c r="C11">
        <v>2</v>
      </c>
      <c r="G11" t="str">
        <f t="shared" si="0"/>
        <v>insert into game (matchid, matchdate, game_type) values (352, '1963-03-20', 2);</v>
      </c>
    </row>
    <row r="12" spans="1:7" x14ac:dyDescent="0.25">
      <c r="A12">
        <f t="shared" si="1"/>
        <v>353</v>
      </c>
      <c r="B12" s="2" t="str">
        <f>"1963-03-20"</f>
        <v>1963-03-20</v>
      </c>
      <c r="C12">
        <v>2</v>
      </c>
      <c r="G12" t="str">
        <f t="shared" si="0"/>
        <v>insert into game (matchid, matchdate, game_type) values (353, '1963-03-20', 2);</v>
      </c>
    </row>
    <row r="13" spans="1:7" x14ac:dyDescent="0.25">
      <c r="A13">
        <f t="shared" si="1"/>
        <v>354</v>
      </c>
      <c r="B13" s="2" t="str">
        <f>"1963-03-21"</f>
        <v>1963-03-21</v>
      </c>
      <c r="C13">
        <v>2</v>
      </c>
      <c r="G13" t="str">
        <f t="shared" si="0"/>
        <v>insert into game (matchid, matchdate, game_type) values (354, '1963-03-21', 2);</v>
      </c>
    </row>
    <row r="14" spans="1:7" x14ac:dyDescent="0.25">
      <c r="A14">
        <f t="shared" si="1"/>
        <v>355</v>
      </c>
      <c r="B14" s="2" t="str">
        <f>"1963-03-24"</f>
        <v>1963-03-24</v>
      </c>
      <c r="C14">
        <v>2</v>
      </c>
      <c r="G14" t="str">
        <f t="shared" si="0"/>
        <v>insert into game (matchid, matchdate, game_type) values (355, '1963-03-24', 2);</v>
      </c>
    </row>
    <row r="15" spans="1:7" x14ac:dyDescent="0.25">
      <c r="A15">
        <f t="shared" si="1"/>
        <v>356</v>
      </c>
      <c r="B15" s="2" t="str">
        <f>"1963-03-24"</f>
        <v>1963-03-24</v>
      </c>
      <c r="C15">
        <v>2</v>
      </c>
      <c r="G15" t="str">
        <f t="shared" si="0"/>
        <v>insert into game (matchid, matchdate, game_type) values (356, '1963-03-24', 2);</v>
      </c>
    </row>
    <row r="16" spans="1:7" x14ac:dyDescent="0.25">
      <c r="A16">
        <f t="shared" si="1"/>
        <v>357</v>
      </c>
      <c r="B16" s="2" t="str">
        <f>"1963-03-24"</f>
        <v>1963-03-24</v>
      </c>
      <c r="C16">
        <v>2</v>
      </c>
      <c r="G16" t="str">
        <f t="shared" si="0"/>
        <v>insert into game (matchid, matchdate, game_type) values (357, '1963-03-24', 2);</v>
      </c>
    </row>
    <row r="17" spans="1:7" x14ac:dyDescent="0.25">
      <c r="A17">
        <f t="shared" si="1"/>
        <v>358</v>
      </c>
      <c r="B17" s="2" t="str">
        <f>"1963-03-27"</f>
        <v>1963-03-27</v>
      </c>
      <c r="C17">
        <v>2</v>
      </c>
      <c r="G17" t="str">
        <f t="shared" si="0"/>
        <v>insert into game (matchid, matchdate, game_type) values (358, '1963-03-27', 2);</v>
      </c>
    </row>
    <row r="18" spans="1:7" x14ac:dyDescent="0.25">
      <c r="A18">
        <f t="shared" si="1"/>
        <v>359</v>
      </c>
      <c r="B18" s="2" t="str">
        <f>"1963-03-27"</f>
        <v>1963-03-27</v>
      </c>
      <c r="C18">
        <v>2</v>
      </c>
      <c r="G18" t="str">
        <f t="shared" si="0"/>
        <v>insert into game (matchid, matchdate, game_type) values (359, '1963-03-27', 2);</v>
      </c>
    </row>
    <row r="19" spans="1:7" x14ac:dyDescent="0.25">
      <c r="A19">
        <f t="shared" si="1"/>
        <v>360</v>
      </c>
      <c r="B19" s="2" t="str">
        <f>"1963-03-28"</f>
        <v>1963-03-28</v>
      </c>
      <c r="C19">
        <v>2</v>
      </c>
      <c r="G19" t="str">
        <f t="shared" si="0"/>
        <v>insert into game (matchid, matchdate, game_type) values (360, '1963-03-28', 2);</v>
      </c>
    </row>
    <row r="20" spans="1:7" x14ac:dyDescent="0.25">
      <c r="A20">
        <f t="shared" si="1"/>
        <v>361</v>
      </c>
      <c r="B20" s="2" t="str">
        <f>"1963-03-31"</f>
        <v>1963-03-31</v>
      </c>
      <c r="C20">
        <v>2</v>
      </c>
      <c r="G20" t="str">
        <f t="shared" si="0"/>
        <v>insert into game (matchid, matchdate, game_type) values (361, '1963-03-31', 2);</v>
      </c>
    </row>
    <row r="21" spans="1:7" x14ac:dyDescent="0.25">
      <c r="A21">
        <f t="shared" si="1"/>
        <v>362</v>
      </c>
      <c r="B21" s="2" t="str">
        <f>"1963-03-31"</f>
        <v>1963-03-31</v>
      </c>
      <c r="C21">
        <v>2</v>
      </c>
      <c r="G21" t="str">
        <f t="shared" si="0"/>
        <v>insert into game (matchid, matchdate, game_type) values (362, '1963-03-31', 2);</v>
      </c>
    </row>
    <row r="22" spans="1:7" x14ac:dyDescent="0.25">
      <c r="A22">
        <f t="shared" si="1"/>
        <v>363</v>
      </c>
      <c r="B22" s="2" t="str">
        <f>"1963-03-31"</f>
        <v>1963-03-31</v>
      </c>
      <c r="C22">
        <v>2</v>
      </c>
      <c r="G22" t="str">
        <f t="shared" si="0"/>
        <v>insert into game (matchid, matchdate, game_type) values (363, '1963-03-31',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1374</v>
      </c>
      <c r="B25">
        <v>343</v>
      </c>
      <c r="C25">
        <v>591</v>
      </c>
      <c r="D25">
        <v>4</v>
      </c>
      <c r="E25">
        <v>1</v>
      </c>
      <c r="F25">
        <v>2</v>
      </c>
      <c r="G25" t="str">
        <f t="shared" ref="G25:G88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(1374, 343, 591, 4, 1, 2);</v>
      </c>
    </row>
    <row r="26" spans="1:7" x14ac:dyDescent="0.25">
      <c r="A26">
        <f>A25+1</f>
        <v>1375</v>
      </c>
      <c r="B26">
        <f>B25</f>
        <v>343</v>
      </c>
      <c r="C26">
        <v>591</v>
      </c>
      <c r="D26">
        <v>2</v>
      </c>
      <c r="E26">
        <v>0</v>
      </c>
      <c r="F26">
        <v>1</v>
      </c>
      <c r="G26" t="str">
        <f t="shared" si="2"/>
        <v>insert into game_score (id, matchid, squad, goals, points, time_type) values (1375, 343, 591, 2, 0, 1);</v>
      </c>
    </row>
    <row r="27" spans="1:7" x14ac:dyDescent="0.25">
      <c r="A27">
        <f t="shared" ref="A27:A90" si="3">A26+1</f>
        <v>1376</v>
      </c>
      <c r="B27">
        <f>B25</f>
        <v>343</v>
      </c>
      <c r="C27">
        <v>593</v>
      </c>
      <c r="D27">
        <v>4</v>
      </c>
      <c r="E27">
        <v>1</v>
      </c>
      <c r="F27">
        <v>2</v>
      </c>
      <c r="G27" t="str">
        <f t="shared" si="2"/>
        <v>insert into game_score (id, matchid, squad, goals, points, time_type) values (1376, 343, 593, 4, 1, 2);</v>
      </c>
    </row>
    <row r="28" spans="1:7" x14ac:dyDescent="0.25">
      <c r="A28">
        <f t="shared" si="3"/>
        <v>1377</v>
      </c>
      <c r="B28">
        <f>B25</f>
        <v>343</v>
      </c>
      <c r="C28">
        <v>593</v>
      </c>
      <c r="D28">
        <v>2</v>
      </c>
      <c r="E28">
        <v>0</v>
      </c>
      <c r="F28">
        <v>1</v>
      </c>
      <c r="G28" t="str">
        <f t="shared" si="2"/>
        <v>insert into game_score (id, matchid, squad, goals, points, time_type) values (1377, 343, 593, 2, 0, 1);</v>
      </c>
    </row>
    <row r="29" spans="1:7" x14ac:dyDescent="0.25">
      <c r="A29">
        <f t="shared" si="3"/>
        <v>1378</v>
      </c>
      <c r="B29">
        <f>B25+1</f>
        <v>344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(1378, 344, 54, 4, 2, 2);</v>
      </c>
    </row>
    <row r="30" spans="1:7" x14ac:dyDescent="0.25">
      <c r="A30">
        <f t="shared" si="3"/>
        <v>1379</v>
      </c>
      <c r="B30">
        <f>B29</f>
        <v>344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(1379, 344, 54, 2, 0, 1);</v>
      </c>
    </row>
    <row r="31" spans="1:7" x14ac:dyDescent="0.25">
      <c r="A31">
        <f t="shared" si="3"/>
        <v>1380</v>
      </c>
      <c r="B31">
        <f>B29</f>
        <v>344</v>
      </c>
      <c r="C31">
        <v>57</v>
      </c>
      <c r="D31">
        <v>2</v>
      </c>
      <c r="E31">
        <v>0</v>
      </c>
      <c r="F31">
        <v>2</v>
      </c>
      <c r="G31" t="str">
        <f t="shared" si="2"/>
        <v>insert into game_score (id, matchid, squad, goals, points, time_type) values (1380, 344, 57, 2, 0, 2);</v>
      </c>
    </row>
    <row r="32" spans="1:7" x14ac:dyDescent="0.25">
      <c r="A32">
        <f t="shared" si="3"/>
        <v>1381</v>
      </c>
      <c r="B32">
        <f>B29</f>
        <v>344</v>
      </c>
      <c r="C32">
        <v>57</v>
      </c>
      <c r="D32">
        <v>2</v>
      </c>
      <c r="E32">
        <v>0</v>
      </c>
      <c r="F32">
        <v>1</v>
      </c>
      <c r="G32" t="str">
        <f t="shared" si="2"/>
        <v>insert into game_score (id, matchid, squad, goals, points, time_type) values (1381, 344, 57, 2, 0, 1);</v>
      </c>
    </row>
    <row r="33" spans="1:7" x14ac:dyDescent="0.25">
      <c r="A33">
        <f t="shared" si="3"/>
        <v>1382</v>
      </c>
      <c r="B33">
        <f t="shared" ref="B33" si="4">B29+1</f>
        <v>345</v>
      </c>
      <c r="C33">
        <v>55</v>
      </c>
      <c r="D33">
        <v>1</v>
      </c>
      <c r="E33">
        <v>2</v>
      </c>
      <c r="F33">
        <v>2</v>
      </c>
      <c r="G33" t="str">
        <f t="shared" si="2"/>
        <v>insert into game_score (id, matchid, squad, goals, points, time_type) values (1382, 345, 55, 1, 2, 2);</v>
      </c>
    </row>
    <row r="34" spans="1:7" x14ac:dyDescent="0.25">
      <c r="A34">
        <f t="shared" si="3"/>
        <v>1383</v>
      </c>
      <c r="B34">
        <f t="shared" ref="B34" si="5">B33</f>
        <v>345</v>
      </c>
      <c r="C34">
        <v>55</v>
      </c>
      <c r="D34">
        <v>1</v>
      </c>
      <c r="E34">
        <v>0</v>
      </c>
      <c r="F34">
        <v>1</v>
      </c>
      <c r="G34" t="str">
        <f t="shared" si="2"/>
        <v>insert into game_score (id, matchid, squad, goals, points, time_type) values (1383, 345, 55, 1, 0, 1);</v>
      </c>
    </row>
    <row r="35" spans="1:7" x14ac:dyDescent="0.25">
      <c r="A35">
        <f t="shared" si="3"/>
        <v>1384</v>
      </c>
      <c r="B35">
        <f t="shared" ref="B35" si="6">B33</f>
        <v>345</v>
      </c>
      <c r="C35">
        <v>51</v>
      </c>
      <c r="D35">
        <v>0</v>
      </c>
      <c r="E35">
        <v>0</v>
      </c>
      <c r="F35">
        <v>2</v>
      </c>
      <c r="G35" t="str">
        <f t="shared" si="2"/>
        <v>insert into game_score (id, matchid, squad, goals, points, time_type) values (1384, 345, 51, 0, 0, 2);</v>
      </c>
    </row>
    <row r="36" spans="1:7" x14ac:dyDescent="0.25">
      <c r="A36">
        <f t="shared" si="3"/>
        <v>1385</v>
      </c>
      <c r="B36">
        <f t="shared" ref="B36" si="7">B33</f>
        <v>345</v>
      </c>
      <c r="C36">
        <v>51</v>
      </c>
      <c r="D36">
        <v>0</v>
      </c>
      <c r="E36">
        <v>0</v>
      </c>
      <c r="F36">
        <v>1</v>
      </c>
      <c r="G36" t="str">
        <f t="shared" si="2"/>
        <v>insert into game_score (id, matchid, squad, goals, points, time_type) values (1385, 345, 51, 0, 0, 1);</v>
      </c>
    </row>
    <row r="37" spans="1:7" x14ac:dyDescent="0.25">
      <c r="A37">
        <f t="shared" si="3"/>
        <v>1386</v>
      </c>
      <c r="B37">
        <f t="shared" ref="B37" si="8">B33+1</f>
        <v>346</v>
      </c>
      <c r="C37">
        <v>51</v>
      </c>
      <c r="D37">
        <v>2</v>
      </c>
      <c r="E37">
        <v>2</v>
      </c>
      <c r="F37">
        <v>2</v>
      </c>
      <c r="G37" t="str">
        <f t="shared" si="2"/>
        <v>insert into game_score (id, matchid, squad, goals, points, time_type) values (1386, 346, 51, 2, 2, 2);</v>
      </c>
    </row>
    <row r="38" spans="1:7" x14ac:dyDescent="0.25">
      <c r="A38">
        <f t="shared" si="3"/>
        <v>1387</v>
      </c>
      <c r="B38">
        <f t="shared" ref="B38" si="9">B37</f>
        <v>346</v>
      </c>
      <c r="C38">
        <v>51</v>
      </c>
      <c r="D38">
        <v>2</v>
      </c>
      <c r="E38">
        <v>0</v>
      </c>
      <c r="F38">
        <v>1</v>
      </c>
      <c r="G38" t="str">
        <f t="shared" si="2"/>
        <v>insert into game_score (id, matchid, squad, goals, points, time_type) values (1387, 346, 51, 2, 0, 1);</v>
      </c>
    </row>
    <row r="39" spans="1:7" x14ac:dyDescent="0.25">
      <c r="A39">
        <f t="shared" si="3"/>
        <v>1388</v>
      </c>
      <c r="B39">
        <f t="shared" ref="B39" si="10">B37</f>
        <v>346</v>
      </c>
      <c r="C39">
        <v>54</v>
      </c>
      <c r="D39">
        <v>1</v>
      </c>
      <c r="E39">
        <v>0</v>
      </c>
      <c r="F39">
        <v>2</v>
      </c>
      <c r="G39" t="str">
        <f t="shared" si="2"/>
        <v>insert into game_score (id, matchid, squad, goals, points, time_type) values (1388, 346, 54, 1, 0, 2);</v>
      </c>
    </row>
    <row r="40" spans="1:7" x14ac:dyDescent="0.25">
      <c r="A40">
        <f t="shared" si="3"/>
        <v>1389</v>
      </c>
      <c r="B40">
        <f t="shared" ref="B40" si="11">B37</f>
        <v>346</v>
      </c>
      <c r="C40">
        <v>54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(1389, 346, 54, 1, 0, 1);</v>
      </c>
    </row>
    <row r="41" spans="1:7" x14ac:dyDescent="0.25">
      <c r="A41">
        <f t="shared" si="3"/>
        <v>1390</v>
      </c>
      <c r="B41">
        <f t="shared" ref="B41" si="12">B37+1</f>
        <v>347</v>
      </c>
      <c r="C41">
        <v>595</v>
      </c>
      <c r="D41">
        <v>3</v>
      </c>
      <c r="E41">
        <v>2</v>
      </c>
      <c r="F41">
        <v>2</v>
      </c>
      <c r="G41" t="str">
        <f t="shared" si="2"/>
        <v>insert into game_score (id, matchid, squad, goals, points, time_type) values (1390, 347, 595, 3, 2, 2);</v>
      </c>
    </row>
    <row r="42" spans="1:7" x14ac:dyDescent="0.25">
      <c r="A42">
        <f t="shared" si="3"/>
        <v>1391</v>
      </c>
      <c r="B42">
        <f t="shared" ref="B42" si="13">B41</f>
        <v>347</v>
      </c>
      <c r="C42">
        <v>595</v>
      </c>
      <c r="D42">
        <v>1</v>
      </c>
      <c r="E42">
        <v>0</v>
      </c>
      <c r="F42">
        <v>1</v>
      </c>
      <c r="G42" t="str">
        <f t="shared" si="2"/>
        <v>insert into game_score (id, matchid, squad, goals, points, time_type) values (1391, 347, 595, 1, 0, 1);</v>
      </c>
    </row>
    <row r="43" spans="1:7" x14ac:dyDescent="0.25">
      <c r="A43">
        <f t="shared" si="3"/>
        <v>1392</v>
      </c>
      <c r="B43">
        <f t="shared" ref="B43" si="14">B41</f>
        <v>347</v>
      </c>
      <c r="C43">
        <v>593</v>
      </c>
      <c r="D43">
        <v>1</v>
      </c>
      <c r="E43">
        <v>0</v>
      </c>
      <c r="F43">
        <v>2</v>
      </c>
      <c r="G43" t="str">
        <f t="shared" si="2"/>
        <v>insert into game_score (id, matchid, squad, goals, points, time_type) values (1392, 347, 593, 1, 0, 2);</v>
      </c>
    </row>
    <row r="44" spans="1:7" x14ac:dyDescent="0.25">
      <c r="A44">
        <f t="shared" si="3"/>
        <v>1393</v>
      </c>
      <c r="B44">
        <f t="shared" ref="B44" si="15">B41</f>
        <v>347</v>
      </c>
      <c r="C44">
        <v>593</v>
      </c>
      <c r="D44">
        <v>1</v>
      </c>
      <c r="E44">
        <v>0</v>
      </c>
      <c r="F44">
        <v>1</v>
      </c>
      <c r="G44" t="str">
        <f t="shared" si="2"/>
        <v>insert into game_score (id, matchid, squad, goals, points, time_type) values (1393, 347, 593, 1, 0, 1);</v>
      </c>
    </row>
    <row r="45" spans="1:7" x14ac:dyDescent="0.25">
      <c r="A45">
        <f t="shared" si="3"/>
        <v>1394</v>
      </c>
      <c r="B45">
        <f t="shared" ref="B45" si="16">B41+1</f>
        <v>348</v>
      </c>
      <c r="C45">
        <v>55</v>
      </c>
      <c r="D45">
        <v>5</v>
      </c>
      <c r="E45">
        <v>2</v>
      </c>
      <c r="F45">
        <v>2</v>
      </c>
      <c r="G45" t="str">
        <f t="shared" si="2"/>
        <v>insert into game_score (id, matchid, squad, goals, points, time_type) values (1394, 348, 55, 5, 2, 2);</v>
      </c>
    </row>
    <row r="46" spans="1:7" x14ac:dyDescent="0.25">
      <c r="A46">
        <f t="shared" si="3"/>
        <v>1395</v>
      </c>
      <c r="B46">
        <f t="shared" ref="B46" si="17">B45</f>
        <v>348</v>
      </c>
      <c r="C46">
        <v>55</v>
      </c>
      <c r="D46">
        <v>2</v>
      </c>
      <c r="E46">
        <v>0</v>
      </c>
      <c r="F46">
        <v>1</v>
      </c>
      <c r="G46" t="str">
        <f t="shared" si="2"/>
        <v>insert into game_score (id, matchid, squad, goals, points, time_type) values (1395, 348, 55, 2, 0, 1);</v>
      </c>
    </row>
    <row r="47" spans="1:7" x14ac:dyDescent="0.25">
      <c r="A47">
        <f t="shared" si="3"/>
        <v>1396</v>
      </c>
      <c r="B47">
        <f t="shared" ref="B47" si="18">B45</f>
        <v>348</v>
      </c>
      <c r="C47">
        <v>57</v>
      </c>
      <c r="D47">
        <v>1</v>
      </c>
      <c r="E47">
        <v>0</v>
      </c>
      <c r="F47">
        <v>2</v>
      </c>
      <c r="G47" t="str">
        <f t="shared" si="2"/>
        <v>insert into game_score (id, matchid, squad, goals, points, time_type) values (1396, 348, 57, 1, 0, 2);</v>
      </c>
    </row>
    <row r="48" spans="1:7" x14ac:dyDescent="0.25">
      <c r="A48">
        <f t="shared" si="3"/>
        <v>1397</v>
      </c>
      <c r="B48">
        <f t="shared" ref="B48" si="19">B45</f>
        <v>348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(1397, 348, 57, 0, 0, 1);</v>
      </c>
    </row>
    <row r="49" spans="1:7" x14ac:dyDescent="0.25">
      <c r="A49">
        <f t="shared" si="3"/>
        <v>1398</v>
      </c>
      <c r="B49">
        <f t="shared" ref="B49" si="20">B45+1</f>
        <v>349</v>
      </c>
      <c r="C49">
        <v>591</v>
      </c>
      <c r="D49">
        <v>2</v>
      </c>
      <c r="E49">
        <v>2</v>
      </c>
      <c r="F49">
        <v>2</v>
      </c>
      <c r="G49" t="str">
        <f t="shared" si="2"/>
        <v>insert into game_score (id, matchid, squad, goals, points, time_type) values (1398, 349, 591, 2, 2, 2);</v>
      </c>
    </row>
    <row r="50" spans="1:7" x14ac:dyDescent="0.25">
      <c r="A50">
        <f t="shared" si="3"/>
        <v>1399</v>
      </c>
      <c r="B50">
        <f t="shared" ref="B50" si="21">B49</f>
        <v>349</v>
      </c>
      <c r="C50">
        <v>591</v>
      </c>
      <c r="D50">
        <v>2</v>
      </c>
      <c r="E50">
        <v>0</v>
      </c>
      <c r="F50">
        <v>1</v>
      </c>
      <c r="G50" t="str">
        <f t="shared" si="2"/>
        <v>insert into game_score (id, matchid, squad, goals, points, time_type) values (1399, 349, 591, 2, 0, 1);</v>
      </c>
    </row>
    <row r="51" spans="1:7" x14ac:dyDescent="0.25">
      <c r="A51">
        <f t="shared" si="3"/>
        <v>1400</v>
      </c>
      <c r="B51">
        <f t="shared" ref="B51" si="22">B49</f>
        <v>349</v>
      </c>
      <c r="C51">
        <v>57</v>
      </c>
      <c r="D51">
        <v>1</v>
      </c>
      <c r="E51">
        <v>0</v>
      </c>
      <c r="F51">
        <v>2</v>
      </c>
      <c r="G51" t="str">
        <f t="shared" si="2"/>
        <v>insert into game_score (id, matchid, squad, goals, points, time_type) values (1400, 349, 57, 1, 0, 2);</v>
      </c>
    </row>
    <row r="52" spans="1:7" x14ac:dyDescent="0.25">
      <c r="A52">
        <f t="shared" si="3"/>
        <v>1401</v>
      </c>
      <c r="B52">
        <f t="shared" ref="B52" si="23">B49</f>
        <v>349</v>
      </c>
      <c r="C52">
        <v>57</v>
      </c>
      <c r="D52">
        <v>1</v>
      </c>
      <c r="E52">
        <v>0</v>
      </c>
      <c r="F52">
        <v>1</v>
      </c>
      <c r="G52" t="str">
        <f t="shared" si="2"/>
        <v>insert into game_score (id, matchid, squad, goals, points, time_type) values (1401, 349, 57, 1, 0, 1);</v>
      </c>
    </row>
    <row r="53" spans="1:7" x14ac:dyDescent="0.25">
      <c r="A53">
        <f t="shared" si="3"/>
        <v>1402</v>
      </c>
      <c r="B53">
        <f t="shared" ref="B53" si="24">B49+1</f>
        <v>350</v>
      </c>
      <c r="C53">
        <v>51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(1402, 350, 51, 2, 2, 2);</v>
      </c>
    </row>
    <row r="54" spans="1:7" x14ac:dyDescent="0.25">
      <c r="A54">
        <f t="shared" si="3"/>
        <v>1403</v>
      </c>
      <c r="B54">
        <f t="shared" ref="B54" si="25">B53</f>
        <v>350</v>
      </c>
      <c r="C54">
        <v>51</v>
      </c>
      <c r="D54">
        <v>2</v>
      </c>
      <c r="E54">
        <v>0</v>
      </c>
      <c r="F54">
        <v>1</v>
      </c>
      <c r="G54" t="str">
        <f t="shared" si="2"/>
        <v>insert into game_score (id, matchid, squad, goals, points, time_type) values (1403, 350, 51, 2, 0, 1);</v>
      </c>
    </row>
    <row r="55" spans="1:7" x14ac:dyDescent="0.25">
      <c r="A55">
        <f t="shared" si="3"/>
        <v>1404</v>
      </c>
      <c r="B55">
        <f t="shared" ref="B55" si="26">B53</f>
        <v>350</v>
      </c>
      <c r="C55">
        <v>593</v>
      </c>
      <c r="D55">
        <v>1</v>
      </c>
      <c r="E55">
        <v>0</v>
      </c>
      <c r="F55">
        <v>2</v>
      </c>
      <c r="G55" t="str">
        <f t="shared" si="2"/>
        <v>insert into game_score (id, matchid, squad, goals, points, time_type) values (1404, 350, 593, 1, 0, 2);</v>
      </c>
    </row>
    <row r="56" spans="1:7" x14ac:dyDescent="0.25">
      <c r="A56">
        <f t="shared" si="3"/>
        <v>1405</v>
      </c>
      <c r="B56">
        <f t="shared" ref="B56" si="27">B53</f>
        <v>350</v>
      </c>
      <c r="C56">
        <v>593</v>
      </c>
      <c r="D56">
        <v>1</v>
      </c>
      <c r="E56">
        <v>0</v>
      </c>
      <c r="F56">
        <v>1</v>
      </c>
      <c r="G56" t="str">
        <f t="shared" si="2"/>
        <v>insert into game_score (id, matchid, squad, goals, points, time_type) values (1405, 350, 593, 1, 0, 1);</v>
      </c>
    </row>
    <row r="57" spans="1:7" x14ac:dyDescent="0.25">
      <c r="A57">
        <f t="shared" si="3"/>
        <v>1406</v>
      </c>
      <c r="B57">
        <f t="shared" ref="B57" si="28">B53+1</f>
        <v>351</v>
      </c>
      <c r="C57">
        <v>595</v>
      </c>
      <c r="D57">
        <v>2</v>
      </c>
      <c r="E57">
        <v>2</v>
      </c>
      <c r="F57">
        <v>2</v>
      </c>
      <c r="G57" t="str">
        <f t="shared" si="2"/>
        <v>insert into game_score (id, matchid, squad, goals, points, time_type) values (1406, 351, 595, 2, 2, 2);</v>
      </c>
    </row>
    <row r="58" spans="1:7" x14ac:dyDescent="0.25">
      <c r="A58">
        <f t="shared" si="3"/>
        <v>1407</v>
      </c>
      <c r="B58">
        <f t="shared" ref="B58" si="29">B57</f>
        <v>351</v>
      </c>
      <c r="C58">
        <v>595</v>
      </c>
      <c r="D58">
        <v>1</v>
      </c>
      <c r="E58">
        <v>0</v>
      </c>
      <c r="F58">
        <v>1</v>
      </c>
      <c r="G58" t="str">
        <f t="shared" si="2"/>
        <v>insert into game_score (id, matchid, squad, goals, points, time_type) values (1407, 351, 595, 1, 0, 1);</v>
      </c>
    </row>
    <row r="59" spans="1:7" x14ac:dyDescent="0.25">
      <c r="A59">
        <f t="shared" si="3"/>
        <v>1408</v>
      </c>
      <c r="B59">
        <f t="shared" ref="B59" si="30">B57</f>
        <v>351</v>
      </c>
      <c r="C59">
        <v>55</v>
      </c>
      <c r="D59">
        <v>0</v>
      </c>
      <c r="E59">
        <v>0</v>
      </c>
      <c r="F59">
        <v>2</v>
      </c>
      <c r="G59" t="str">
        <f t="shared" si="2"/>
        <v>insert into game_score (id, matchid, squad, goals, points, time_type) values (1408, 351, 55, 0, 0, 2);</v>
      </c>
    </row>
    <row r="60" spans="1:7" x14ac:dyDescent="0.25">
      <c r="A60">
        <f t="shared" si="3"/>
        <v>1409</v>
      </c>
      <c r="B60">
        <f t="shared" ref="B60" si="31">B57</f>
        <v>351</v>
      </c>
      <c r="C60">
        <v>55</v>
      </c>
      <c r="D60">
        <v>0</v>
      </c>
      <c r="E60">
        <v>0</v>
      </c>
      <c r="F60">
        <v>1</v>
      </c>
      <c r="G60" t="str">
        <f t="shared" si="2"/>
        <v>insert into game_score (id, matchid, squad, goals, points, time_type) values (1409, 351, 55, 0, 0, 1);</v>
      </c>
    </row>
    <row r="61" spans="1:7" x14ac:dyDescent="0.25">
      <c r="A61">
        <f t="shared" si="3"/>
        <v>1410</v>
      </c>
      <c r="B61">
        <f t="shared" ref="B61" si="32">B57+1</f>
        <v>352</v>
      </c>
      <c r="C61">
        <v>595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(1410, 352, 595, 3, 2, 2);</v>
      </c>
    </row>
    <row r="62" spans="1:7" x14ac:dyDescent="0.25">
      <c r="A62">
        <f t="shared" si="3"/>
        <v>1411</v>
      </c>
      <c r="B62">
        <f t="shared" ref="B62" si="33">B61</f>
        <v>352</v>
      </c>
      <c r="C62">
        <v>595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(1411, 352, 595, 1, 0, 1);</v>
      </c>
    </row>
    <row r="63" spans="1:7" x14ac:dyDescent="0.25">
      <c r="A63">
        <f t="shared" si="3"/>
        <v>1412</v>
      </c>
      <c r="B63">
        <f t="shared" ref="B63" si="34">B61</f>
        <v>352</v>
      </c>
      <c r="C63">
        <v>57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(1412, 352, 57, 2, 0, 2);</v>
      </c>
    </row>
    <row r="64" spans="1:7" x14ac:dyDescent="0.25">
      <c r="A64">
        <f t="shared" si="3"/>
        <v>1413</v>
      </c>
      <c r="B64">
        <f t="shared" ref="B64" si="35">B61</f>
        <v>352</v>
      </c>
      <c r="C64">
        <v>57</v>
      </c>
      <c r="D64">
        <v>1</v>
      </c>
      <c r="E64">
        <v>0</v>
      </c>
      <c r="F64">
        <v>1</v>
      </c>
      <c r="G64" t="str">
        <f t="shared" si="2"/>
        <v>insert into game_score (id, matchid, squad, goals, points, time_type) values (1413, 352, 57, 1, 0, 1);</v>
      </c>
    </row>
    <row r="65" spans="1:7" x14ac:dyDescent="0.25">
      <c r="A65">
        <f t="shared" si="3"/>
        <v>1414</v>
      </c>
      <c r="B65">
        <f t="shared" ref="B65:B81" si="36">B61+1</f>
        <v>353</v>
      </c>
      <c r="C65">
        <v>54</v>
      </c>
      <c r="D65">
        <v>4</v>
      </c>
      <c r="E65">
        <v>2</v>
      </c>
      <c r="F65">
        <v>2</v>
      </c>
      <c r="G65" t="str">
        <f t="shared" si="2"/>
        <v>insert into game_score (id, matchid, squad, goals, points, time_type) values (1414, 353, 54, 4, 2, 2);</v>
      </c>
    </row>
    <row r="66" spans="1:7" x14ac:dyDescent="0.25">
      <c r="A66">
        <f t="shared" si="3"/>
        <v>1415</v>
      </c>
      <c r="B66">
        <f t="shared" ref="B66:B82" si="37">B65</f>
        <v>353</v>
      </c>
      <c r="C66">
        <v>54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(1415, 353, 54, 1, 0, 1);</v>
      </c>
    </row>
    <row r="67" spans="1:7" x14ac:dyDescent="0.25">
      <c r="A67">
        <f t="shared" si="3"/>
        <v>1416</v>
      </c>
      <c r="B67">
        <f t="shared" ref="B67:B83" si="38">B65</f>
        <v>353</v>
      </c>
      <c r="C67">
        <v>593</v>
      </c>
      <c r="D67">
        <v>2</v>
      </c>
      <c r="E67">
        <v>0</v>
      </c>
      <c r="F67">
        <v>2</v>
      </c>
      <c r="G67" t="str">
        <f t="shared" si="2"/>
        <v>insert into game_score (id, matchid, squad, goals, points, time_type) values (1416, 353, 593, 2, 0, 2);</v>
      </c>
    </row>
    <row r="68" spans="1:7" x14ac:dyDescent="0.25">
      <c r="A68">
        <f t="shared" si="3"/>
        <v>1417</v>
      </c>
      <c r="B68">
        <f t="shared" ref="B68:B84" si="39">B65</f>
        <v>353</v>
      </c>
      <c r="C68">
        <v>593</v>
      </c>
      <c r="D68">
        <v>1</v>
      </c>
      <c r="E68">
        <v>0</v>
      </c>
      <c r="F68">
        <v>1</v>
      </c>
      <c r="G68" t="str">
        <f t="shared" si="2"/>
        <v>insert into game_score (id, matchid, squad, goals, points, time_type) values (1417, 353, 593, 1, 0, 1);</v>
      </c>
    </row>
    <row r="69" spans="1:7" x14ac:dyDescent="0.25">
      <c r="A69">
        <f t="shared" si="3"/>
        <v>1418</v>
      </c>
      <c r="B69">
        <f t="shared" si="36"/>
        <v>354</v>
      </c>
      <c r="C69">
        <v>591</v>
      </c>
      <c r="D69">
        <v>3</v>
      </c>
      <c r="E69">
        <v>2</v>
      </c>
      <c r="F69">
        <v>2</v>
      </c>
      <c r="G69" t="str">
        <f t="shared" si="2"/>
        <v>insert into game_score (id, matchid, squad, goals, points, time_type) values (1418, 354, 591, 3, 2, 2);</v>
      </c>
    </row>
    <row r="70" spans="1:7" x14ac:dyDescent="0.25">
      <c r="A70">
        <f t="shared" si="3"/>
        <v>1419</v>
      </c>
      <c r="B70">
        <f t="shared" si="37"/>
        <v>354</v>
      </c>
      <c r="C70">
        <v>591</v>
      </c>
      <c r="D70">
        <v>1</v>
      </c>
      <c r="E70">
        <v>0</v>
      </c>
      <c r="F70">
        <v>1</v>
      </c>
      <c r="G70" t="str">
        <f t="shared" si="2"/>
        <v>insert into game_score (id, matchid, squad, goals, points, time_type) values (1419, 354, 591, 1, 0, 1);</v>
      </c>
    </row>
    <row r="71" spans="1:7" x14ac:dyDescent="0.25">
      <c r="A71">
        <f t="shared" si="3"/>
        <v>1420</v>
      </c>
      <c r="B71">
        <f t="shared" si="38"/>
        <v>354</v>
      </c>
      <c r="C71">
        <v>51</v>
      </c>
      <c r="D71">
        <v>2</v>
      </c>
      <c r="E71">
        <v>0</v>
      </c>
      <c r="F71">
        <v>2</v>
      </c>
      <c r="G71" t="str">
        <f t="shared" si="2"/>
        <v>insert into game_score (id, matchid, squad, goals, points, time_type) values (1420, 354, 51, 2, 0, 2);</v>
      </c>
    </row>
    <row r="72" spans="1:7" x14ac:dyDescent="0.25">
      <c r="A72">
        <f t="shared" si="3"/>
        <v>1421</v>
      </c>
      <c r="B72">
        <f t="shared" si="39"/>
        <v>354</v>
      </c>
      <c r="C72">
        <v>51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(1421, 354, 51, 1, 0, 1);</v>
      </c>
    </row>
    <row r="73" spans="1:7" x14ac:dyDescent="0.25">
      <c r="A73">
        <f t="shared" si="3"/>
        <v>1422</v>
      </c>
      <c r="B73">
        <f t="shared" si="36"/>
        <v>355</v>
      </c>
      <c r="C73">
        <v>51</v>
      </c>
      <c r="D73">
        <v>1</v>
      </c>
      <c r="E73">
        <v>1</v>
      </c>
      <c r="F73">
        <v>2</v>
      </c>
      <c r="G73" t="str">
        <f t="shared" si="2"/>
        <v>insert into game_score (id, matchid, squad, goals, points, time_type) values (1422, 355, 51, 1, 1, 2);</v>
      </c>
    </row>
    <row r="74" spans="1:7" x14ac:dyDescent="0.25">
      <c r="A74">
        <f t="shared" si="3"/>
        <v>1423</v>
      </c>
      <c r="B74">
        <f t="shared" si="37"/>
        <v>355</v>
      </c>
      <c r="C74">
        <v>51</v>
      </c>
      <c r="D74">
        <v>1</v>
      </c>
      <c r="E74">
        <v>0</v>
      </c>
      <c r="F74">
        <v>1</v>
      </c>
      <c r="G74" t="str">
        <f t="shared" si="2"/>
        <v>insert into game_score (id, matchid, squad, goals, points, time_type) values (1423, 355, 51, 1, 0, 1);</v>
      </c>
    </row>
    <row r="75" spans="1:7" x14ac:dyDescent="0.25">
      <c r="A75">
        <f t="shared" si="3"/>
        <v>1424</v>
      </c>
      <c r="B75">
        <f t="shared" si="38"/>
        <v>355</v>
      </c>
      <c r="C75">
        <v>57</v>
      </c>
      <c r="D75">
        <v>1</v>
      </c>
      <c r="E75">
        <v>1</v>
      </c>
      <c r="F75">
        <v>2</v>
      </c>
      <c r="G75" t="str">
        <f t="shared" si="2"/>
        <v>insert into game_score (id, matchid, squad, goals, points, time_type) values (1424, 355, 57, 1, 1, 2);</v>
      </c>
    </row>
    <row r="76" spans="1:7" x14ac:dyDescent="0.25">
      <c r="A76">
        <f t="shared" si="3"/>
        <v>1425</v>
      </c>
      <c r="B76">
        <f t="shared" si="39"/>
        <v>355</v>
      </c>
      <c r="C76">
        <v>57</v>
      </c>
      <c r="D76">
        <v>1</v>
      </c>
      <c r="E76">
        <v>0</v>
      </c>
      <c r="F76">
        <v>1</v>
      </c>
      <c r="G76" t="str">
        <f t="shared" si="2"/>
        <v>insert into game_score (id, matchid, squad, goals, points, time_type) values (1425, 355, 57, 1, 0, 1);</v>
      </c>
    </row>
    <row r="77" spans="1:7" x14ac:dyDescent="0.25">
      <c r="A77">
        <f t="shared" si="3"/>
        <v>1426</v>
      </c>
      <c r="B77">
        <f t="shared" si="36"/>
        <v>356</v>
      </c>
      <c r="C77">
        <v>54</v>
      </c>
      <c r="D77">
        <v>3</v>
      </c>
      <c r="E77">
        <v>2</v>
      </c>
      <c r="F77">
        <v>2</v>
      </c>
      <c r="G77" t="str">
        <f t="shared" si="2"/>
        <v>insert into game_score (id, matchid, squad, goals, points, time_type) values (1426, 356, 54, 3, 2, 2);</v>
      </c>
    </row>
    <row r="78" spans="1:7" x14ac:dyDescent="0.25">
      <c r="A78">
        <f t="shared" si="3"/>
        <v>1427</v>
      </c>
      <c r="B78">
        <f t="shared" si="37"/>
        <v>356</v>
      </c>
      <c r="C78">
        <v>54</v>
      </c>
      <c r="D78">
        <v>2</v>
      </c>
      <c r="E78">
        <v>0</v>
      </c>
      <c r="F78">
        <v>1</v>
      </c>
      <c r="G78" t="str">
        <f t="shared" si="2"/>
        <v>insert into game_score (id, matchid, squad, goals, points, time_type) values (1427, 356, 54, 2, 0, 1);</v>
      </c>
    </row>
    <row r="79" spans="1:7" x14ac:dyDescent="0.25">
      <c r="A79">
        <f t="shared" si="3"/>
        <v>1428</v>
      </c>
      <c r="B79">
        <f t="shared" si="38"/>
        <v>356</v>
      </c>
      <c r="C79">
        <v>55</v>
      </c>
      <c r="D79">
        <v>0</v>
      </c>
      <c r="E79">
        <v>0</v>
      </c>
      <c r="F79">
        <v>2</v>
      </c>
      <c r="G79" t="str">
        <f t="shared" si="2"/>
        <v>insert into game_score (id, matchid, squad, goals, points, time_type) values (1428, 356, 55, 0, 0, 2);</v>
      </c>
    </row>
    <row r="80" spans="1:7" x14ac:dyDescent="0.25">
      <c r="A80">
        <f t="shared" si="3"/>
        <v>1429</v>
      </c>
      <c r="B80">
        <f t="shared" si="39"/>
        <v>356</v>
      </c>
      <c r="C80">
        <v>55</v>
      </c>
      <c r="D80">
        <v>0</v>
      </c>
      <c r="E80">
        <v>0</v>
      </c>
      <c r="F80">
        <v>1</v>
      </c>
      <c r="G80" t="str">
        <f t="shared" si="2"/>
        <v>insert into game_score (id, matchid, squad, goals, points, time_type) values (1429, 356, 55, 0, 0, 1);</v>
      </c>
    </row>
    <row r="81" spans="1:7" x14ac:dyDescent="0.25">
      <c r="A81">
        <f t="shared" si="3"/>
        <v>1430</v>
      </c>
      <c r="B81">
        <f t="shared" si="36"/>
        <v>357</v>
      </c>
      <c r="C81">
        <v>591</v>
      </c>
      <c r="D81">
        <v>2</v>
      </c>
      <c r="E81">
        <v>2</v>
      </c>
      <c r="F81">
        <v>2</v>
      </c>
      <c r="G81" t="str">
        <f t="shared" si="2"/>
        <v>insert into game_score (id, matchid, squad, goals, points, time_type) values (1430, 357, 591, 2, 2, 2);</v>
      </c>
    </row>
    <row r="82" spans="1:7" x14ac:dyDescent="0.25">
      <c r="A82">
        <f t="shared" si="3"/>
        <v>1431</v>
      </c>
      <c r="B82">
        <f t="shared" si="37"/>
        <v>357</v>
      </c>
      <c r="C82">
        <v>591</v>
      </c>
      <c r="D82">
        <v>1</v>
      </c>
      <c r="E82">
        <v>0</v>
      </c>
      <c r="F82">
        <v>1</v>
      </c>
      <c r="G82" t="str">
        <f t="shared" si="2"/>
        <v>insert into game_score (id, matchid, squad, goals, points, time_type) values (1431, 357, 591, 1, 0, 1);</v>
      </c>
    </row>
    <row r="83" spans="1:7" x14ac:dyDescent="0.25">
      <c r="A83">
        <f t="shared" si="3"/>
        <v>1432</v>
      </c>
      <c r="B83">
        <f t="shared" si="38"/>
        <v>357</v>
      </c>
      <c r="C83">
        <v>595</v>
      </c>
      <c r="D83">
        <v>0</v>
      </c>
      <c r="E83">
        <v>0</v>
      </c>
      <c r="F83">
        <v>2</v>
      </c>
      <c r="G83" t="str">
        <f t="shared" si="2"/>
        <v>insert into game_score (id, matchid, squad, goals, points, time_type) values (1432, 357, 595, 0, 0, 2);</v>
      </c>
    </row>
    <row r="84" spans="1:7" x14ac:dyDescent="0.25">
      <c r="A84">
        <f t="shared" si="3"/>
        <v>1433</v>
      </c>
      <c r="B84">
        <f t="shared" si="39"/>
        <v>357</v>
      </c>
      <c r="C84">
        <v>595</v>
      </c>
      <c r="D84">
        <v>0</v>
      </c>
      <c r="E84">
        <v>0</v>
      </c>
      <c r="F84">
        <v>1</v>
      </c>
      <c r="G84" t="str">
        <f t="shared" si="2"/>
        <v>insert into game_score (id, matchid, squad, goals, points, time_type) values (1433, 357, 595, 0, 0, 1);</v>
      </c>
    </row>
    <row r="85" spans="1:7" x14ac:dyDescent="0.25">
      <c r="A85">
        <f t="shared" si="3"/>
        <v>1434</v>
      </c>
      <c r="B85">
        <f t="shared" ref="B85" si="40">B81+1</f>
        <v>358</v>
      </c>
      <c r="C85">
        <v>55</v>
      </c>
      <c r="D85">
        <v>2</v>
      </c>
      <c r="E85">
        <v>1</v>
      </c>
      <c r="F85">
        <v>2</v>
      </c>
      <c r="G85" t="str">
        <f t="shared" si="2"/>
        <v>insert into game_score (id, matchid, squad, goals, points, time_type) values (1434, 358, 55, 2, 1, 2);</v>
      </c>
    </row>
    <row r="86" spans="1:7" x14ac:dyDescent="0.25">
      <c r="A86">
        <f t="shared" si="3"/>
        <v>1435</v>
      </c>
      <c r="B86">
        <f t="shared" ref="B86" si="41">B85</f>
        <v>358</v>
      </c>
      <c r="C86">
        <v>55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(1435, 358, 55, 1, 0, 1);</v>
      </c>
    </row>
    <row r="87" spans="1:7" x14ac:dyDescent="0.25">
      <c r="A87">
        <f t="shared" si="3"/>
        <v>1436</v>
      </c>
      <c r="B87">
        <f t="shared" ref="B87" si="42">B85</f>
        <v>358</v>
      </c>
      <c r="C87">
        <v>593</v>
      </c>
      <c r="D87">
        <v>2</v>
      </c>
      <c r="E87">
        <v>1</v>
      </c>
      <c r="F87">
        <v>2</v>
      </c>
      <c r="G87" t="str">
        <f t="shared" si="2"/>
        <v>insert into game_score (id, matchid, squad, goals, points, time_type) values (1436, 358, 593, 2, 1, 2);</v>
      </c>
    </row>
    <row r="88" spans="1:7" x14ac:dyDescent="0.25">
      <c r="A88">
        <f t="shared" si="3"/>
        <v>1437</v>
      </c>
      <c r="B88">
        <f t="shared" ref="B88" si="43">B85</f>
        <v>358</v>
      </c>
      <c r="C88">
        <v>593</v>
      </c>
      <c r="D88">
        <v>0</v>
      </c>
      <c r="E88">
        <v>0</v>
      </c>
      <c r="F88">
        <v>1</v>
      </c>
      <c r="G88" t="str">
        <f t="shared" si="2"/>
        <v>insert into game_score (id, matchid, squad, goals, points, time_type) values (1437, 358, 593, 0, 0, 1);</v>
      </c>
    </row>
    <row r="89" spans="1:7" x14ac:dyDescent="0.25">
      <c r="A89">
        <f t="shared" si="3"/>
        <v>1438</v>
      </c>
      <c r="B89">
        <f t="shared" ref="B89" si="44">B85+1</f>
        <v>359</v>
      </c>
      <c r="C89">
        <v>595</v>
      </c>
      <c r="D89">
        <v>4</v>
      </c>
      <c r="E89">
        <v>2</v>
      </c>
      <c r="F89">
        <v>2</v>
      </c>
      <c r="G89" t="str">
        <f t="shared" ref="G89:G108" si="45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(1438, 359, 595, 4, 2, 2);</v>
      </c>
    </row>
    <row r="90" spans="1:7" x14ac:dyDescent="0.25">
      <c r="A90">
        <f t="shared" si="3"/>
        <v>1439</v>
      </c>
      <c r="B90">
        <f t="shared" ref="B90" si="46">B89</f>
        <v>359</v>
      </c>
      <c r="C90">
        <v>595</v>
      </c>
      <c r="D90">
        <v>3</v>
      </c>
      <c r="E90">
        <v>0</v>
      </c>
      <c r="F90">
        <v>1</v>
      </c>
      <c r="G90" t="str">
        <f t="shared" si="45"/>
        <v>insert into game_score (id, matchid, squad, goals, points, time_type) values (1439, 359, 595, 3, 0, 1);</v>
      </c>
    </row>
    <row r="91" spans="1:7" x14ac:dyDescent="0.25">
      <c r="A91">
        <f t="shared" ref="A91:A108" si="47">A90+1</f>
        <v>1440</v>
      </c>
      <c r="B91">
        <f t="shared" ref="B91" si="48">B89</f>
        <v>359</v>
      </c>
      <c r="C91">
        <v>51</v>
      </c>
      <c r="D91">
        <v>1</v>
      </c>
      <c r="E91">
        <v>0</v>
      </c>
      <c r="F91">
        <v>2</v>
      </c>
      <c r="G91" t="str">
        <f t="shared" si="45"/>
        <v>insert into game_score (id, matchid, squad, goals, points, time_type) values (1440, 359, 51, 1, 0, 2);</v>
      </c>
    </row>
    <row r="92" spans="1:7" x14ac:dyDescent="0.25">
      <c r="A92">
        <f t="shared" si="47"/>
        <v>1441</v>
      </c>
      <c r="B92">
        <f t="shared" ref="B92" si="49">B89</f>
        <v>359</v>
      </c>
      <c r="C92">
        <v>51</v>
      </c>
      <c r="D92">
        <v>0</v>
      </c>
      <c r="E92">
        <v>0</v>
      </c>
      <c r="F92">
        <v>1</v>
      </c>
      <c r="G92" t="str">
        <f t="shared" si="45"/>
        <v>insert into game_score (id, matchid, squad, goals, points, time_type) values (1441, 359, 51, 0, 0, 1);</v>
      </c>
    </row>
    <row r="93" spans="1:7" x14ac:dyDescent="0.25">
      <c r="A93">
        <f t="shared" si="47"/>
        <v>1442</v>
      </c>
      <c r="B93">
        <f t="shared" ref="B93" si="50">B89+1</f>
        <v>360</v>
      </c>
      <c r="C93">
        <v>591</v>
      </c>
      <c r="D93">
        <v>3</v>
      </c>
      <c r="E93">
        <v>2</v>
      </c>
      <c r="F93">
        <v>2</v>
      </c>
      <c r="G93" t="str">
        <f t="shared" si="45"/>
        <v>insert into game_score (id, matchid, squad, goals, points, time_type) values (1442, 360, 591, 3, 2, 2);</v>
      </c>
    </row>
    <row r="94" spans="1:7" x14ac:dyDescent="0.25">
      <c r="A94">
        <f t="shared" si="47"/>
        <v>1443</v>
      </c>
      <c r="B94">
        <f t="shared" ref="B94" si="51">B93</f>
        <v>360</v>
      </c>
      <c r="C94">
        <v>591</v>
      </c>
      <c r="D94">
        <v>2</v>
      </c>
      <c r="E94">
        <v>0</v>
      </c>
      <c r="F94">
        <v>1</v>
      </c>
      <c r="G94" t="str">
        <f t="shared" si="45"/>
        <v>insert into game_score (id, matchid, squad, goals, points, time_type) values (1443, 360, 591, 2, 0, 1);</v>
      </c>
    </row>
    <row r="95" spans="1:7" x14ac:dyDescent="0.25">
      <c r="A95">
        <f t="shared" si="47"/>
        <v>1444</v>
      </c>
      <c r="B95">
        <f t="shared" ref="B95" si="52">B93</f>
        <v>360</v>
      </c>
      <c r="C95">
        <v>54</v>
      </c>
      <c r="D95">
        <v>2</v>
      </c>
      <c r="E95">
        <v>0</v>
      </c>
      <c r="F95">
        <v>2</v>
      </c>
      <c r="G95" t="str">
        <f t="shared" si="45"/>
        <v>insert into game_score (id, matchid, squad, goals, points, time_type) values (1444, 360, 54, 2, 0, 2);</v>
      </c>
    </row>
    <row r="96" spans="1:7" x14ac:dyDescent="0.25">
      <c r="A96">
        <f t="shared" si="47"/>
        <v>1445</v>
      </c>
      <c r="B96">
        <f t="shared" ref="B96" si="53">B93</f>
        <v>360</v>
      </c>
      <c r="C96">
        <v>54</v>
      </c>
      <c r="D96">
        <v>2</v>
      </c>
      <c r="E96">
        <v>0</v>
      </c>
      <c r="F96">
        <v>1</v>
      </c>
      <c r="G96" t="str">
        <f t="shared" si="45"/>
        <v>insert into game_score (id, matchid, squad, goals, points, time_type) values (1445, 360, 54, 2, 0, 1);</v>
      </c>
    </row>
    <row r="97" spans="1:7" x14ac:dyDescent="0.25">
      <c r="A97">
        <f t="shared" si="47"/>
        <v>1446</v>
      </c>
      <c r="B97">
        <f t="shared" ref="B97" si="54">B93+1</f>
        <v>361</v>
      </c>
      <c r="C97">
        <v>593</v>
      </c>
      <c r="D97">
        <v>4</v>
      </c>
      <c r="E97">
        <v>2</v>
      </c>
      <c r="F97">
        <v>2</v>
      </c>
      <c r="G97" t="str">
        <f t="shared" si="45"/>
        <v>insert into game_score (id, matchid, squad, goals, points, time_type) values (1446, 361, 593, 4, 2, 2);</v>
      </c>
    </row>
    <row r="98" spans="1:7" x14ac:dyDescent="0.25">
      <c r="A98">
        <f t="shared" si="47"/>
        <v>1447</v>
      </c>
      <c r="B98">
        <f t="shared" ref="B98" si="55">B97</f>
        <v>361</v>
      </c>
      <c r="C98">
        <v>593</v>
      </c>
      <c r="D98">
        <v>2</v>
      </c>
      <c r="E98">
        <v>0</v>
      </c>
      <c r="F98">
        <v>1</v>
      </c>
      <c r="G98" t="str">
        <f t="shared" si="45"/>
        <v>insert into game_score (id, matchid, squad, goals, points, time_type) values (1447, 361, 593, 2, 0, 1);</v>
      </c>
    </row>
    <row r="99" spans="1:7" x14ac:dyDescent="0.25">
      <c r="A99">
        <f t="shared" si="47"/>
        <v>1448</v>
      </c>
      <c r="B99">
        <f t="shared" ref="B99" si="56">B97</f>
        <v>361</v>
      </c>
      <c r="C99">
        <v>57</v>
      </c>
      <c r="D99">
        <v>3</v>
      </c>
      <c r="E99">
        <v>0</v>
      </c>
      <c r="F99">
        <v>2</v>
      </c>
      <c r="G99" t="str">
        <f t="shared" si="45"/>
        <v>insert into game_score (id, matchid, squad, goals, points, time_type) values (1448, 361, 57, 3, 0, 2);</v>
      </c>
    </row>
    <row r="100" spans="1:7" x14ac:dyDescent="0.25">
      <c r="A100">
        <f t="shared" si="47"/>
        <v>1449</v>
      </c>
      <c r="B100">
        <f t="shared" ref="B100" si="57">B97</f>
        <v>361</v>
      </c>
      <c r="C100">
        <v>57</v>
      </c>
      <c r="D100">
        <v>0</v>
      </c>
      <c r="E100">
        <v>0</v>
      </c>
      <c r="F100">
        <v>1</v>
      </c>
      <c r="G100" t="str">
        <f t="shared" si="45"/>
        <v>insert into game_score (id, matchid, squad, goals, points, time_type) values (1449, 361, 57, 0, 0, 1);</v>
      </c>
    </row>
    <row r="101" spans="1:7" x14ac:dyDescent="0.25">
      <c r="A101">
        <f t="shared" si="47"/>
        <v>1450</v>
      </c>
      <c r="B101">
        <f t="shared" ref="B101" si="58">B97+1</f>
        <v>362</v>
      </c>
      <c r="C101">
        <v>54</v>
      </c>
      <c r="D101">
        <v>1</v>
      </c>
      <c r="E101">
        <v>1</v>
      </c>
      <c r="F101">
        <v>2</v>
      </c>
      <c r="G101" t="str">
        <f t="shared" si="45"/>
        <v>insert into game_score (id, matchid, squad, goals, points, time_type) values (1450, 362, 54, 1, 1, 2);</v>
      </c>
    </row>
    <row r="102" spans="1:7" x14ac:dyDescent="0.25">
      <c r="A102">
        <f t="shared" si="47"/>
        <v>1451</v>
      </c>
      <c r="B102">
        <f t="shared" ref="B102" si="59">B101</f>
        <v>362</v>
      </c>
      <c r="C102">
        <v>54</v>
      </c>
      <c r="D102">
        <v>0</v>
      </c>
      <c r="E102">
        <v>0</v>
      </c>
      <c r="F102">
        <v>1</v>
      </c>
      <c r="G102" t="str">
        <f t="shared" si="45"/>
        <v>insert into game_score (id, matchid, squad, goals, points, time_type) values (1451, 362, 54, 0, 0, 1);</v>
      </c>
    </row>
    <row r="103" spans="1:7" x14ac:dyDescent="0.25">
      <c r="A103">
        <f t="shared" si="47"/>
        <v>1452</v>
      </c>
      <c r="B103">
        <f t="shared" ref="B103" si="60">B101</f>
        <v>362</v>
      </c>
      <c r="C103">
        <v>595</v>
      </c>
      <c r="D103">
        <v>1</v>
      </c>
      <c r="E103">
        <v>1</v>
      </c>
      <c r="F103">
        <v>2</v>
      </c>
      <c r="G103" t="str">
        <f t="shared" si="45"/>
        <v>insert into game_score (id, matchid, squad, goals, points, time_type) values (1452, 362, 595, 1, 1, 2);</v>
      </c>
    </row>
    <row r="104" spans="1:7" x14ac:dyDescent="0.25">
      <c r="A104">
        <f t="shared" si="47"/>
        <v>1453</v>
      </c>
      <c r="B104">
        <f t="shared" ref="B104" si="61">B101</f>
        <v>362</v>
      </c>
      <c r="C104">
        <v>595</v>
      </c>
      <c r="D104">
        <v>1</v>
      </c>
      <c r="E104">
        <v>0</v>
      </c>
      <c r="F104">
        <v>1</v>
      </c>
      <c r="G104" t="str">
        <f t="shared" si="45"/>
        <v>insert into game_score (id, matchid, squad, goals, points, time_type) values (1453, 362, 595, 1, 0, 1);</v>
      </c>
    </row>
    <row r="105" spans="1:7" x14ac:dyDescent="0.25">
      <c r="A105">
        <f t="shared" si="47"/>
        <v>1454</v>
      </c>
      <c r="B105">
        <f t="shared" ref="B105" si="62">B101+1</f>
        <v>363</v>
      </c>
      <c r="C105">
        <v>591</v>
      </c>
      <c r="D105">
        <v>5</v>
      </c>
      <c r="E105">
        <v>2</v>
      </c>
      <c r="F105">
        <v>2</v>
      </c>
      <c r="G105" t="str">
        <f t="shared" si="45"/>
        <v>insert into game_score (id, matchid, squad, goals, points, time_type) values (1454, 363, 591, 5, 2, 2);</v>
      </c>
    </row>
    <row r="106" spans="1:7" x14ac:dyDescent="0.25">
      <c r="A106">
        <f t="shared" si="47"/>
        <v>1455</v>
      </c>
      <c r="B106">
        <f t="shared" ref="B106" si="63">B105</f>
        <v>363</v>
      </c>
      <c r="C106">
        <v>591</v>
      </c>
      <c r="D106">
        <v>2</v>
      </c>
      <c r="E106">
        <v>0</v>
      </c>
      <c r="F106">
        <v>1</v>
      </c>
      <c r="G106" t="str">
        <f t="shared" si="45"/>
        <v>insert into game_score (id, matchid, squad, goals, points, time_type) values (1455, 363, 591, 2, 0, 1);</v>
      </c>
    </row>
    <row r="107" spans="1:7" x14ac:dyDescent="0.25">
      <c r="A107">
        <f t="shared" si="47"/>
        <v>1456</v>
      </c>
      <c r="B107">
        <f t="shared" ref="B107" si="64">B105</f>
        <v>363</v>
      </c>
      <c r="C107">
        <v>55</v>
      </c>
      <c r="D107">
        <v>4</v>
      </c>
      <c r="E107">
        <v>0</v>
      </c>
      <c r="F107">
        <v>2</v>
      </c>
      <c r="G107" t="str">
        <f t="shared" si="45"/>
        <v>insert into game_score (id, matchid, squad, goals, points, time_type) values (1456, 363, 55, 4, 0, 2);</v>
      </c>
    </row>
    <row r="108" spans="1:7" x14ac:dyDescent="0.25">
      <c r="A108">
        <f t="shared" si="47"/>
        <v>1457</v>
      </c>
      <c r="B108">
        <f t="shared" ref="B108" si="65">B105</f>
        <v>363</v>
      </c>
      <c r="C108">
        <v>55</v>
      </c>
      <c r="D108">
        <v>2</v>
      </c>
      <c r="E108">
        <v>0</v>
      </c>
      <c r="F108">
        <v>1</v>
      </c>
      <c r="G108" t="str">
        <f t="shared" si="45"/>
        <v>insert into game_score (id, matchid, squad, goals, points, time_type) values (1457, 363, 55, 2, 0,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1916</vt:lpstr>
      <vt:lpstr>1917</vt:lpstr>
      <vt:lpstr>1919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1929</vt:lpstr>
      <vt:lpstr>1935</vt:lpstr>
      <vt:lpstr>1937</vt:lpstr>
      <vt:lpstr>1939</vt:lpstr>
      <vt:lpstr>1941</vt:lpstr>
      <vt:lpstr>1942</vt:lpstr>
      <vt:lpstr>1945</vt:lpstr>
      <vt:lpstr>1946</vt:lpstr>
      <vt:lpstr>1947</vt:lpstr>
      <vt:lpstr>1949</vt:lpstr>
      <vt:lpstr>1953</vt:lpstr>
      <vt:lpstr>1955</vt:lpstr>
      <vt:lpstr>1956</vt:lpstr>
      <vt:lpstr>1957</vt:lpstr>
      <vt:lpstr>1959 Argentina</vt:lpstr>
      <vt:lpstr>1959 Ecuador</vt:lpstr>
      <vt:lpstr>1963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2016-04-30T05:05:28Z</dcterms:modified>
</cp:coreProperties>
</file>