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378" firstSheet="19" activeTab="26"/>
  </bookViews>
  <sheets>
    <sheet name="1900" sheetId="1" r:id="rId1"/>
    <sheet name="1904" sheetId="48" r:id="rId2"/>
    <sheet name="1906" sheetId="63" r:id="rId3"/>
    <sheet name="1908" sheetId="64" r:id="rId4"/>
    <sheet name="1912" sheetId="65" r:id="rId5"/>
    <sheet name="1920" sheetId="66" r:id="rId6"/>
    <sheet name="1924" sheetId="67" r:id="rId7"/>
    <sheet name="1928" sheetId="68" r:id="rId8"/>
    <sheet name="1936" sheetId="69" r:id="rId9"/>
    <sheet name="1948" sheetId="70" r:id="rId10"/>
    <sheet name="1952" sheetId="71" r:id="rId11"/>
    <sheet name="1956" sheetId="72" r:id="rId12"/>
    <sheet name="1960" sheetId="73" r:id="rId13"/>
    <sheet name="1964" sheetId="74" r:id="rId14"/>
    <sheet name="1968" sheetId="75" r:id="rId15"/>
    <sheet name="1972" sheetId="76" r:id="rId16"/>
    <sheet name="1976" sheetId="77" r:id="rId17"/>
    <sheet name="1980" sheetId="78" r:id="rId18"/>
    <sheet name="1984" sheetId="79" r:id="rId19"/>
    <sheet name="1988" sheetId="80" r:id="rId20"/>
    <sheet name="1992" sheetId="81" r:id="rId21"/>
    <sheet name="1996" sheetId="82" r:id="rId22"/>
    <sheet name="2000" sheetId="83" r:id="rId23"/>
    <sheet name="2004" sheetId="85" r:id="rId24"/>
    <sheet name="2008" sheetId="86" r:id="rId25"/>
    <sheet name="2012" sheetId="87" r:id="rId26"/>
    <sheet name="2016" sheetId="88" r:id="rId27"/>
  </sheets>
  <calcPr calcId="145621"/>
</workbook>
</file>

<file path=xl/calcChain.xml><?xml version="1.0" encoding="utf-8"?>
<calcChain xmlns="http://schemas.openxmlformats.org/spreadsheetml/2006/main">
  <c r="A20" i="79" l="1"/>
  <c r="A2" i="67"/>
  <c r="A2" i="66"/>
  <c r="A54" i="88" l="1"/>
  <c r="B51" i="88"/>
  <c r="B50" i="88"/>
  <c r="B49" i="88"/>
  <c r="B48" i="88"/>
  <c r="B47" i="88"/>
  <c r="B46" i="88"/>
  <c r="B45" i="88"/>
  <c r="B44" i="88"/>
  <c r="B43" i="88"/>
  <c r="B42" i="88"/>
  <c r="B41" i="88"/>
  <c r="B40" i="88"/>
  <c r="B39" i="88"/>
  <c r="B38" i="88"/>
  <c r="B37" i="88"/>
  <c r="B36" i="88"/>
  <c r="B35" i="88"/>
  <c r="B34" i="88"/>
  <c r="B33" i="88"/>
  <c r="B32" i="88"/>
  <c r="B31" i="88"/>
  <c r="B30" i="88"/>
  <c r="B29" i="88"/>
  <c r="B28" i="88"/>
  <c r="B27" i="88"/>
  <c r="B26" i="88"/>
  <c r="B25" i="88"/>
  <c r="B24" i="88"/>
  <c r="B23" i="88"/>
  <c r="B22" i="88"/>
  <c r="B21" i="88"/>
  <c r="B20" i="88"/>
  <c r="A55" i="88"/>
  <c r="A2" i="88"/>
  <c r="G2" i="88" s="1"/>
  <c r="G53" i="88"/>
  <c r="D21" i="88"/>
  <c r="D22" i="88" s="1"/>
  <c r="D23" i="88" s="1"/>
  <c r="D24" i="88" s="1"/>
  <c r="D25" i="88" s="1"/>
  <c r="D26" i="88" s="1"/>
  <c r="D27" i="88" s="1"/>
  <c r="D28" i="88" s="1"/>
  <c r="D29" i="88" s="1"/>
  <c r="D30" i="88" s="1"/>
  <c r="D31" i="88" s="1"/>
  <c r="D32" i="88" s="1"/>
  <c r="D33" i="88" s="1"/>
  <c r="D34" i="88" s="1"/>
  <c r="D35" i="88" s="1"/>
  <c r="D36" i="88" s="1"/>
  <c r="D37" i="88" s="1"/>
  <c r="D38" i="88" s="1"/>
  <c r="D39" i="88" s="1"/>
  <c r="D40" i="88" s="1"/>
  <c r="D41" i="88" s="1"/>
  <c r="D42" i="88" s="1"/>
  <c r="D43" i="88" s="1"/>
  <c r="D44" i="88" s="1"/>
  <c r="D45" i="88" s="1"/>
  <c r="D46" i="88" s="1"/>
  <c r="D47" i="88" s="1"/>
  <c r="D48" i="88" s="1"/>
  <c r="D49" i="88" s="1"/>
  <c r="D50" i="88" s="1"/>
  <c r="D51" i="88" s="1"/>
  <c r="G19" i="88"/>
  <c r="B3" i="88"/>
  <c r="B4" i="88" s="1"/>
  <c r="B5" i="88" s="1"/>
  <c r="B6" i="88" s="1"/>
  <c r="B7" i="88" s="1"/>
  <c r="B8" i="88" s="1"/>
  <c r="B9" i="88" s="1"/>
  <c r="B10" i="88" s="1"/>
  <c r="B11" i="88" s="1"/>
  <c r="B12" i="88" s="1"/>
  <c r="B13" i="88" s="1"/>
  <c r="B14" i="88" s="1"/>
  <c r="B15" i="88" s="1"/>
  <c r="B16" i="88" s="1"/>
  <c r="B17" i="88" s="1"/>
  <c r="G1" i="88"/>
  <c r="A176" i="87"/>
  <c r="A175" i="87"/>
  <c r="A174" i="87"/>
  <c r="A173" i="87"/>
  <c r="A172" i="87"/>
  <c r="A171" i="87"/>
  <c r="A170" i="87"/>
  <c r="B51" i="87"/>
  <c r="B50" i="87"/>
  <c r="B49" i="87"/>
  <c r="B48" i="87"/>
  <c r="B47" i="87"/>
  <c r="B46" i="87"/>
  <c r="B45" i="87"/>
  <c r="B44" i="87"/>
  <c r="B43" i="87"/>
  <c r="B42" i="87"/>
  <c r="B41" i="87"/>
  <c r="B40" i="87"/>
  <c r="B39" i="87"/>
  <c r="B38" i="87"/>
  <c r="B37" i="87"/>
  <c r="B36" i="87"/>
  <c r="B35" i="87"/>
  <c r="B34" i="87"/>
  <c r="B33" i="87"/>
  <c r="B32" i="87"/>
  <c r="B31" i="87"/>
  <c r="B30" i="87"/>
  <c r="B29" i="87"/>
  <c r="B28" i="87"/>
  <c r="B27" i="87"/>
  <c r="B26" i="87"/>
  <c r="B25" i="87"/>
  <c r="B24" i="87"/>
  <c r="B23" i="87"/>
  <c r="B22" i="87"/>
  <c r="B21" i="87"/>
  <c r="B20" i="87"/>
  <c r="A54" i="87"/>
  <c r="A2" i="87"/>
  <c r="G53" i="87"/>
  <c r="D21" i="87"/>
  <c r="D22" i="87" s="1"/>
  <c r="D23" i="87" s="1"/>
  <c r="D24" i="87" s="1"/>
  <c r="D25" i="87" s="1"/>
  <c r="D26" i="87" s="1"/>
  <c r="D27" i="87" s="1"/>
  <c r="D28" i="87" s="1"/>
  <c r="D29" i="87" s="1"/>
  <c r="D30" i="87" s="1"/>
  <c r="D31" i="87" s="1"/>
  <c r="D32" i="87" s="1"/>
  <c r="D33" i="87" s="1"/>
  <c r="D34" i="87" s="1"/>
  <c r="D35" i="87" s="1"/>
  <c r="D36" i="87" s="1"/>
  <c r="D37" i="87" s="1"/>
  <c r="D38" i="87" s="1"/>
  <c r="D39" i="87" s="1"/>
  <c r="D40" i="87" s="1"/>
  <c r="D41" i="87" s="1"/>
  <c r="D42" i="87" s="1"/>
  <c r="D43" i="87" s="1"/>
  <c r="D44" i="87" s="1"/>
  <c r="D45" i="87" s="1"/>
  <c r="D46" i="87" s="1"/>
  <c r="D47" i="87" s="1"/>
  <c r="D48" i="87" s="1"/>
  <c r="D49" i="87" s="1"/>
  <c r="D50" i="87" s="1"/>
  <c r="D51" i="87" s="1"/>
  <c r="G19" i="87"/>
  <c r="B3" i="87"/>
  <c r="B4" i="87" s="1"/>
  <c r="B5" i="87" s="1"/>
  <c r="B6" i="87" s="1"/>
  <c r="B7" i="87" s="1"/>
  <c r="B8" i="87" s="1"/>
  <c r="B9" i="87" s="1"/>
  <c r="B10" i="87" s="1"/>
  <c r="B11" i="87" s="1"/>
  <c r="B12" i="87" s="1"/>
  <c r="B13" i="87" s="1"/>
  <c r="B14" i="87" s="1"/>
  <c r="B15" i="87" s="1"/>
  <c r="B16" i="87" s="1"/>
  <c r="B17" i="87" s="1"/>
  <c r="G2" i="87"/>
  <c r="G1" i="87"/>
  <c r="A56" i="88" l="1"/>
  <c r="A3" i="88"/>
  <c r="A3" i="87"/>
  <c r="A55" i="87"/>
  <c r="A170" i="86"/>
  <c r="A169" i="86"/>
  <c r="A168" i="86"/>
  <c r="A167" i="86"/>
  <c r="A166" i="86"/>
  <c r="B51" i="86"/>
  <c r="B50" i="86"/>
  <c r="B49" i="86"/>
  <c r="B48" i="86"/>
  <c r="B47" i="86"/>
  <c r="B46" i="86"/>
  <c r="B45" i="86"/>
  <c r="B44" i="86"/>
  <c r="B43" i="86"/>
  <c r="B42" i="86"/>
  <c r="B41" i="86"/>
  <c r="B40" i="86"/>
  <c r="B39" i="86"/>
  <c r="B38" i="86"/>
  <c r="B37" i="86"/>
  <c r="B36" i="86"/>
  <c r="B35" i="86"/>
  <c r="B34" i="86"/>
  <c r="B33" i="86"/>
  <c r="B32" i="86"/>
  <c r="B31" i="86"/>
  <c r="B30" i="86"/>
  <c r="B29" i="86"/>
  <c r="B28" i="86"/>
  <c r="B27" i="86"/>
  <c r="B26" i="86"/>
  <c r="B25" i="86"/>
  <c r="B24" i="86"/>
  <c r="B23" i="86"/>
  <c r="B22" i="86"/>
  <c r="B21" i="86"/>
  <c r="B20" i="86"/>
  <c r="A54" i="86"/>
  <c r="A55" i="86" s="1"/>
  <c r="A56" i="86" s="1"/>
  <c r="A2" i="86"/>
  <c r="G53" i="86"/>
  <c r="D21" i="86"/>
  <c r="D22" i="86" s="1"/>
  <c r="D23" i="86" s="1"/>
  <c r="D24" i="86" s="1"/>
  <c r="D25" i="86" s="1"/>
  <c r="D26" i="86" s="1"/>
  <c r="D27" i="86" s="1"/>
  <c r="D28" i="86" s="1"/>
  <c r="D29" i="86" s="1"/>
  <c r="D30" i="86" s="1"/>
  <c r="D31" i="86" s="1"/>
  <c r="D32" i="86" s="1"/>
  <c r="D33" i="86" s="1"/>
  <c r="D34" i="86" s="1"/>
  <c r="D35" i="86" s="1"/>
  <c r="D36" i="86" s="1"/>
  <c r="D37" i="86" s="1"/>
  <c r="D38" i="86" s="1"/>
  <c r="D39" i="86" s="1"/>
  <c r="D40" i="86" s="1"/>
  <c r="D41" i="86" s="1"/>
  <c r="D42" i="86" s="1"/>
  <c r="D43" i="86" s="1"/>
  <c r="D44" i="86" s="1"/>
  <c r="D45" i="86" s="1"/>
  <c r="D46" i="86" s="1"/>
  <c r="D47" i="86" s="1"/>
  <c r="D48" i="86" s="1"/>
  <c r="D49" i="86" s="1"/>
  <c r="D50" i="86" s="1"/>
  <c r="D51" i="86" s="1"/>
  <c r="G19" i="86"/>
  <c r="B3" i="86"/>
  <c r="B4" i="86" s="1"/>
  <c r="B5" i="86" s="1"/>
  <c r="B6" i="86" s="1"/>
  <c r="B7" i="86" s="1"/>
  <c r="B8" i="86" s="1"/>
  <c r="B9" i="86" s="1"/>
  <c r="B10" i="86" s="1"/>
  <c r="B11" i="86" s="1"/>
  <c r="B12" i="86" s="1"/>
  <c r="B13" i="86" s="1"/>
  <c r="B14" i="86" s="1"/>
  <c r="B15" i="86" s="1"/>
  <c r="B16" i="86" s="1"/>
  <c r="B17" i="86" s="1"/>
  <c r="G2" i="86"/>
  <c r="A3" i="86"/>
  <c r="G1" i="86"/>
  <c r="A158" i="85"/>
  <c r="A157" i="85"/>
  <c r="A156" i="85"/>
  <c r="A155" i="85"/>
  <c r="A154" i="85"/>
  <c r="B51" i="85"/>
  <c r="B50" i="85"/>
  <c r="B49" i="85"/>
  <c r="B48" i="85"/>
  <c r="B47" i="85"/>
  <c r="B46" i="85"/>
  <c r="B45" i="85"/>
  <c r="B44" i="85"/>
  <c r="B43" i="85"/>
  <c r="B42" i="85"/>
  <c r="B41" i="85"/>
  <c r="B40" i="85"/>
  <c r="B39" i="85"/>
  <c r="B38" i="85"/>
  <c r="B37" i="85"/>
  <c r="B36" i="85"/>
  <c r="B35" i="85"/>
  <c r="B34" i="85"/>
  <c r="B33" i="85"/>
  <c r="B32" i="85"/>
  <c r="B31" i="85"/>
  <c r="B30" i="85"/>
  <c r="B29" i="85"/>
  <c r="B28" i="85"/>
  <c r="B27" i="85"/>
  <c r="B26" i="85"/>
  <c r="B25" i="85"/>
  <c r="B24" i="85"/>
  <c r="B23" i="85"/>
  <c r="B22" i="85"/>
  <c r="B21" i="85"/>
  <c r="B20" i="85"/>
  <c r="A54" i="85"/>
  <c r="A2" i="85"/>
  <c r="G2" i="85" s="1"/>
  <c r="G53" i="85"/>
  <c r="D21" i="85"/>
  <c r="D22" i="85" s="1"/>
  <c r="D23" i="85" s="1"/>
  <c r="D24" i="85" s="1"/>
  <c r="D25" i="85" s="1"/>
  <c r="D26" i="85" s="1"/>
  <c r="D27" i="85" s="1"/>
  <c r="D28" i="85" s="1"/>
  <c r="D29" i="85" s="1"/>
  <c r="D30" i="85" s="1"/>
  <c r="D31" i="85" s="1"/>
  <c r="D32" i="85" s="1"/>
  <c r="D33" i="85" s="1"/>
  <c r="D34" i="85" s="1"/>
  <c r="D35" i="85" s="1"/>
  <c r="D36" i="85" s="1"/>
  <c r="D37" i="85" s="1"/>
  <c r="D38" i="85" s="1"/>
  <c r="D39" i="85" s="1"/>
  <c r="D40" i="85" s="1"/>
  <c r="D41" i="85" s="1"/>
  <c r="D42" i="85" s="1"/>
  <c r="D43" i="85" s="1"/>
  <c r="D44" i="85" s="1"/>
  <c r="D45" i="85" s="1"/>
  <c r="D46" i="85" s="1"/>
  <c r="D47" i="85" s="1"/>
  <c r="D48" i="85" s="1"/>
  <c r="D49" i="85" s="1"/>
  <c r="D50" i="85" s="1"/>
  <c r="D51" i="85" s="1"/>
  <c r="G19" i="85"/>
  <c r="B3" i="85"/>
  <c r="B4" i="85" s="1"/>
  <c r="B5" i="85" s="1"/>
  <c r="B6" i="85" s="1"/>
  <c r="B7" i="85" s="1"/>
  <c r="B8" i="85" s="1"/>
  <c r="B9" i="85" s="1"/>
  <c r="B10" i="85" s="1"/>
  <c r="B11" i="85" s="1"/>
  <c r="B12" i="85" s="1"/>
  <c r="B13" i="85" s="1"/>
  <c r="B14" i="85" s="1"/>
  <c r="B15" i="85" s="1"/>
  <c r="B16" i="85" s="1"/>
  <c r="B17" i="85" s="1"/>
  <c r="G1" i="85"/>
  <c r="A197" i="83"/>
  <c r="A196" i="83"/>
  <c r="A195" i="83"/>
  <c r="A194" i="83"/>
  <c r="A193" i="83"/>
  <c r="A192" i="83"/>
  <c r="A176" i="83"/>
  <c r="A175" i="83"/>
  <c r="A174" i="83"/>
  <c r="A173" i="83"/>
  <c r="A172" i="83"/>
  <c r="B51" i="83"/>
  <c r="B50" i="83"/>
  <c r="B49" i="83"/>
  <c r="B48" i="83"/>
  <c r="B47" i="83"/>
  <c r="B46" i="83"/>
  <c r="B45" i="83"/>
  <c r="B44" i="83"/>
  <c r="B43" i="83"/>
  <c r="B42" i="83"/>
  <c r="B41" i="83"/>
  <c r="B40" i="83"/>
  <c r="B39" i="83"/>
  <c r="B38" i="83"/>
  <c r="B37" i="83"/>
  <c r="B36" i="83"/>
  <c r="B35" i="83"/>
  <c r="B34" i="83"/>
  <c r="B33" i="83"/>
  <c r="B32" i="83"/>
  <c r="B31" i="83"/>
  <c r="B30" i="83"/>
  <c r="B29" i="83"/>
  <c r="B28" i="83"/>
  <c r="B27" i="83"/>
  <c r="B26" i="83"/>
  <c r="B25" i="83"/>
  <c r="B24" i="83"/>
  <c r="B23" i="83"/>
  <c r="B22" i="83"/>
  <c r="B21" i="83"/>
  <c r="B20" i="83"/>
  <c r="A54" i="83"/>
  <c r="A55" i="83" s="1"/>
  <c r="A2" i="83"/>
  <c r="G53" i="83"/>
  <c r="D21" i="83"/>
  <c r="D22" i="83" s="1"/>
  <c r="D23" i="83" s="1"/>
  <c r="D24" i="83" s="1"/>
  <c r="D25" i="83" s="1"/>
  <c r="D26" i="83" s="1"/>
  <c r="D27" i="83" s="1"/>
  <c r="D28" i="83" s="1"/>
  <c r="D29" i="83" s="1"/>
  <c r="D30" i="83" s="1"/>
  <c r="D31" i="83" s="1"/>
  <c r="D32" i="83" s="1"/>
  <c r="D33" i="83" s="1"/>
  <c r="D34" i="83" s="1"/>
  <c r="D35" i="83" s="1"/>
  <c r="D36" i="83" s="1"/>
  <c r="D37" i="83" s="1"/>
  <c r="D38" i="83" s="1"/>
  <c r="D39" i="83" s="1"/>
  <c r="D40" i="83" s="1"/>
  <c r="D41" i="83" s="1"/>
  <c r="D42" i="83" s="1"/>
  <c r="D43" i="83" s="1"/>
  <c r="D44" i="83" s="1"/>
  <c r="D45" i="83" s="1"/>
  <c r="D46" i="83" s="1"/>
  <c r="D47" i="83" s="1"/>
  <c r="D48" i="83" s="1"/>
  <c r="D49" i="83" s="1"/>
  <c r="D50" i="83" s="1"/>
  <c r="D51" i="83" s="1"/>
  <c r="G19" i="83"/>
  <c r="B3" i="83"/>
  <c r="B4" i="83" s="1"/>
  <c r="B5" i="83" s="1"/>
  <c r="B6" i="83" s="1"/>
  <c r="B7" i="83" s="1"/>
  <c r="B8" i="83" s="1"/>
  <c r="B9" i="83" s="1"/>
  <c r="B10" i="83" s="1"/>
  <c r="B11" i="83" s="1"/>
  <c r="B12" i="83" s="1"/>
  <c r="B13" i="83" s="1"/>
  <c r="B14" i="83" s="1"/>
  <c r="B15" i="83" s="1"/>
  <c r="B16" i="83" s="1"/>
  <c r="B17" i="83" s="1"/>
  <c r="G2" i="83"/>
  <c r="G1" i="83"/>
  <c r="A182" i="82"/>
  <c r="A181" i="82"/>
  <c r="A180" i="82"/>
  <c r="A179" i="82"/>
  <c r="B51" i="82"/>
  <c r="B50" i="82"/>
  <c r="B49" i="82"/>
  <c r="B48" i="82"/>
  <c r="B47" i="82"/>
  <c r="B46" i="82"/>
  <c r="B45" i="82"/>
  <c r="B44" i="82"/>
  <c r="B43" i="82"/>
  <c r="B42" i="82"/>
  <c r="B41" i="82"/>
  <c r="B40" i="82"/>
  <c r="B39" i="82"/>
  <c r="B38" i="82"/>
  <c r="B37" i="82"/>
  <c r="B36" i="82"/>
  <c r="B35" i="82"/>
  <c r="B34" i="82"/>
  <c r="B33" i="82"/>
  <c r="B32" i="82"/>
  <c r="B31" i="82"/>
  <c r="B30" i="82"/>
  <c r="B29" i="82"/>
  <c r="B28" i="82"/>
  <c r="B27" i="82"/>
  <c r="B26" i="82"/>
  <c r="B25" i="82"/>
  <c r="B24" i="82"/>
  <c r="B23" i="82"/>
  <c r="B22" i="82"/>
  <c r="B21" i="82"/>
  <c r="B20" i="82"/>
  <c r="A54" i="82"/>
  <c r="A2" i="82"/>
  <c r="G53" i="82"/>
  <c r="D21" i="82"/>
  <c r="D22" i="82" s="1"/>
  <c r="D23" i="82" s="1"/>
  <c r="D24" i="82" s="1"/>
  <c r="D25" i="82" s="1"/>
  <c r="D26" i="82" s="1"/>
  <c r="D27" i="82" s="1"/>
  <c r="D28" i="82" s="1"/>
  <c r="D29" i="82" s="1"/>
  <c r="D30" i="82" s="1"/>
  <c r="D31" i="82" s="1"/>
  <c r="D32" i="82" s="1"/>
  <c r="D33" i="82" s="1"/>
  <c r="D34" i="82" s="1"/>
  <c r="D35" i="82" s="1"/>
  <c r="D36" i="82" s="1"/>
  <c r="D37" i="82" s="1"/>
  <c r="D38" i="82" s="1"/>
  <c r="D39" i="82" s="1"/>
  <c r="D40" i="82" s="1"/>
  <c r="D41" i="82" s="1"/>
  <c r="D42" i="82" s="1"/>
  <c r="D43" i="82" s="1"/>
  <c r="D44" i="82" s="1"/>
  <c r="D45" i="82" s="1"/>
  <c r="D46" i="82" s="1"/>
  <c r="D47" i="82" s="1"/>
  <c r="D48" i="82" s="1"/>
  <c r="D49" i="82" s="1"/>
  <c r="D50" i="82" s="1"/>
  <c r="D51" i="82" s="1"/>
  <c r="G19" i="82"/>
  <c r="B3" i="82"/>
  <c r="B4" i="82" s="1"/>
  <c r="B5" i="82" s="1"/>
  <c r="B6" i="82" s="1"/>
  <c r="B7" i="82" s="1"/>
  <c r="B8" i="82" s="1"/>
  <c r="B9" i="82" s="1"/>
  <c r="B10" i="82" s="1"/>
  <c r="B11" i="82" s="1"/>
  <c r="B12" i="82" s="1"/>
  <c r="B13" i="82" s="1"/>
  <c r="B14" i="82" s="1"/>
  <c r="B15" i="82" s="1"/>
  <c r="B16" i="82" s="1"/>
  <c r="B17" i="82" s="1"/>
  <c r="G2" i="82"/>
  <c r="G1" i="82"/>
  <c r="A57" i="88" l="1"/>
  <c r="A4" i="88"/>
  <c r="G3" i="88"/>
  <c r="A4" i="87"/>
  <c r="G3" i="87"/>
  <c r="A56" i="87"/>
  <c r="G3" i="86"/>
  <c r="A4" i="86"/>
  <c r="A57" i="86"/>
  <c r="A3" i="85"/>
  <c r="A55" i="85"/>
  <c r="A3" i="83"/>
  <c r="A56" i="83"/>
  <c r="A3" i="82"/>
  <c r="A55" i="82"/>
  <c r="A178" i="81"/>
  <c r="B51" i="81"/>
  <c r="B50" i="81"/>
  <c r="B49" i="81"/>
  <c r="B48" i="81"/>
  <c r="B47" i="81"/>
  <c r="B46" i="81"/>
  <c r="B45" i="81"/>
  <c r="B44" i="81"/>
  <c r="B43" i="81"/>
  <c r="B42" i="81"/>
  <c r="B41" i="81"/>
  <c r="B40" i="81"/>
  <c r="B39" i="81"/>
  <c r="B38" i="81"/>
  <c r="B37" i="81"/>
  <c r="B36" i="81"/>
  <c r="B35" i="81"/>
  <c r="B34" i="81"/>
  <c r="B33" i="81"/>
  <c r="B32" i="81"/>
  <c r="B31" i="81"/>
  <c r="B30" i="81"/>
  <c r="B29" i="81"/>
  <c r="B28" i="81"/>
  <c r="B27" i="81"/>
  <c r="B26" i="81"/>
  <c r="A54" i="80"/>
  <c r="B51" i="80"/>
  <c r="B50" i="80"/>
  <c r="B49" i="80"/>
  <c r="B48" i="80"/>
  <c r="B47" i="80"/>
  <c r="B46" i="80"/>
  <c r="B45" i="80"/>
  <c r="B44" i="80"/>
  <c r="B43" i="80"/>
  <c r="B42" i="80"/>
  <c r="B41" i="80"/>
  <c r="B40" i="80"/>
  <c r="B39" i="80"/>
  <c r="B38" i="80"/>
  <c r="B37" i="80"/>
  <c r="B36" i="80"/>
  <c r="B35" i="80"/>
  <c r="B34" i="80"/>
  <c r="B33" i="80"/>
  <c r="B32" i="80"/>
  <c r="B31" i="80"/>
  <c r="B30" i="80"/>
  <c r="B29" i="80"/>
  <c r="B28" i="80"/>
  <c r="B27" i="80"/>
  <c r="B26" i="80"/>
  <c r="B25" i="80"/>
  <c r="B24" i="80"/>
  <c r="B23" i="80"/>
  <c r="B22" i="80"/>
  <c r="B21" i="80"/>
  <c r="B20" i="80"/>
  <c r="B25" i="81"/>
  <c r="B24" i="81"/>
  <c r="B23" i="81"/>
  <c r="B22" i="81"/>
  <c r="B21" i="81"/>
  <c r="B20" i="81"/>
  <c r="A2" i="81"/>
  <c r="G53" i="81"/>
  <c r="D21" i="81"/>
  <c r="D22" i="81" s="1"/>
  <c r="D23" i="81" s="1"/>
  <c r="D24" i="81" s="1"/>
  <c r="D25" i="81" s="1"/>
  <c r="D26" i="81" s="1"/>
  <c r="D27" i="81" s="1"/>
  <c r="D28" i="81" s="1"/>
  <c r="D29" i="81" s="1"/>
  <c r="D30" i="81" s="1"/>
  <c r="D31" i="81" s="1"/>
  <c r="D32" i="81" s="1"/>
  <c r="D33" i="81" s="1"/>
  <c r="D34" i="81" s="1"/>
  <c r="D35" i="81" s="1"/>
  <c r="D36" i="81" s="1"/>
  <c r="D37" i="81" s="1"/>
  <c r="D38" i="81" s="1"/>
  <c r="D39" i="81" s="1"/>
  <c r="D40" i="81" s="1"/>
  <c r="D41" i="81" s="1"/>
  <c r="D42" i="81" s="1"/>
  <c r="D43" i="81" s="1"/>
  <c r="D44" i="81" s="1"/>
  <c r="D45" i="81" s="1"/>
  <c r="D46" i="81" s="1"/>
  <c r="D47" i="81" s="1"/>
  <c r="D48" i="81" s="1"/>
  <c r="D49" i="81" s="1"/>
  <c r="D50" i="81" s="1"/>
  <c r="D51" i="81" s="1"/>
  <c r="G19" i="81"/>
  <c r="B3" i="81"/>
  <c r="B4" i="81" s="1"/>
  <c r="B5" i="81" s="1"/>
  <c r="B6" i="81" s="1"/>
  <c r="B7" i="81" s="1"/>
  <c r="B8" i="81" s="1"/>
  <c r="B9" i="81" s="1"/>
  <c r="B10" i="81" s="1"/>
  <c r="B11" i="81" s="1"/>
  <c r="B12" i="81" s="1"/>
  <c r="B13" i="81" s="1"/>
  <c r="B14" i="81" s="1"/>
  <c r="B15" i="81" s="1"/>
  <c r="B16" i="81" s="1"/>
  <c r="B17" i="81" s="1"/>
  <c r="G2" i="81"/>
  <c r="G1" i="81"/>
  <c r="A2" i="80"/>
  <c r="G53" i="80"/>
  <c r="D21" i="80"/>
  <c r="D22" i="80" s="1"/>
  <c r="D23" i="80" s="1"/>
  <c r="D24" i="80" s="1"/>
  <c r="D25" i="80" s="1"/>
  <c r="D26" i="80" s="1"/>
  <c r="D27" i="80" s="1"/>
  <c r="D28" i="80" s="1"/>
  <c r="D29" i="80" s="1"/>
  <c r="D30" i="80" s="1"/>
  <c r="D31" i="80" s="1"/>
  <c r="D32" i="80" s="1"/>
  <c r="D33" i="80" s="1"/>
  <c r="D34" i="80" s="1"/>
  <c r="D35" i="80" s="1"/>
  <c r="D36" i="80" s="1"/>
  <c r="D37" i="80" s="1"/>
  <c r="D38" i="80" s="1"/>
  <c r="D39" i="80" s="1"/>
  <c r="D40" i="80" s="1"/>
  <c r="D41" i="80" s="1"/>
  <c r="D42" i="80" s="1"/>
  <c r="D43" i="80" s="1"/>
  <c r="D44" i="80" s="1"/>
  <c r="D45" i="80" s="1"/>
  <c r="D46" i="80" s="1"/>
  <c r="D47" i="80" s="1"/>
  <c r="D48" i="80" s="1"/>
  <c r="D49" i="80" s="1"/>
  <c r="D50" i="80" s="1"/>
  <c r="D51" i="80" s="1"/>
  <c r="G19" i="80"/>
  <c r="B3" i="80"/>
  <c r="B4" i="80" s="1"/>
  <c r="B5" i="80" s="1"/>
  <c r="B6" i="80" s="1"/>
  <c r="B7" i="80" s="1"/>
  <c r="B8" i="80" s="1"/>
  <c r="B9" i="80" s="1"/>
  <c r="B10" i="80" s="1"/>
  <c r="B11" i="80" s="1"/>
  <c r="B12" i="80" s="1"/>
  <c r="B13" i="80" s="1"/>
  <c r="B14" i="80" s="1"/>
  <c r="B15" i="80" s="1"/>
  <c r="B16" i="80" s="1"/>
  <c r="B17" i="80" s="1"/>
  <c r="G1" i="80"/>
  <c r="A192" i="79"/>
  <c r="A191" i="79"/>
  <c r="A190" i="79"/>
  <c r="A189" i="79"/>
  <c r="A188" i="79"/>
  <c r="A187" i="79"/>
  <c r="A186" i="79"/>
  <c r="A185" i="79"/>
  <c r="A184" i="79"/>
  <c r="A183" i="79"/>
  <c r="A182" i="79"/>
  <c r="A181" i="79"/>
  <c r="A180" i="79"/>
  <c r="G4" i="88" l="1"/>
  <c r="A5" i="88"/>
  <c r="A58" i="88"/>
  <c r="A57" i="87"/>
  <c r="G4" i="87"/>
  <c r="A5" i="87"/>
  <c r="A58" i="86"/>
  <c r="A5" i="86"/>
  <c r="G4" i="86"/>
  <c r="G3" i="85"/>
  <c r="A4" i="85"/>
  <c r="A56" i="85"/>
  <c r="A57" i="83"/>
  <c r="A4" i="83"/>
  <c r="G3" i="83"/>
  <c r="A4" i="82"/>
  <c r="G3" i="82"/>
  <c r="A56" i="82"/>
  <c r="A3" i="81"/>
  <c r="B51" i="79"/>
  <c r="B50" i="79"/>
  <c r="B49" i="79"/>
  <c r="B48" i="79"/>
  <c r="B47" i="79"/>
  <c r="B46" i="79"/>
  <c r="B45" i="79"/>
  <c r="B44" i="79"/>
  <c r="B43" i="79"/>
  <c r="B42" i="79"/>
  <c r="B41" i="79"/>
  <c r="B40" i="79"/>
  <c r="B39" i="79"/>
  <c r="B38" i="79"/>
  <c r="B37" i="79"/>
  <c r="B36" i="79"/>
  <c r="B35" i="79"/>
  <c r="B34" i="79"/>
  <c r="B33" i="79"/>
  <c r="B32" i="79"/>
  <c r="B31" i="79"/>
  <c r="B30" i="79"/>
  <c r="B29" i="79"/>
  <c r="B28" i="79"/>
  <c r="B27" i="79"/>
  <c r="B26" i="79"/>
  <c r="B25" i="79"/>
  <c r="B24" i="79"/>
  <c r="B23" i="79"/>
  <c r="B22" i="79"/>
  <c r="B21" i="79"/>
  <c r="B20" i="79"/>
  <c r="A59" i="88" l="1"/>
  <c r="A6" i="88"/>
  <c r="G5" i="88"/>
  <c r="G5" i="87"/>
  <c r="A6" i="87"/>
  <c r="A58" i="87"/>
  <c r="G5" i="86"/>
  <c r="A6" i="86"/>
  <c r="A59" i="86"/>
  <c r="G4" i="85"/>
  <c r="A5" i="85"/>
  <c r="A57" i="85"/>
  <c r="G4" i="83"/>
  <c r="A5" i="83"/>
  <c r="A58" i="83"/>
  <c r="A57" i="82"/>
  <c r="G4" i="82"/>
  <c r="A5" i="82"/>
  <c r="G3" i="81"/>
  <c r="A4" i="81"/>
  <c r="A54" i="79"/>
  <c r="A2" i="79"/>
  <c r="G53" i="79"/>
  <c r="D21" i="79"/>
  <c r="D22" i="79" s="1"/>
  <c r="D23" i="79" s="1"/>
  <c r="D24" i="79" s="1"/>
  <c r="D25" i="79" s="1"/>
  <c r="D26" i="79" s="1"/>
  <c r="D27" i="79" s="1"/>
  <c r="D28" i="79" s="1"/>
  <c r="D29" i="79" s="1"/>
  <c r="D30" i="79" s="1"/>
  <c r="D31" i="79" s="1"/>
  <c r="D32" i="79" s="1"/>
  <c r="D33" i="79" s="1"/>
  <c r="D34" i="79" s="1"/>
  <c r="D35" i="79" s="1"/>
  <c r="D36" i="79" s="1"/>
  <c r="D37" i="79" s="1"/>
  <c r="D38" i="79" s="1"/>
  <c r="D39" i="79" s="1"/>
  <c r="D40" i="79" s="1"/>
  <c r="D41" i="79" s="1"/>
  <c r="D42" i="79" s="1"/>
  <c r="D43" i="79" s="1"/>
  <c r="D44" i="79" s="1"/>
  <c r="D45" i="79" s="1"/>
  <c r="D46" i="79" s="1"/>
  <c r="D47" i="79" s="1"/>
  <c r="D48" i="79" s="1"/>
  <c r="D49" i="79" s="1"/>
  <c r="D50" i="79" s="1"/>
  <c r="D51" i="79" s="1"/>
  <c r="G19" i="79"/>
  <c r="B3" i="79"/>
  <c r="B4" i="79" s="1"/>
  <c r="B5" i="79" s="1"/>
  <c r="B6" i="79" s="1"/>
  <c r="B7" i="79" s="1"/>
  <c r="B8" i="79" s="1"/>
  <c r="B9" i="79" s="1"/>
  <c r="B10" i="79" s="1"/>
  <c r="B11" i="79" s="1"/>
  <c r="B12" i="79" s="1"/>
  <c r="B13" i="79" s="1"/>
  <c r="B14" i="79" s="1"/>
  <c r="B15" i="79" s="1"/>
  <c r="B16" i="79" s="1"/>
  <c r="B17" i="79" s="1"/>
  <c r="A3" i="79"/>
  <c r="G1" i="79"/>
  <c r="G6" i="88" l="1"/>
  <c r="A7" i="88"/>
  <c r="A60" i="88"/>
  <c r="A7" i="87"/>
  <c r="G6" i="87"/>
  <c r="A59" i="87"/>
  <c r="A60" i="86"/>
  <c r="A7" i="86"/>
  <c r="G6" i="86"/>
  <c r="A58" i="85"/>
  <c r="A6" i="85"/>
  <c r="G5" i="85"/>
  <c r="A59" i="83"/>
  <c r="A6" i="83"/>
  <c r="G5" i="83"/>
  <c r="G5" i="82"/>
  <c r="A6" i="82"/>
  <c r="A58" i="82"/>
  <c r="G4" i="81"/>
  <c r="A5" i="81"/>
  <c r="G3" i="79"/>
  <c r="A4" i="79"/>
  <c r="G2" i="79"/>
  <c r="A55" i="79"/>
  <c r="A166" i="78"/>
  <c r="B51" i="78"/>
  <c r="B50" i="78"/>
  <c r="B49" i="78"/>
  <c r="B48" i="78"/>
  <c r="B47" i="78"/>
  <c r="B46" i="78"/>
  <c r="B45" i="78"/>
  <c r="B44" i="78"/>
  <c r="B43" i="78"/>
  <c r="B42" i="78"/>
  <c r="B41" i="78"/>
  <c r="B40" i="78"/>
  <c r="B39" i="78"/>
  <c r="B38" i="78"/>
  <c r="B37" i="78"/>
  <c r="B36" i="78"/>
  <c r="B35" i="78"/>
  <c r="B34" i="78"/>
  <c r="B33" i="78"/>
  <c r="B32" i="78"/>
  <c r="B31" i="78"/>
  <c r="B30" i="78"/>
  <c r="B29" i="78"/>
  <c r="B28" i="78"/>
  <c r="B27" i="78"/>
  <c r="B26" i="78"/>
  <c r="B25" i="78"/>
  <c r="B24" i="78"/>
  <c r="B23" i="78"/>
  <c r="B22" i="78"/>
  <c r="B21" i="78"/>
  <c r="B20" i="78"/>
  <c r="A54" i="78"/>
  <c r="A2" i="78"/>
  <c r="A55" i="78"/>
  <c r="A56" i="78" s="1"/>
  <c r="A57" i="78" s="1"/>
  <c r="G53" i="78"/>
  <c r="D21" i="78"/>
  <c r="D22" i="78" s="1"/>
  <c r="D23" i="78" s="1"/>
  <c r="D24" i="78" s="1"/>
  <c r="D25" i="78" s="1"/>
  <c r="D26" i="78" s="1"/>
  <c r="D27" i="78" s="1"/>
  <c r="D28" i="78" s="1"/>
  <c r="D29" i="78" s="1"/>
  <c r="D30" i="78" s="1"/>
  <c r="D31" i="78" s="1"/>
  <c r="D32" i="78" s="1"/>
  <c r="D33" i="78" s="1"/>
  <c r="D34" i="78" s="1"/>
  <c r="D35" i="78" s="1"/>
  <c r="D36" i="78" s="1"/>
  <c r="D37" i="78" s="1"/>
  <c r="D38" i="78" s="1"/>
  <c r="D39" i="78" s="1"/>
  <c r="D40" i="78" s="1"/>
  <c r="D41" i="78" s="1"/>
  <c r="D42" i="78" s="1"/>
  <c r="D43" i="78" s="1"/>
  <c r="D44" i="78" s="1"/>
  <c r="D45" i="78" s="1"/>
  <c r="D46" i="78" s="1"/>
  <c r="D47" i="78" s="1"/>
  <c r="D48" i="78" s="1"/>
  <c r="D49" i="78" s="1"/>
  <c r="D50" i="78" s="1"/>
  <c r="D51" i="78" s="1"/>
  <c r="G19" i="78"/>
  <c r="B3" i="78"/>
  <c r="B4" i="78" s="1"/>
  <c r="B5" i="78" s="1"/>
  <c r="B6" i="78" s="1"/>
  <c r="B7" i="78" s="1"/>
  <c r="B8" i="78" s="1"/>
  <c r="B9" i="78" s="1"/>
  <c r="B10" i="78" s="1"/>
  <c r="B11" i="78" s="1"/>
  <c r="B12" i="78" s="1"/>
  <c r="B13" i="78" s="1"/>
  <c r="B14" i="78" s="1"/>
  <c r="B15" i="78" s="1"/>
  <c r="B16" i="78" s="1"/>
  <c r="B17" i="78" s="1"/>
  <c r="G2" i="78"/>
  <c r="G1" i="78"/>
  <c r="B42" i="77"/>
  <c r="B41" i="77"/>
  <c r="B40" i="77"/>
  <c r="B39" i="77"/>
  <c r="B38" i="77"/>
  <c r="B37" i="77"/>
  <c r="B36" i="77"/>
  <c r="B35" i="77"/>
  <c r="B34" i="77"/>
  <c r="B33" i="77"/>
  <c r="B32" i="77"/>
  <c r="B31" i="77"/>
  <c r="B30" i="77"/>
  <c r="B29" i="77"/>
  <c r="B28" i="77"/>
  <c r="B27" i="77"/>
  <c r="B26" i="77"/>
  <c r="B25" i="77"/>
  <c r="B24" i="77"/>
  <c r="B23" i="77"/>
  <c r="B22" i="77"/>
  <c r="B21" i="77"/>
  <c r="B20" i="77"/>
  <c r="A45" i="77"/>
  <c r="A46" i="77" s="1"/>
  <c r="A2" i="77"/>
  <c r="G44" i="77"/>
  <c r="D21" i="77"/>
  <c r="D22" i="77" s="1"/>
  <c r="D23" i="77" s="1"/>
  <c r="D24" i="77" s="1"/>
  <c r="D25" i="77" s="1"/>
  <c r="D26" i="77" s="1"/>
  <c r="D27" i="77" s="1"/>
  <c r="D28" i="77" s="1"/>
  <c r="D29" i="77" s="1"/>
  <c r="D30" i="77" s="1"/>
  <c r="D31" i="77" s="1"/>
  <c r="D32" i="77" s="1"/>
  <c r="D33" i="77" s="1"/>
  <c r="D34" i="77" s="1"/>
  <c r="D35" i="77" s="1"/>
  <c r="D36" i="77" s="1"/>
  <c r="D37" i="77" s="1"/>
  <c r="D38" i="77" s="1"/>
  <c r="D39" i="77" s="1"/>
  <c r="G19" i="77"/>
  <c r="B3" i="77"/>
  <c r="B4" i="77" s="1"/>
  <c r="B5" i="77" s="1"/>
  <c r="B6" i="77" s="1"/>
  <c r="B7" i="77" s="1"/>
  <c r="B8" i="77" s="1"/>
  <c r="B9" i="77" s="1"/>
  <c r="B10" i="77" s="1"/>
  <c r="B11" i="77" s="1"/>
  <c r="B12" i="77" s="1"/>
  <c r="B13" i="77" s="1"/>
  <c r="B14" i="77" s="1"/>
  <c r="B15" i="77" s="1"/>
  <c r="B16" i="77" s="1"/>
  <c r="B17" i="77" s="1"/>
  <c r="G2" i="77"/>
  <c r="A3" i="77"/>
  <c r="G3" i="77" s="1"/>
  <c r="G1" i="77"/>
  <c r="A220" i="76"/>
  <c r="A219" i="76"/>
  <c r="A218" i="76"/>
  <c r="A217" i="76"/>
  <c r="A216" i="76"/>
  <c r="B65" i="76"/>
  <c r="B64" i="76"/>
  <c r="B60" i="76"/>
  <c r="B63" i="76"/>
  <c r="B62" i="76"/>
  <c r="B61" i="76"/>
  <c r="B59" i="76"/>
  <c r="B58" i="76"/>
  <c r="B51" i="76"/>
  <c r="B50" i="76"/>
  <c r="B49" i="76"/>
  <c r="B48" i="76"/>
  <c r="B47" i="76"/>
  <c r="B46" i="76"/>
  <c r="B45" i="76"/>
  <c r="B44" i="76"/>
  <c r="B43" i="76"/>
  <c r="B42" i="76"/>
  <c r="B41" i="76"/>
  <c r="B40" i="76"/>
  <c r="B39" i="76"/>
  <c r="B38" i="76"/>
  <c r="B37" i="76"/>
  <c r="B36" i="76"/>
  <c r="B35" i="76"/>
  <c r="B34" i="76"/>
  <c r="B33" i="76"/>
  <c r="B32" i="76"/>
  <c r="B31" i="76"/>
  <c r="B30" i="76"/>
  <c r="B29" i="76"/>
  <c r="B28" i="76"/>
  <c r="B57" i="76"/>
  <c r="B56" i="76"/>
  <c r="B55" i="76"/>
  <c r="B54" i="76"/>
  <c r="B53" i="76"/>
  <c r="B52" i="76"/>
  <c r="C25" i="76"/>
  <c r="C24" i="76"/>
  <c r="C23" i="76"/>
  <c r="C22" i="76"/>
  <c r="C21" i="76"/>
  <c r="C20" i="76"/>
  <c r="C19" i="76"/>
  <c r="C18" i="76"/>
  <c r="A68" i="76"/>
  <c r="A69" i="76" s="1"/>
  <c r="A2" i="76"/>
  <c r="G2" i="76" s="1"/>
  <c r="G67" i="76"/>
  <c r="D29" i="76"/>
  <c r="D30" i="76" s="1"/>
  <c r="D31" i="76" s="1"/>
  <c r="D32" i="76" s="1"/>
  <c r="D33" i="76" s="1"/>
  <c r="D34" i="76" s="1"/>
  <c r="D35" i="76" s="1"/>
  <c r="D36" i="76" s="1"/>
  <c r="D37" i="76" s="1"/>
  <c r="D38" i="76" s="1"/>
  <c r="D39" i="76" s="1"/>
  <c r="D40" i="76" s="1"/>
  <c r="D41" i="76" s="1"/>
  <c r="D42" i="76" s="1"/>
  <c r="D43" i="76" s="1"/>
  <c r="D44" i="76" s="1"/>
  <c r="D45" i="76" s="1"/>
  <c r="D46" i="76" s="1"/>
  <c r="D47" i="76" s="1"/>
  <c r="D48" i="76" s="1"/>
  <c r="D49" i="76" s="1"/>
  <c r="D50" i="76" s="1"/>
  <c r="D51" i="76" s="1"/>
  <c r="D52" i="76" s="1"/>
  <c r="D53" i="76" s="1"/>
  <c r="D54" i="76" s="1"/>
  <c r="D55" i="76" s="1"/>
  <c r="D56" i="76" s="1"/>
  <c r="D57" i="76" s="1"/>
  <c r="D58" i="76" s="1"/>
  <c r="D59" i="76" s="1"/>
  <c r="D60" i="76" s="1"/>
  <c r="D61" i="76" s="1"/>
  <c r="D62" i="76" s="1"/>
  <c r="D63" i="76" s="1"/>
  <c r="D64" i="76" s="1"/>
  <c r="D65" i="76" s="1"/>
  <c r="G27" i="76"/>
  <c r="B3" i="76"/>
  <c r="B4" i="76" s="1"/>
  <c r="B5" i="76" s="1"/>
  <c r="B6" i="76" s="1"/>
  <c r="B7" i="76" s="1"/>
  <c r="B8" i="76" s="1"/>
  <c r="B9" i="76" s="1"/>
  <c r="B10" i="76" s="1"/>
  <c r="B11" i="76" s="1"/>
  <c r="B12" i="76" s="1"/>
  <c r="B13" i="76" s="1"/>
  <c r="B14" i="76" s="1"/>
  <c r="B15" i="76" s="1"/>
  <c r="B16" i="76" s="1"/>
  <c r="B17" i="76" s="1"/>
  <c r="B18" i="76" s="1"/>
  <c r="B19" i="76" s="1"/>
  <c r="B20" i="76" s="1"/>
  <c r="B21" i="76" s="1"/>
  <c r="B22" i="76" s="1"/>
  <c r="B23" i="76" s="1"/>
  <c r="B24" i="76" s="1"/>
  <c r="B25" i="76" s="1"/>
  <c r="G1" i="76"/>
  <c r="A61" i="88" l="1"/>
  <c r="A8" i="88"/>
  <c r="G7" i="88"/>
  <c r="A60" i="87"/>
  <c r="A8" i="87"/>
  <c r="G7" i="87"/>
  <c r="G7" i="86"/>
  <c r="A8" i="86"/>
  <c r="A61" i="86"/>
  <c r="G6" i="85"/>
  <c r="A7" i="85"/>
  <c r="A59" i="85"/>
  <c r="G6" i="83"/>
  <c r="A7" i="83"/>
  <c r="A60" i="83"/>
  <c r="A7" i="82"/>
  <c r="G6" i="82"/>
  <c r="A59" i="82"/>
  <c r="G5" i="81"/>
  <c r="A6" i="81"/>
  <c r="A56" i="79"/>
  <c r="A5" i="79"/>
  <c r="G4" i="79"/>
  <c r="A3" i="78"/>
  <c r="A58" i="78"/>
  <c r="D40" i="77"/>
  <c r="D41" i="77" s="1"/>
  <c r="D42" i="77" s="1"/>
  <c r="A4" i="77"/>
  <c r="A47" i="77"/>
  <c r="A3" i="76"/>
  <c r="G3" i="76" s="1"/>
  <c r="A70" i="76"/>
  <c r="A170" i="75"/>
  <c r="A169" i="75"/>
  <c r="A168" i="75"/>
  <c r="A167" i="75"/>
  <c r="A166" i="75"/>
  <c r="B51" i="75"/>
  <c r="B50" i="75"/>
  <c r="B49" i="75"/>
  <c r="B48" i="75"/>
  <c r="B47" i="75"/>
  <c r="B46" i="75"/>
  <c r="B45" i="75"/>
  <c r="B44" i="75"/>
  <c r="B43" i="75"/>
  <c r="B42" i="75"/>
  <c r="B41" i="75"/>
  <c r="B40" i="75"/>
  <c r="B39" i="75"/>
  <c r="B38" i="75"/>
  <c r="B37" i="75"/>
  <c r="B36" i="75"/>
  <c r="B35" i="75"/>
  <c r="B34" i="75"/>
  <c r="B33" i="75"/>
  <c r="B32" i="75"/>
  <c r="B31" i="75"/>
  <c r="B30" i="75"/>
  <c r="B29" i="75"/>
  <c r="B28" i="75"/>
  <c r="B27" i="75"/>
  <c r="B26" i="75"/>
  <c r="B25" i="75"/>
  <c r="B24" i="75"/>
  <c r="B23" i="75"/>
  <c r="B22" i="75"/>
  <c r="B21" i="75"/>
  <c r="B20" i="75"/>
  <c r="D46" i="75"/>
  <c r="D47" i="75" s="1"/>
  <c r="D48" i="75" s="1"/>
  <c r="D49" i="75" s="1"/>
  <c r="D50" i="75" s="1"/>
  <c r="D51" i="75" s="1"/>
  <c r="A54" i="75"/>
  <c r="A2" i="75"/>
  <c r="G2" i="75" s="1"/>
  <c r="G53" i="75"/>
  <c r="D21" i="75"/>
  <c r="D22" i="75" s="1"/>
  <c r="D23" i="75" s="1"/>
  <c r="D24" i="75" s="1"/>
  <c r="D25" i="75" s="1"/>
  <c r="D26" i="75" s="1"/>
  <c r="D27" i="75" s="1"/>
  <c r="D28" i="75" s="1"/>
  <c r="D29" i="75" s="1"/>
  <c r="D30" i="75" s="1"/>
  <c r="D31" i="75" s="1"/>
  <c r="D32" i="75" s="1"/>
  <c r="D33" i="75" s="1"/>
  <c r="D34" i="75" s="1"/>
  <c r="D35" i="75" s="1"/>
  <c r="D36" i="75" s="1"/>
  <c r="D37" i="75" s="1"/>
  <c r="D38" i="75" s="1"/>
  <c r="D39" i="75" s="1"/>
  <c r="D40" i="75" s="1"/>
  <c r="D41" i="75" s="1"/>
  <c r="D42" i="75" s="1"/>
  <c r="D43" i="75" s="1"/>
  <c r="D44" i="75" s="1"/>
  <c r="D45" i="75" s="1"/>
  <c r="G19" i="75"/>
  <c r="B3" i="75"/>
  <c r="B4" i="75" s="1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G1" i="75"/>
  <c r="G8" i="88" l="1"/>
  <c r="A9" i="88"/>
  <c r="A62" i="88"/>
  <c r="A9" i="87"/>
  <c r="G8" i="87"/>
  <c r="A61" i="87"/>
  <c r="A62" i="86"/>
  <c r="A9" i="86"/>
  <c r="G8" i="86"/>
  <c r="A60" i="85"/>
  <c r="A8" i="85"/>
  <c r="G7" i="85"/>
  <c r="A61" i="83"/>
  <c r="A8" i="83"/>
  <c r="G7" i="83"/>
  <c r="A60" i="82"/>
  <c r="G7" i="82"/>
  <c r="A8" i="82"/>
  <c r="G6" i="81"/>
  <c r="A7" i="81"/>
  <c r="A6" i="79"/>
  <c r="G5" i="79"/>
  <c r="A57" i="79"/>
  <c r="A59" i="78"/>
  <c r="A4" i="78"/>
  <c r="G3" i="78"/>
  <c r="A48" i="77"/>
  <c r="A5" i="77"/>
  <c r="G4" i="77"/>
  <c r="A71" i="76"/>
  <c r="A4" i="76"/>
  <c r="G4" i="76" s="1"/>
  <c r="A3" i="75"/>
  <c r="A55" i="75"/>
  <c r="B156" i="74"/>
  <c r="B155" i="74"/>
  <c r="B154" i="74"/>
  <c r="A159" i="74"/>
  <c r="A160" i="74"/>
  <c r="G158" i="74"/>
  <c r="G153" i="74"/>
  <c r="A148" i="74"/>
  <c r="A48" i="74"/>
  <c r="B45" i="74"/>
  <c r="B44" i="74"/>
  <c r="B43" i="74"/>
  <c r="B42" i="74"/>
  <c r="B41" i="74"/>
  <c r="B40" i="74"/>
  <c r="A63" i="88" l="1"/>
  <c r="A10" i="88"/>
  <c r="G9" i="88"/>
  <c r="A62" i="87"/>
  <c r="A10" i="87"/>
  <c r="G9" i="87"/>
  <c r="G9" i="86"/>
  <c r="A10" i="86"/>
  <c r="A63" i="86"/>
  <c r="G8" i="85"/>
  <c r="A9" i="85"/>
  <c r="A61" i="85"/>
  <c r="G8" i="83"/>
  <c r="A9" i="83"/>
  <c r="A62" i="83"/>
  <c r="A9" i="82"/>
  <c r="G8" i="82"/>
  <c r="A61" i="82"/>
  <c r="A8" i="81"/>
  <c r="G7" i="81"/>
  <c r="A58" i="79"/>
  <c r="G6" i="79"/>
  <c r="A7" i="79"/>
  <c r="G4" i="78"/>
  <c r="A5" i="78"/>
  <c r="A60" i="78"/>
  <c r="G5" i="77"/>
  <c r="A6" i="77"/>
  <c r="A49" i="77"/>
  <c r="A5" i="76"/>
  <c r="G5" i="76" s="1"/>
  <c r="A72" i="76"/>
  <c r="A56" i="75"/>
  <c r="A4" i="75"/>
  <c r="G3" i="75"/>
  <c r="A161" i="74"/>
  <c r="B39" i="74"/>
  <c r="B37" i="74"/>
  <c r="B36" i="74"/>
  <c r="B35" i="74"/>
  <c r="B38" i="74"/>
  <c r="B34" i="74"/>
  <c r="B33" i="74"/>
  <c r="B32" i="74"/>
  <c r="B31" i="74"/>
  <c r="B30" i="74"/>
  <c r="B29" i="74"/>
  <c r="B28" i="74"/>
  <c r="B27" i="74"/>
  <c r="B26" i="74"/>
  <c r="B25" i="74"/>
  <c r="B24" i="74"/>
  <c r="B23" i="74"/>
  <c r="B22" i="74"/>
  <c r="B21" i="74"/>
  <c r="B20" i="74"/>
  <c r="G10" i="88" l="1"/>
  <c r="A11" i="88"/>
  <c r="A64" i="88"/>
  <c r="A11" i="87"/>
  <c r="G10" i="87"/>
  <c r="A63" i="87"/>
  <c r="A64" i="86"/>
  <c r="A11" i="86"/>
  <c r="G10" i="86"/>
  <c r="A62" i="85"/>
  <c r="G9" i="85"/>
  <c r="A10" i="85"/>
  <c r="A63" i="83"/>
  <c r="A10" i="83"/>
  <c r="G9" i="83"/>
  <c r="A62" i="82"/>
  <c r="G9" i="82"/>
  <c r="A10" i="82"/>
  <c r="A9" i="81"/>
  <c r="G8" i="81"/>
  <c r="G7" i="79"/>
  <c r="A8" i="79"/>
  <c r="A59" i="79"/>
  <c r="A61" i="78"/>
  <c r="A6" i="78"/>
  <c r="G5" i="78"/>
  <c r="A50" i="77"/>
  <c r="A7" i="77"/>
  <c r="G6" i="77"/>
  <c r="A73" i="76"/>
  <c r="A6" i="76"/>
  <c r="G6" i="76" s="1"/>
  <c r="G4" i="75"/>
  <c r="A5" i="75"/>
  <c r="A57" i="75"/>
  <c r="A162" i="74"/>
  <c r="A2" i="74"/>
  <c r="A3" i="74" s="1"/>
  <c r="A4" i="74" s="1"/>
  <c r="A49" i="74"/>
  <c r="G47" i="74"/>
  <c r="D21" i="74"/>
  <c r="D22" i="74" s="1"/>
  <c r="D23" i="74" s="1"/>
  <c r="D24" i="74" s="1"/>
  <c r="D25" i="74" s="1"/>
  <c r="D26" i="74" s="1"/>
  <c r="D27" i="74" s="1"/>
  <c r="D28" i="74" s="1"/>
  <c r="D29" i="74" s="1"/>
  <c r="D30" i="74" s="1"/>
  <c r="D31" i="74" s="1"/>
  <c r="D32" i="74" s="1"/>
  <c r="D33" i="74" s="1"/>
  <c r="D34" i="74" s="1"/>
  <c r="D35" i="74" s="1"/>
  <c r="D36" i="74" s="1"/>
  <c r="D37" i="74" s="1"/>
  <c r="D38" i="74" s="1"/>
  <c r="D39" i="74" s="1"/>
  <c r="D40" i="74" s="1"/>
  <c r="D41" i="74" s="1"/>
  <c r="D42" i="74" s="1"/>
  <c r="D43" i="74" s="1"/>
  <c r="D44" i="74" s="1"/>
  <c r="D45" i="74" s="1"/>
  <c r="G19" i="74"/>
  <c r="B3" i="74"/>
  <c r="G1" i="74"/>
  <c r="A65" i="88" l="1"/>
  <c r="A12" i="88"/>
  <c r="G11" i="88"/>
  <c r="A64" i="87"/>
  <c r="G11" i="87"/>
  <c r="A12" i="87"/>
  <c r="G11" i="86"/>
  <c r="A12" i="86"/>
  <c r="A65" i="86"/>
  <c r="A11" i="85"/>
  <c r="G10" i="85"/>
  <c r="A63" i="85"/>
  <c r="G10" i="83"/>
  <c r="A11" i="83"/>
  <c r="A64" i="83"/>
  <c r="A11" i="82"/>
  <c r="G10" i="82"/>
  <c r="A63" i="82"/>
  <c r="A10" i="81"/>
  <c r="G9" i="81"/>
  <c r="A60" i="79"/>
  <c r="G8" i="79"/>
  <c r="A9" i="79"/>
  <c r="G6" i="78"/>
  <c r="A7" i="78"/>
  <c r="A62" i="78"/>
  <c r="G7" i="77"/>
  <c r="A8" i="77"/>
  <c r="A51" i="77"/>
  <c r="A7" i="76"/>
  <c r="G7" i="76" s="1"/>
  <c r="A74" i="76"/>
  <c r="A58" i="75"/>
  <c r="A6" i="75"/>
  <c r="G5" i="75"/>
  <c r="A163" i="74"/>
  <c r="G2" i="74"/>
  <c r="G3" i="74"/>
  <c r="A50" i="74"/>
  <c r="A5" i="74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A154" i="73"/>
  <c r="A153" i="73"/>
  <c r="A152" i="73"/>
  <c r="A151" i="73"/>
  <c r="A150" i="73"/>
  <c r="B47" i="73"/>
  <c r="B46" i="73"/>
  <c r="B45" i="73"/>
  <c r="B44" i="73"/>
  <c r="B43" i="73"/>
  <c r="B42" i="73"/>
  <c r="B41" i="73"/>
  <c r="B40" i="73"/>
  <c r="B39" i="73"/>
  <c r="B38" i="73"/>
  <c r="B37" i="73"/>
  <c r="B36" i="73"/>
  <c r="B35" i="73"/>
  <c r="B34" i="73"/>
  <c r="B33" i="73"/>
  <c r="B32" i="73"/>
  <c r="A50" i="73"/>
  <c r="A51" i="73" s="1"/>
  <c r="B31" i="73"/>
  <c r="B30" i="73"/>
  <c r="B29" i="73"/>
  <c r="B28" i="73"/>
  <c r="B27" i="73"/>
  <c r="B26" i="73"/>
  <c r="B25" i="73"/>
  <c r="B24" i="73"/>
  <c r="B23" i="73"/>
  <c r="B22" i="73"/>
  <c r="B21" i="73"/>
  <c r="B20" i="73"/>
  <c r="D21" i="73"/>
  <c r="D22" i="73" s="1"/>
  <c r="D23" i="73" s="1"/>
  <c r="D24" i="73" s="1"/>
  <c r="D25" i="73" s="1"/>
  <c r="D26" i="73" s="1"/>
  <c r="D27" i="73" s="1"/>
  <c r="D28" i="73" s="1"/>
  <c r="D29" i="73" s="1"/>
  <c r="D30" i="73" s="1"/>
  <c r="D31" i="73" s="1"/>
  <c r="D32" i="73" s="1"/>
  <c r="D33" i="73" s="1"/>
  <c r="D34" i="73" s="1"/>
  <c r="D35" i="73" s="1"/>
  <c r="D36" i="73" s="1"/>
  <c r="D37" i="73" s="1"/>
  <c r="D38" i="73" s="1"/>
  <c r="D39" i="73" s="1"/>
  <c r="D40" i="73" s="1"/>
  <c r="D41" i="73" s="1"/>
  <c r="D42" i="73" s="1"/>
  <c r="D43" i="73" s="1"/>
  <c r="D44" i="73" s="1"/>
  <c r="D45" i="73" s="1"/>
  <c r="D46" i="73" s="1"/>
  <c r="D47" i="73" s="1"/>
  <c r="C17" i="73"/>
  <c r="C16" i="73"/>
  <c r="C15" i="73"/>
  <c r="C14" i="73"/>
  <c r="C13" i="73"/>
  <c r="C12" i="73"/>
  <c r="C11" i="73"/>
  <c r="C10" i="73"/>
  <c r="C9" i="73"/>
  <c r="C8" i="73"/>
  <c r="C7" i="73"/>
  <c r="C6" i="73"/>
  <c r="C5" i="73"/>
  <c r="C4" i="73"/>
  <c r="C3" i="73"/>
  <c r="C2" i="73"/>
  <c r="G2" i="73" s="1"/>
  <c r="B3" i="73"/>
  <c r="G49" i="73"/>
  <c r="G19" i="73"/>
  <c r="B4" i="73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A3" i="73"/>
  <c r="G3" i="73" s="1"/>
  <c r="G1" i="73"/>
  <c r="G12" i="88" l="1"/>
  <c r="A13" i="88"/>
  <c r="A66" i="88"/>
  <c r="A13" i="87"/>
  <c r="G12" i="87"/>
  <c r="A65" i="87"/>
  <c r="A66" i="86"/>
  <c r="A13" i="86"/>
  <c r="G12" i="86"/>
  <c r="A64" i="85"/>
  <c r="A12" i="85"/>
  <c r="G11" i="85"/>
  <c r="A65" i="83"/>
  <c r="A12" i="83"/>
  <c r="G11" i="83"/>
  <c r="A64" i="82"/>
  <c r="G11" i="82"/>
  <c r="A12" i="82"/>
  <c r="G10" i="81"/>
  <c r="A11" i="81"/>
  <c r="G9" i="79"/>
  <c r="A10" i="79"/>
  <c r="A61" i="79"/>
  <c r="A63" i="78"/>
  <c r="A8" i="78"/>
  <c r="G7" i="78"/>
  <c r="A52" i="77"/>
  <c r="A9" i="77"/>
  <c r="G8" i="77"/>
  <c r="A75" i="76"/>
  <c r="A8" i="76"/>
  <c r="G8" i="76" s="1"/>
  <c r="G6" i="75"/>
  <c r="A7" i="75"/>
  <c r="A59" i="75"/>
  <c r="A164" i="74"/>
  <c r="G4" i="74"/>
  <c r="A51" i="74"/>
  <c r="A6" i="74"/>
  <c r="G5" i="74"/>
  <c r="A52" i="73"/>
  <c r="A4" i="73"/>
  <c r="G4" i="73" s="1"/>
  <c r="A67" i="88" l="1"/>
  <c r="A14" i="88"/>
  <c r="G13" i="88"/>
  <c r="A66" i="87"/>
  <c r="G13" i="87"/>
  <c r="A14" i="87"/>
  <c r="G13" i="86"/>
  <c r="A14" i="86"/>
  <c r="A67" i="86"/>
  <c r="G12" i="85"/>
  <c r="A13" i="85"/>
  <c r="A65" i="85"/>
  <c r="G12" i="83"/>
  <c r="A13" i="83"/>
  <c r="A66" i="83"/>
  <c r="A13" i="82"/>
  <c r="G12" i="82"/>
  <c r="A65" i="82"/>
  <c r="G11" i="81"/>
  <c r="A12" i="81"/>
  <c r="A62" i="79"/>
  <c r="A11" i="79"/>
  <c r="G10" i="79"/>
  <c r="G8" i="78"/>
  <c r="A9" i="78"/>
  <c r="A64" i="78"/>
  <c r="G9" i="77"/>
  <c r="A10" i="77"/>
  <c r="A53" i="77"/>
  <c r="A9" i="76"/>
  <c r="G9" i="76" s="1"/>
  <c r="A76" i="76"/>
  <c r="A60" i="75"/>
  <c r="A8" i="75"/>
  <c r="G7" i="75"/>
  <c r="A165" i="74"/>
  <c r="A7" i="74"/>
  <c r="G6" i="74"/>
  <c r="A52" i="74"/>
  <c r="A53" i="73"/>
  <c r="A5" i="73"/>
  <c r="G5" i="73" s="1"/>
  <c r="G14" i="88" l="1"/>
  <c r="A15" i="88"/>
  <c r="A68" i="88"/>
  <c r="A15" i="87"/>
  <c r="G14" i="87"/>
  <c r="A67" i="87"/>
  <c r="A68" i="86"/>
  <c r="A15" i="86"/>
  <c r="G14" i="86"/>
  <c r="A66" i="85"/>
  <c r="A14" i="85"/>
  <c r="G13" i="85"/>
  <c r="A67" i="83"/>
  <c r="A14" i="83"/>
  <c r="G13" i="83"/>
  <c r="A66" i="82"/>
  <c r="G13" i="82"/>
  <c r="A14" i="82"/>
  <c r="G12" i="81"/>
  <c r="A13" i="81"/>
  <c r="G11" i="79"/>
  <c r="A12" i="79"/>
  <c r="A63" i="79"/>
  <c r="A65" i="78"/>
  <c r="A10" i="78"/>
  <c r="G9" i="78"/>
  <c r="A54" i="77"/>
  <c r="A11" i="77"/>
  <c r="G10" i="77"/>
  <c r="A77" i="76"/>
  <c r="A10" i="76"/>
  <c r="G10" i="76" s="1"/>
  <c r="G8" i="75"/>
  <c r="A9" i="75"/>
  <c r="A61" i="75"/>
  <c r="A166" i="74"/>
  <c r="A53" i="74"/>
  <c r="A8" i="74"/>
  <c r="G7" i="74"/>
  <c r="A54" i="73"/>
  <c r="A6" i="73"/>
  <c r="G6" i="73" s="1"/>
  <c r="A69" i="88" l="1"/>
  <c r="A16" i="88"/>
  <c r="G15" i="88"/>
  <c r="A68" i="87"/>
  <c r="G15" i="87"/>
  <c r="A16" i="87"/>
  <c r="G15" i="86"/>
  <c r="A16" i="86"/>
  <c r="A69" i="86"/>
  <c r="A15" i="85"/>
  <c r="G14" i="85"/>
  <c r="A67" i="85"/>
  <c r="G14" i="83"/>
  <c r="A15" i="83"/>
  <c r="A68" i="83"/>
  <c r="A15" i="82"/>
  <c r="G14" i="82"/>
  <c r="A67" i="82"/>
  <c r="G13" i="81"/>
  <c r="A14" i="81"/>
  <c r="A64" i="79"/>
  <c r="A13" i="79"/>
  <c r="G12" i="79"/>
  <c r="G10" i="78"/>
  <c r="A11" i="78"/>
  <c r="A66" i="78"/>
  <c r="G11" i="77"/>
  <c r="A12" i="77"/>
  <c r="A55" i="77"/>
  <c r="A11" i="76"/>
  <c r="G11" i="76" s="1"/>
  <c r="A78" i="76"/>
  <c r="A62" i="75"/>
  <c r="A10" i="75"/>
  <c r="G9" i="75"/>
  <c r="A167" i="74"/>
  <c r="A9" i="74"/>
  <c r="G8" i="74"/>
  <c r="A54" i="74"/>
  <c r="A55" i="73"/>
  <c r="A7" i="73"/>
  <c r="G7" i="73" s="1"/>
  <c r="G16" i="88" l="1"/>
  <c r="A17" i="88"/>
  <c r="G17" i="88" s="1"/>
  <c r="A70" i="88"/>
  <c r="A17" i="87"/>
  <c r="G17" i="87" s="1"/>
  <c r="G16" i="87"/>
  <c r="A69" i="87"/>
  <c r="A70" i="86"/>
  <c r="A17" i="86"/>
  <c r="G17" i="86" s="1"/>
  <c r="G16" i="86"/>
  <c r="A16" i="85"/>
  <c r="G15" i="85"/>
  <c r="A68" i="85"/>
  <c r="A69" i="83"/>
  <c r="A16" i="83"/>
  <c r="G15" i="83"/>
  <c r="A68" i="82"/>
  <c r="G15" i="82"/>
  <c r="A16" i="82"/>
  <c r="A15" i="81"/>
  <c r="G14" i="81"/>
  <c r="G13" i="79"/>
  <c r="A14" i="79"/>
  <c r="A65" i="79"/>
  <c r="A67" i="78"/>
  <c r="A12" i="78"/>
  <c r="G11" i="78"/>
  <c r="A56" i="77"/>
  <c r="A13" i="77"/>
  <c r="G12" i="77"/>
  <c r="A79" i="76"/>
  <c r="A12" i="76"/>
  <c r="G12" i="76" s="1"/>
  <c r="G10" i="75"/>
  <c r="A11" i="75"/>
  <c r="A63" i="75"/>
  <c r="A168" i="74"/>
  <c r="A55" i="74"/>
  <c r="A10" i="74"/>
  <c r="G9" i="74"/>
  <c r="A56" i="73"/>
  <c r="A8" i="73"/>
  <c r="G8" i="73" s="1"/>
  <c r="A71" i="88" l="1"/>
  <c r="A70" i="87"/>
  <c r="A71" i="86"/>
  <c r="A69" i="85"/>
  <c r="G16" i="85"/>
  <c r="A17" i="85"/>
  <c r="G17" i="85" s="1"/>
  <c r="G16" i="83"/>
  <c r="A17" i="83"/>
  <c r="G17" i="83" s="1"/>
  <c r="A70" i="83"/>
  <c r="A17" i="82"/>
  <c r="G17" i="82" s="1"/>
  <c r="G16" i="82"/>
  <c r="A69" i="82"/>
  <c r="A16" i="81"/>
  <c r="G15" i="81"/>
  <c r="A66" i="79"/>
  <c r="A15" i="79"/>
  <c r="G14" i="79"/>
  <c r="G12" i="78"/>
  <c r="A13" i="78"/>
  <c r="A68" i="78"/>
  <c r="G13" i="77"/>
  <c r="A14" i="77"/>
  <c r="A57" i="77"/>
  <c r="A13" i="76"/>
  <c r="G13" i="76" s="1"/>
  <c r="A80" i="76"/>
  <c r="A64" i="75"/>
  <c r="A12" i="75"/>
  <c r="G11" i="75"/>
  <c r="A169" i="74"/>
  <c r="A11" i="74"/>
  <c r="G10" i="74"/>
  <c r="A56" i="74"/>
  <c r="A57" i="73"/>
  <c r="A9" i="73"/>
  <c r="A72" i="88" l="1"/>
  <c r="A71" i="87"/>
  <c r="A72" i="86"/>
  <c r="A70" i="85"/>
  <c r="A71" i="83"/>
  <c r="A70" i="82"/>
  <c r="A17" i="81"/>
  <c r="G17" i="81" s="1"/>
  <c r="G16" i="81"/>
  <c r="G15" i="79"/>
  <c r="A16" i="79"/>
  <c r="A67" i="79"/>
  <c r="A69" i="78"/>
  <c r="A14" i="78"/>
  <c r="G13" i="78"/>
  <c r="A58" i="77"/>
  <c r="A15" i="77"/>
  <c r="G14" i="77"/>
  <c r="A81" i="76"/>
  <c r="A14" i="76"/>
  <c r="G14" i="76" s="1"/>
  <c r="G12" i="75"/>
  <c r="A13" i="75"/>
  <c r="A65" i="75"/>
  <c r="A170" i="74"/>
  <c r="A57" i="74"/>
  <c r="A12" i="74"/>
  <c r="G11" i="74"/>
  <c r="G9" i="73"/>
  <c r="A10" i="73"/>
  <c r="A58" i="73"/>
  <c r="A60" i="72"/>
  <c r="A59" i="72"/>
  <c r="A58" i="72"/>
  <c r="A57" i="72"/>
  <c r="A56" i="72"/>
  <c r="B13" i="72"/>
  <c r="B12" i="72"/>
  <c r="B11" i="72"/>
  <c r="B10" i="72"/>
  <c r="B9" i="72"/>
  <c r="B8" i="72"/>
  <c r="B7" i="72"/>
  <c r="B6" i="72"/>
  <c r="B5" i="72"/>
  <c r="B3" i="72"/>
  <c r="B4" i="72"/>
  <c r="B2" i="72"/>
  <c r="A16" i="72"/>
  <c r="A17" i="72"/>
  <c r="G15" i="72"/>
  <c r="E3" i="72"/>
  <c r="E4" i="72" s="1"/>
  <c r="E5" i="72" s="1"/>
  <c r="E6" i="72" s="1"/>
  <c r="E7" i="72" s="1"/>
  <c r="E8" i="72" s="1"/>
  <c r="E9" i="72" s="1"/>
  <c r="E10" i="72" s="1"/>
  <c r="E11" i="72" s="1"/>
  <c r="E12" i="72" s="1"/>
  <c r="E13" i="72" s="1"/>
  <c r="D3" i="72"/>
  <c r="D4" i="72" s="1"/>
  <c r="D5" i="72" s="1"/>
  <c r="D6" i="72" s="1"/>
  <c r="D7" i="72" s="1"/>
  <c r="D8" i="72" s="1"/>
  <c r="D9" i="72" s="1"/>
  <c r="D10" i="72" s="1"/>
  <c r="G1" i="72"/>
  <c r="A73" i="88" l="1"/>
  <c r="A72" i="87"/>
  <c r="A73" i="86"/>
  <c r="A71" i="85"/>
  <c r="A72" i="83"/>
  <c r="A71" i="82"/>
  <c r="A68" i="79"/>
  <c r="A17" i="79"/>
  <c r="G17" i="79" s="1"/>
  <c r="G16" i="79"/>
  <c r="G14" i="78"/>
  <c r="A15" i="78"/>
  <c r="A70" i="78"/>
  <c r="G15" i="77"/>
  <c r="A16" i="77"/>
  <c r="A59" i="77"/>
  <c r="A15" i="76"/>
  <c r="G15" i="76" s="1"/>
  <c r="A82" i="76"/>
  <c r="A66" i="75"/>
  <c r="A14" i="75"/>
  <c r="G13" i="75"/>
  <c r="A13" i="74"/>
  <c r="G12" i="74"/>
  <c r="A58" i="74"/>
  <c r="A11" i="73"/>
  <c r="G10" i="73"/>
  <c r="A59" i="73"/>
  <c r="D13" i="72"/>
  <c r="D11" i="72"/>
  <c r="D12" i="72" s="1"/>
  <c r="A18" i="72"/>
  <c r="A126" i="71"/>
  <c r="A125" i="71"/>
  <c r="A124" i="71"/>
  <c r="A123" i="71"/>
  <c r="A122" i="71"/>
  <c r="A30" i="71"/>
  <c r="B27" i="71"/>
  <c r="B26" i="71"/>
  <c r="B25" i="71"/>
  <c r="B24" i="71"/>
  <c r="B23" i="71"/>
  <c r="B22" i="71"/>
  <c r="B21" i="71"/>
  <c r="B20" i="71"/>
  <c r="B19" i="71"/>
  <c r="B18" i="71"/>
  <c r="B17" i="71"/>
  <c r="B16" i="71"/>
  <c r="B15" i="71"/>
  <c r="B14" i="71"/>
  <c r="B13" i="71"/>
  <c r="B12" i="71"/>
  <c r="B11" i="71"/>
  <c r="E3" i="71"/>
  <c r="E4" i="71" s="1"/>
  <c r="E5" i="71" s="1"/>
  <c r="E6" i="71" s="1"/>
  <c r="E7" i="71" s="1"/>
  <c r="E8" i="71" s="1"/>
  <c r="E9" i="71" s="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D3" i="71"/>
  <c r="D4" i="71" s="1"/>
  <c r="D5" i="71" s="1"/>
  <c r="D6" i="71" s="1"/>
  <c r="D7" i="71" s="1"/>
  <c r="D8" i="71" s="1"/>
  <c r="D9" i="71" s="1"/>
  <c r="D10" i="71" s="1"/>
  <c r="D11" i="71" s="1"/>
  <c r="D12" i="71" s="1"/>
  <c r="B10" i="71"/>
  <c r="B9" i="71"/>
  <c r="B8" i="71"/>
  <c r="B7" i="71"/>
  <c r="B6" i="71"/>
  <c r="B5" i="71"/>
  <c r="B4" i="71"/>
  <c r="B3" i="71"/>
  <c r="B2" i="71"/>
  <c r="G29" i="71"/>
  <c r="G1" i="71"/>
  <c r="A74" i="88" l="1"/>
  <c r="A73" i="87"/>
  <c r="A74" i="86"/>
  <c r="A72" i="85"/>
  <c r="A73" i="83"/>
  <c r="A72" i="82"/>
  <c r="A69" i="79"/>
  <c r="A71" i="78"/>
  <c r="A16" i="78"/>
  <c r="G15" i="78"/>
  <c r="A60" i="77"/>
  <c r="A17" i="77"/>
  <c r="G17" i="77" s="1"/>
  <c r="G16" i="77"/>
  <c r="A83" i="76"/>
  <c r="A16" i="76"/>
  <c r="G16" i="76" s="1"/>
  <c r="G14" i="75"/>
  <c r="A15" i="75"/>
  <c r="A67" i="75"/>
  <c r="A59" i="74"/>
  <c r="A14" i="74"/>
  <c r="G13" i="74"/>
  <c r="G11" i="73"/>
  <c r="A12" i="73"/>
  <c r="A60" i="73"/>
  <c r="A19" i="72"/>
  <c r="D13" i="71"/>
  <c r="D14" i="71" s="1"/>
  <c r="D15" i="71" s="1"/>
  <c r="D16" i="71" s="1"/>
  <c r="D17" i="71" s="1"/>
  <c r="D18" i="71" s="1"/>
  <c r="D19" i="71" s="1"/>
  <c r="D20" i="71" s="1"/>
  <c r="D21" i="71" s="1"/>
  <c r="D22" i="71" s="1"/>
  <c r="D23" i="71" s="1"/>
  <c r="D24" i="71" s="1"/>
  <c r="D25" i="71" s="1"/>
  <c r="D26" i="71" s="1"/>
  <c r="D27" i="71" s="1"/>
  <c r="A31" i="71"/>
  <c r="A94" i="70"/>
  <c r="A22" i="70"/>
  <c r="B19" i="70"/>
  <c r="B18" i="70"/>
  <c r="B17" i="70"/>
  <c r="B16" i="70"/>
  <c r="B15" i="70"/>
  <c r="B14" i="70"/>
  <c r="B13" i="70"/>
  <c r="B12" i="70"/>
  <c r="B11" i="70"/>
  <c r="B10" i="70"/>
  <c r="B9" i="70"/>
  <c r="B8" i="70"/>
  <c r="B7" i="70"/>
  <c r="B6" i="70"/>
  <c r="B5" i="70"/>
  <c r="B4" i="70"/>
  <c r="B3" i="70"/>
  <c r="B2" i="70"/>
  <c r="G21" i="70"/>
  <c r="E3" i="70"/>
  <c r="E4" i="70" s="1"/>
  <c r="E5" i="70" s="1"/>
  <c r="E6" i="70" s="1"/>
  <c r="D3" i="70"/>
  <c r="D6" i="70" s="1"/>
  <c r="D7" i="70" s="1"/>
  <c r="D8" i="70" s="1"/>
  <c r="D9" i="70" s="1"/>
  <c r="D10" i="70" s="1"/>
  <c r="D11" i="70" s="1"/>
  <c r="D12" i="70" s="1"/>
  <c r="D13" i="70" s="1"/>
  <c r="D14" i="70" s="1"/>
  <c r="D15" i="70" s="1"/>
  <c r="D16" i="70" s="1"/>
  <c r="D17" i="70" s="1"/>
  <c r="D18" i="70" s="1"/>
  <c r="D19" i="70" s="1"/>
  <c r="G1" i="70"/>
  <c r="A94" i="69"/>
  <c r="A95" i="69" s="1"/>
  <c r="A92" i="69"/>
  <c r="A93" i="69" s="1"/>
  <c r="A80" i="69"/>
  <c r="A79" i="69"/>
  <c r="A78" i="69"/>
  <c r="A77" i="69"/>
  <c r="A76" i="69"/>
  <c r="B17" i="69"/>
  <c r="B16" i="69"/>
  <c r="B15" i="69"/>
  <c r="B14" i="69"/>
  <c r="B13" i="69"/>
  <c r="B12" i="69"/>
  <c r="B11" i="69"/>
  <c r="B10" i="69"/>
  <c r="B9" i="69"/>
  <c r="B8" i="69"/>
  <c r="B7" i="69"/>
  <c r="B6" i="69"/>
  <c r="B5" i="69"/>
  <c r="B4" i="69"/>
  <c r="B3" i="69"/>
  <c r="B2" i="69"/>
  <c r="A20" i="69"/>
  <c r="A21" i="69" s="1"/>
  <c r="A22" i="69" s="1"/>
  <c r="G19" i="69"/>
  <c r="E3" i="69"/>
  <c r="E4" i="69" s="1"/>
  <c r="E5" i="69" s="1"/>
  <c r="E6" i="69" s="1"/>
  <c r="E7" i="69" s="1"/>
  <c r="E8" i="69" s="1"/>
  <c r="E9" i="69" s="1"/>
  <c r="E10" i="69" s="1"/>
  <c r="E11" i="69" s="1"/>
  <c r="E12" i="69" s="1"/>
  <c r="E13" i="69" s="1"/>
  <c r="E14" i="69" s="1"/>
  <c r="E15" i="69" s="1"/>
  <c r="E16" i="69" s="1"/>
  <c r="E17" i="69" s="1"/>
  <c r="D3" i="69"/>
  <c r="D4" i="69" s="1"/>
  <c r="D5" i="69" s="1"/>
  <c r="D6" i="69" s="1"/>
  <c r="D7" i="69" s="1"/>
  <c r="D8" i="69" s="1"/>
  <c r="D9" i="69" s="1"/>
  <c r="D10" i="69" s="1"/>
  <c r="D11" i="69" s="1"/>
  <c r="D12" i="69" s="1"/>
  <c r="D13" i="69" s="1"/>
  <c r="D14" i="69" s="1"/>
  <c r="D15" i="69" s="1"/>
  <c r="D16" i="69" s="1"/>
  <c r="D17" i="69" s="1"/>
  <c r="G1" i="69"/>
  <c r="A75" i="88" l="1"/>
  <c r="A74" i="87"/>
  <c r="A75" i="86"/>
  <c r="A73" i="85"/>
  <c r="A74" i="83"/>
  <c r="A73" i="82"/>
  <c r="A70" i="79"/>
  <c r="G16" i="78"/>
  <c r="A17" i="78"/>
  <c r="G17" i="78" s="1"/>
  <c r="A72" i="78"/>
  <c r="A61" i="77"/>
  <c r="A17" i="76"/>
  <c r="G17" i="76" s="1"/>
  <c r="A84" i="76"/>
  <c r="A68" i="75"/>
  <c r="A16" i="75"/>
  <c r="G15" i="75"/>
  <c r="A60" i="74"/>
  <c r="A15" i="74"/>
  <c r="G14" i="74"/>
  <c r="A13" i="73"/>
  <c r="G12" i="73"/>
  <c r="A61" i="73"/>
  <c r="A20" i="72"/>
  <c r="A32" i="71"/>
  <c r="D4" i="70"/>
  <c r="D5" i="70" s="1"/>
  <c r="E7" i="70"/>
  <c r="E8" i="70" s="1"/>
  <c r="E9" i="70" s="1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A23" i="70"/>
  <c r="A23" i="69"/>
  <c r="A129" i="68"/>
  <c r="A128" i="68"/>
  <c r="A127" i="68"/>
  <c r="A126" i="68"/>
  <c r="A118" i="68"/>
  <c r="A114" i="68"/>
  <c r="G113" i="68"/>
  <c r="G108" i="68"/>
  <c r="B111" i="68"/>
  <c r="B110" i="68"/>
  <c r="B109" i="68"/>
  <c r="B20" i="68"/>
  <c r="B19" i="68"/>
  <c r="B18" i="68"/>
  <c r="B17" i="68"/>
  <c r="B16" i="68"/>
  <c r="B15" i="68"/>
  <c r="B14" i="68"/>
  <c r="B13" i="68"/>
  <c r="B12" i="68"/>
  <c r="B11" i="68"/>
  <c r="B10" i="68"/>
  <c r="B9" i="68"/>
  <c r="B8" i="68"/>
  <c r="B7" i="68"/>
  <c r="B6" i="68"/>
  <c r="B5" i="68"/>
  <c r="B4" i="68"/>
  <c r="B3" i="68"/>
  <c r="B2" i="68"/>
  <c r="A23" i="68"/>
  <c r="A24" i="68" s="1"/>
  <c r="A28" i="67"/>
  <c r="A82" i="66"/>
  <c r="G2" i="66"/>
  <c r="G22" i="68"/>
  <c r="E3" i="68"/>
  <c r="E4" i="68" s="1"/>
  <c r="E5" i="68" s="1"/>
  <c r="E6" i="68" s="1"/>
  <c r="E7" i="68" s="1"/>
  <c r="E8" i="68" s="1"/>
  <c r="E9" i="68" s="1"/>
  <c r="E10" i="68" s="1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109" i="68" s="1"/>
  <c r="E110" i="68" s="1"/>
  <c r="E111" i="68" s="1"/>
  <c r="D3" i="68"/>
  <c r="D4" i="68" s="1"/>
  <c r="D5" i="68" s="1"/>
  <c r="D6" i="68" s="1"/>
  <c r="D7" i="68" s="1"/>
  <c r="D8" i="68" s="1"/>
  <c r="D9" i="68" s="1"/>
  <c r="D10" i="68" s="1"/>
  <c r="D11" i="68" s="1"/>
  <c r="D12" i="68" s="1"/>
  <c r="D13" i="68" s="1"/>
  <c r="D14" i="68" s="1"/>
  <c r="D15" i="68" s="1"/>
  <c r="D16" i="68" s="1"/>
  <c r="D17" i="68" s="1"/>
  <c r="D18" i="68" s="1"/>
  <c r="D19" i="68" s="1"/>
  <c r="D20" i="68" s="1"/>
  <c r="D109" i="68" s="1"/>
  <c r="D110" i="68" s="1"/>
  <c r="D111" i="68" s="1"/>
  <c r="G1" i="68"/>
  <c r="B25" i="67"/>
  <c r="B24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B10" i="67"/>
  <c r="B9" i="67"/>
  <c r="B8" i="67"/>
  <c r="B7" i="67"/>
  <c r="B6" i="67"/>
  <c r="B5" i="67"/>
  <c r="B4" i="67"/>
  <c r="B3" i="67"/>
  <c r="B2" i="67"/>
  <c r="E3" i="67"/>
  <c r="E4" i="67" s="1"/>
  <c r="E5" i="67" s="1"/>
  <c r="E6" i="67" s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A29" i="67"/>
  <c r="A30" i="67" s="1"/>
  <c r="A31" i="67" s="1"/>
  <c r="G27" i="67"/>
  <c r="D3" i="67"/>
  <c r="D4" i="67" s="1"/>
  <c r="D5" i="67" s="1"/>
  <c r="D6" i="67" s="1"/>
  <c r="D7" i="67" s="1"/>
  <c r="D8" i="67" s="1"/>
  <c r="D9" i="67" s="1"/>
  <c r="D10" i="67" s="1"/>
  <c r="D11" i="67" s="1"/>
  <c r="D12" i="67" s="1"/>
  <c r="D13" i="67" s="1"/>
  <c r="D14" i="67" s="1"/>
  <c r="D15" i="67" s="1"/>
  <c r="D16" i="67" s="1"/>
  <c r="D17" i="67" s="1"/>
  <c r="D18" i="67" s="1"/>
  <c r="D19" i="67" s="1"/>
  <c r="D20" i="67" s="1"/>
  <c r="D21" i="67" s="1"/>
  <c r="D22" i="67" s="1"/>
  <c r="D23" i="67" s="1"/>
  <c r="D24" i="67" s="1"/>
  <c r="D25" i="67" s="1"/>
  <c r="G1" i="67"/>
  <c r="A76" i="88" l="1"/>
  <c r="A75" i="87"/>
  <c r="A76" i="86"/>
  <c r="A74" i="85"/>
  <c r="A75" i="83"/>
  <c r="A74" i="82"/>
  <c r="A71" i="79"/>
  <c r="A73" i="78"/>
  <c r="A62" i="77"/>
  <c r="A18" i="76"/>
  <c r="G18" i="76" s="1"/>
  <c r="A85" i="76"/>
  <c r="G16" i="75"/>
  <c r="A17" i="75"/>
  <c r="G17" i="75" s="1"/>
  <c r="A69" i="75"/>
  <c r="A16" i="74"/>
  <c r="G15" i="74"/>
  <c r="A61" i="74"/>
  <c r="G13" i="73"/>
  <c r="A14" i="73"/>
  <c r="A62" i="73"/>
  <c r="A21" i="72"/>
  <c r="A33" i="71"/>
  <c r="A24" i="70"/>
  <c r="A24" i="69"/>
  <c r="A25" i="68"/>
  <c r="A32" i="67"/>
  <c r="B79" i="66"/>
  <c r="B78" i="66"/>
  <c r="B77" i="66"/>
  <c r="B76" i="66"/>
  <c r="B75" i="66"/>
  <c r="B14" i="66"/>
  <c r="B13" i="66"/>
  <c r="B12" i="66"/>
  <c r="B11" i="66"/>
  <c r="B10" i="66"/>
  <c r="B9" i="66"/>
  <c r="B8" i="66"/>
  <c r="B7" i="66"/>
  <c r="B6" i="66"/>
  <c r="B5" i="66"/>
  <c r="B4" i="66"/>
  <c r="B3" i="66"/>
  <c r="B2" i="66"/>
  <c r="A17" i="66"/>
  <c r="A3" i="66"/>
  <c r="G3" i="66" s="1"/>
  <c r="G81" i="66"/>
  <c r="D76" i="66"/>
  <c r="D77" i="66" s="1"/>
  <c r="D78" i="66" s="1"/>
  <c r="D79" i="66" s="1"/>
  <c r="G74" i="66"/>
  <c r="G16" i="66"/>
  <c r="D3" i="66"/>
  <c r="D4" i="66" s="1"/>
  <c r="D5" i="66" s="1"/>
  <c r="D6" i="66" s="1"/>
  <c r="D7" i="66" s="1"/>
  <c r="D8" i="66" s="1"/>
  <c r="D9" i="66" s="1"/>
  <c r="D10" i="66" s="1"/>
  <c r="D11" i="66" s="1"/>
  <c r="D12" i="66" s="1"/>
  <c r="G1" i="66"/>
  <c r="G100" i="65"/>
  <c r="G99" i="65"/>
  <c r="G98" i="65"/>
  <c r="G97" i="65"/>
  <c r="G96" i="65"/>
  <c r="G95" i="65"/>
  <c r="G94" i="65"/>
  <c r="G93" i="65"/>
  <c r="G92" i="65"/>
  <c r="G91" i="65"/>
  <c r="G90" i="65"/>
  <c r="G89" i="65"/>
  <c r="G88" i="65"/>
  <c r="G87" i="65"/>
  <c r="G86" i="65"/>
  <c r="G85" i="65"/>
  <c r="G84" i="65"/>
  <c r="G83" i="65"/>
  <c r="G82" i="65"/>
  <c r="G81" i="65"/>
  <c r="G80" i="65"/>
  <c r="G79" i="65"/>
  <c r="G78" i="65"/>
  <c r="B97" i="65"/>
  <c r="B100" i="65" s="1"/>
  <c r="A97" i="65"/>
  <c r="A98" i="65" s="1"/>
  <c r="A99" i="65" s="1"/>
  <c r="A100" i="65" s="1"/>
  <c r="B93" i="65"/>
  <c r="B96" i="65" s="1"/>
  <c r="A93" i="65"/>
  <c r="A94" i="65" s="1"/>
  <c r="A95" i="65" s="1"/>
  <c r="A96" i="65" s="1"/>
  <c r="B89" i="65"/>
  <c r="B92" i="65" s="1"/>
  <c r="A89" i="65"/>
  <c r="A90" i="65" s="1"/>
  <c r="A91" i="65" s="1"/>
  <c r="A92" i="65" s="1"/>
  <c r="B85" i="65"/>
  <c r="B88" i="65" s="1"/>
  <c r="A85" i="65"/>
  <c r="A86" i="65" s="1"/>
  <c r="A87" i="65" s="1"/>
  <c r="A88" i="65" s="1"/>
  <c r="A79" i="65"/>
  <c r="A80" i="65" s="1"/>
  <c r="A81" i="65" s="1"/>
  <c r="A82" i="65" s="1"/>
  <c r="A83" i="65" s="1"/>
  <c r="A84" i="65" s="1"/>
  <c r="B84" i="65"/>
  <c r="B83" i="65"/>
  <c r="B82" i="65"/>
  <c r="B81" i="65"/>
  <c r="B80" i="65"/>
  <c r="B79" i="65"/>
  <c r="B78" i="65"/>
  <c r="A78" i="65"/>
  <c r="B77" i="65"/>
  <c r="A77" i="65"/>
  <c r="G77" i="65"/>
  <c r="G76" i="65"/>
  <c r="D71" i="65"/>
  <c r="D72" i="65" s="1"/>
  <c r="D70" i="65"/>
  <c r="B74" i="65"/>
  <c r="B73" i="65"/>
  <c r="B72" i="65"/>
  <c r="B71" i="65"/>
  <c r="G71" i="65" s="1"/>
  <c r="B70" i="65"/>
  <c r="B69" i="65"/>
  <c r="G66" i="65"/>
  <c r="G65" i="65"/>
  <c r="G64" i="65"/>
  <c r="G63" i="65"/>
  <c r="G62" i="65"/>
  <c r="G61" i="65"/>
  <c r="G60" i="65"/>
  <c r="G59" i="65"/>
  <c r="G58" i="65"/>
  <c r="G57" i="65"/>
  <c r="G56" i="65"/>
  <c r="G55" i="65"/>
  <c r="G54" i="65"/>
  <c r="G53" i="65"/>
  <c r="G52" i="65"/>
  <c r="G51" i="65"/>
  <c r="G50" i="65"/>
  <c r="G49" i="65"/>
  <c r="G48" i="65"/>
  <c r="G47" i="65"/>
  <c r="G46" i="65"/>
  <c r="G45" i="65"/>
  <c r="G44" i="65"/>
  <c r="G43" i="65"/>
  <c r="G42" i="65"/>
  <c r="G41" i="65"/>
  <c r="G40" i="65"/>
  <c r="G39" i="65"/>
  <c r="G38" i="65"/>
  <c r="G37" i="65"/>
  <c r="G36" i="65"/>
  <c r="G35" i="65"/>
  <c r="G34" i="65"/>
  <c r="G33" i="65"/>
  <c r="G32" i="65"/>
  <c r="G31" i="65"/>
  <c r="G30" i="65"/>
  <c r="G29" i="65"/>
  <c r="G28" i="65"/>
  <c r="G27" i="65"/>
  <c r="G26" i="65"/>
  <c r="G25" i="65"/>
  <c r="G24" i="65"/>
  <c r="G23" i="65"/>
  <c r="G22" i="65"/>
  <c r="G21" i="65"/>
  <c r="G20" i="65"/>
  <c r="G19" i="65"/>
  <c r="G18" i="65"/>
  <c r="G17" i="65"/>
  <c r="G16" i="65"/>
  <c r="G70" i="65"/>
  <c r="G43" i="64"/>
  <c r="G42" i="64"/>
  <c r="G41" i="64"/>
  <c r="G40" i="64"/>
  <c r="G39" i="64"/>
  <c r="G38" i="64"/>
  <c r="G37" i="64"/>
  <c r="G36" i="64"/>
  <c r="G35" i="64"/>
  <c r="G34" i="64"/>
  <c r="G33" i="64"/>
  <c r="G32" i="64"/>
  <c r="G31" i="64"/>
  <c r="G30" i="64"/>
  <c r="G29" i="64"/>
  <c r="G28" i="64"/>
  <c r="G27" i="64"/>
  <c r="G26" i="64"/>
  <c r="G25" i="64"/>
  <c r="G24" i="64"/>
  <c r="G23" i="64"/>
  <c r="G22" i="64"/>
  <c r="G21" i="64"/>
  <c r="G20" i="64"/>
  <c r="G19" i="64"/>
  <c r="G18" i="64"/>
  <c r="G17" i="64"/>
  <c r="G16" i="64"/>
  <c r="G15" i="64"/>
  <c r="G14" i="64"/>
  <c r="G13" i="64"/>
  <c r="A77" i="88" l="1"/>
  <c r="A76" i="87"/>
  <c r="A77" i="86"/>
  <c r="A75" i="85"/>
  <c r="A76" i="83"/>
  <c r="A75" i="82"/>
  <c r="A72" i="79"/>
  <c r="A74" i="78"/>
  <c r="A63" i="77"/>
  <c r="A19" i="76"/>
  <c r="G19" i="76" s="1"/>
  <c r="A86" i="76"/>
  <c r="A70" i="75"/>
  <c r="A62" i="74"/>
  <c r="A17" i="74"/>
  <c r="G17" i="74" s="1"/>
  <c r="G16" i="74"/>
  <c r="A15" i="73"/>
  <c r="G14" i="73"/>
  <c r="A63" i="73"/>
  <c r="A22" i="72"/>
  <c r="A34" i="71"/>
  <c r="A25" i="70"/>
  <c r="A25" i="69"/>
  <c r="A26" i="68"/>
  <c r="A33" i="67"/>
  <c r="D13" i="66"/>
  <c r="B17" i="66"/>
  <c r="B20" i="66" s="1"/>
  <c r="G20" i="66" s="1"/>
  <c r="A18" i="66"/>
  <c r="A19" i="66" s="1"/>
  <c r="A4" i="66"/>
  <c r="G4" i="66" s="1"/>
  <c r="B98" i="65"/>
  <c r="B99" i="65"/>
  <c r="B94" i="65"/>
  <c r="B95" i="65"/>
  <c r="B90" i="65"/>
  <c r="B91" i="65"/>
  <c r="B86" i="65"/>
  <c r="B87" i="65"/>
  <c r="D73" i="65"/>
  <c r="D74" i="65" s="1"/>
  <c r="G72" i="65"/>
  <c r="G73" i="65"/>
  <c r="G74" i="65"/>
  <c r="B4" i="64"/>
  <c r="B3" i="64"/>
  <c r="G68" i="65"/>
  <c r="B21" i="66" l="1"/>
  <c r="G17" i="66"/>
  <c r="A78" i="88"/>
  <c r="A77" i="87"/>
  <c r="A78" i="86"/>
  <c r="A76" i="85"/>
  <c r="A77" i="83"/>
  <c r="A76" i="82"/>
  <c r="A73" i="79"/>
  <c r="A75" i="78"/>
  <c r="A64" i="77"/>
  <c r="A20" i="76"/>
  <c r="G20" i="76" s="1"/>
  <c r="A87" i="76"/>
  <c r="A71" i="75"/>
  <c r="A63" i="74"/>
  <c r="G15" i="73"/>
  <c r="A16" i="73"/>
  <c r="A64" i="73"/>
  <c r="A23" i="72"/>
  <c r="A24" i="72" s="1"/>
  <c r="A35" i="71"/>
  <c r="A26" i="70"/>
  <c r="A26" i="69"/>
  <c r="A27" i="68"/>
  <c r="A34" i="67"/>
  <c r="B18" i="66"/>
  <c r="G18" i="66" s="1"/>
  <c r="B22" i="66"/>
  <c r="G22" i="66" s="1"/>
  <c r="D14" i="66"/>
  <c r="B19" i="66"/>
  <c r="G19" i="66" s="1"/>
  <c r="B24" i="66"/>
  <c r="G24" i="66" s="1"/>
  <c r="A20" i="66"/>
  <c r="A21" i="66" s="1"/>
  <c r="A22" i="66" s="1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A36" i="66" s="1"/>
  <c r="A37" i="66" s="1"/>
  <c r="A38" i="66" s="1"/>
  <c r="A39" i="66" s="1"/>
  <c r="A40" i="66" s="1"/>
  <c r="A41" i="66" s="1"/>
  <c r="A42" i="66" s="1"/>
  <c r="A43" i="66" s="1"/>
  <c r="A44" i="66" s="1"/>
  <c r="A5" i="66"/>
  <c r="G5" i="66" s="1"/>
  <c r="A15" i="65"/>
  <c r="A2" i="65"/>
  <c r="A3" i="65" s="1"/>
  <c r="A4" i="65" s="1"/>
  <c r="B12" i="65"/>
  <c r="B11" i="65"/>
  <c r="B10" i="65"/>
  <c r="B9" i="65"/>
  <c r="B8" i="65"/>
  <c r="B7" i="65"/>
  <c r="B6" i="65"/>
  <c r="B5" i="65"/>
  <c r="B4" i="65"/>
  <c r="B3" i="65"/>
  <c r="B2" i="65"/>
  <c r="D3" i="65"/>
  <c r="D4" i="65" s="1"/>
  <c r="D5" i="65" s="1"/>
  <c r="D6" i="65" s="1"/>
  <c r="D7" i="65" s="1"/>
  <c r="D8" i="65" s="1"/>
  <c r="D9" i="65" s="1"/>
  <c r="D10" i="65" s="1"/>
  <c r="D11" i="65" s="1"/>
  <c r="D12" i="65" s="1"/>
  <c r="A16" i="65"/>
  <c r="G14" i="65"/>
  <c r="G2" i="65"/>
  <c r="G1" i="65"/>
  <c r="B25" i="66" l="1"/>
  <c r="G21" i="66"/>
  <c r="B23" i="66"/>
  <c r="G23" i="66" s="1"/>
  <c r="A79" i="88"/>
  <c r="A78" i="87"/>
  <c r="A79" i="86"/>
  <c r="A77" i="85"/>
  <c r="A78" i="83"/>
  <c r="A77" i="82"/>
  <c r="A74" i="79"/>
  <c r="A76" i="78"/>
  <c r="A65" i="77"/>
  <c r="A21" i="76"/>
  <c r="G21" i="76" s="1"/>
  <c r="A88" i="76"/>
  <c r="A72" i="75"/>
  <c r="A64" i="74"/>
  <c r="A17" i="73"/>
  <c r="G17" i="73" s="1"/>
  <c r="G16" i="73"/>
  <c r="A65" i="73"/>
  <c r="A36" i="71"/>
  <c r="A27" i="70"/>
  <c r="A27" i="69"/>
  <c r="A28" i="68"/>
  <c r="A35" i="67"/>
  <c r="A45" i="66"/>
  <c r="A6" i="66"/>
  <c r="G6" i="66" s="1"/>
  <c r="B15" i="65"/>
  <c r="B23" i="65" s="1"/>
  <c r="A5" i="65"/>
  <c r="G4" i="65"/>
  <c r="B27" i="65"/>
  <c r="B25" i="65"/>
  <c r="B26" i="65"/>
  <c r="B24" i="65"/>
  <c r="G3" i="65"/>
  <c r="B16" i="65"/>
  <c r="A17" i="65"/>
  <c r="B18" i="65"/>
  <c r="B21" i="65" s="1"/>
  <c r="B17" i="65"/>
  <c r="B20" i="65" s="1"/>
  <c r="B9" i="64"/>
  <c r="B8" i="64"/>
  <c r="B7" i="64"/>
  <c r="B6" i="64"/>
  <c r="B5" i="64"/>
  <c r="B2" i="64"/>
  <c r="G2" i="64" s="1"/>
  <c r="D4" i="64"/>
  <c r="D5" i="64" s="1"/>
  <c r="D6" i="64" s="1"/>
  <c r="D7" i="64" s="1"/>
  <c r="D3" i="64"/>
  <c r="B40" i="64"/>
  <c r="B42" i="64" s="1"/>
  <c r="A40" i="64"/>
  <c r="A41" i="64" s="1"/>
  <c r="B36" i="64"/>
  <c r="B38" i="64" s="1"/>
  <c r="A36" i="64"/>
  <c r="A37" i="64" s="1"/>
  <c r="B32" i="64"/>
  <c r="B34" i="64" s="1"/>
  <c r="A32" i="64"/>
  <c r="A33" i="64" s="1"/>
  <c r="A29" i="64"/>
  <c r="A30" i="64" s="1"/>
  <c r="B28" i="64"/>
  <c r="B31" i="64" s="1"/>
  <c r="A28" i="64"/>
  <c r="A9" i="64"/>
  <c r="A8" i="64"/>
  <c r="A7" i="64"/>
  <c r="A6" i="64"/>
  <c r="A12" i="64"/>
  <c r="A13" i="64" s="1"/>
  <c r="A2" i="64"/>
  <c r="B12" i="64"/>
  <c r="B16" i="64" s="1"/>
  <c r="G11" i="64"/>
  <c r="A3" i="64"/>
  <c r="A4" i="64" s="1"/>
  <c r="G1" i="64"/>
  <c r="B5" i="63"/>
  <c r="B4" i="63"/>
  <c r="B3" i="63"/>
  <c r="B2" i="63"/>
  <c r="A20" i="63"/>
  <c r="D3" i="48"/>
  <c r="D3" i="63"/>
  <c r="D4" i="63" s="1"/>
  <c r="D5" i="63" s="1"/>
  <c r="B5" i="48"/>
  <c r="B4" i="48"/>
  <c r="B3" i="48"/>
  <c r="B2" i="48"/>
  <c r="A26" i="48"/>
  <c r="A8" i="48"/>
  <c r="A2" i="63"/>
  <c r="B8" i="63" s="1"/>
  <c r="G7" i="63"/>
  <c r="G1" i="63"/>
  <c r="G25" i="66" l="1"/>
  <c r="B29" i="66"/>
  <c r="B28" i="66"/>
  <c r="G28" i="66" s="1"/>
  <c r="B27" i="66"/>
  <c r="G27" i="66" s="1"/>
  <c r="B26" i="66"/>
  <c r="G26" i="66" s="1"/>
  <c r="A80" i="88"/>
  <c r="A79" i="87"/>
  <c r="A80" i="86"/>
  <c r="A78" i="85"/>
  <c r="A79" i="83"/>
  <c r="A78" i="82"/>
  <c r="A75" i="79"/>
  <c r="A77" i="78"/>
  <c r="A66" i="77"/>
  <c r="A22" i="76"/>
  <c r="G22" i="76" s="1"/>
  <c r="A89" i="76"/>
  <c r="A73" i="75"/>
  <c r="A65" i="74"/>
  <c r="A66" i="73"/>
  <c r="A37" i="71"/>
  <c r="A38" i="71" s="1"/>
  <c r="A28" i="70"/>
  <c r="A28" i="69"/>
  <c r="A29" i="68"/>
  <c r="A36" i="67"/>
  <c r="A46" i="66"/>
  <c r="A7" i="66"/>
  <c r="G7" i="66" s="1"/>
  <c r="G15" i="65"/>
  <c r="B19" i="65"/>
  <c r="B22" i="65" s="1"/>
  <c r="A18" i="65"/>
  <c r="B35" i="65"/>
  <c r="B29" i="65"/>
  <c r="B32" i="65" s="1"/>
  <c r="B30" i="65"/>
  <c r="B33" i="65" s="1"/>
  <c r="B28" i="65"/>
  <c r="B31" i="65" s="1"/>
  <c r="B34" i="65" s="1"/>
  <c r="A6" i="65"/>
  <c r="G5" i="65"/>
  <c r="D8" i="64"/>
  <c r="D9" i="64" s="1"/>
  <c r="G9" i="64" s="1"/>
  <c r="G7" i="64"/>
  <c r="G6" i="64"/>
  <c r="G8" i="64"/>
  <c r="A42" i="64"/>
  <c r="B41" i="64"/>
  <c r="B43" i="64"/>
  <c r="A38" i="64"/>
  <c r="B37" i="64"/>
  <c r="B39" i="64"/>
  <c r="A34" i="64"/>
  <c r="B33" i="64"/>
  <c r="B35" i="64"/>
  <c r="A31" i="64"/>
  <c r="B30" i="64"/>
  <c r="B29" i="64"/>
  <c r="G12" i="64"/>
  <c r="A5" i="64"/>
  <c r="G5" i="64" s="1"/>
  <c r="G4" i="64"/>
  <c r="B20" i="64"/>
  <c r="B18" i="64"/>
  <c r="B19" i="64"/>
  <c r="B17" i="64"/>
  <c r="G3" i="64"/>
  <c r="B13" i="64"/>
  <c r="A14" i="64"/>
  <c r="B15" i="64"/>
  <c r="B14" i="64"/>
  <c r="B12" i="63"/>
  <c r="B10" i="63"/>
  <c r="B11" i="63"/>
  <c r="B9" i="63"/>
  <c r="A3" i="63"/>
  <c r="G2" i="63"/>
  <c r="B25" i="48"/>
  <c r="B24" i="48"/>
  <c r="A2" i="48"/>
  <c r="B3" i="1"/>
  <c r="B2" i="1"/>
  <c r="G29" i="66" l="1"/>
  <c r="B31" i="66"/>
  <c r="G31" i="66" s="1"/>
  <c r="B30" i="66"/>
  <c r="G30" i="66" s="1"/>
  <c r="B33" i="66"/>
  <c r="B32" i="66"/>
  <c r="G32" i="66" s="1"/>
  <c r="A81" i="88"/>
  <c r="A80" i="87"/>
  <c r="A81" i="86"/>
  <c r="A79" i="85"/>
  <c r="A80" i="83"/>
  <c r="A79" i="82"/>
  <c r="A76" i="79"/>
  <c r="A78" i="78"/>
  <c r="A67" i="77"/>
  <c r="A23" i="76"/>
  <c r="G23" i="76" s="1"/>
  <c r="A90" i="76"/>
  <c r="A74" i="75"/>
  <c r="A66" i="74"/>
  <c r="A67" i="73"/>
  <c r="A39" i="71"/>
  <c r="A29" i="70"/>
  <c r="A29" i="69"/>
  <c r="A30" i="68"/>
  <c r="A37" i="67"/>
  <c r="A47" i="66"/>
  <c r="A8" i="66"/>
  <c r="G8" i="66" s="1"/>
  <c r="A19" i="65"/>
  <c r="A20" i="65"/>
  <c r="A7" i="65"/>
  <c r="A8" i="65" s="1"/>
  <c r="G6" i="65"/>
  <c r="B39" i="65"/>
  <c r="B37" i="65"/>
  <c r="B38" i="65"/>
  <c r="B36" i="65"/>
  <c r="A43" i="64"/>
  <c r="A39" i="64"/>
  <c r="A35" i="64"/>
  <c r="A15" i="64"/>
  <c r="B24" i="64"/>
  <c r="B22" i="64"/>
  <c r="B23" i="64"/>
  <c r="B21" i="64"/>
  <c r="A4" i="63"/>
  <c r="G3" i="63"/>
  <c r="B16" i="63"/>
  <c r="B14" i="63"/>
  <c r="B15" i="63"/>
  <c r="B13" i="63"/>
  <c r="D4" i="48"/>
  <c r="D5" i="48" s="1"/>
  <c r="D3" i="1"/>
  <c r="B6" i="1"/>
  <c r="G6" i="1" s="1"/>
  <c r="G7" i="48"/>
  <c r="G1" i="48"/>
  <c r="G33" i="66" l="1"/>
  <c r="B35" i="66"/>
  <c r="G35" i="66" s="1"/>
  <c r="B34" i="66"/>
  <c r="G34" i="66" s="1"/>
  <c r="B37" i="66"/>
  <c r="B36" i="66"/>
  <c r="G36" i="66" s="1"/>
  <c r="A82" i="88"/>
  <c r="A81" i="87"/>
  <c r="A82" i="86"/>
  <c r="A80" i="85"/>
  <c r="A81" i="83"/>
  <c r="A80" i="82"/>
  <c r="A77" i="79"/>
  <c r="A79" i="78"/>
  <c r="A68" i="77"/>
  <c r="A24" i="76"/>
  <c r="G24" i="76" s="1"/>
  <c r="A91" i="76"/>
  <c r="A75" i="75"/>
  <c r="A67" i="74"/>
  <c r="A68" i="73"/>
  <c r="A40" i="71"/>
  <c r="A30" i="70"/>
  <c r="A30" i="69"/>
  <c r="A31" i="68"/>
  <c r="A38" i="67"/>
  <c r="A48" i="66"/>
  <c r="A9" i="66"/>
  <c r="G9" i="66" s="1"/>
  <c r="A21" i="65"/>
  <c r="A9" i="65"/>
  <c r="G8" i="65"/>
  <c r="B43" i="65"/>
  <c r="B41" i="65"/>
  <c r="B42" i="65"/>
  <c r="B40" i="65"/>
  <c r="G7" i="65"/>
  <c r="B26" i="64"/>
  <c r="B27" i="64"/>
  <c r="B25" i="64"/>
  <c r="A16" i="64"/>
  <c r="B20" i="63"/>
  <c r="B18" i="63"/>
  <c r="B19" i="63"/>
  <c r="B17" i="63"/>
  <c r="A5" i="63"/>
  <c r="G5" i="63" s="1"/>
  <c r="G4" i="63"/>
  <c r="A3" i="1"/>
  <c r="B8" i="48" s="1"/>
  <c r="B12" i="48" s="1"/>
  <c r="B16" i="48" s="1"/>
  <c r="B18" i="48" s="1"/>
  <c r="B21" i="48" s="1"/>
  <c r="G37" i="66" l="1"/>
  <c r="B39" i="66"/>
  <c r="G39" i="66" s="1"/>
  <c r="B38" i="66"/>
  <c r="G38" i="66" s="1"/>
  <c r="B41" i="66"/>
  <c r="B40" i="66"/>
  <c r="G40" i="66" s="1"/>
  <c r="A83" i="88"/>
  <c r="A82" i="87"/>
  <c r="A83" i="86"/>
  <c r="A81" i="85"/>
  <c r="A82" i="83"/>
  <c r="A81" i="82"/>
  <c r="A78" i="79"/>
  <c r="A80" i="78"/>
  <c r="A69" i="77"/>
  <c r="A25" i="76"/>
  <c r="G25" i="76" s="1"/>
  <c r="A92" i="76"/>
  <c r="A76" i="75"/>
  <c r="A68" i="74"/>
  <c r="A69" i="73"/>
  <c r="A41" i="71"/>
  <c r="A31" i="70"/>
  <c r="A31" i="69"/>
  <c r="A32" i="68"/>
  <c r="A39" i="67"/>
  <c r="A49" i="66"/>
  <c r="A50" i="66" s="1"/>
  <c r="A51" i="66" s="1"/>
  <c r="A52" i="66" s="1"/>
  <c r="A53" i="66" s="1"/>
  <c r="A54" i="66" s="1"/>
  <c r="A55" i="66" s="1"/>
  <c r="A56" i="66" s="1"/>
  <c r="A57" i="66" s="1"/>
  <c r="A58" i="66" s="1"/>
  <c r="A59" i="66" s="1"/>
  <c r="A60" i="66" s="1"/>
  <c r="A61" i="66" s="1"/>
  <c r="A62" i="66" s="1"/>
  <c r="A63" i="66" s="1"/>
  <c r="A64" i="66" s="1"/>
  <c r="A65" i="66" s="1"/>
  <c r="A66" i="66" s="1"/>
  <c r="A67" i="66" s="1"/>
  <c r="A10" i="66"/>
  <c r="G10" i="66" s="1"/>
  <c r="A22" i="65"/>
  <c r="A10" i="65"/>
  <c r="G9" i="65"/>
  <c r="B47" i="65"/>
  <c r="B45" i="65"/>
  <c r="B46" i="65"/>
  <c r="B44" i="65"/>
  <c r="A17" i="64"/>
  <c r="B22" i="63"/>
  <c r="B23" i="63"/>
  <c r="B21" i="63"/>
  <c r="B10" i="48"/>
  <c r="B11" i="48"/>
  <c r="A3" i="48"/>
  <c r="G3" i="48" s="1"/>
  <c r="B9" i="48"/>
  <c r="G2" i="48"/>
  <c r="B26" i="48"/>
  <c r="B15" i="48"/>
  <c r="B19" i="48"/>
  <c r="B22" i="48" s="1"/>
  <c r="B14" i="48"/>
  <c r="B13" i="48"/>
  <c r="B17" i="48"/>
  <c r="B20" i="48" s="1"/>
  <c r="B23" i="48" s="1"/>
  <c r="B28" i="48"/>
  <c r="B29" i="48"/>
  <c r="B27" i="48"/>
  <c r="G1" i="1"/>
  <c r="G41" i="66" l="1"/>
  <c r="B43" i="66"/>
  <c r="B42" i="66"/>
  <c r="B49" i="66"/>
  <c r="B44" i="66"/>
  <c r="A84" i="88"/>
  <c r="A83" i="87"/>
  <c r="A84" i="86"/>
  <c r="A82" i="85"/>
  <c r="A83" i="83"/>
  <c r="A82" i="82"/>
  <c r="A79" i="79"/>
  <c r="A81" i="78"/>
  <c r="A70" i="77"/>
  <c r="A93" i="76"/>
  <c r="A77" i="75"/>
  <c r="A69" i="74"/>
  <c r="A70" i="73"/>
  <c r="A25" i="72"/>
  <c r="A42" i="71"/>
  <c r="A32" i="70"/>
  <c r="A32" i="69"/>
  <c r="A33" i="68"/>
  <c r="A40" i="67"/>
  <c r="A68" i="66"/>
  <c r="A69" i="66" s="1"/>
  <c r="A70" i="66" s="1"/>
  <c r="A71" i="66" s="1"/>
  <c r="A11" i="66"/>
  <c r="G11" i="66" s="1"/>
  <c r="A23" i="65"/>
  <c r="G10" i="65"/>
  <c r="A11" i="65"/>
  <c r="B51" i="65"/>
  <c r="B55" i="65" s="1"/>
  <c r="B49" i="65"/>
  <c r="B50" i="65"/>
  <c r="B48" i="65"/>
  <c r="A18" i="64"/>
  <c r="A4" i="48"/>
  <c r="A5" i="48" s="1"/>
  <c r="G5" i="48" s="1"/>
  <c r="G4" i="48"/>
  <c r="G5" i="1"/>
  <c r="B47" i="66" l="1"/>
  <c r="G47" i="66" s="1"/>
  <c r="G44" i="66"/>
  <c r="B45" i="66"/>
  <c r="G42" i="66"/>
  <c r="G49" i="66"/>
  <c r="B53" i="66"/>
  <c r="B52" i="66"/>
  <c r="G52" i="66" s="1"/>
  <c r="B51" i="66"/>
  <c r="G51" i="66" s="1"/>
  <c r="B50" i="66"/>
  <c r="G50" i="66" s="1"/>
  <c r="B46" i="66"/>
  <c r="G46" i="66" s="1"/>
  <c r="G43" i="66"/>
  <c r="A85" i="88"/>
  <c r="A84" i="87"/>
  <c r="A85" i="86"/>
  <c r="A83" i="85"/>
  <c r="A84" i="83"/>
  <c r="A83" i="82"/>
  <c r="A80" i="79"/>
  <c r="A82" i="78"/>
  <c r="A71" i="77"/>
  <c r="A94" i="76"/>
  <c r="A78" i="75"/>
  <c r="A70" i="74"/>
  <c r="A71" i="73"/>
  <c r="A26" i="72"/>
  <c r="A43" i="71"/>
  <c r="A33" i="70"/>
  <c r="A34" i="70" s="1"/>
  <c r="A33" i="69"/>
  <c r="A34" i="68"/>
  <c r="A41" i="67"/>
  <c r="A72" i="66"/>
  <c r="A12" i="66"/>
  <c r="G12" i="66" s="1"/>
  <c r="A24" i="65"/>
  <c r="A12" i="65"/>
  <c r="G11" i="65"/>
  <c r="B59" i="65"/>
  <c r="B56" i="65"/>
  <c r="B57" i="65"/>
  <c r="B58" i="65"/>
  <c r="B53" i="65"/>
  <c r="B54" i="65"/>
  <c r="B52" i="65"/>
  <c r="A19" i="64"/>
  <c r="G3" i="1"/>
  <c r="G2" i="1"/>
  <c r="G45" i="66" l="1"/>
  <c r="B48" i="66"/>
  <c r="G48" i="66" s="1"/>
  <c r="G53" i="66"/>
  <c r="B55" i="66"/>
  <c r="G55" i="66" s="1"/>
  <c r="B54" i="66"/>
  <c r="G54" i="66" s="1"/>
  <c r="B57" i="66"/>
  <c r="B56" i="66"/>
  <c r="G56" i="66" s="1"/>
  <c r="A86" i="88"/>
  <c r="A85" i="87"/>
  <c r="A86" i="86"/>
  <c r="A84" i="85"/>
  <c r="A85" i="83"/>
  <c r="A84" i="82"/>
  <c r="A81" i="79"/>
  <c r="A83" i="78"/>
  <c r="A72" i="77"/>
  <c r="A95" i="76"/>
  <c r="A79" i="75"/>
  <c r="A71" i="74"/>
  <c r="A72" i="73"/>
  <c r="A27" i="72"/>
  <c r="A44" i="71"/>
  <c r="A35" i="70"/>
  <c r="A34" i="69"/>
  <c r="A35" i="68"/>
  <c r="A42" i="67"/>
  <c r="A13" i="66"/>
  <c r="G13" i="66" s="1"/>
  <c r="G12" i="65"/>
  <c r="A69" i="65"/>
  <c r="A25" i="65"/>
  <c r="B61" i="65"/>
  <c r="B60" i="65"/>
  <c r="B63" i="65"/>
  <c r="B62" i="65"/>
  <c r="A20" i="64"/>
  <c r="B10" i="1"/>
  <c r="B9" i="1"/>
  <c r="B8" i="1"/>
  <c r="B7" i="1"/>
  <c r="A7" i="1"/>
  <c r="G57" i="66" l="1"/>
  <c r="B59" i="66"/>
  <c r="G59" i="66" s="1"/>
  <c r="B58" i="66"/>
  <c r="G58" i="66" s="1"/>
  <c r="B61" i="66"/>
  <c r="B60" i="66"/>
  <c r="G60" i="66" s="1"/>
  <c r="A87" i="88"/>
  <c r="A86" i="87"/>
  <c r="A87" i="86"/>
  <c r="A85" i="85"/>
  <c r="A86" i="83"/>
  <c r="A85" i="82"/>
  <c r="A82" i="79"/>
  <c r="A84" i="78"/>
  <c r="A73" i="77"/>
  <c r="A96" i="76"/>
  <c r="A80" i="75"/>
  <c r="A72" i="74"/>
  <c r="A73" i="73"/>
  <c r="A28" i="72"/>
  <c r="A45" i="71"/>
  <c r="A36" i="70"/>
  <c r="A35" i="69"/>
  <c r="A36" i="68"/>
  <c r="A43" i="67"/>
  <c r="A14" i="66"/>
  <c r="G69" i="65"/>
  <c r="A70" i="65"/>
  <c r="A71" i="65" s="1"/>
  <c r="A72" i="65" s="1"/>
  <c r="A73" i="65" s="1"/>
  <c r="A74" i="65" s="1"/>
  <c r="A26" i="65"/>
  <c r="B65" i="65"/>
  <c r="B64" i="65"/>
  <c r="B66" i="65"/>
  <c r="A21" i="64"/>
  <c r="G7" i="1"/>
  <c r="A8" i="1"/>
  <c r="G8" i="1" s="1"/>
  <c r="B11" i="1"/>
  <c r="B13" i="1"/>
  <c r="B12" i="1"/>
  <c r="G14" i="66" l="1"/>
  <c r="B65" i="66"/>
  <c r="G61" i="66"/>
  <c r="B62" i="66"/>
  <c r="G62" i="66" s="1"/>
  <c r="B64" i="66"/>
  <c r="G64" i="66" s="1"/>
  <c r="B63" i="66"/>
  <c r="G63" i="66" s="1"/>
  <c r="A88" i="88"/>
  <c r="A87" i="87"/>
  <c r="A88" i="86"/>
  <c r="A86" i="85"/>
  <c r="A87" i="83"/>
  <c r="A86" i="82"/>
  <c r="A83" i="79"/>
  <c r="A85" i="78"/>
  <c r="A74" i="77"/>
  <c r="A97" i="76"/>
  <c r="A81" i="75"/>
  <c r="A73" i="74"/>
  <c r="A74" i="73"/>
  <c r="A29" i="72"/>
  <c r="A46" i="71"/>
  <c r="A37" i="70"/>
  <c r="A36" i="69"/>
  <c r="A37" i="68"/>
  <c r="A44" i="67"/>
  <c r="A75" i="66"/>
  <c r="G75" i="66" s="1"/>
  <c r="A27" i="65"/>
  <c r="A22" i="64"/>
  <c r="A9" i="1"/>
  <c r="G9" i="1" s="1"/>
  <c r="G65" i="66" l="1"/>
  <c r="B68" i="66"/>
  <c r="G68" i="66" s="1"/>
  <c r="B69" i="66"/>
  <c r="B66" i="66"/>
  <c r="G66" i="66" s="1"/>
  <c r="B67" i="66"/>
  <c r="G67" i="66" s="1"/>
  <c r="G2" i="67"/>
  <c r="B28" i="67"/>
  <c r="A3" i="67"/>
  <c r="A89" i="88"/>
  <c r="A88" i="87"/>
  <c r="A89" i="86"/>
  <c r="A87" i="85"/>
  <c r="A88" i="83"/>
  <c r="A87" i="82"/>
  <c r="A84" i="79"/>
  <c r="A86" i="78"/>
  <c r="A75" i="77"/>
  <c r="A98" i="76"/>
  <c r="A82" i="75"/>
  <c r="A74" i="74"/>
  <c r="A75" i="73"/>
  <c r="A30" i="72"/>
  <c r="A38" i="70"/>
  <c r="A37" i="69"/>
  <c r="A38" i="68"/>
  <c r="A45" i="67"/>
  <c r="A76" i="66"/>
  <c r="G76" i="66" s="1"/>
  <c r="B82" i="66"/>
  <c r="G82" i="66" s="1"/>
  <c r="A28" i="65"/>
  <c r="A23" i="64"/>
  <c r="A10" i="1"/>
  <c r="G10" i="1" s="1"/>
  <c r="G28" i="67" l="1"/>
  <c r="B32" i="67"/>
  <c r="B29" i="67"/>
  <c r="G29" i="67" s="1"/>
  <c r="B30" i="67"/>
  <c r="G30" i="67" s="1"/>
  <c r="B31" i="67"/>
  <c r="G31" i="67" s="1"/>
  <c r="G69" i="66"/>
  <c r="B70" i="66"/>
  <c r="G70" i="66" s="1"/>
  <c r="B71" i="66"/>
  <c r="G71" i="66" s="1"/>
  <c r="B72" i="66"/>
  <c r="G72" i="66" s="1"/>
  <c r="G3" i="67"/>
  <c r="A4" i="67"/>
  <c r="A90" i="88"/>
  <c r="A89" i="87"/>
  <c r="A90" i="86"/>
  <c r="A88" i="85"/>
  <c r="A89" i="83"/>
  <c r="A88" i="82"/>
  <c r="A85" i="79"/>
  <c r="A87" i="78"/>
  <c r="A76" i="77"/>
  <c r="A99" i="76"/>
  <c r="A83" i="75"/>
  <c r="A75" i="74"/>
  <c r="A76" i="73"/>
  <c r="A31" i="72"/>
  <c r="A47" i="71"/>
  <c r="A39" i="70"/>
  <c r="A38" i="69"/>
  <c r="A39" i="68"/>
  <c r="A46" i="67"/>
  <c r="A77" i="66"/>
  <c r="G77" i="66" s="1"/>
  <c r="B83" i="66"/>
  <c r="B86" i="66" s="1"/>
  <c r="B89" i="66" s="1"/>
  <c r="B90" i="66"/>
  <c r="B85" i="66"/>
  <c r="B88" i="66" s="1"/>
  <c r="B84" i="66"/>
  <c r="B87" i="66" s="1"/>
  <c r="A29" i="65"/>
  <c r="A24" i="64"/>
  <c r="A11" i="1"/>
  <c r="G11" i="1" s="1"/>
  <c r="G4" i="67" l="1"/>
  <c r="A5" i="67"/>
  <c r="G32" i="67"/>
  <c r="B36" i="67"/>
  <c r="B33" i="67"/>
  <c r="G33" i="67" s="1"/>
  <c r="B34" i="67"/>
  <c r="G34" i="67" s="1"/>
  <c r="B35" i="67"/>
  <c r="G35" i="67" s="1"/>
  <c r="A91" i="88"/>
  <c r="A90" i="87"/>
  <c r="A91" i="86"/>
  <c r="A89" i="85"/>
  <c r="A90" i="83"/>
  <c r="A89" i="82"/>
  <c r="A86" i="79"/>
  <c r="A88" i="78"/>
  <c r="A77" i="77"/>
  <c r="A100" i="76"/>
  <c r="A84" i="75"/>
  <c r="A76" i="74"/>
  <c r="A77" i="73"/>
  <c r="A32" i="72"/>
  <c r="A48" i="71"/>
  <c r="A40" i="70"/>
  <c r="A39" i="69"/>
  <c r="A40" i="68"/>
  <c r="A47" i="67"/>
  <c r="B91" i="66"/>
  <c r="B94" i="66"/>
  <c r="B93" i="66"/>
  <c r="B92" i="66"/>
  <c r="A78" i="66"/>
  <c r="G78" i="66" s="1"/>
  <c r="A30" i="65"/>
  <c r="A25" i="64"/>
  <c r="A12" i="1"/>
  <c r="G12" i="1" s="1"/>
  <c r="G5" i="67" l="1"/>
  <c r="A6" i="67"/>
  <c r="B40" i="67"/>
  <c r="B37" i="67"/>
  <c r="G37" i="67" s="1"/>
  <c r="B38" i="67"/>
  <c r="G38" i="67" s="1"/>
  <c r="B39" i="67"/>
  <c r="G39" i="67" s="1"/>
  <c r="G36" i="67"/>
  <c r="A92" i="88"/>
  <c r="A91" i="87"/>
  <c r="A92" i="86"/>
  <c r="A90" i="85"/>
  <c r="A91" i="83"/>
  <c r="A90" i="82"/>
  <c r="A87" i="79"/>
  <c r="A89" i="78"/>
  <c r="A78" i="77"/>
  <c r="A101" i="76"/>
  <c r="A85" i="75"/>
  <c r="A77" i="74"/>
  <c r="A78" i="73"/>
  <c r="A33" i="72"/>
  <c r="A49" i="71"/>
  <c r="A50" i="71" s="1"/>
  <c r="A41" i="70"/>
  <c r="A42" i="70" s="1"/>
  <c r="A40" i="69"/>
  <c r="A41" i="68"/>
  <c r="A48" i="67"/>
  <c r="B98" i="66"/>
  <c r="B97" i="66"/>
  <c r="B96" i="66"/>
  <c r="B95" i="66"/>
  <c r="A79" i="66"/>
  <c r="G79" i="66" s="1"/>
  <c r="A31" i="65"/>
  <c r="A26" i="64"/>
  <c r="A13" i="1"/>
  <c r="G13" i="1" s="1"/>
  <c r="B42" i="67" l="1"/>
  <c r="G42" i="67" s="1"/>
  <c r="B41" i="67"/>
  <c r="G41" i="67" s="1"/>
  <c r="B44" i="67"/>
  <c r="B43" i="67"/>
  <c r="G43" i="67" s="1"/>
  <c r="G40" i="67"/>
  <c r="G6" i="67"/>
  <c r="A7" i="67"/>
  <c r="A93" i="88"/>
  <c r="A92" i="87"/>
  <c r="A93" i="86"/>
  <c r="A91" i="85"/>
  <c r="A92" i="83"/>
  <c r="A91" i="82"/>
  <c r="A88" i="79"/>
  <c r="A90" i="78"/>
  <c r="A79" i="77"/>
  <c r="A102" i="76"/>
  <c r="A86" i="75"/>
  <c r="A78" i="74"/>
  <c r="A79" i="73"/>
  <c r="A34" i="72"/>
  <c r="A43" i="70"/>
  <c r="A41" i="69"/>
  <c r="A42" i="68"/>
  <c r="A49" i="67"/>
  <c r="B101" i="66"/>
  <c r="B100" i="66"/>
  <c r="B99" i="66"/>
  <c r="B102" i="66"/>
  <c r="A32" i="65"/>
  <c r="A27" i="64"/>
  <c r="G8" i="48"/>
  <c r="A9" i="48"/>
  <c r="G7" i="67" l="1"/>
  <c r="A8" i="67"/>
  <c r="B48" i="67"/>
  <c r="B47" i="67"/>
  <c r="G47" i="67" s="1"/>
  <c r="B45" i="67"/>
  <c r="G45" i="67" s="1"/>
  <c r="B46" i="67"/>
  <c r="G46" i="67" s="1"/>
  <c r="G44" i="67"/>
  <c r="A94" i="88"/>
  <c r="A93" i="87"/>
  <c r="A94" i="86"/>
  <c r="A92" i="85"/>
  <c r="A93" i="83"/>
  <c r="A92" i="82"/>
  <c r="A89" i="79"/>
  <c r="A91" i="78"/>
  <c r="A80" i="77"/>
  <c r="A103" i="76"/>
  <c r="A87" i="75"/>
  <c r="A79" i="74"/>
  <c r="A80" i="73"/>
  <c r="A35" i="72"/>
  <c r="A44" i="70"/>
  <c r="A42" i="69"/>
  <c r="A43" i="68"/>
  <c r="A50" i="67"/>
  <c r="B103" i="66"/>
  <c r="B105" i="66"/>
  <c r="B104" i="66"/>
  <c r="A33" i="65"/>
  <c r="A10" i="48"/>
  <c r="G9" i="48"/>
  <c r="G8" i="67" l="1"/>
  <c r="A9" i="67"/>
  <c r="B50" i="67"/>
  <c r="G50" i="67" s="1"/>
  <c r="B49" i="67"/>
  <c r="G49" i="67" s="1"/>
  <c r="B51" i="67"/>
  <c r="B52" i="67"/>
  <c r="G48" i="67"/>
  <c r="A95" i="88"/>
  <c r="A94" i="87"/>
  <c r="A95" i="86"/>
  <c r="A93" i="85"/>
  <c r="A94" i="83"/>
  <c r="A93" i="82"/>
  <c r="A90" i="79"/>
  <c r="A92" i="78"/>
  <c r="A81" i="77"/>
  <c r="A104" i="76"/>
  <c r="A88" i="75"/>
  <c r="A80" i="74"/>
  <c r="A81" i="73"/>
  <c r="A36" i="72"/>
  <c r="A45" i="70"/>
  <c r="A43" i="69"/>
  <c r="A44" i="68"/>
  <c r="A51" i="67"/>
  <c r="G51" i="67" s="1"/>
  <c r="A34" i="65"/>
  <c r="G10" i="48"/>
  <c r="A11" i="48"/>
  <c r="A12" i="48" s="1"/>
  <c r="B56" i="67" l="1"/>
  <c r="B53" i="67"/>
  <c r="B55" i="67"/>
  <c r="B54" i="67"/>
  <c r="G9" i="67"/>
  <c r="A10" i="67"/>
  <c r="A96" i="88"/>
  <c r="A95" i="87"/>
  <c r="A96" i="86"/>
  <c r="A94" i="85"/>
  <c r="A95" i="83"/>
  <c r="A94" i="82"/>
  <c r="A91" i="79"/>
  <c r="A93" i="78"/>
  <c r="A82" i="77"/>
  <c r="A105" i="76"/>
  <c r="A89" i="75"/>
  <c r="A81" i="74"/>
  <c r="A82" i="73"/>
  <c r="A37" i="72"/>
  <c r="A46" i="70"/>
  <c r="A44" i="69"/>
  <c r="A45" i="68"/>
  <c r="A52" i="67"/>
  <c r="G52" i="67" s="1"/>
  <c r="A35" i="65"/>
  <c r="G11" i="48"/>
  <c r="G10" i="67" l="1"/>
  <c r="A11" i="67"/>
  <c r="B59" i="67"/>
  <c r="B58" i="67"/>
  <c r="B57" i="67"/>
  <c r="B60" i="67"/>
  <c r="A97" i="88"/>
  <c r="A96" i="87"/>
  <c r="A97" i="86"/>
  <c r="A95" i="85"/>
  <c r="A96" i="83"/>
  <c r="A95" i="82"/>
  <c r="A92" i="79"/>
  <c r="A94" i="78"/>
  <c r="A83" i="77"/>
  <c r="A106" i="76"/>
  <c r="A90" i="75"/>
  <c r="A82" i="74"/>
  <c r="A83" i="73"/>
  <c r="A38" i="72"/>
  <c r="A47" i="70"/>
  <c r="A45" i="69"/>
  <c r="A46" i="68"/>
  <c r="A53" i="67"/>
  <c r="G53" i="67" s="1"/>
  <c r="A36" i="65"/>
  <c r="G12" i="48"/>
  <c r="A13" i="48"/>
  <c r="B61" i="67" l="1"/>
  <c r="B64" i="67"/>
  <c r="B63" i="67"/>
  <c r="B62" i="67"/>
  <c r="G11" i="67"/>
  <c r="A12" i="67"/>
  <c r="A98" i="88"/>
  <c r="A97" i="87"/>
  <c r="A98" i="86"/>
  <c r="A96" i="85"/>
  <c r="A97" i="83"/>
  <c r="A96" i="82"/>
  <c r="A93" i="79"/>
  <c r="A95" i="78"/>
  <c r="A84" i="77"/>
  <c r="A107" i="76"/>
  <c r="A91" i="75"/>
  <c r="A83" i="74"/>
  <c r="A84" i="73"/>
  <c r="A39" i="72"/>
  <c r="A51" i="71"/>
  <c r="A48" i="70"/>
  <c r="A46" i="69"/>
  <c r="A47" i="68"/>
  <c r="A54" i="67"/>
  <c r="G54" i="67" s="1"/>
  <c r="A37" i="65"/>
  <c r="A14" i="48"/>
  <c r="G13" i="48"/>
  <c r="G12" i="67" l="1"/>
  <c r="A13" i="67"/>
  <c r="B65" i="67"/>
  <c r="B68" i="67" s="1"/>
  <c r="B71" i="67" s="1"/>
  <c r="B72" i="67"/>
  <c r="B67" i="67"/>
  <c r="B70" i="67" s="1"/>
  <c r="B66" i="67"/>
  <c r="B69" i="67" s="1"/>
  <c r="A99" i="88"/>
  <c r="A98" i="87"/>
  <c r="A99" i="86"/>
  <c r="A97" i="85"/>
  <c r="A98" i="83"/>
  <c r="A97" i="82"/>
  <c r="A94" i="79"/>
  <c r="A96" i="78"/>
  <c r="A85" i="77"/>
  <c r="A108" i="76"/>
  <c r="A92" i="75"/>
  <c r="A84" i="74"/>
  <c r="A85" i="73"/>
  <c r="A40" i="72"/>
  <c r="A52" i="71"/>
  <c r="A49" i="70"/>
  <c r="A47" i="69"/>
  <c r="A48" i="68"/>
  <c r="A55" i="67"/>
  <c r="A38" i="65"/>
  <c r="A15" i="48"/>
  <c r="G14" i="48"/>
  <c r="B76" i="67" l="1"/>
  <c r="B75" i="67"/>
  <c r="B74" i="67"/>
  <c r="B73" i="67"/>
  <c r="G13" i="67"/>
  <c r="A14" i="67"/>
  <c r="A100" i="88"/>
  <c r="A99" i="87"/>
  <c r="A100" i="86"/>
  <c r="A98" i="85"/>
  <c r="A99" i="83"/>
  <c r="A98" i="82"/>
  <c r="A95" i="79"/>
  <c r="A97" i="78"/>
  <c r="A86" i="77"/>
  <c r="A109" i="76"/>
  <c r="A93" i="75"/>
  <c r="A85" i="74"/>
  <c r="A86" i="73"/>
  <c r="A41" i="72"/>
  <c r="A53" i="71"/>
  <c r="A50" i="70"/>
  <c r="A48" i="69"/>
  <c r="A56" i="67"/>
  <c r="G56" i="67" s="1"/>
  <c r="G55" i="67"/>
  <c r="A49" i="68"/>
  <c r="A39" i="65"/>
  <c r="A16" i="48"/>
  <c r="G15" i="48"/>
  <c r="G14" i="67" l="1"/>
  <c r="A15" i="67"/>
  <c r="B77" i="67"/>
  <c r="B79" i="67"/>
  <c r="B78" i="67"/>
  <c r="B80" i="67"/>
  <c r="A101" i="88"/>
  <c r="A100" i="87"/>
  <c r="A101" i="86"/>
  <c r="A99" i="85"/>
  <c r="A100" i="83"/>
  <c r="A99" i="82"/>
  <c r="A96" i="79"/>
  <c r="A98" i="78"/>
  <c r="A87" i="77"/>
  <c r="A110" i="76"/>
  <c r="A94" i="75"/>
  <c r="A86" i="74"/>
  <c r="A87" i="73"/>
  <c r="A42" i="72"/>
  <c r="A54" i="71"/>
  <c r="A51" i="70"/>
  <c r="A49" i="69"/>
  <c r="A50" i="68"/>
  <c r="A40" i="65"/>
  <c r="G16" i="48"/>
  <c r="A17" i="48"/>
  <c r="B83" i="67" l="1"/>
  <c r="B81" i="67"/>
  <c r="B84" i="67"/>
  <c r="B82" i="67"/>
  <c r="G15" i="67"/>
  <c r="A16" i="67"/>
  <c r="A102" i="88"/>
  <c r="A101" i="87"/>
  <c r="A102" i="86"/>
  <c r="A100" i="85"/>
  <c r="A101" i="83"/>
  <c r="A100" i="82"/>
  <c r="A97" i="79"/>
  <c r="A99" i="78"/>
  <c r="A88" i="77"/>
  <c r="A111" i="76"/>
  <c r="A95" i="75"/>
  <c r="A87" i="74"/>
  <c r="A88" i="73"/>
  <c r="A43" i="72"/>
  <c r="A55" i="71"/>
  <c r="A52" i="70"/>
  <c r="A50" i="69"/>
  <c r="A51" i="68"/>
  <c r="A41" i="65"/>
  <c r="G17" i="48"/>
  <c r="A18" i="48"/>
  <c r="G16" i="67" l="1"/>
  <c r="A17" i="67"/>
  <c r="B86" i="67"/>
  <c r="B85" i="67"/>
  <c r="B88" i="67"/>
  <c r="B87" i="67"/>
  <c r="A103" i="88"/>
  <c r="A102" i="87"/>
  <c r="A103" i="86"/>
  <c r="A101" i="85"/>
  <c r="A102" i="83"/>
  <c r="A101" i="82"/>
  <c r="A98" i="79"/>
  <c r="A100" i="78"/>
  <c r="A89" i="77"/>
  <c r="A112" i="76"/>
  <c r="A96" i="75"/>
  <c r="A88" i="74"/>
  <c r="A89" i="73"/>
  <c r="A44" i="72"/>
  <c r="A56" i="71"/>
  <c r="A53" i="70"/>
  <c r="A51" i="69"/>
  <c r="A52" i="68"/>
  <c r="A42" i="65"/>
  <c r="A19" i="48"/>
  <c r="G18" i="48"/>
  <c r="B90" i="67" l="1"/>
  <c r="B92" i="67"/>
  <c r="B89" i="67"/>
  <c r="B91" i="67"/>
  <c r="G17" i="67"/>
  <c r="A18" i="67"/>
  <c r="A104" i="88"/>
  <c r="A103" i="87"/>
  <c r="A104" i="86"/>
  <c r="A102" i="85"/>
  <c r="A103" i="83"/>
  <c r="A102" i="82"/>
  <c r="A99" i="79"/>
  <c r="A101" i="78"/>
  <c r="A90" i="77"/>
  <c r="A113" i="76"/>
  <c r="A97" i="75"/>
  <c r="A89" i="74"/>
  <c r="A90" i="73"/>
  <c r="A45" i="72"/>
  <c r="A57" i="71"/>
  <c r="A54" i="70"/>
  <c r="A52" i="69"/>
  <c r="A53" i="68"/>
  <c r="A43" i="65"/>
  <c r="G19" i="48"/>
  <c r="A20" i="48"/>
  <c r="G18" i="67" l="1"/>
  <c r="A19" i="67"/>
  <c r="B96" i="67"/>
  <c r="B94" i="67"/>
  <c r="B95" i="67"/>
  <c r="B93" i="67"/>
  <c r="A105" i="88"/>
  <c r="A104" i="87"/>
  <c r="A105" i="86"/>
  <c r="A103" i="85"/>
  <c r="A104" i="83"/>
  <c r="A103" i="82"/>
  <c r="A100" i="79"/>
  <c r="A102" i="78"/>
  <c r="A91" i="77"/>
  <c r="A114" i="76"/>
  <c r="A98" i="75"/>
  <c r="A90" i="74"/>
  <c r="A91" i="73"/>
  <c r="A46" i="72"/>
  <c r="A58" i="71"/>
  <c r="A55" i="70"/>
  <c r="A53" i="69"/>
  <c r="A54" i="68"/>
  <c r="A57" i="67"/>
  <c r="G57" i="67" s="1"/>
  <c r="A44" i="65"/>
  <c r="A21" i="48"/>
  <c r="G20" i="48"/>
  <c r="G19" i="67" l="1"/>
  <c r="A20" i="67"/>
  <c r="B98" i="67"/>
  <c r="B100" i="67"/>
  <c r="B97" i="67"/>
  <c r="B99" i="67"/>
  <c r="A106" i="88"/>
  <c r="A105" i="87"/>
  <c r="A106" i="86"/>
  <c r="A104" i="85"/>
  <c r="A105" i="83"/>
  <c r="A104" i="82"/>
  <c r="A101" i="79"/>
  <c r="A103" i="78"/>
  <c r="A92" i="77"/>
  <c r="A115" i="76"/>
  <c r="A99" i="75"/>
  <c r="A91" i="74"/>
  <c r="A92" i="73"/>
  <c r="A47" i="72"/>
  <c r="A59" i="71"/>
  <c r="A56" i="70"/>
  <c r="A54" i="69"/>
  <c r="A55" i="68"/>
  <c r="A58" i="67"/>
  <c r="G58" i="67" s="1"/>
  <c r="A45" i="65"/>
  <c r="A22" i="48"/>
  <c r="G21" i="48"/>
  <c r="B108" i="67" l="1"/>
  <c r="B102" i="67"/>
  <c r="B105" i="67" s="1"/>
  <c r="B103" i="67"/>
  <c r="B106" i="67" s="1"/>
  <c r="B101" i="67"/>
  <c r="B104" i="67" s="1"/>
  <c r="B107" i="67" s="1"/>
  <c r="G20" i="67"/>
  <c r="A21" i="67"/>
  <c r="A107" i="88"/>
  <c r="A106" i="87"/>
  <c r="A107" i="86"/>
  <c r="A105" i="85"/>
  <c r="A106" i="83"/>
  <c r="A105" i="82"/>
  <c r="A102" i="79"/>
  <c r="A104" i="78"/>
  <c r="A93" i="77"/>
  <c r="A116" i="76"/>
  <c r="A100" i="75"/>
  <c r="A92" i="74"/>
  <c r="A93" i="73"/>
  <c r="A48" i="72"/>
  <c r="A60" i="71"/>
  <c r="A57" i="70"/>
  <c r="A55" i="69"/>
  <c r="A56" i="68"/>
  <c r="A59" i="67"/>
  <c r="G59" i="67" s="1"/>
  <c r="A46" i="65"/>
  <c r="G22" i="48"/>
  <c r="A23" i="48"/>
  <c r="A24" i="48" s="1"/>
  <c r="G21" i="67" l="1"/>
  <c r="A22" i="67"/>
  <c r="B112" i="67"/>
  <c r="B109" i="67"/>
  <c r="B110" i="67"/>
  <c r="B111" i="67"/>
  <c r="A108" i="88"/>
  <c r="A107" i="87"/>
  <c r="A108" i="86"/>
  <c r="A106" i="85"/>
  <c r="A107" i="83"/>
  <c r="A106" i="82"/>
  <c r="A103" i="79"/>
  <c r="A105" i="78"/>
  <c r="A94" i="77"/>
  <c r="A117" i="76"/>
  <c r="A101" i="75"/>
  <c r="A93" i="74"/>
  <c r="A94" i="73"/>
  <c r="A49" i="72"/>
  <c r="A61" i="71"/>
  <c r="A58" i="70"/>
  <c r="A56" i="69"/>
  <c r="A57" i="68"/>
  <c r="A60" i="67"/>
  <c r="G60" i="67" s="1"/>
  <c r="A47" i="65"/>
  <c r="G24" i="48"/>
  <c r="A25" i="48"/>
  <c r="G25" i="48" s="1"/>
  <c r="G23" i="48"/>
  <c r="G22" i="67" l="1"/>
  <c r="A23" i="67"/>
  <c r="B116" i="67"/>
  <c r="B114" i="67"/>
  <c r="B113" i="67"/>
  <c r="B115" i="67"/>
  <c r="A109" i="88"/>
  <c r="A108" i="87"/>
  <c r="A109" i="86"/>
  <c r="A107" i="85"/>
  <c r="A108" i="83"/>
  <c r="A107" i="82"/>
  <c r="A104" i="79"/>
  <c r="A106" i="78"/>
  <c r="A95" i="77"/>
  <c r="A118" i="76"/>
  <c r="A102" i="75"/>
  <c r="A94" i="74"/>
  <c r="A95" i="73"/>
  <c r="A50" i="72"/>
  <c r="A62" i="71"/>
  <c r="A59" i="70"/>
  <c r="A57" i="69"/>
  <c r="A58" i="68"/>
  <c r="A61" i="67"/>
  <c r="G61" i="67" s="1"/>
  <c r="A48" i="65"/>
  <c r="A27" i="48"/>
  <c r="G26" i="48"/>
  <c r="B118" i="67" l="1"/>
  <c r="B121" i="67" s="1"/>
  <c r="B124" i="67"/>
  <c r="B117" i="67"/>
  <c r="B120" i="67" s="1"/>
  <c r="B123" i="67" s="1"/>
  <c r="B119" i="67"/>
  <c r="B122" i="67" s="1"/>
  <c r="G23" i="67"/>
  <c r="A24" i="67"/>
  <c r="A110" i="88"/>
  <c r="A109" i="87"/>
  <c r="A110" i="86"/>
  <c r="A108" i="85"/>
  <c r="A109" i="83"/>
  <c r="A108" i="82"/>
  <c r="A105" i="79"/>
  <c r="A107" i="78"/>
  <c r="A96" i="77"/>
  <c r="A119" i="76"/>
  <c r="A103" i="75"/>
  <c r="A95" i="74"/>
  <c r="A96" i="73"/>
  <c r="A51" i="72"/>
  <c r="A52" i="72" s="1"/>
  <c r="A63" i="71"/>
  <c r="A60" i="70"/>
  <c r="A58" i="69"/>
  <c r="A59" i="68"/>
  <c r="A62" i="67"/>
  <c r="G62" i="67" s="1"/>
  <c r="A49" i="65"/>
  <c r="G27" i="48"/>
  <c r="A28" i="48"/>
  <c r="G24" i="67" l="1"/>
  <c r="A25" i="67"/>
  <c r="B128" i="67"/>
  <c r="B126" i="67"/>
  <c r="B127" i="67"/>
  <c r="B125" i="67"/>
  <c r="A111" i="88"/>
  <c r="A110" i="87"/>
  <c r="A111" i="86"/>
  <c r="A109" i="85"/>
  <c r="A110" i="83"/>
  <c r="A109" i="82"/>
  <c r="A106" i="79"/>
  <c r="A108" i="78"/>
  <c r="A97" i="77"/>
  <c r="A120" i="76"/>
  <c r="A104" i="75"/>
  <c r="A96" i="74"/>
  <c r="A97" i="73"/>
  <c r="A64" i="71"/>
  <c r="A61" i="70"/>
  <c r="A59" i="69"/>
  <c r="A60" i="69" s="1"/>
  <c r="A60" i="68"/>
  <c r="A63" i="67"/>
  <c r="G63" i="67" s="1"/>
  <c r="A50" i="65"/>
  <c r="A29" i="48"/>
  <c r="G28" i="48"/>
  <c r="G25" i="67" l="1"/>
  <c r="A2" i="68"/>
  <c r="B129" i="67"/>
  <c r="B130" i="67"/>
  <c r="B131" i="67"/>
  <c r="A112" i="88"/>
  <c r="A111" i="87"/>
  <c r="A112" i="86"/>
  <c r="A110" i="85"/>
  <c r="A111" i="83"/>
  <c r="A110" i="82"/>
  <c r="A107" i="79"/>
  <c r="A109" i="78"/>
  <c r="A98" i="77"/>
  <c r="A121" i="76"/>
  <c r="A105" i="75"/>
  <c r="A97" i="74"/>
  <c r="A98" i="73"/>
  <c r="A65" i="71"/>
  <c r="A62" i="70"/>
  <c r="A61" i="68"/>
  <c r="A64" i="67"/>
  <c r="G64" i="67" s="1"/>
  <c r="A51" i="65"/>
  <c r="G29" i="48"/>
  <c r="A8" i="63"/>
  <c r="B23" i="68" l="1"/>
  <c r="G2" i="68"/>
  <c r="A3" i="68"/>
  <c r="A113" i="88"/>
  <c r="A112" i="87"/>
  <c r="A113" i="86"/>
  <c r="A111" i="85"/>
  <c r="A112" i="83"/>
  <c r="A111" i="82"/>
  <c r="A108" i="79"/>
  <c r="A110" i="78"/>
  <c r="A99" i="77"/>
  <c r="A122" i="76"/>
  <c r="A106" i="75"/>
  <c r="A98" i="74"/>
  <c r="A99" i="73"/>
  <c r="A66" i="71"/>
  <c r="A63" i="70"/>
  <c r="A62" i="68"/>
  <c r="A65" i="67"/>
  <c r="G65" i="67" s="1"/>
  <c r="A52" i="65"/>
  <c r="A9" i="63"/>
  <c r="G8" i="63"/>
  <c r="G3" i="68" l="1"/>
  <c r="A4" i="68"/>
  <c r="B25" i="68"/>
  <c r="G25" i="68" s="1"/>
  <c r="B27" i="68"/>
  <c r="B26" i="68"/>
  <c r="G26" i="68" s="1"/>
  <c r="G23" i="68"/>
  <c r="B24" i="68"/>
  <c r="G24" i="68" s="1"/>
  <c r="A114" i="88"/>
  <c r="A113" i="87"/>
  <c r="A114" i="86"/>
  <c r="A112" i="85"/>
  <c r="A113" i="83"/>
  <c r="A112" i="82"/>
  <c r="A109" i="79"/>
  <c r="A111" i="78"/>
  <c r="A100" i="77"/>
  <c r="A123" i="76"/>
  <c r="A107" i="75"/>
  <c r="A99" i="74"/>
  <c r="A100" i="73"/>
  <c r="A67" i="71"/>
  <c r="A64" i="70"/>
  <c r="A63" i="68"/>
  <c r="A66" i="67"/>
  <c r="G66" i="67" s="1"/>
  <c r="A53" i="65"/>
  <c r="G9" i="63"/>
  <c r="A10" i="63"/>
  <c r="B31" i="68" l="1"/>
  <c r="B30" i="68"/>
  <c r="G30" i="68" s="1"/>
  <c r="B29" i="68"/>
  <c r="G29" i="68" s="1"/>
  <c r="B28" i="68"/>
  <c r="G28" i="68" s="1"/>
  <c r="G27" i="68"/>
  <c r="G4" i="68"/>
  <c r="A5" i="68"/>
  <c r="A115" i="88"/>
  <c r="A114" i="87"/>
  <c r="A115" i="86"/>
  <c r="A113" i="85"/>
  <c r="A114" i="83"/>
  <c r="A113" i="82"/>
  <c r="A110" i="79"/>
  <c r="A112" i="78"/>
  <c r="A101" i="77"/>
  <c r="A124" i="76"/>
  <c r="A108" i="75"/>
  <c r="A100" i="74"/>
  <c r="A101" i="73"/>
  <c r="A68" i="71"/>
  <c r="A65" i="70"/>
  <c r="A64" i="68"/>
  <c r="A67" i="67"/>
  <c r="A54" i="65"/>
  <c r="G10" i="63"/>
  <c r="A11" i="63"/>
  <c r="G5" i="68" l="1"/>
  <c r="A6" i="68"/>
  <c r="B35" i="68"/>
  <c r="B34" i="68"/>
  <c r="G34" i="68" s="1"/>
  <c r="B33" i="68"/>
  <c r="G33" i="68" s="1"/>
  <c r="B32" i="68"/>
  <c r="G32" i="68" s="1"/>
  <c r="G31" i="68"/>
  <c r="A116" i="88"/>
  <c r="A115" i="87"/>
  <c r="A116" i="86"/>
  <c r="A114" i="85"/>
  <c r="A115" i="83"/>
  <c r="A114" i="82"/>
  <c r="A111" i="79"/>
  <c r="A113" i="78"/>
  <c r="A102" i="77"/>
  <c r="A125" i="76"/>
  <c r="A109" i="75"/>
  <c r="A101" i="74"/>
  <c r="A102" i="73"/>
  <c r="A53" i="72"/>
  <c r="A69" i="71"/>
  <c r="A70" i="71" s="1"/>
  <c r="A66" i="70"/>
  <c r="A68" i="67"/>
  <c r="G68" i="67" s="1"/>
  <c r="G67" i="67"/>
  <c r="A65" i="68"/>
  <c r="A69" i="67"/>
  <c r="G69" i="67" s="1"/>
  <c r="A55" i="65"/>
  <c r="G11" i="63"/>
  <c r="A12" i="63"/>
  <c r="G6" i="68" l="1"/>
  <c r="A7" i="68"/>
  <c r="B37" i="68"/>
  <c r="G37" i="68" s="1"/>
  <c r="B38" i="68"/>
  <c r="G38" i="68" s="1"/>
  <c r="B39" i="68"/>
  <c r="B36" i="68"/>
  <c r="G36" i="68" s="1"/>
  <c r="G35" i="68"/>
  <c r="A117" i="88"/>
  <c r="A116" i="87"/>
  <c r="A117" i="86"/>
  <c r="A115" i="85"/>
  <c r="A116" i="83"/>
  <c r="A115" i="82"/>
  <c r="A112" i="79"/>
  <c r="A114" i="78"/>
  <c r="A103" i="77"/>
  <c r="A126" i="76"/>
  <c r="A110" i="75"/>
  <c r="A102" i="74"/>
  <c r="A103" i="73"/>
  <c r="A54" i="72"/>
  <c r="A71" i="71"/>
  <c r="A67" i="70"/>
  <c r="A61" i="69"/>
  <c r="A66" i="68"/>
  <c r="A70" i="67"/>
  <c r="G70" i="67" s="1"/>
  <c r="A56" i="65"/>
  <c r="A13" i="63"/>
  <c r="G12" i="63"/>
  <c r="G7" i="68" l="1"/>
  <c r="A8" i="68"/>
  <c r="B43" i="68"/>
  <c r="B40" i="68"/>
  <c r="G40" i="68" s="1"/>
  <c r="B42" i="68"/>
  <c r="G42" i="68" s="1"/>
  <c r="B41" i="68"/>
  <c r="G41" i="68" s="1"/>
  <c r="G39" i="68"/>
  <c r="A118" i="88"/>
  <c r="A117" i="87"/>
  <c r="A118" i="86"/>
  <c r="A116" i="85"/>
  <c r="A117" i="83"/>
  <c r="A116" i="82"/>
  <c r="A113" i="79"/>
  <c r="A115" i="78"/>
  <c r="A104" i="77"/>
  <c r="A127" i="76"/>
  <c r="A111" i="75"/>
  <c r="A103" i="74"/>
  <c r="A104" i="73"/>
  <c r="A55" i="72"/>
  <c r="A72" i="71"/>
  <c r="A68" i="70"/>
  <c r="A62" i="69"/>
  <c r="A67" i="68"/>
  <c r="A71" i="67"/>
  <c r="G71" i="67" s="1"/>
  <c r="A57" i="65"/>
  <c r="A14" i="63"/>
  <c r="G13" i="63"/>
  <c r="G8" i="68" l="1"/>
  <c r="A9" i="68"/>
  <c r="B44" i="68"/>
  <c r="G44" i="68" s="1"/>
  <c r="B45" i="68"/>
  <c r="G45" i="68" s="1"/>
  <c r="B47" i="68"/>
  <c r="B46" i="68"/>
  <c r="G46" i="68" s="1"/>
  <c r="G43" i="68"/>
  <c r="A119" i="88"/>
  <c r="A118" i="87"/>
  <c r="A119" i="86"/>
  <c r="A117" i="85"/>
  <c r="A118" i="83"/>
  <c r="A117" i="82"/>
  <c r="A114" i="79"/>
  <c r="A116" i="78"/>
  <c r="A105" i="77"/>
  <c r="A128" i="76"/>
  <c r="A112" i="75"/>
  <c r="A104" i="74"/>
  <c r="A105" i="73"/>
  <c r="A73" i="71"/>
  <c r="A69" i="70"/>
  <c r="A63" i="69"/>
  <c r="A64" i="69" s="1"/>
  <c r="A68" i="68"/>
  <c r="A72" i="67"/>
  <c r="G72" i="67" s="1"/>
  <c r="A58" i="65"/>
  <c r="A15" i="63"/>
  <c r="G14" i="63"/>
  <c r="G9" i="68" l="1"/>
  <c r="A10" i="68"/>
  <c r="B48" i="68"/>
  <c r="G48" i="68" s="1"/>
  <c r="B49" i="68"/>
  <c r="G49" i="68" s="1"/>
  <c r="B50" i="68"/>
  <c r="G50" i="68" s="1"/>
  <c r="B51" i="68"/>
  <c r="G47" i="68"/>
  <c r="A120" i="88"/>
  <c r="A119" i="87"/>
  <c r="A120" i="86"/>
  <c r="A118" i="85"/>
  <c r="A119" i="83"/>
  <c r="A118" i="82"/>
  <c r="A115" i="79"/>
  <c r="A117" i="78"/>
  <c r="A106" i="77"/>
  <c r="A129" i="76"/>
  <c r="A113" i="75"/>
  <c r="A105" i="74"/>
  <c r="A106" i="73"/>
  <c r="A61" i="72"/>
  <c r="A74" i="71"/>
  <c r="A70" i="70"/>
  <c r="A65" i="69"/>
  <c r="A69" i="68"/>
  <c r="A73" i="67"/>
  <c r="G73" i="67" s="1"/>
  <c r="A59" i="65"/>
  <c r="G15" i="63"/>
  <c r="A16" i="63"/>
  <c r="B52" i="68" l="1"/>
  <c r="G52" i="68" s="1"/>
  <c r="B53" i="68"/>
  <c r="G53" i="68" s="1"/>
  <c r="B54" i="68"/>
  <c r="G54" i="68" s="1"/>
  <c r="B55" i="68"/>
  <c r="G51" i="68"/>
  <c r="G10" i="68"/>
  <c r="A11" i="68"/>
  <c r="A121" i="88"/>
  <c r="A120" i="87"/>
  <c r="A121" i="86"/>
  <c r="A119" i="85"/>
  <c r="A120" i="83"/>
  <c r="A119" i="82"/>
  <c r="A116" i="79"/>
  <c r="A118" i="78"/>
  <c r="A107" i="77"/>
  <c r="A130" i="76"/>
  <c r="A114" i="75"/>
  <c r="A106" i="74"/>
  <c r="A107" i="73"/>
  <c r="A62" i="72"/>
  <c r="A75" i="71"/>
  <c r="A71" i="70"/>
  <c r="A66" i="69"/>
  <c r="A70" i="68"/>
  <c r="A74" i="67"/>
  <c r="G74" i="67" s="1"/>
  <c r="A60" i="65"/>
  <c r="A17" i="63"/>
  <c r="G16" i="63"/>
  <c r="B56" i="68" l="1"/>
  <c r="G56" i="68" s="1"/>
  <c r="B57" i="68"/>
  <c r="G57" i="68" s="1"/>
  <c r="B58" i="68"/>
  <c r="G58" i="68" s="1"/>
  <c r="B59" i="68"/>
  <c r="G55" i="68"/>
  <c r="G11" i="68"/>
  <c r="A12" i="68"/>
  <c r="A122" i="88"/>
  <c r="A121" i="87"/>
  <c r="A122" i="86"/>
  <c r="A120" i="85"/>
  <c r="A121" i="83"/>
  <c r="A120" i="82"/>
  <c r="A117" i="79"/>
  <c r="A119" i="78"/>
  <c r="A108" i="77"/>
  <c r="A131" i="76"/>
  <c r="A115" i="75"/>
  <c r="A107" i="74"/>
  <c r="A108" i="73"/>
  <c r="A63" i="72"/>
  <c r="A76" i="71"/>
  <c r="A72" i="70"/>
  <c r="A67" i="69"/>
  <c r="A71" i="68"/>
  <c r="A75" i="67"/>
  <c r="G75" i="67" s="1"/>
  <c r="A61" i="65"/>
  <c r="G17" i="63"/>
  <c r="A18" i="63"/>
  <c r="B61" i="68" l="1"/>
  <c r="B62" i="68"/>
  <c r="B67" i="68"/>
  <c r="B60" i="68"/>
  <c r="G59" i="68"/>
  <c r="G12" i="68"/>
  <c r="A13" i="68"/>
  <c r="A123" i="88"/>
  <c r="A122" i="87"/>
  <c r="A123" i="86"/>
  <c r="A121" i="85"/>
  <c r="A122" i="83"/>
  <c r="A121" i="82"/>
  <c r="A118" i="79"/>
  <c r="A120" i="78"/>
  <c r="A109" i="77"/>
  <c r="A132" i="76"/>
  <c r="A116" i="75"/>
  <c r="A108" i="74"/>
  <c r="A109" i="73"/>
  <c r="A64" i="72"/>
  <c r="A77" i="71"/>
  <c r="A73" i="70"/>
  <c r="A68" i="69"/>
  <c r="A72" i="68"/>
  <c r="A76" i="67"/>
  <c r="G76" i="67" s="1"/>
  <c r="A62" i="65"/>
  <c r="G18" i="63"/>
  <c r="A19" i="63"/>
  <c r="G13" i="68" l="1"/>
  <c r="A14" i="68"/>
  <c r="B63" i="68"/>
  <c r="G60" i="68"/>
  <c r="B65" i="68"/>
  <c r="G65" i="68" s="1"/>
  <c r="G62" i="68"/>
  <c r="B70" i="68"/>
  <c r="G70" i="68" s="1"/>
  <c r="B71" i="68"/>
  <c r="B68" i="68"/>
  <c r="G68" i="68" s="1"/>
  <c r="B69" i="68"/>
  <c r="G69" i="68" s="1"/>
  <c r="G67" i="68"/>
  <c r="B64" i="68"/>
  <c r="G64" i="68" s="1"/>
  <c r="G61" i="68"/>
  <c r="A124" i="88"/>
  <c r="A123" i="87"/>
  <c r="A124" i="86"/>
  <c r="A122" i="85"/>
  <c r="A123" i="83"/>
  <c r="A122" i="82"/>
  <c r="A119" i="79"/>
  <c r="A121" i="78"/>
  <c r="A110" i="77"/>
  <c r="A133" i="76"/>
  <c r="A117" i="75"/>
  <c r="A109" i="74"/>
  <c r="A110" i="73"/>
  <c r="A65" i="72"/>
  <c r="A78" i="71"/>
  <c r="A74" i="70"/>
  <c r="A69" i="69"/>
  <c r="A73" i="68"/>
  <c r="A77" i="67"/>
  <c r="G77" i="67" s="1"/>
  <c r="A63" i="65"/>
  <c r="G19" i="63"/>
  <c r="B74" i="68" l="1"/>
  <c r="B73" i="68"/>
  <c r="B72" i="68"/>
  <c r="G72" i="68" s="1"/>
  <c r="B75" i="68"/>
  <c r="G71" i="68"/>
  <c r="G14" i="68"/>
  <c r="A15" i="68"/>
  <c r="B66" i="68"/>
  <c r="G66" i="68" s="1"/>
  <c r="G63" i="68"/>
  <c r="A125" i="88"/>
  <c r="A124" i="87"/>
  <c r="A125" i="86"/>
  <c r="A123" i="85"/>
  <c r="A124" i="83"/>
  <c r="A123" i="82"/>
  <c r="A120" i="79"/>
  <c r="A122" i="78"/>
  <c r="A111" i="77"/>
  <c r="A134" i="76"/>
  <c r="A118" i="75"/>
  <c r="A110" i="74"/>
  <c r="A111" i="73"/>
  <c r="A66" i="72"/>
  <c r="A79" i="71"/>
  <c r="A70" i="69"/>
  <c r="G73" i="68"/>
  <c r="A74" i="68"/>
  <c r="A78" i="67"/>
  <c r="G78" i="67" s="1"/>
  <c r="A64" i="65"/>
  <c r="G20" i="63"/>
  <c r="A21" i="63"/>
  <c r="B76" i="68" l="1"/>
  <c r="B78" i="68"/>
  <c r="B77" i="68"/>
  <c r="B79" i="68"/>
  <c r="G15" i="68"/>
  <c r="A16" i="68"/>
  <c r="A126" i="88"/>
  <c r="A125" i="87"/>
  <c r="A126" i="86"/>
  <c r="A124" i="85"/>
  <c r="A125" i="83"/>
  <c r="A124" i="82"/>
  <c r="A121" i="79"/>
  <c r="A123" i="78"/>
  <c r="A112" i="77"/>
  <c r="A135" i="76"/>
  <c r="A119" i="75"/>
  <c r="A111" i="74"/>
  <c r="A112" i="73"/>
  <c r="A67" i="72"/>
  <c r="A80" i="71"/>
  <c r="A75" i="70"/>
  <c r="A71" i="69"/>
  <c r="A75" i="68"/>
  <c r="G74" i="68"/>
  <c r="A79" i="67"/>
  <c r="G79" i="67" s="1"/>
  <c r="A65" i="65"/>
  <c r="A22" i="63"/>
  <c r="G21" i="63"/>
  <c r="G16" i="68" l="1"/>
  <c r="A17" i="68"/>
  <c r="B80" i="68"/>
  <c r="B83" i="68"/>
  <c r="B82" i="68"/>
  <c r="B81" i="68"/>
  <c r="A127" i="88"/>
  <c r="A126" i="87"/>
  <c r="A127" i="86"/>
  <c r="A125" i="85"/>
  <c r="A126" i="83"/>
  <c r="A125" i="82"/>
  <c r="A122" i="79"/>
  <c r="A124" i="78"/>
  <c r="A113" i="77"/>
  <c r="A136" i="76"/>
  <c r="A120" i="75"/>
  <c r="A112" i="74"/>
  <c r="A113" i="73"/>
  <c r="A81" i="71"/>
  <c r="A76" i="70"/>
  <c r="A72" i="69"/>
  <c r="G75" i="68"/>
  <c r="A76" i="68"/>
  <c r="A80" i="67"/>
  <c r="G80" i="67" s="1"/>
  <c r="A66" i="65"/>
  <c r="G22" i="63"/>
  <c r="A23" i="63"/>
  <c r="G23" i="63" s="1"/>
  <c r="B84" i="68" l="1"/>
  <c r="B87" i="68"/>
  <c r="B86" i="68"/>
  <c r="B85" i="68"/>
  <c r="G17" i="68"/>
  <c r="A18" i="68"/>
  <c r="A128" i="88"/>
  <c r="A127" i="87"/>
  <c r="A128" i="86"/>
  <c r="A126" i="85"/>
  <c r="A127" i="83"/>
  <c r="A126" i="82"/>
  <c r="A123" i="79"/>
  <c r="A125" i="78"/>
  <c r="A114" i="77"/>
  <c r="A137" i="76"/>
  <c r="A121" i="75"/>
  <c r="A113" i="74"/>
  <c r="A114" i="73"/>
  <c r="A82" i="71"/>
  <c r="A77" i="70"/>
  <c r="A73" i="69"/>
  <c r="A77" i="68"/>
  <c r="G76" i="68"/>
  <c r="A81" i="67"/>
  <c r="G81" i="67" s="1"/>
  <c r="A83" i="66"/>
  <c r="G83" i="66" s="1"/>
  <c r="G18" i="68" l="1"/>
  <c r="A19" i="68"/>
  <c r="B90" i="68"/>
  <c r="B89" i="68"/>
  <c r="B88" i="68"/>
  <c r="B91" i="68"/>
  <c r="A129" i="88"/>
  <c r="A128" i="87"/>
  <c r="A129" i="86"/>
  <c r="A127" i="85"/>
  <c r="A128" i="83"/>
  <c r="A127" i="82"/>
  <c r="A124" i="79"/>
  <c r="A126" i="78"/>
  <c r="A115" i="77"/>
  <c r="A138" i="76"/>
  <c r="A122" i="75"/>
  <c r="A114" i="74"/>
  <c r="A115" i="73"/>
  <c r="A83" i="71"/>
  <c r="A78" i="70"/>
  <c r="A74" i="69"/>
  <c r="G77" i="68"/>
  <c r="A78" i="68"/>
  <c r="A82" i="67"/>
  <c r="G82" i="67" s="1"/>
  <c r="A84" i="66"/>
  <c r="G84" i="66" s="1"/>
  <c r="B92" i="68" l="1"/>
  <c r="B95" i="68"/>
  <c r="B94" i="68"/>
  <c r="B93" i="68"/>
  <c r="G19" i="68"/>
  <c r="A20" i="68"/>
  <c r="A130" i="88"/>
  <c r="A129" i="87"/>
  <c r="A130" i="86"/>
  <c r="A128" i="85"/>
  <c r="A129" i="83"/>
  <c r="A128" i="82"/>
  <c r="A125" i="79"/>
  <c r="A127" i="78"/>
  <c r="A116" i="77"/>
  <c r="A139" i="76"/>
  <c r="A123" i="75"/>
  <c r="A115" i="74"/>
  <c r="A116" i="73"/>
  <c r="A84" i="71"/>
  <c r="A79" i="70"/>
  <c r="A75" i="69"/>
  <c r="A79" i="68"/>
  <c r="G78" i="68"/>
  <c r="A83" i="67"/>
  <c r="G83" i="67" s="1"/>
  <c r="A85" i="66"/>
  <c r="G20" i="68" l="1"/>
  <c r="A109" i="68"/>
  <c r="B98" i="68"/>
  <c r="B101" i="68" s="1"/>
  <c r="B97" i="68"/>
  <c r="B100" i="68" s="1"/>
  <c r="B96" i="68"/>
  <c r="B99" i="68" s="1"/>
  <c r="B102" i="68" s="1"/>
  <c r="B103" i="68"/>
  <c r="A131" i="88"/>
  <c r="A130" i="87"/>
  <c r="A131" i="86"/>
  <c r="A129" i="85"/>
  <c r="A130" i="83"/>
  <c r="A129" i="82"/>
  <c r="A126" i="79"/>
  <c r="A128" i="78"/>
  <c r="A117" i="77"/>
  <c r="A140" i="76"/>
  <c r="A124" i="75"/>
  <c r="A116" i="74"/>
  <c r="A117" i="73"/>
  <c r="A85" i="71"/>
  <c r="A86" i="71" s="1"/>
  <c r="A80" i="70"/>
  <c r="G85" i="66"/>
  <c r="A86" i="66"/>
  <c r="G79" i="68"/>
  <c r="A80" i="68"/>
  <c r="A84" i="67"/>
  <c r="G84" i="67" s="1"/>
  <c r="B106" i="68" l="1"/>
  <c r="B114" i="68" s="1"/>
  <c r="B105" i="68"/>
  <c r="B104" i="68"/>
  <c r="G109" i="68"/>
  <c r="A110" i="68"/>
  <c r="A132" i="88"/>
  <c r="A131" i="87"/>
  <c r="A132" i="86"/>
  <c r="A130" i="85"/>
  <c r="A131" i="83"/>
  <c r="A130" i="82"/>
  <c r="A127" i="79"/>
  <c r="A129" i="78"/>
  <c r="A118" i="77"/>
  <c r="A141" i="76"/>
  <c r="A125" i="75"/>
  <c r="A117" i="74"/>
  <c r="A118" i="73"/>
  <c r="A87" i="71"/>
  <c r="A81" i="70"/>
  <c r="A82" i="70" s="1"/>
  <c r="A81" i="69"/>
  <c r="G86" i="66"/>
  <c r="A87" i="66"/>
  <c r="A81" i="68"/>
  <c r="G80" i="68"/>
  <c r="A85" i="67"/>
  <c r="G85" i="67" s="1"/>
  <c r="G110" i="68" l="1"/>
  <c r="A111" i="68"/>
  <c r="B115" i="68"/>
  <c r="B118" i="68"/>
  <c r="B117" i="68"/>
  <c r="B116" i="68"/>
  <c r="A133" i="88"/>
  <c r="A132" i="87"/>
  <c r="A133" i="86"/>
  <c r="A131" i="85"/>
  <c r="A132" i="83"/>
  <c r="A131" i="82"/>
  <c r="A128" i="79"/>
  <c r="A130" i="78"/>
  <c r="A119" i="77"/>
  <c r="A142" i="76"/>
  <c r="A126" i="75"/>
  <c r="A118" i="74"/>
  <c r="A119" i="73"/>
  <c r="A88" i="71"/>
  <c r="A82" i="69"/>
  <c r="G87" i="66"/>
  <c r="A88" i="66"/>
  <c r="G81" i="68"/>
  <c r="A82" i="68"/>
  <c r="A86" i="67"/>
  <c r="G86" i="67" s="1"/>
  <c r="B121" i="68" l="1"/>
  <c r="B120" i="68"/>
  <c r="B119" i="68"/>
  <c r="B122" i="68"/>
  <c r="G111" i="68"/>
  <c r="A2" i="69"/>
  <c r="A134" i="88"/>
  <c r="A133" i="87"/>
  <c r="A134" i="86"/>
  <c r="A132" i="85"/>
  <c r="A133" i="83"/>
  <c r="A132" i="82"/>
  <c r="A129" i="79"/>
  <c r="A131" i="78"/>
  <c r="A120" i="77"/>
  <c r="A143" i="76"/>
  <c r="A127" i="75"/>
  <c r="A119" i="74"/>
  <c r="A120" i="73"/>
  <c r="A89" i="71"/>
  <c r="A83" i="69"/>
  <c r="G88" i="66"/>
  <c r="A89" i="66"/>
  <c r="A83" i="68"/>
  <c r="G82" i="68"/>
  <c r="A87" i="67"/>
  <c r="G87" i="67" s="1"/>
  <c r="B20" i="69" l="1"/>
  <c r="G2" i="69"/>
  <c r="A3" i="69"/>
  <c r="B125" i="68"/>
  <c r="B128" i="68" s="1"/>
  <c r="G128" i="68" s="1"/>
  <c r="B124" i="68"/>
  <c r="B127" i="68" s="1"/>
  <c r="G127" i="68" s="1"/>
  <c r="B123" i="68"/>
  <c r="B126" i="68" s="1"/>
  <c r="A135" i="88"/>
  <c r="A134" i="87"/>
  <c r="A135" i="86"/>
  <c r="A133" i="85"/>
  <c r="A134" i="83"/>
  <c r="A133" i="82"/>
  <c r="A130" i="79"/>
  <c r="A132" i="78"/>
  <c r="A121" i="77"/>
  <c r="A144" i="76"/>
  <c r="A128" i="75"/>
  <c r="A120" i="74"/>
  <c r="A121" i="73"/>
  <c r="A90" i="71"/>
  <c r="A84" i="69"/>
  <c r="G89" i="66"/>
  <c r="A90" i="66"/>
  <c r="G83" i="68"/>
  <c r="A84" i="68"/>
  <c r="A88" i="67"/>
  <c r="G88" i="67" s="1"/>
  <c r="B129" i="68" l="1"/>
  <c r="G129" i="68" s="1"/>
  <c r="G126" i="68"/>
  <c r="G3" i="69"/>
  <c r="A4" i="69"/>
  <c r="B24" i="69"/>
  <c r="B21" i="69"/>
  <c r="G21" i="69" s="1"/>
  <c r="B22" i="69"/>
  <c r="G22" i="69" s="1"/>
  <c r="B23" i="69"/>
  <c r="G23" i="69" s="1"/>
  <c r="G20" i="69"/>
  <c r="A136" i="88"/>
  <c r="A135" i="87"/>
  <c r="A136" i="86"/>
  <c r="A134" i="85"/>
  <c r="A135" i="83"/>
  <c r="A134" i="82"/>
  <c r="A131" i="79"/>
  <c r="A133" i="78"/>
  <c r="A122" i="77"/>
  <c r="A145" i="76"/>
  <c r="A129" i="75"/>
  <c r="A121" i="74"/>
  <c r="A122" i="73"/>
  <c r="A91" i="71"/>
  <c r="A85" i="69"/>
  <c r="G90" i="66"/>
  <c r="A91" i="66"/>
  <c r="A85" i="68"/>
  <c r="G84" i="68"/>
  <c r="A89" i="67"/>
  <c r="G89" i="67" s="1"/>
  <c r="G4" i="69" l="1"/>
  <c r="A5" i="69"/>
  <c r="B26" i="69"/>
  <c r="G26" i="69" s="1"/>
  <c r="B27" i="69"/>
  <c r="G27" i="69" s="1"/>
  <c r="G24" i="69"/>
  <c r="B28" i="69"/>
  <c r="B25" i="69"/>
  <c r="G25" i="69" s="1"/>
  <c r="A137" i="88"/>
  <c r="A136" i="87"/>
  <c r="A137" i="86"/>
  <c r="A135" i="85"/>
  <c r="A136" i="83"/>
  <c r="A135" i="82"/>
  <c r="A132" i="79"/>
  <c r="A134" i="78"/>
  <c r="A123" i="77"/>
  <c r="A146" i="76"/>
  <c r="A130" i="75"/>
  <c r="A122" i="74"/>
  <c r="A123" i="73"/>
  <c r="A92" i="71"/>
  <c r="A86" i="69"/>
  <c r="G91" i="66"/>
  <c r="A92" i="66"/>
  <c r="G85" i="68"/>
  <c r="A86" i="68"/>
  <c r="A90" i="67"/>
  <c r="G90" i="67" s="1"/>
  <c r="B30" i="69" l="1"/>
  <c r="G30" i="69" s="1"/>
  <c r="B31" i="69"/>
  <c r="G31" i="69" s="1"/>
  <c r="B32" i="69"/>
  <c r="B29" i="69"/>
  <c r="G29" i="69" s="1"/>
  <c r="G28" i="69"/>
  <c r="A6" i="69"/>
  <c r="G5" i="69"/>
  <c r="A138" i="88"/>
  <c r="A137" i="87"/>
  <c r="A138" i="86"/>
  <c r="A136" i="85"/>
  <c r="A137" i="83"/>
  <c r="A136" i="82"/>
  <c r="A133" i="79"/>
  <c r="A135" i="78"/>
  <c r="A124" i="77"/>
  <c r="A147" i="76"/>
  <c r="A131" i="75"/>
  <c r="A123" i="74"/>
  <c r="A124" i="73"/>
  <c r="A93" i="71"/>
  <c r="A83" i="70"/>
  <c r="A87" i="69"/>
  <c r="G92" i="66"/>
  <c r="A93" i="66"/>
  <c r="A87" i="68"/>
  <c r="G86" i="68"/>
  <c r="A91" i="67"/>
  <c r="G91" i="67" s="1"/>
  <c r="A7" i="69" l="1"/>
  <c r="G6" i="69"/>
  <c r="B36" i="69"/>
  <c r="B33" i="69"/>
  <c r="G33" i="69" s="1"/>
  <c r="B34" i="69"/>
  <c r="G34" i="69" s="1"/>
  <c r="B35" i="69"/>
  <c r="G35" i="69" s="1"/>
  <c r="G32" i="69"/>
  <c r="A139" i="88"/>
  <c r="A138" i="87"/>
  <c r="A139" i="86"/>
  <c r="A137" i="85"/>
  <c r="A138" i="83"/>
  <c r="A137" i="82"/>
  <c r="A134" i="79"/>
  <c r="A136" i="78"/>
  <c r="A125" i="77"/>
  <c r="A148" i="76"/>
  <c r="A132" i="75"/>
  <c r="A124" i="74"/>
  <c r="A125" i="73"/>
  <c r="A94" i="71"/>
  <c r="A84" i="70"/>
  <c r="A88" i="69"/>
  <c r="G93" i="66"/>
  <c r="A94" i="66"/>
  <c r="G87" i="68"/>
  <c r="A88" i="68"/>
  <c r="A92" i="67"/>
  <c r="G92" i="67" s="1"/>
  <c r="B40" i="69" l="1"/>
  <c r="B37" i="69"/>
  <c r="G37" i="69" s="1"/>
  <c r="B38" i="69"/>
  <c r="G38" i="69" s="1"/>
  <c r="B39" i="69"/>
  <c r="G39" i="69" s="1"/>
  <c r="G36" i="69"/>
  <c r="G7" i="69"/>
  <c r="A8" i="69"/>
  <c r="A140" i="88"/>
  <c r="A139" i="87"/>
  <c r="A140" i="86"/>
  <c r="A138" i="85"/>
  <c r="A139" i="83"/>
  <c r="A138" i="82"/>
  <c r="A135" i="79"/>
  <c r="A137" i="78"/>
  <c r="A126" i="77"/>
  <c r="A149" i="76"/>
  <c r="A133" i="75"/>
  <c r="A125" i="74"/>
  <c r="A126" i="73"/>
  <c r="A95" i="71"/>
  <c r="A85" i="70"/>
  <c r="A89" i="69"/>
  <c r="G94" i="66"/>
  <c r="A95" i="66"/>
  <c r="A89" i="68"/>
  <c r="G88" i="68"/>
  <c r="A93" i="67"/>
  <c r="G93" i="67" s="1"/>
  <c r="G8" i="69" l="1"/>
  <c r="A9" i="69"/>
  <c r="B42" i="69"/>
  <c r="G42" i="69" s="1"/>
  <c r="B43" i="69"/>
  <c r="G43" i="69" s="1"/>
  <c r="B44" i="69"/>
  <c r="B41" i="69"/>
  <c r="G41" i="69" s="1"/>
  <c r="G40" i="69"/>
  <c r="A141" i="88"/>
  <c r="A140" i="87"/>
  <c r="A141" i="86"/>
  <c r="A139" i="85"/>
  <c r="A140" i="83"/>
  <c r="A139" i="82"/>
  <c r="A136" i="79"/>
  <c r="A138" i="78"/>
  <c r="A127" i="77"/>
  <c r="A150" i="76"/>
  <c r="A134" i="75"/>
  <c r="A126" i="74"/>
  <c r="A127" i="73"/>
  <c r="A96" i="71"/>
  <c r="A86" i="70"/>
  <c r="A90" i="69"/>
  <c r="G95" i="66"/>
  <c r="A96" i="66"/>
  <c r="G89" i="68"/>
  <c r="A90" i="68"/>
  <c r="A94" i="67"/>
  <c r="G94" i="67" s="1"/>
  <c r="G9" i="69" l="1"/>
  <c r="A10" i="69"/>
  <c r="B48" i="69"/>
  <c r="B45" i="69"/>
  <c r="G45" i="69" s="1"/>
  <c r="B46" i="69"/>
  <c r="G46" i="69" s="1"/>
  <c r="B47" i="69"/>
  <c r="G47" i="69" s="1"/>
  <c r="G44" i="69"/>
  <c r="A142" i="88"/>
  <c r="A141" i="87"/>
  <c r="A142" i="86"/>
  <c r="A140" i="85"/>
  <c r="A141" i="83"/>
  <c r="A140" i="82"/>
  <c r="A137" i="79"/>
  <c r="A139" i="78"/>
  <c r="A128" i="77"/>
  <c r="A151" i="76"/>
  <c r="A135" i="75"/>
  <c r="A127" i="74"/>
  <c r="A128" i="73"/>
  <c r="A97" i="71"/>
  <c r="A87" i="70"/>
  <c r="A91" i="69"/>
  <c r="G96" i="66"/>
  <c r="A97" i="66"/>
  <c r="A91" i="68"/>
  <c r="G90" i="68"/>
  <c r="A95" i="67"/>
  <c r="G95" i="67" s="1"/>
  <c r="A11" i="69" l="1"/>
  <c r="G10" i="69"/>
  <c r="B52" i="69"/>
  <c r="B49" i="69"/>
  <c r="G49" i="69" s="1"/>
  <c r="B50" i="69"/>
  <c r="G50" i="69" s="1"/>
  <c r="B51" i="69"/>
  <c r="G51" i="69" s="1"/>
  <c r="G48" i="69"/>
  <c r="A143" i="88"/>
  <c r="A142" i="87"/>
  <c r="A143" i="86"/>
  <c r="A141" i="85"/>
  <c r="A142" i="83"/>
  <c r="A141" i="82"/>
  <c r="A138" i="79"/>
  <c r="A140" i="78"/>
  <c r="A129" i="77"/>
  <c r="A152" i="76"/>
  <c r="A136" i="75"/>
  <c r="A128" i="74"/>
  <c r="A129" i="73"/>
  <c r="A98" i="71"/>
  <c r="A88" i="70"/>
  <c r="G97" i="66"/>
  <c r="A98" i="66"/>
  <c r="G91" i="68"/>
  <c r="A92" i="68"/>
  <c r="A96" i="67"/>
  <c r="G96" i="67" s="1"/>
  <c r="B54" i="69" l="1"/>
  <c r="G54" i="69" s="1"/>
  <c r="B55" i="69"/>
  <c r="G55" i="69" s="1"/>
  <c r="B56" i="69"/>
  <c r="B53" i="69"/>
  <c r="G53" i="69" s="1"/>
  <c r="G52" i="69"/>
  <c r="A12" i="69"/>
  <c r="G11" i="69"/>
  <c r="A144" i="88"/>
  <c r="A143" i="87"/>
  <c r="A144" i="86"/>
  <c r="A142" i="85"/>
  <c r="A143" i="83"/>
  <c r="A142" i="82"/>
  <c r="A139" i="79"/>
  <c r="A141" i="78"/>
  <c r="A130" i="77"/>
  <c r="A153" i="76"/>
  <c r="A137" i="75"/>
  <c r="A129" i="74"/>
  <c r="A130" i="73"/>
  <c r="A99" i="71"/>
  <c r="A89" i="70"/>
  <c r="G98" i="66"/>
  <c r="A99" i="66"/>
  <c r="A93" i="68"/>
  <c r="G92" i="68"/>
  <c r="A97" i="67"/>
  <c r="G97" i="67" s="1"/>
  <c r="G12" i="69" l="1"/>
  <c r="A13" i="69"/>
  <c r="B58" i="69"/>
  <c r="G58" i="69" s="1"/>
  <c r="B59" i="69"/>
  <c r="G59" i="69" s="1"/>
  <c r="B60" i="69"/>
  <c r="B57" i="69"/>
  <c r="G57" i="69" s="1"/>
  <c r="G56" i="69"/>
  <c r="A145" i="88"/>
  <c r="A144" i="87"/>
  <c r="A145" i="86"/>
  <c r="A143" i="85"/>
  <c r="A144" i="83"/>
  <c r="A143" i="82"/>
  <c r="A140" i="79"/>
  <c r="A142" i="78"/>
  <c r="A131" i="77"/>
  <c r="A154" i="76"/>
  <c r="A138" i="75"/>
  <c r="A130" i="74"/>
  <c r="A131" i="73"/>
  <c r="A100" i="71"/>
  <c r="A90" i="70"/>
  <c r="G99" i="66"/>
  <c r="A100" i="66"/>
  <c r="G93" i="68"/>
  <c r="A94" i="68"/>
  <c r="A98" i="67"/>
  <c r="G98" i="67" s="1"/>
  <c r="G13" i="69" l="1"/>
  <c r="A14" i="69"/>
  <c r="B63" i="69"/>
  <c r="G63" i="69" s="1"/>
  <c r="B61" i="69"/>
  <c r="G61" i="69" s="1"/>
  <c r="B62" i="69"/>
  <c r="B68" i="69"/>
  <c r="G60" i="69"/>
  <c r="A146" i="88"/>
  <c r="A145" i="87"/>
  <c r="A146" i="86"/>
  <c r="A144" i="85"/>
  <c r="A145" i="83"/>
  <c r="A144" i="82"/>
  <c r="A141" i="79"/>
  <c r="A143" i="78"/>
  <c r="A132" i="77"/>
  <c r="A155" i="76"/>
  <c r="A139" i="75"/>
  <c r="A131" i="74"/>
  <c r="A132" i="73"/>
  <c r="A101" i="71"/>
  <c r="A91" i="70"/>
  <c r="G100" i="66"/>
  <c r="A101" i="66"/>
  <c r="A95" i="68"/>
  <c r="G94" i="68"/>
  <c r="A99" i="67"/>
  <c r="G99" i="67" s="1"/>
  <c r="B71" i="69" l="1"/>
  <c r="G71" i="69" s="1"/>
  <c r="B70" i="69"/>
  <c r="G70" i="69" s="1"/>
  <c r="B69" i="69"/>
  <c r="G69" i="69" s="1"/>
  <c r="B72" i="69"/>
  <c r="G68" i="69"/>
  <c r="A15" i="69"/>
  <c r="G14" i="69"/>
  <c r="B65" i="69"/>
  <c r="G65" i="69" s="1"/>
  <c r="B64" i="69"/>
  <c r="G62" i="69"/>
  <c r="A147" i="88"/>
  <c r="A146" i="87"/>
  <c r="A147" i="86"/>
  <c r="A145" i="85"/>
  <c r="A146" i="83"/>
  <c r="A145" i="82"/>
  <c r="A142" i="79"/>
  <c r="A144" i="78"/>
  <c r="A133" i="77"/>
  <c r="A156" i="76"/>
  <c r="A140" i="75"/>
  <c r="A132" i="74"/>
  <c r="A133" i="73"/>
  <c r="A102" i="71"/>
  <c r="A92" i="70"/>
  <c r="G101" i="66"/>
  <c r="A102" i="66"/>
  <c r="G95" i="68"/>
  <c r="A96" i="68"/>
  <c r="A100" i="67"/>
  <c r="G100" i="67" s="1"/>
  <c r="G15" i="69" l="1"/>
  <c r="A16" i="69"/>
  <c r="B73" i="69"/>
  <c r="B80" i="69"/>
  <c r="B75" i="69"/>
  <c r="B74" i="69"/>
  <c r="G72" i="69"/>
  <c r="B66" i="69"/>
  <c r="G66" i="69" s="1"/>
  <c r="B67" i="69"/>
  <c r="G67" i="69" s="1"/>
  <c r="G64" i="69"/>
  <c r="A148" i="88"/>
  <c r="A147" i="87"/>
  <c r="A148" i="86"/>
  <c r="A146" i="85"/>
  <c r="A147" i="83"/>
  <c r="A146" i="82"/>
  <c r="A143" i="79"/>
  <c r="A145" i="78"/>
  <c r="A134" i="77"/>
  <c r="A157" i="76"/>
  <c r="A141" i="75"/>
  <c r="A133" i="74"/>
  <c r="A134" i="73"/>
  <c r="A103" i="71"/>
  <c r="A93" i="70"/>
  <c r="G102" i="66"/>
  <c r="A103" i="66"/>
  <c r="A97" i="68"/>
  <c r="G96" i="68"/>
  <c r="A101" i="67"/>
  <c r="G101" i="67" s="1"/>
  <c r="B77" i="69" l="1"/>
  <c r="G77" i="69" s="1"/>
  <c r="G74" i="69"/>
  <c r="B82" i="69"/>
  <c r="G82" i="69" s="1"/>
  <c r="B81" i="69"/>
  <c r="G81" i="69" s="1"/>
  <c r="B84" i="69"/>
  <c r="B83" i="69"/>
  <c r="G83" i="69" s="1"/>
  <c r="G80" i="69"/>
  <c r="G16" i="69"/>
  <c r="A17" i="69"/>
  <c r="B78" i="69"/>
  <c r="G78" i="69" s="1"/>
  <c r="G75" i="69"/>
  <c r="B76" i="69"/>
  <c r="G73" i="69"/>
  <c r="A149" i="88"/>
  <c r="A148" i="87"/>
  <c r="A149" i="86"/>
  <c r="A147" i="85"/>
  <c r="A148" i="83"/>
  <c r="A147" i="82"/>
  <c r="A144" i="79"/>
  <c r="A146" i="78"/>
  <c r="A135" i="77"/>
  <c r="A158" i="76"/>
  <c r="A142" i="75"/>
  <c r="A134" i="74"/>
  <c r="A135" i="73"/>
  <c r="A104" i="71"/>
  <c r="G103" i="66"/>
  <c r="A104" i="66"/>
  <c r="G97" i="68"/>
  <c r="A98" i="68"/>
  <c r="A102" i="67"/>
  <c r="G102" i="67" s="1"/>
  <c r="B79" i="69" l="1"/>
  <c r="G79" i="69" s="1"/>
  <c r="G76" i="69"/>
  <c r="A2" i="70"/>
  <c r="G17" i="69"/>
  <c r="B85" i="69"/>
  <c r="G85" i="69" s="1"/>
  <c r="B88" i="69"/>
  <c r="B87" i="69"/>
  <c r="G87" i="69" s="1"/>
  <c r="B86" i="69"/>
  <c r="G86" i="69" s="1"/>
  <c r="G84" i="69"/>
  <c r="A150" i="88"/>
  <c r="A149" i="87"/>
  <c r="A150" i="86"/>
  <c r="A148" i="85"/>
  <c r="A149" i="83"/>
  <c r="A148" i="82"/>
  <c r="A145" i="79"/>
  <c r="A147" i="78"/>
  <c r="A136" i="77"/>
  <c r="A159" i="76"/>
  <c r="A143" i="75"/>
  <c r="A135" i="74"/>
  <c r="A136" i="73"/>
  <c r="A105" i="71"/>
  <c r="G104" i="66"/>
  <c r="A105" i="66"/>
  <c r="G105" i="66" s="1"/>
  <c r="A99" i="68"/>
  <c r="G98" i="68"/>
  <c r="A103" i="67"/>
  <c r="B91" i="69" l="1"/>
  <c r="G91" i="69" s="1"/>
  <c r="B90" i="69"/>
  <c r="B89" i="69"/>
  <c r="G89" i="69" s="1"/>
  <c r="G88" i="69"/>
  <c r="B22" i="70"/>
  <c r="G2" i="70"/>
  <c r="A3" i="70"/>
  <c r="A151" i="88"/>
  <c r="A150" i="87"/>
  <c r="A151" i="86"/>
  <c r="A149" i="85"/>
  <c r="A150" i="83"/>
  <c r="A149" i="82"/>
  <c r="A146" i="79"/>
  <c r="A148" i="78"/>
  <c r="A160" i="76"/>
  <c r="A144" i="75"/>
  <c r="A136" i="74"/>
  <c r="A137" i="73"/>
  <c r="A106" i="71"/>
  <c r="A104" i="67"/>
  <c r="G104" i="67" s="1"/>
  <c r="G103" i="67"/>
  <c r="G99" i="68"/>
  <c r="A100" i="68"/>
  <c r="A105" i="67"/>
  <c r="G105" i="67" s="1"/>
  <c r="G3" i="70" l="1"/>
  <c r="A4" i="70"/>
  <c r="B25" i="70"/>
  <c r="G25" i="70" s="1"/>
  <c r="B26" i="70"/>
  <c r="B23" i="70"/>
  <c r="G23" i="70" s="1"/>
  <c r="B24" i="70"/>
  <c r="G24" i="70" s="1"/>
  <c r="G22" i="70"/>
  <c r="B92" i="69"/>
  <c r="B93" i="69"/>
  <c r="G93" i="69" s="1"/>
  <c r="G90" i="69"/>
  <c r="A152" i="88"/>
  <c r="A151" i="87"/>
  <c r="A152" i="86"/>
  <c r="A150" i="85"/>
  <c r="A151" i="83"/>
  <c r="A150" i="82"/>
  <c r="A147" i="79"/>
  <c r="A149" i="78"/>
  <c r="A161" i="76"/>
  <c r="A145" i="75"/>
  <c r="A137" i="74"/>
  <c r="A138" i="73"/>
  <c r="A107" i="71"/>
  <c r="A101" i="68"/>
  <c r="G100" i="68"/>
  <c r="A106" i="67"/>
  <c r="G106" i="67" s="1"/>
  <c r="B95" i="69" l="1"/>
  <c r="G95" i="69" s="1"/>
  <c r="B94" i="69"/>
  <c r="G94" i="69" s="1"/>
  <c r="G92" i="69"/>
  <c r="B29" i="70"/>
  <c r="G29" i="70" s="1"/>
  <c r="B30" i="70"/>
  <c r="B27" i="70"/>
  <c r="G27" i="70" s="1"/>
  <c r="B28" i="70"/>
  <c r="G28" i="70" s="1"/>
  <c r="G26" i="70"/>
  <c r="A5" i="70"/>
  <c r="G4" i="70"/>
  <c r="A153" i="88"/>
  <c r="A152" i="87"/>
  <c r="A153" i="86"/>
  <c r="A154" i="86" s="1"/>
  <c r="A151" i="85"/>
  <c r="A152" i="83"/>
  <c r="A151" i="82"/>
  <c r="A148" i="79"/>
  <c r="A150" i="78"/>
  <c r="A162" i="76"/>
  <c r="A146" i="75"/>
  <c r="A138" i="74"/>
  <c r="A139" i="73"/>
  <c r="A108" i="71"/>
  <c r="G101" i="68"/>
  <c r="A102" i="68"/>
  <c r="A107" i="67"/>
  <c r="G107" i="67" s="1"/>
  <c r="A6" i="70" l="1"/>
  <c r="G5" i="70"/>
  <c r="B34" i="70"/>
  <c r="B31" i="70"/>
  <c r="G31" i="70" s="1"/>
  <c r="B32" i="70"/>
  <c r="G32" i="70" s="1"/>
  <c r="B33" i="70"/>
  <c r="G33" i="70" s="1"/>
  <c r="B38" i="70"/>
  <c r="G30" i="70"/>
  <c r="A154" i="88"/>
  <c r="A153" i="87"/>
  <c r="A154" i="87" s="1"/>
  <c r="A155" i="86"/>
  <c r="A152" i="85"/>
  <c r="A153" i="83"/>
  <c r="A152" i="82"/>
  <c r="A149" i="79"/>
  <c r="A151" i="78"/>
  <c r="A163" i="76"/>
  <c r="A147" i="75"/>
  <c r="A139" i="74"/>
  <c r="A140" i="73"/>
  <c r="A109" i="71"/>
  <c r="A95" i="70"/>
  <c r="A103" i="68"/>
  <c r="G102" i="68"/>
  <c r="A108" i="67"/>
  <c r="G108" i="67" s="1"/>
  <c r="B39" i="70" l="1"/>
  <c r="B40" i="70"/>
  <c r="B41" i="70"/>
  <c r="B46" i="70"/>
  <c r="G38" i="70"/>
  <c r="B37" i="70"/>
  <c r="G37" i="70" s="1"/>
  <c r="B35" i="70"/>
  <c r="G35" i="70" s="1"/>
  <c r="B36" i="70"/>
  <c r="G36" i="70" s="1"/>
  <c r="G34" i="70"/>
  <c r="G6" i="70"/>
  <c r="A7" i="70"/>
  <c r="A155" i="88"/>
  <c r="A156" i="86"/>
  <c r="A153" i="85"/>
  <c r="A154" i="83"/>
  <c r="A153" i="82"/>
  <c r="A150" i="79"/>
  <c r="A152" i="78"/>
  <c r="A164" i="76"/>
  <c r="A148" i="75"/>
  <c r="A140" i="74"/>
  <c r="A141" i="73"/>
  <c r="A110" i="71"/>
  <c r="A96" i="70"/>
  <c r="G103" i="68"/>
  <c r="A104" i="68"/>
  <c r="A109" i="67"/>
  <c r="G109" i="67" s="1"/>
  <c r="B49" i="70" l="1"/>
  <c r="G49" i="70" s="1"/>
  <c r="B50" i="70"/>
  <c r="B47" i="70"/>
  <c r="G47" i="70" s="1"/>
  <c r="B48" i="70"/>
  <c r="G48" i="70" s="1"/>
  <c r="G46" i="70"/>
  <c r="B43" i="70"/>
  <c r="G43" i="70" s="1"/>
  <c r="G40" i="70"/>
  <c r="G7" i="70"/>
  <c r="A8" i="70"/>
  <c r="B44" i="70"/>
  <c r="G44" i="70" s="1"/>
  <c r="G41" i="70"/>
  <c r="B42" i="70"/>
  <c r="G39" i="70"/>
  <c r="A156" i="88"/>
  <c r="A157" i="86"/>
  <c r="A155" i="83"/>
  <c r="A154" i="82"/>
  <c r="A151" i="79"/>
  <c r="A153" i="78"/>
  <c r="A165" i="76"/>
  <c r="A149" i="75"/>
  <c r="A141" i="74"/>
  <c r="A142" i="73"/>
  <c r="A111" i="71"/>
  <c r="A97" i="70"/>
  <c r="A105" i="68"/>
  <c r="G104" i="68"/>
  <c r="A110" i="67"/>
  <c r="G110" i="67" s="1"/>
  <c r="A9" i="70" l="1"/>
  <c r="G8" i="70"/>
  <c r="B45" i="70"/>
  <c r="G45" i="70" s="1"/>
  <c r="G42" i="70"/>
  <c r="B53" i="70"/>
  <c r="G53" i="70" s="1"/>
  <c r="B52" i="70"/>
  <c r="G52" i="70" s="1"/>
  <c r="B51" i="70"/>
  <c r="G51" i="70" s="1"/>
  <c r="B54" i="70"/>
  <c r="G50" i="70"/>
  <c r="A157" i="88"/>
  <c r="A158" i="88" s="1"/>
  <c r="A158" i="86"/>
  <c r="A159" i="85"/>
  <c r="A156" i="83"/>
  <c r="A155" i="82"/>
  <c r="A152" i="79"/>
  <c r="A154" i="78"/>
  <c r="A166" i="76"/>
  <c r="A150" i="75"/>
  <c r="A142" i="74"/>
  <c r="A143" i="73"/>
  <c r="A112" i="71"/>
  <c r="A98" i="70"/>
  <c r="G105" i="68"/>
  <c r="A106" i="68"/>
  <c r="A111" i="67"/>
  <c r="G111" i="67" s="1"/>
  <c r="B55" i="70" l="1"/>
  <c r="G55" i="70" s="1"/>
  <c r="B58" i="70"/>
  <c r="B56" i="70"/>
  <c r="G56" i="70" s="1"/>
  <c r="B57" i="70"/>
  <c r="G57" i="70" s="1"/>
  <c r="G54" i="70"/>
  <c r="G9" i="70"/>
  <c r="A10" i="70"/>
  <c r="A160" i="85"/>
  <c r="A157" i="83"/>
  <c r="A158" i="83" s="1"/>
  <c r="A156" i="82"/>
  <c r="A153" i="79"/>
  <c r="A154" i="79" s="1"/>
  <c r="A155" i="78"/>
  <c r="A167" i="76"/>
  <c r="A151" i="75"/>
  <c r="A143" i="74"/>
  <c r="A144" i="73"/>
  <c r="A113" i="71"/>
  <c r="A99" i="70"/>
  <c r="G106" i="68"/>
  <c r="A112" i="67"/>
  <c r="G112" i="67" s="1"/>
  <c r="B61" i="70" l="1"/>
  <c r="G61" i="70" s="1"/>
  <c r="B60" i="70"/>
  <c r="G60" i="70" s="1"/>
  <c r="B59" i="70"/>
  <c r="G59" i="70" s="1"/>
  <c r="B62" i="70"/>
  <c r="G58" i="70"/>
  <c r="G10" i="70"/>
  <c r="A11" i="70"/>
  <c r="A159" i="86"/>
  <c r="A161" i="85"/>
  <c r="A157" i="82"/>
  <c r="A158" i="82" s="1"/>
  <c r="A155" i="79"/>
  <c r="A156" i="78"/>
  <c r="A168" i="76"/>
  <c r="A152" i="75"/>
  <c r="A144" i="74"/>
  <c r="A145" i="73"/>
  <c r="A114" i="71"/>
  <c r="A100" i="70"/>
  <c r="A113" i="67"/>
  <c r="G113" i="67" s="1"/>
  <c r="B65" i="70" l="1"/>
  <c r="G65" i="70" s="1"/>
  <c r="B64" i="70"/>
  <c r="G64" i="70" s="1"/>
  <c r="B66" i="70"/>
  <c r="B63" i="70"/>
  <c r="G63" i="70" s="1"/>
  <c r="G62" i="70"/>
  <c r="A12" i="70"/>
  <c r="G11" i="70"/>
  <c r="A155" i="87"/>
  <c r="A160" i="86"/>
  <c r="A162" i="85"/>
  <c r="A159" i="82"/>
  <c r="A156" i="79"/>
  <c r="A157" i="78"/>
  <c r="A169" i="76"/>
  <c r="A153" i="75"/>
  <c r="A145" i="74"/>
  <c r="A146" i="73"/>
  <c r="A115" i="71"/>
  <c r="A101" i="70"/>
  <c r="A114" i="67"/>
  <c r="G114" i="67" s="1"/>
  <c r="A13" i="70" l="1"/>
  <c r="G12" i="70"/>
  <c r="B67" i="70"/>
  <c r="G67" i="70" s="1"/>
  <c r="B70" i="70"/>
  <c r="B69" i="70"/>
  <c r="G69" i="70" s="1"/>
  <c r="B68" i="70"/>
  <c r="G68" i="70" s="1"/>
  <c r="G66" i="70"/>
  <c r="A156" i="87"/>
  <c r="A161" i="86"/>
  <c r="A163" i="85"/>
  <c r="A160" i="82"/>
  <c r="A157" i="79"/>
  <c r="A158" i="78"/>
  <c r="A170" i="76"/>
  <c r="A154" i="75"/>
  <c r="A146" i="74"/>
  <c r="A147" i="73"/>
  <c r="A116" i="71"/>
  <c r="A115" i="67"/>
  <c r="G115" i="67" s="1"/>
  <c r="A14" i="70" l="1"/>
  <c r="G13" i="70"/>
  <c r="B71" i="70"/>
  <c r="G71" i="70" s="1"/>
  <c r="B74" i="70"/>
  <c r="B73" i="70"/>
  <c r="G73" i="70" s="1"/>
  <c r="B72" i="70"/>
  <c r="G72" i="70" s="1"/>
  <c r="G70" i="70"/>
  <c r="A157" i="87"/>
  <c r="A158" i="87" s="1"/>
  <c r="A162" i="86"/>
  <c r="A164" i="85"/>
  <c r="A161" i="82"/>
  <c r="A158" i="79"/>
  <c r="A159" i="78"/>
  <c r="A171" i="76"/>
  <c r="A155" i="75"/>
  <c r="A147" i="74"/>
  <c r="A148" i="73"/>
  <c r="A117" i="71"/>
  <c r="A116" i="67"/>
  <c r="G116" i="67" s="1"/>
  <c r="B77" i="70" l="1"/>
  <c r="G77" i="70" s="1"/>
  <c r="B76" i="70"/>
  <c r="G76" i="70" s="1"/>
  <c r="B75" i="70"/>
  <c r="G75" i="70" s="1"/>
  <c r="B78" i="70"/>
  <c r="G74" i="70"/>
  <c r="G14" i="70"/>
  <c r="A15" i="70"/>
  <c r="A159" i="88"/>
  <c r="A159" i="87"/>
  <c r="A163" i="86"/>
  <c r="A165" i="85"/>
  <c r="A166" i="85" s="1"/>
  <c r="A162" i="82"/>
  <c r="A159" i="79"/>
  <c r="A160" i="78"/>
  <c r="A172" i="76"/>
  <c r="A156" i="75"/>
  <c r="A149" i="73"/>
  <c r="A118" i="71"/>
  <c r="G114" i="68"/>
  <c r="A115" i="68"/>
  <c r="A117" i="67"/>
  <c r="G117" i="67" s="1"/>
  <c r="B81" i="70" l="1"/>
  <c r="G81" i="70" s="1"/>
  <c r="B80" i="70"/>
  <c r="G80" i="70" s="1"/>
  <c r="B79" i="70"/>
  <c r="G79" i="70" s="1"/>
  <c r="B82" i="70"/>
  <c r="G78" i="70"/>
  <c r="A16" i="70"/>
  <c r="G15" i="70"/>
  <c r="A160" i="88"/>
  <c r="A160" i="87"/>
  <c r="A164" i="86"/>
  <c r="A159" i="83"/>
  <c r="A163" i="82"/>
  <c r="A160" i="79"/>
  <c r="A161" i="78"/>
  <c r="A173" i="76"/>
  <c r="A157" i="75"/>
  <c r="A158" i="75" s="1"/>
  <c r="A119" i="71"/>
  <c r="A116" i="68"/>
  <c r="G115" i="68"/>
  <c r="A118" i="67"/>
  <c r="G118" i="67" s="1"/>
  <c r="A17" i="70" l="1"/>
  <c r="G16" i="70"/>
  <c r="B85" i="70"/>
  <c r="G85" i="70" s="1"/>
  <c r="B83" i="70"/>
  <c r="G83" i="70" s="1"/>
  <c r="B86" i="70"/>
  <c r="B84" i="70"/>
  <c r="G84" i="70" s="1"/>
  <c r="G82" i="70"/>
  <c r="A161" i="88"/>
  <c r="A161" i="87"/>
  <c r="A165" i="86"/>
  <c r="A160" i="83"/>
  <c r="A164" i="82"/>
  <c r="A161" i="79"/>
  <c r="A162" i="78"/>
  <c r="A174" i="76"/>
  <c r="A159" i="75"/>
  <c r="A155" i="73"/>
  <c r="A120" i="71"/>
  <c r="G116" i="68"/>
  <c r="A117" i="68"/>
  <c r="A119" i="67"/>
  <c r="B89" i="70" l="1"/>
  <c r="G89" i="70" s="1"/>
  <c r="B87" i="70"/>
  <c r="G87" i="70" s="1"/>
  <c r="B90" i="70"/>
  <c r="B88" i="70"/>
  <c r="G88" i="70" s="1"/>
  <c r="G86" i="70"/>
  <c r="A18" i="70"/>
  <c r="G17" i="70"/>
  <c r="A162" i="88"/>
  <c r="A162" i="87"/>
  <c r="A161" i="83"/>
  <c r="A162" i="83" s="1"/>
  <c r="A165" i="82"/>
  <c r="A162" i="79"/>
  <c r="A163" i="78"/>
  <c r="A175" i="76"/>
  <c r="A160" i="75"/>
  <c r="A156" i="73"/>
  <c r="A121" i="71"/>
  <c r="A120" i="67"/>
  <c r="G119" i="67"/>
  <c r="G117" i="68"/>
  <c r="G18" i="70" l="1"/>
  <c r="A19" i="70"/>
  <c r="B94" i="70"/>
  <c r="B91" i="70"/>
  <c r="G91" i="70" s="1"/>
  <c r="B93" i="70"/>
  <c r="G93" i="70" s="1"/>
  <c r="B92" i="70"/>
  <c r="G92" i="70" s="1"/>
  <c r="G90" i="70"/>
  <c r="A163" i="88"/>
  <c r="A163" i="87"/>
  <c r="A171" i="86"/>
  <c r="A163" i="83"/>
  <c r="A166" i="82"/>
  <c r="A163" i="79"/>
  <c r="A164" i="78"/>
  <c r="A176" i="76"/>
  <c r="A161" i="75"/>
  <c r="A157" i="73"/>
  <c r="A121" i="67"/>
  <c r="G120" i="67"/>
  <c r="G19" i="70" l="1"/>
  <c r="A2" i="71"/>
  <c r="B96" i="70"/>
  <c r="G96" i="70" s="1"/>
  <c r="B97" i="70"/>
  <c r="G97" i="70" s="1"/>
  <c r="B98" i="70"/>
  <c r="B95" i="70"/>
  <c r="G95" i="70" s="1"/>
  <c r="G94" i="70"/>
  <c r="A164" i="88"/>
  <c r="A164" i="87"/>
  <c r="A172" i="86"/>
  <c r="A164" i="83"/>
  <c r="A167" i="82"/>
  <c r="A164" i="79"/>
  <c r="A165" i="78"/>
  <c r="A177" i="76"/>
  <c r="A162" i="75"/>
  <c r="A149" i="74"/>
  <c r="A158" i="73"/>
  <c r="A127" i="71"/>
  <c r="A122" i="67"/>
  <c r="G121" i="67"/>
  <c r="B100" i="70" l="1"/>
  <c r="G100" i="70" s="1"/>
  <c r="B101" i="70"/>
  <c r="G101" i="70" s="1"/>
  <c r="B99" i="70"/>
  <c r="G99" i="70" s="1"/>
  <c r="G98" i="70"/>
  <c r="G2" i="71"/>
  <c r="B30" i="71"/>
  <c r="A3" i="71"/>
  <c r="A165" i="88"/>
  <c r="A166" i="88" s="1"/>
  <c r="A165" i="87"/>
  <c r="A173" i="86"/>
  <c r="A165" i="83"/>
  <c r="A168" i="82"/>
  <c r="A165" i="79"/>
  <c r="A166" i="79" s="1"/>
  <c r="A178" i="76"/>
  <c r="A163" i="75"/>
  <c r="A150" i="74"/>
  <c r="A159" i="73"/>
  <c r="A128" i="71"/>
  <c r="A123" i="67"/>
  <c r="G122" i="67"/>
  <c r="B33" i="71" l="1"/>
  <c r="G33" i="71" s="1"/>
  <c r="B34" i="71"/>
  <c r="G30" i="71"/>
  <c r="B31" i="71"/>
  <c r="G31" i="71" s="1"/>
  <c r="B32" i="71"/>
  <c r="G32" i="71" s="1"/>
  <c r="A4" i="71"/>
  <c r="G3" i="71"/>
  <c r="A166" i="87"/>
  <c r="A174" i="86"/>
  <c r="A166" i="83"/>
  <c r="A169" i="82"/>
  <c r="A167" i="79"/>
  <c r="A179" i="76"/>
  <c r="A180" i="76" s="1"/>
  <c r="A164" i="75"/>
  <c r="A151" i="74"/>
  <c r="A160" i="73"/>
  <c r="A129" i="71"/>
  <c r="A124" i="67"/>
  <c r="G123" i="67"/>
  <c r="A5" i="71" l="1"/>
  <c r="G4" i="71"/>
  <c r="B35" i="71"/>
  <c r="G35" i="71" s="1"/>
  <c r="B36" i="71"/>
  <c r="B37" i="71"/>
  <c r="G37" i="71" s="1"/>
  <c r="B42" i="71"/>
  <c r="G34" i="71"/>
  <c r="A175" i="86"/>
  <c r="A167" i="85"/>
  <c r="A167" i="83"/>
  <c r="A170" i="82"/>
  <c r="A168" i="79"/>
  <c r="A165" i="75"/>
  <c r="A161" i="73"/>
  <c r="A130" i="71"/>
  <c r="G124" i="67"/>
  <c r="A125" i="67"/>
  <c r="G118" i="68"/>
  <c r="A119" i="68"/>
  <c r="B45" i="71" l="1"/>
  <c r="G45" i="71" s="1"/>
  <c r="B46" i="71"/>
  <c r="B43" i="71"/>
  <c r="G43" i="71" s="1"/>
  <c r="B44" i="71"/>
  <c r="G44" i="71" s="1"/>
  <c r="G42" i="71"/>
  <c r="B39" i="71"/>
  <c r="G39" i="71" s="1"/>
  <c r="B38" i="71"/>
  <c r="G36" i="71"/>
  <c r="A6" i="71"/>
  <c r="G5" i="71"/>
  <c r="A167" i="87"/>
  <c r="A176" i="86"/>
  <c r="A168" i="85"/>
  <c r="A168" i="83"/>
  <c r="A169" i="79"/>
  <c r="A162" i="73"/>
  <c r="A131" i="71"/>
  <c r="G125" i="67"/>
  <c r="A126" i="67"/>
  <c r="A120" i="68"/>
  <c r="G119" i="68"/>
  <c r="B49" i="71" l="1"/>
  <c r="G49" i="71" s="1"/>
  <c r="B48" i="71"/>
  <c r="G48" i="71" s="1"/>
  <c r="B50" i="71"/>
  <c r="B47" i="71"/>
  <c r="G47" i="71" s="1"/>
  <c r="G46" i="71"/>
  <c r="A7" i="71"/>
  <c r="G6" i="71"/>
  <c r="B40" i="71"/>
  <c r="G40" i="71" s="1"/>
  <c r="B41" i="71"/>
  <c r="G41" i="71" s="1"/>
  <c r="G38" i="71"/>
  <c r="A168" i="87"/>
  <c r="A177" i="86"/>
  <c r="A169" i="85"/>
  <c r="A170" i="85" s="1"/>
  <c r="A169" i="83"/>
  <c r="A171" i="82"/>
  <c r="A170" i="79"/>
  <c r="A171" i="75"/>
  <c r="A163" i="73"/>
  <c r="A132" i="71"/>
  <c r="G126" i="67"/>
  <c r="A127" i="67"/>
  <c r="G120" i="68"/>
  <c r="A121" i="68"/>
  <c r="A8" i="71" l="1"/>
  <c r="G7" i="71"/>
  <c r="B54" i="71"/>
  <c r="B53" i="71"/>
  <c r="G53" i="71" s="1"/>
  <c r="B52" i="71"/>
  <c r="G52" i="71" s="1"/>
  <c r="B51" i="71"/>
  <c r="G51" i="71" s="1"/>
  <c r="G50" i="71"/>
  <c r="A169" i="87"/>
  <c r="A178" i="86"/>
  <c r="A170" i="83"/>
  <c r="A172" i="82"/>
  <c r="A171" i="79"/>
  <c r="A167" i="78"/>
  <c r="A172" i="75"/>
  <c r="A164" i="73"/>
  <c r="A133" i="71"/>
  <c r="G127" i="67"/>
  <c r="A128" i="67"/>
  <c r="A122" i="68"/>
  <c r="G121" i="68"/>
  <c r="B58" i="71" l="1"/>
  <c r="B57" i="71"/>
  <c r="G57" i="71" s="1"/>
  <c r="B56" i="71"/>
  <c r="G56" i="71" s="1"/>
  <c r="B55" i="71"/>
  <c r="G55" i="71" s="1"/>
  <c r="G54" i="71"/>
  <c r="A9" i="71"/>
  <c r="G8" i="71"/>
  <c r="A179" i="86"/>
  <c r="A171" i="83"/>
  <c r="A173" i="82"/>
  <c r="A172" i="79"/>
  <c r="A168" i="78"/>
  <c r="A173" i="75"/>
  <c r="A165" i="73"/>
  <c r="A134" i="71"/>
  <c r="G128" i="67"/>
  <c r="A129" i="67"/>
  <c r="G122" i="68"/>
  <c r="A123" i="68"/>
  <c r="A10" i="71" l="1"/>
  <c r="G9" i="71"/>
  <c r="B62" i="71"/>
  <c r="B61" i="71"/>
  <c r="G61" i="71" s="1"/>
  <c r="B60" i="71"/>
  <c r="G60" i="71" s="1"/>
  <c r="B59" i="71"/>
  <c r="G59" i="71" s="1"/>
  <c r="G58" i="71"/>
  <c r="A177" i="87"/>
  <c r="A180" i="86"/>
  <c r="A174" i="82"/>
  <c r="A173" i="79"/>
  <c r="A169" i="78"/>
  <c r="A181" i="76"/>
  <c r="A174" i="75"/>
  <c r="A135" i="71"/>
  <c r="G129" i="67"/>
  <c r="A130" i="67"/>
  <c r="A124" i="68"/>
  <c r="G123" i="68"/>
  <c r="B66" i="71" l="1"/>
  <c r="B65" i="71"/>
  <c r="G65" i="71" s="1"/>
  <c r="B64" i="71"/>
  <c r="G64" i="71" s="1"/>
  <c r="B63" i="71"/>
  <c r="G63" i="71" s="1"/>
  <c r="G62" i="71"/>
  <c r="G10" i="71"/>
  <c r="A11" i="71"/>
  <c r="A167" i="88"/>
  <c r="A178" i="87"/>
  <c r="A181" i="86"/>
  <c r="A177" i="83"/>
  <c r="A175" i="82"/>
  <c r="A174" i="79"/>
  <c r="A170" i="78"/>
  <c r="A182" i="76"/>
  <c r="A175" i="75"/>
  <c r="A136" i="71"/>
  <c r="G130" i="67"/>
  <c r="A131" i="67"/>
  <c r="G131" i="67" s="1"/>
  <c r="G124" i="68"/>
  <c r="A125" i="68"/>
  <c r="G125" i="68" s="1"/>
  <c r="G11" i="71" l="1"/>
  <c r="A12" i="71"/>
  <c r="B74" i="71"/>
  <c r="B69" i="71"/>
  <c r="B68" i="71"/>
  <c r="B67" i="71"/>
  <c r="G66" i="71"/>
  <c r="A168" i="88"/>
  <c r="A179" i="87"/>
  <c r="A182" i="86"/>
  <c r="A178" i="83"/>
  <c r="A176" i="82"/>
  <c r="A175" i="79"/>
  <c r="A171" i="78"/>
  <c r="A183" i="76"/>
  <c r="A176" i="75"/>
  <c r="A137" i="71"/>
  <c r="B71" i="71" l="1"/>
  <c r="G71" i="71" s="1"/>
  <c r="G68" i="71"/>
  <c r="B76" i="71"/>
  <c r="G76" i="71" s="1"/>
  <c r="B75" i="71"/>
  <c r="G75" i="71" s="1"/>
  <c r="B77" i="71"/>
  <c r="G77" i="71" s="1"/>
  <c r="B78" i="71"/>
  <c r="G74" i="71"/>
  <c r="B70" i="71"/>
  <c r="G67" i="71"/>
  <c r="B72" i="71"/>
  <c r="G72" i="71" s="1"/>
  <c r="G69" i="71"/>
  <c r="G12" i="71"/>
  <c r="A13" i="71"/>
  <c r="A169" i="88"/>
  <c r="A180" i="87"/>
  <c r="A183" i="86"/>
  <c r="A171" i="85"/>
  <c r="A179" i="83"/>
  <c r="A177" i="82"/>
  <c r="A178" i="82" s="1"/>
  <c r="A176" i="79"/>
  <c r="A172" i="78"/>
  <c r="A184" i="76"/>
  <c r="A177" i="75"/>
  <c r="A138" i="71"/>
  <c r="B73" i="71" l="1"/>
  <c r="G73" i="71" s="1"/>
  <c r="G70" i="71"/>
  <c r="B80" i="71"/>
  <c r="G80" i="71" s="1"/>
  <c r="B79" i="71"/>
  <c r="G79" i="71" s="1"/>
  <c r="B82" i="71"/>
  <c r="B81" i="71"/>
  <c r="G81" i="71" s="1"/>
  <c r="G78" i="71"/>
  <c r="G13" i="71"/>
  <c r="A14" i="71"/>
  <c r="A170" i="88"/>
  <c r="A181" i="87"/>
  <c r="A184" i="86"/>
  <c r="A172" i="85"/>
  <c r="A180" i="83"/>
  <c r="A177" i="79"/>
  <c r="A173" i="78"/>
  <c r="A185" i="76"/>
  <c r="A178" i="75"/>
  <c r="A139" i="71"/>
  <c r="G14" i="71" l="1"/>
  <c r="A15" i="71"/>
  <c r="B84" i="71"/>
  <c r="B90" i="71"/>
  <c r="B85" i="71"/>
  <c r="B83" i="71"/>
  <c r="G82" i="71"/>
  <c r="A171" i="88"/>
  <c r="A182" i="87"/>
  <c r="A185" i="86"/>
  <c r="A173" i="85"/>
  <c r="A181" i="83"/>
  <c r="A183" i="82"/>
  <c r="A178" i="79"/>
  <c r="A174" i="78"/>
  <c r="A186" i="76"/>
  <c r="A179" i="75"/>
  <c r="A140" i="71"/>
  <c r="B88" i="71" l="1"/>
  <c r="G88" i="71" s="1"/>
  <c r="G85" i="71"/>
  <c r="B87" i="71"/>
  <c r="G87" i="71" s="1"/>
  <c r="G84" i="71"/>
  <c r="B86" i="71"/>
  <c r="G83" i="71"/>
  <c r="B92" i="71"/>
  <c r="G92" i="71" s="1"/>
  <c r="B91" i="71"/>
  <c r="G91" i="71" s="1"/>
  <c r="B94" i="71"/>
  <c r="B93" i="71"/>
  <c r="G93" i="71" s="1"/>
  <c r="G90" i="71"/>
  <c r="G15" i="71"/>
  <c r="A16" i="71"/>
  <c r="A172" i="88"/>
  <c r="A183" i="87"/>
  <c r="A186" i="86"/>
  <c r="A174" i="85"/>
  <c r="A182" i="83"/>
  <c r="A184" i="82"/>
  <c r="A179" i="79"/>
  <c r="A175" i="78"/>
  <c r="A187" i="76"/>
  <c r="A180" i="75"/>
  <c r="A141" i="71"/>
  <c r="G16" i="71" l="1"/>
  <c r="A17" i="71"/>
  <c r="B96" i="71"/>
  <c r="G96" i="71" s="1"/>
  <c r="B95" i="71"/>
  <c r="G95" i="71" s="1"/>
  <c r="B98" i="71"/>
  <c r="B97" i="71"/>
  <c r="G97" i="71" s="1"/>
  <c r="G94" i="71"/>
  <c r="B89" i="71"/>
  <c r="G89" i="71" s="1"/>
  <c r="G86" i="71"/>
  <c r="A173" i="88"/>
  <c r="A184" i="87"/>
  <c r="A187" i="86"/>
  <c r="A175" i="85"/>
  <c r="A183" i="83"/>
  <c r="A185" i="82"/>
  <c r="A176" i="78"/>
  <c r="A188" i="76"/>
  <c r="A181" i="75"/>
  <c r="A142" i="71"/>
  <c r="G17" i="71" l="1"/>
  <c r="A18" i="71"/>
  <c r="B102" i="71"/>
  <c r="B100" i="71"/>
  <c r="G100" i="71" s="1"/>
  <c r="B99" i="71"/>
  <c r="G99" i="71" s="1"/>
  <c r="B101" i="71"/>
  <c r="G101" i="71" s="1"/>
  <c r="G98" i="71"/>
  <c r="A174" i="88"/>
  <c r="A185" i="87"/>
  <c r="A188" i="86"/>
  <c r="A176" i="85"/>
  <c r="A184" i="83"/>
  <c r="A185" i="83"/>
  <c r="A186" i="82"/>
  <c r="A177" i="78"/>
  <c r="A189" i="76"/>
  <c r="A182" i="75"/>
  <c r="A143" i="71"/>
  <c r="G18" i="71" l="1"/>
  <c r="A19" i="71"/>
  <c r="B105" i="71"/>
  <c r="G105" i="71" s="1"/>
  <c r="B104" i="71"/>
  <c r="G104" i="71" s="1"/>
  <c r="B103" i="71"/>
  <c r="G103" i="71" s="1"/>
  <c r="B106" i="71"/>
  <c r="G102" i="71"/>
  <c r="A175" i="88"/>
  <c r="A186" i="87"/>
  <c r="A189" i="86"/>
  <c r="A177" i="85"/>
  <c r="A186" i="83"/>
  <c r="A187" i="82"/>
  <c r="A178" i="78"/>
  <c r="A190" i="76"/>
  <c r="A183" i="75"/>
  <c r="A144" i="71"/>
  <c r="B110" i="71" l="1"/>
  <c r="B109" i="71"/>
  <c r="G109" i="71" s="1"/>
  <c r="B108" i="71"/>
  <c r="G108" i="71" s="1"/>
  <c r="B107" i="71"/>
  <c r="G107" i="71" s="1"/>
  <c r="G106" i="71"/>
  <c r="G19" i="71"/>
  <c r="A20" i="71"/>
  <c r="A176" i="88"/>
  <c r="A187" i="87"/>
  <c r="A178" i="85"/>
  <c r="A187" i="83"/>
  <c r="A188" i="82"/>
  <c r="A179" i="78"/>
  <c r="A191" i="76"/>
  <c r="A184" i="75"/>
  <c r="A145" i="71"/>
  <c r="G20" i="71" l="1"/>
  <c r="A21" i="71"/>
  <c r="B114" i="71"/>
  <c r="B113" i="71"/>
  <c r="G113" i="71" s="1"/>
  <c r="B112" i="71"/>
  <c r="G112" i="71" s="1"/>
  <c r="B111" i="71"/>
  <c r="G111" i="71" s="1"/>
  <c r="G110" i="71"/>
  <c r="A177" i="88"/>
  <c r="A188" i="87"/>
  <c r="A179" i="85"/>
  <c r="A188" i="83"/>
  <c r="A189" i="82"/>
  <c r="A180" i="78"/>
  <c r="A192" i="76"/>
  <c r="A185" i="75"/>
  <c r="A146" i="71"/>
  <c r="G21" i="71" l="1"/>
  <c r="A22" i="71"/>
  <c r="B117" i="71"/>
  <c r="G117" i="71" s="1"/>
  <c r="B116" i="71"/>
  <c r="G116" i="71" s="1"/>
  <c r="B118" i="71"/>
  <c r="B115" i="71"/>
  <c r="G115" i="71" s="1"/>
  <c r="G114" i="71"/>
  <c r="A178" i="88"/>
  <c r="A189" i="87"/>
  <c r="A180" i="85"/>
  <c r="A189" i="83"/>
  <c r="A193" i="79"/>
  <c r="A181" i="78"/>
  <c r="A193" i="76"/>
  <c r="A147" i="71"/>
  <c r="B119" i="71" l="1"/>
  <c r="B121" i="71"/>
  <c r="B120" i="71"/>
  <c r="B126" i="71"/>
  <c r="G118" i="71"/>
  <c r="G22" i="71"/>
  <c r="A23" i="71"/>
  <c r="A179" i="88"/>
  <c r="A190" i="87"/>
  <c r="A181" i="85"/>
  <c r="A190" i="83"/>
  <c r="A194" i="79"/>
  <c r="A194" i="76"/>
  <c r="A148" i="71"/>
  <c r="G23" i="71" l="1"/>
  <c r="A24" i="71"/>
  <c r="B123" i="71"/>
  <c r="G123" i="71" s="1"/>
  <c r="G120" i="71"/>
  <c r="B122" i="71"/>
  <c r="G119" i="71"/>
  <c r="B130" i="71"/>
  <c r="B128" i="71"/>
  <c r="G128" i="71" s="1"/>
  <c r="B129" i="71"/>
  <c r="G129" i="71" s="1"/>
  <c r="B127" i="71"/>
  <c r="G127" i="71" s="1"/>
  <c r="G126" i="71"/>
  <c r="B124" i="71"/>
  <c r="G124" i="71" s="1"/>
  <c r="G121" i="71"/>
  <c r="A180" i="88"/>
  <c r="A191" i="87"/>
  <c r="A182" i="85"/>
  <c r="A191" i="83"/>
  <c r="A195" i="79"/>
  <c r="A195" i="76"/>
  <c r="A149" i="71"/>
  <c r="G24" i="71" l="1"/>
  <c r="A25" i="71"/>
  <c r="B134" i="71"/>
  <c r="B132" i="71"/>
  <c r="G132" i="71" s="1"/>
  <c r="B133" i="71"/>
  <c r="G133" i="71" s="1"/>
  <c r="B131" i="71"/>
  <c r="G131" i="71" s="1"/>
  <c r="G130" i="71"/>
  <c r="G122" i="71"/>
  <c r="B125" i="71"/>
  <c r="G125" i="71" s="1"/>
  <c r="A181" i="88"/>
  <c r="A183" i="85"/>
  <c r="A196" i="79"/>
  <c r="A196" i="76"/>
  <c r="B138" i="71" l="1"/>
  <c r="B136" i="71"/>
  <c r="G136" i="71" s="1"/>
  <c r="B137" i="71"/>
  <c r="G137" i="71" s="1"/>
  <c r="B135" i="71"/>
  <c r="G135" i="71" s="1"/>
  <c r="G134" i="71"/>
  <c r="G25" i="71"/>
  <c r="A26" i="71"/>
  <c r="A184" i="85"/>
  <c r="A197" i="79"/>
  <c r="A197" i="76"/>
  <c r="A27" i="71" l="1"/>
  <c r="G26" i="71"/>
  <c r="B141" i="71"/>
  <c r="G141" i="71" s="1"/>
  <c r="B139" i="71"/>
  <c r="G139" i="71" s="1"/>
  <c r="B142" i="71"/>
  <c r="B140" i="71"/>
  <c r="G140" i="71" s="1"/>
  <c r="G138" i="71"/>
  <c r="A185" i="85"/>
  <c r="A198" i="79"/>
  <c r="A198" i="76"/>
  <c r="B145" i="71" l="1"/>
  <c r="G145" i="71" s="1"/>
  <c r="B143" i="71"/>
  <c r="G143" i="71" s="1"/>
  <c r="B146" i="71"/>
  <c r="B144" i="71"/>
  <c r="G144" i="71" s="1"/>
  <c r="G142" i="71"/>
  <c r="G27" i="71"/>
  <c r="A2" i="72"/>
  <c r="A199" i="79"/>
  <c r="A199" i="76"/>
  <c r="A3" i="72" l="1"/>
  <c r="B16" i="72"/>
  <c r="G2" i="72"/>
  <c r="B148" i="71"/>
  <c r="G148" i="71" s="1"/>
  <c r="B149" i="71"/>
  <c r="G149" i="71" s="1"/>
  <c r="B147" i="71"/>
  <c r="G147" i="71" s="1"/>
  <c r="G146" i="71"/>
  <c r="A200" i="76"/>
  <c r="A4" i="72" l="1"/>
  <c r="G3" i="72"/>
  <c r="B20" i="72"/>
  <c r="B17" i="72"/>
  <c r="G17" i="72" s="1"/>
  <c r="G16" i="72"/>
  <c r="B18" i="72"/>
  <c r="G18" i="72" s="1"/>
  <c r="B19" i="72"/>
  <c r="G19" i="72" s="1"/>
  <c r="A201" i="76"/>
  <c r="B24" i="72" l="1"/>
  <c r="B23" i="72"/>
  <c r="G23" i="72" s="1"/>
  <c r="B22" i="72"/>
  <c r="G22" i="72" s="1"/>
  <c r="B21" i="72"/>
  <c r="G21" i="72" s="1"/>
  <c r="G20" i="72"/>
  <c r="A5" i="72"/>
  <c r="G4" i="72"/>
  <c r="A202" i="76"/>
  <c r="A6" i="72" l="1"/>
  <c r="G5" i="72"/>
  <c r="B26" i="72"/>
  <c r="G26" i="72" s="1"/>
  <c r="B25" i="72"/>
  <c r="G25" i="72" s="1"/>
  <c r="B28" i="72"/>
  <c r="B27" i="72"/>
  <c r="G27" i="72" s="1"/>
  <c r="G24" i="72"/>
  <c r="A203" i="76"/>
  <c r="B30" i="72" l="1"/>
  <c r="G30" i="72" s="1"/>
  <c r="B29" i="72"/>
  <c r="G29" i="72" s="1"/>
  <c r="B32" i="72"/>
  <c r="B31" i="72"/>
  <c r="G31" i="72" s="1"/>
  <c r="G28" i="72"/>
  <c r="A7" i="72"/>
  <c r="G6" i="72"/>
  <c r="A204" i="76"/>
  <c r="G7" i="72" l="1"/>
  <c r="A8" i="72"/>
  <c r="B34" i="72"/>
  <c r="G34" i="72" s="1"/>
  <c r="B33" i="72"/>
  <c r="G33" i="72" s="1"/>
  <c r="B36" i="72"/>
  <c r="B35" i="72"/>
  <c r="G35" i="72" s="1"/>
  <c r="G32" i="72"/>
  <c r="A205" i="76"/>
  <c r="A9" i="72" l="1"/>
  <c r="G8" i="72"/>
  <c r="B40" i="72"/>
  <c r="B39" i="72"/>
  <c r="G39" i="72" s="1"/>
  <c r="B38" i="72"/>
  <c r="G38" i="72" s="1"/>
  <c r="B37" i="72"/>
  <c r="G37" i="72" s="1"/>
  <c r="G36" i="72"/>
  <c r="A206" i="76"/>
  <c r="B44" i="72" l="1"/>
  <c r="B43" i="72"/>
  <c r="G43" i="72" s="1"/>
  <c r="B42" i="72"/>
  <c r="G42" i="72" s="1"/>
  <c r="B41" i="72"/>
  <c r="G41" i="72" s="1"/>
  <c r="G40" i="72"/>
  <c r="A10" i="72"/>
  <c r="G9" i="72"/>
  <c r="A207" i="76"/>
  <c r="G10" i="72" l="1"/>
  <c r="A11" i="72"/>
  <c r="B46" i="72"/>
  <c r="G46" i="72" s="1"/>
  <c r="B45" i="72"/>
  <c r="G45" i="72" s="1"/>
  <c r="B48" i="72"/>
  <c r="B47" i="72"/>
  <c r="G47" i="72" s="1"/>
  <c r="G44" i="72"/>
  <c r="A208" i="76"/>
  <c r="B50" i="72" l="1"/>
  <c r="G50" i="72" s="1"/>
  <c r="B49" i="72"/>
  <c r="G49" i="72" s="1"/>
  <c r="B52" i="72"/>
  <c r="B51" i="72"/>
  <c r="G51" i="72" s="1"/>
  <c r="G48" i="72"/>
  <c r="G11" i="72"/>
  <c r="A12" i="72"/>
  <c r="A209" i="76"/>
  <c r="A13" i="72" l="1"/>
  <c r="G12" i="72"/>
  <c r="B54" i="72"/>
  <c r="B53" i="72"/>
  <c r="B60" i="72"/>
  <c r="B55" i="72"/>
  <c r="G52" i="72"/>
  <c r="A210" i="76"/>
  <c r="B58" i="72" l="1"/>
  <c r="G58" i="72" s="1"/>
  <c r="G55" i="72"/>
  <c r="B56" i="72"/>
  <c r="G53" i="72"/>
  <c r="B62" i="72"/>
  <c r="G62" i="72" s="1"/>
  <c r="B61" i="72"/>
  <c r="G61" i="72" s="1"/>
  <c r="B63" i="72"/>
  <c r="G63" i="72" s="1"/>
  <c r="B64" i="72"/>
  <c r="G60" i="72"/>
  <c r="B57" i="72"/>
  <c r="G57" i="72" s="1"/>
  <c r="G54" i="72"/>
  <c r="A20" i="73"/>
  <c r="G13" i="72"/>
  <c r="A211" i="76"/>
  <c r="G56" i="72" l="1"/>
  <c r="B59" i="72"/>
  <c r="G59" i="72" s="1"/>
  <c r="B50" i="73"/>
  <c r="A21" i="73"/>
  <c r="G20" i="73"/>
  <c r="B67" i="72"/>
  <c r="G67" i="72" s="1"/>
  <c r="B66" i="72"/>
  <c r="G66" i="72" s="1"/>
  <c r="B65" i="72"/>
  <c r="G65" i="72" s="1"/>
  <c r="G64" i="72"/>
  <c r="A212" i="76"/>
  <c r="A22" i="73" l="1"/>
  <c r="G21" i="73"/>
  <c r="B54" i="73"/>
  <c r="B53" i="73"/>
  <c r="G53" i="73" s="1"/>
  <c r="G50" i="73"/>
  <c r="B52" i="73"/>
  <c r="G52" i="73" s="1"/>
  <c r="B51" i="73"/>
  <c r="G51" i="73" s="1"/>
  <c r="A213" i="76"/>
  <c r="B58" i="73" l="1"/>
  <c r="B57" i="73"/>
  <c r="G57" i="73" s="1"/>
  <c r="B56" i="73"/>
  <c r="G56" i="73" s="1"/>
  <c r="B55" i="73"/>
  <c r="G55" i="73" s="1"/>
  <c r="G54" i="73"/>
  <c r="G22" i="73"/>
  <c r="A23" i="73"/>
  <c r="A214" i="76"/>
  <c r="A24" i="73" l="1"/>
  <c r="G23" i="73"/>
  <c r="B62" i="73"/>
  <c r="B61" i="73"/>
  <c r="G61" i="73" s="1"/>
  <c r="B60" i="73"/>
  <c r="G60" i="73" s="1"/>
  <c r="B59" i="73"/>
  <c r="G59" i="73" s="1"/>
  <c r="G58" i="73"/>
  <c r="A215" i="76"/>
  <c r="B66" i="73" l="1"/>
  <c r="B65" i="73"/>
  <c r="G65" i="73" s="1"/>
  <c r="B64" i="73"/>
  <c r="G64" i="73" s="1"/>
  <c r="B63" i="73"/>
  <c r="G63" i="73" s="1"/>
  <c r="G62" i="73"/>
  <c r="A25" i="73"/>
  <c r="G24" i="73"/>
  <c r="A26" i="73" l="1"/>
  <c r="G25" i="73"/>
  <c r="B70" i="73"/>
  <c r="B68" i="73"/>
  <c r="G68" i="73" s="1"/>
  <c r="B67" i="73"/>
  <c r="G67" i="73" s="1"/>
  <c r="B69" i="73"/>
  <c r="G69" i="73" s="1"/>
  <c r="G66" i="73"/>
  <c r="A221" i="76"/>
  <c r="B74" i="73" l="1"/>
  <c r="B73" i="73"/>
  <c r="G73" i="73" s="1"/>
  <c r="B72" i="73"/>
  <c r="G72" i="73" s="1"/>
  <c r="B71" i="73"/>
  <c r="G71" i="73" s="1"/>
  <c r="G70" i="73"/>
  <c r="G26" i="73"/>
  <c r="A27" i="73"/>
  <c r="A222" i="76"/>
  <c r="A28" i="73" l="1"/>
  <c r="G27" i="73"/>
  <c r="B78" i="73"/>
  <c r="B76" i="73"/>
  <c r="G76" i="73" s="1"/>
  <c r="B77" i="73"/>
  <c r="G77" i="73" s="1"/>
  <c r="B75" i="73"/>
  <c r="G75" i="73" s="1"/>
  <c r="G74" i="73"/>
  <c r="A223" i="76"/>
  <c r="G2" i="80"/>
  <c r="A3" i="80"/>
  <c r="G3" i="80" s="1"/>
  <c r="B80" i="73" l="1"/>
  <c r="G80" i="73" s="1"/>
  <c r="B81" i="73"/>
  <c r="G81" i="73" s="1"/>
  <c r="B82" i="73"/>
  <c r="B79" i="73"/>
  <c r="G79" i="73" s="1"/>
  <c r="G78" i="73"/>
  <c r="A29" i="73"/>
  <c r="G28" i="73"/>
  <c r="A4" i="80"/>
  <c r="B84" i="73" l="1"/>
  <c r="G84" i="73" s="1"/>
  <c r="B83" i="73"/>
  <c r="G83" i="73" s="1"/>
  <c r="B86" i="73"/>
  <c r="B85" i="73"/>
  <c r="G85" i="73" s="1"/>
  <c r="G82" i="73"/>
  <c r="G29" i="73"/>
  <c r="A30" i="73"/>
  <c r="G4" i="80"/>
  <c r="A5" i="80"/>
  <c r="A31" i="73" l="1"/>
  <c r="G30" i="73"/>
  <c r="B89" i="73"/>
  <c r="G89" i="73" s="1"/>
  <c r="B88" i="73"/>
  <c r="G88" i="73" s="1"/>
  <c r="B90" i="73"/>
  <c r="B87" i="73"/>
  <c r="G87" i="73" s="1"/>
  <c r="G86" i="73"/>
  <c r="G5" i="80"/>
  <c r="A6" i="80"/>
  <c r="B93" i="73" l="1"/>
  <c r="G93" i="73" s="1"/>
  <c r="B91" i="73"/>
  <c r="G91" i="73" s="1"/>
  <c r="B94" i="73"/>
  <c r="B92" i="73"/>
  <c r="G92" i="73" s="1"/>
  <c r="G90" i="73"/>
  <c r="A32" i="73"/>
  <c r="G31" i="73"/>
  <c r="G6" i="80"/>
  <c r="A7" i="80"/>
  <c r="A33" i="73" l="1"/>
  <c r="G32" i="73"/>
  <c r="B97" i="73"/>
  <c r="G97" i="73" s="1"/>
  <c r="B95" i="73"/>
  <c r="G95" i="73" s="1"/>
  <c r="B98" i="73"/>
  <c r="B96" i="73"/>
  <c r="G96" i="73" s="1"/>
  <c r="G94" i="73"/>
  <c r="G7" i="80"/>
  <c r="A8" i="80"/>
  <c r="B101" i="73" l="1"/>
  <c r="G101" i="73" s="1"/>
  <c r="B99" i="73"/>
  <c r="G99" i="73" s="1"/>
  <c r="B102" i="73"/>
  <c r="B100" i="73"/>
  <c r="G100" i="73" s="1"/>
  <c r="G98" i="73"/>
  <c r="A34" i="73"/>
  <c r="G33" i="73"/>
  <c r="G8" i="80"/>
  <c r="A9" i="80"/>
  <c r="G34" i="73" l="1"/>
  <c r="A35" i="73"/>
  <c r="B106" i="73"/>
  <c r="B104" i="73"/>
  <c r="G104" i="73" s="1"/>
  <c r="B105" i="73"/>
  <c r="G105" i="73" s="1"/>
  <c r="B103" i="73"/>
  <c r="G103" i="73" s="1"/>
  <c r="G102" i="73"/>
  <c r="G9" i="80"/>
  <c r="A10" i="80"/>
  <c r="B110" i="73" l="1"/>
  <c r="B107" i="73"/>
  <c r="G107" i="73" s="1"/>
  <c r="B108" i="73"/>
  <c r="G108" i="73" s="1"/>
  <c r="B109" i="73"/>
  <c r="G109" i="73" s="1"/>
  <c r="G106" i="73"/>
  <c r="G35" i="73"/>
  <c r="A36" i="73"/>
  <c r="G10" i="80"/>
  <c r="A11" i="80"/>
  <c r="A37" i="73" l="1"/>
  <c r="G36" i="73"/>
  <c r="B114" i="73"/>
  <c r="B111" i="73"/>
  <c r="G111" i="73" s="1"/>
  <c r="B113" i="73"/>
  <c r="G113" i="73" s="1"/>
  <c r="B112" i="73"/>
  <c r="G112" i="73" s="1"/>
  <c r="G110" i="73"/>
  <c r="G11" i="80"/>
  <c r="A12" i="80"/>
  <c r="B118" i="73" l="1"/>
  <c r="B116" i="73"/>
  <c r="G116" i="73" s="1"/>
  <c r="B117" i="73"/>
  <c r="G117" i="73" s="1"/>
  <c r="B115" i="73"/>
  <c r="G115" i="73" s="1"/>
  <c r="G114" i="73"/>
  <c r="G37" i="73"/>
  <c r="A38" i="73"/>
  <c r="G12" i="80"/>
  <c r="A13" i="80"/>
  <c r="G38" i="73" l="1"/>
  <c r="A39" i="73"/>
  <c r="B121" i="73"/>
  <c r="G121" i="73" s="1"/>
  <c r="B119" i="73"/>
  <c r="G119" i="73" s="1"/>
  <c r="B122" i="73"/>
  <c r="B120" i="73"/>
  <c r="G120" i="73" s="1"/>
  <c r="G118" i="73"/>
  <c r="G13" i="80"/>
  <c r="A14" i="80"/>
  <c r="A40" i="73" l="1"/>
  <c r="G39" i="73"/>
  <c r="B126" i="73"/>
  <c r="B124" i="73"/>
  <c r="G124" i="73" s="1"/>
  <c r="B123" i="73"/>
  <c r="G123" i="73" s="1"/>
  <c r="B125" i="73"/>
  <c r="G125" i="73" s="1"/>
  <c r="G122" i="73"/>
  <c r="G14" i="80"/>
  <c r="A15" i="80"/>
  <c r="B130" i="73" l="1"/>
  <c r="B128" i="73"/>
  <c r="G128" i="73" s="1"/>
  <c r="B129" i="73"/>
  <c r="G129" i="73" s="1"/>
  <c r="B127" i="73"/>
  <c r="G127" i="73" s="1"/>
  <c r="G126" i="73"/>
  <c r="A41" i="73"/>
  <c r="G40" i="73"/>
  <c r="G15" i="80"/>
  <c r="A16" i="80"/>
  <c r="G41" i="73" l="1"/>
  <c r="A42" i="73"/>
  <c r="B133" i="73"/>
  <c r="G133" i="73" s="1"/>
  <c r="B134" i="73"/>
  <c r="B132" i="73"/>
  <c r="G132" i="73" s="1"/>
  <c r="B131" i="73"/>
  <c r="G131" i="73" s="1"/>
  <c r="G130" i="73"/>
  <c r="A17" i="80"/>
  <c r="G17" i="80" s="1"/>
  <c r="G16" i="80"/>
  <c r="A55" i="80"/>
  <c r="B138" i="73" l="1"/>
  <c r="B136" i="73"/>
  <c r="G136" i="73" s="1"/>
  <c r="B135" i="73"/>
  <c r="G135" i="73" s="1"/>
  <c r="B137" i="73"/>
  <c r="G137" i="73" s="1"/>
  <c r="G134" i="73"/>
  <c r="G42" i="73"/>
  <c r="A43" i="73"/>
  <c r="A56" i="80"/>
  <c r="G43" i="73" l="1"/>
  <c r="A44" i="73"/>
  <c r="B139" i="73"/>
  <c r="G139" i="73" s="1"/>
  <c r="B141" i="73"/>
  <c r="G141" i="73" s="1"/>
  <c r="B140" i="73"/>
  <c r="G140" i="73" s="1"/>
  <c r="B142" i="73"/>
  <c r="G138" i="73"/>
  <c r="A57" i="80"/>
  <c r="B145" i="73" l="1"/>
  <c r="G145" i="73" s="1"/>
  <c r="B143" i="73"/>
  <c r="G143" i="73" s="1"/>
  <c r="B146" i="73"/>
  <c r="B144" i="73"/>
  <c r="G144" i="73" s="1"/>
  <c r="G142" i="73"/>
  <c r="A45" i="73"/>
  <c r="G44" i="73"/>
  <c r="A58" i="80"/>
  <c r="G45" i="73" l="1"/>
  <c r="A46" i="73"/>
  <c r="B149" i="73"/>
  <c r="B147" i="73"/>
  <c r="B154" i="73"/>
  <c r="B148" i="73"/>
  <c r="G146" i="73"/>
  <c r="A59" i="80"/>
  <c r="B158" i="73" l="1"/>
  <c r="B156" i="73"/>
  <c r="G156" i="73" s="1"/>
  <c r="B157" i="73"/>
  <c r="G157" i="73" s="1"/>
  <c r="B155" i="73"/>
  <c r="G155" i="73" s="1"/>
  <c r="G154" i="73"/>
  <c r="B152" i="73"/>
  <c r="G152" i="73" s="1"/>
  <c r="G149" i="73"/>
  <c r="B151" i="73"/>
  <c r="G151" i="73" s="1"/>
  <c r="G148" i="73"/>
  <c r="B150" i="73"/>
  <c r="G147" i="73"/>
  <c r="G46" i="73"/>
  <c r="A47" i="73"/>
  <c r="A60" i="80"/>
  <c r="G150" i="73" l="1"/>
  <c r="B153" i="73"/>
  <c r="G153" i="73" s="1"/>
  <c r="G47" i="73"/>
  <c r="A20" i="74"/>
  <c r="B161" i="73"/>
  <c r="G161" i="73" s="1"/>
  <c r="B159" i="73"/>
  <c r="G159" i="73" s="1"/>
  <c r="B162" i="73"/>
  <c r="B160" i="73"/>
  <c r="G160" i="73" s="1"/>
  <c r="G158" i="73"/>
  <c r="A61" i="80"/>
  <c r="B48" i="74" l="1"/>
  <c r="A21" i="74"/>
  <c r="G20" i="74"/>
  <c r="B165" i="73"/>
  <c r="G165" i="73" s="1"/>
  <c r="B164" i="73"/>
  <c r="G164" i="73" s="1"/>
  <c r="B163" i="73"/>
  <c r="G163" i="73" s="1"/>
  <c r="G162" i="73"/>
  <c r="A62" i="80"/>
  <c r="G21" i="74" l="1"/>
  <c r="A22" i="74"/>
  <c r="B50" i="74"/>
  <c r="G50" i="74" s="1"/>
  <c r="B49" i="74"/>
  <c r="G49" i="74" s="1"/>
  <c r="G48" i="74"/>
  <c r="B52" i="74"/>
  <c r="B51" i="74"/>
  <c r="G51" i="74" s="1"/>
  <c r="A63" i="80"/>
  <c r="B56" i="74" l="1"/>
  <c r="B55" i="74"/>
  <c r="G55" i="74" s="1"/>
  <c r="B54" i="74"/>
  <c r="G54" i="74" s="1"/>
  <c r="B53" i="74"/>
  <c r="G53" i="74" s="1"/>
  <c r="G52" i="74"/>
  <c r="A23" i="74"/>
  <c r="G22" i="74"/>
  <c r="A64" i="80"/>
  <c r="G23" i="74" l="1"/>
  <c r="A24" i="74"/>
  <c r="B59" i="74"/>
  <c r="G59" i="74" s="1"/>
  <c r="B60" i="74"/>
  <c r="B57" i="74"/>
  <c r="G57" i="74" s="1"/>
  <c r="B58" i="74"/>
  <c r="G58" i="74" s="1"/>
  <c r="G56" i="74"/>
  <c r="A65" i="80"/>
  <c r="B62" i="74" l="1"/>
  <c r="G62" i="74" s="1"/>
  <c r="B63" i="74"/>
  <c r="G63" i="74" s="1"/>
  <c r="B64" i="74"/>
  <c r="B61" i="74"/>
  <c r="G61" i="74" s="1"/>
  <c r="G60" i="74"/>
  <c r="A25" i="74"/>
  <c r="G24" i="74"/>
  <c r="A66" i="80"/>
  <c r="G25" i="74" l="1"/>
  <c r="A26" i="74"/>
  <c r="B65" i="74"/>
  <c r="G65" i="74" s="1"/>
  <c r="B66" i="74"/>
  <c r="G66" i="74" s="1"/>
  <c r="B67" i="74"/>
  <c r="G67" i="74" s="1"/>
  <c r="B68" i="74"/>
  <c r="G64" i="74"/>
  <c r="A67" i="80"/>
  <c r="B69" i="74" l="1"/>
  <c r="G69" i="74" s="1"/>
  <c r="B70" i="74"/>
  <c r="G70" i="74" s="1"/>
  <c r="B71" i="74"/>
  <c r="G71" i="74" s="1"/>
  <c r="B72" i="74"/>
  <c r="G68" i="74"/>
  <c r="A27" i="74"/>
  <c r="G26" i="74"/>
  <c r="A68" i="80"/>
  <c r="G27" i="74" l="1"/>
  <c r="A28" i="74"/>
  <c r="B73" i="74"/>
  <c r="G73" i="74" s="1"/>
  <c r="B74" i="74"/>
  <c r="G74" i="74" s="1"/>
  <c r="B75" i="74"/>
  <c r="G75" i="74" s="1"/>
  <c r="B76" i="74"/>
  <c r="G72" i="74"/>
  <c r="A69" i="80"/>
  <c r="B79" i="74" l="1"/>
  <c r="G79" i="74" s="1"/>
  <c r="B80" i="74"/>
  <c r="B77" i="74"/>
  <c r="G77" i="74" s="1"/>
  <c r="B78" i="74"/>
  <c r="G78" i="74" s="1"/>
  <c r="G76" i="74"/>
  <c r="A29" i="74"/>
  <c r="G28" i="74"/>
  <c r="A70" i="80"/>
  <c r="G29" i="74" l="1"/>
  <c r="A30" i="74"/>
  <c r="B83" i="74"/>
  <c r="G83" i="74" s="1"/>
  <c r="B84" i="74"/>
  <c r="B81" i="74"/>
  <c r="G81" i="74" s="1"/>
  <c r="B82" i="74"/>
  <c r="G82" i="74" s="1"/>
  <c r="G80" i="74"/>
  <c r="A71" i="80"/>
  <c r="B85" i="74" l="1"/>
  <c r="G85" i="74" s="1"/>
  <c r="B86" i="74"/>
  <c r="G86" i="74" s="1"/>
  <c r="B87" i="74"/>
  <c r="G87" i="74" s="1"/>
  <c r="B88" i="74"/>
  <c r="G84" i="74"/>
  <c r="G30" i="74"/>
  <c r="A31" i="74"/>
  <c r="A72" i="80"/>
  <c r="B89" i="74" l="1"/>
  <c r="G89" i="74" s="1"/>
  <c r="B90" i="74"/>
  <c r="G90" i="74" s="1"/>
  <c r="B91" i="74"/>
  <c r="G91" i="74" s="1"/>
  <c r="B92" i="74"/>
  <c r="G88" i="74"/>
  <c r="G31" i="74"/>
  <c r="A32" i="74"/>
  <c r="A73" i="80"/>
  <c r="B93" i="74" l="1"/>
  <c r="G93" i="74" s="1"/>
  <c r="B94" i="74"/>
  <c r="G94" i="74" s="1"/>
  <c r="B95" i="74"/>
  <c r="G95" i="74" s="1"/>
  <c r="B96" i="74"/>
  <c r="G92" i="74"/>
  <c r="G32" i="74"/>
  <c r="A33" i="74"/>
  <c r="A74" i="80"/>
  <c r="A34" i="74" l="1"/>
  <c r="G33" i="74"/>
  <c r="B97" i="74"/>
  <c r="G97" i="74" s="1"/>
  <c r="B98" i="74"/>
  <c r="G98" i="74" s="1"/>
  <c r="B99" i="74"/>
  <c r="G99" i="74" s="1"/>
  <c r="B100" i="74"/>
  <c r="G96" i="74"/>
  <c r="A75" i="80"/>
  <c r="B103" i="74" l="1"/>
  <c r="G103" i="74" s="1"/>
  <c r="B104" i="74"/>
  <c r="B101" i="74"/>
  <c r="G101" i="74" s="1"/>
  <c r="B102" i="74"/>
  <c r="G102" i="74" s="1"/>
  <c r="G100" i="74"/>
  <c r="A35" i="74"/>
  <c r="G34" i="74"/>
  <c r="A76" i="80"/>
  <c r="G35" i="74" l="1"/>
  <c r="A36" i="74"/>
  <c r="B108" i="74"/>
  <c r="B105" i="74"/>
  <c r="G105" i="74" s="1"/>
  <c r="B107" i="74"/>
  <c r="G107" i="74" s="1"/>
  <c r="B106" i="74"/>
  <c r="G106" i="74" s="1"/>
  <c r="G104" i="74"/>
  <c r="A77" i="80"/>
  <c r="G36" i="74" l="1"/>
  <c r="A37" i="74"/>
  <c r="B110" i="74"/>
  <c r="G110" i="74" s="1"/>
  <c r="B109" i="74"/>
  <c r="G109" i="74" s="1"/>
  <c r="B112" i="74"/>
  <c r="B111" i="74"/>
  <c r="G111" i="74" s="1"/>
  <c r="G108" i="74"/>
  <c r="A78" i="80"/>
  <c r="A38" i="74" l="1"/>
  <c r="G37" i="74"/>
  <c r="B114" i="74"/>
  <c r="G114" i="74" s="1"/>
  <c r="B113" i="74"/>
  <c r="G113" i="74" s="1"/>
  <c r="B115" i="74"/>
  <c r="G115" i="74" s="1"/>
  <c r="B116" i="74"/>
  <c r="G112" i="74"/>
  <c r="A79" i="80"/>
  <c r="B120" i="74" l="1"/>
  <c r="B119" i="74"/>
  <c r="G119" i="74" s="1"/>
  <c r="B118" i="74"/>
  <c r="G118" i="74" s="1"/>
  <c r="B117" i="74"/>
  <c r="G117" i="74" s="1"/>
  <c r="G116" i="74"/>
  <c r="G38" i="74"/>
  <c r="A39" i="74"/>
  <c r="A80" i="80"/>
  <c r="G39" i="74" l="1"/>
  <c r="A40" i="74"/>
  <c r="B122" i="74"/>
  <c r="G122" i="74" s="1"/>
  <c r="B121" i="74"/>
  <c r="G121" i="74" s="1"/>
  <c r="B124" i="74"/>
  <c r="B123" i="74"/>
  <c r="G123" i="74" s="1"/>
  <c r="G120" i="74"/>
  <c r="A81" i="80"/>
  <c r="G40" i="74" l="1"/>
  <c r="A41" i="74"/>
  <c r="B126" i="74"/>
  <c r="G126" i="74" s="1"/>
  <c r="B125" i="74"/>
  <c r="G125" i="74" s="1"/>
  <c r="B128" i="74"/>
  <c r="B127" i="74"/>
  <c r="G127" i="74" s="1"/>
  <c r="G124" i="74"/>
  <c r="A82" i="80"/>
  <c r="A42" i="74" l="1"/>
  <c r="G41" i="74"/>
  <c r="B130" i="74"/>
  <c r="G130" i="74" s="1"/>
  <c r="B132" i="74"/>
  <c r="B131" i="74"/>
  <c r="G131" i="74" s="1"/>
  <c r="B129" i="74"/>
  <c r="G129" i="74" s="1"/>
  <c r="G128" i="74"/>
  <c r="A83" i="80"/>
  <c r="B136" i="74" l="1"/>
  <c r="B135" i="74"/>
  <c r="G135" i="74" s="1"/>
  <c r="B134" i="74"/>
  <c r="G134" i="74" s="1"/>
  <c r="B133" i="74"/>
  <c r="G133" i="74" s="1"/>
  <c r="G132" i="74"/>
  <c r="G42" i="74"/>
  <c r="A43" i="74"/>
  <c r="A84" i="80"/>
  <c r="G43" i="74" l="1"/>
  <c r="A44" i="74"/>
  <c r="B138" i="74"/>
  <c r="G138" i="74" s="1"/>
  <c r="B137" i="74"/>
  <c r="G137" i="74" s="1"/>
  <c r="B140" i="74"/>
  <c r="B139" i="74"/>
  <c r="G139" i="74" s="1"/>
  <c r="G136" i="74"/>
  <c r="A85" i="80"/>
  <c r="G44" i="74" l="1"/>
  <c r="A45" i="74"/>
  <c r="B142" i="74"/>
  <c r="G142" i="74" s="1"/>
  <c r="B141" i="74"/>
  <c r="G141" i="74" s="1"/>
  <c r="B144" i="74"/>
  <c r="B143" i="74"/>
  <c r="G143" i="74" s="1"/>
  <c r="G140" i="74"/>
  <c r="A86" i="80"/>
  <c r="A154" i="74" l="1"/>
  <c r="G45" i="74"/>
  <c r="B146" i="74"/>
  <c r="G146" i="74" s="1"/>
  <c r="B145" i="74"/>
  <c r="G145" i="74" s="1"/>
  <c r="B148" i="74"/>
  <c r="B147" i="74"/>
  <c r="G147" i="74" s="1"/>
  <c r="G144" i="74"/>
  <c r="A87" i="80"/>
  <c r="B151" i="74" l="1"/>
  <c r="G151" i="74" s="1"/>
  <c r="B150" i="74"/>
  <c r="G150" i="74" s="1"/>
  <c r="B149" i="74"/>
  <c r="G149" i="74" s="1"/>
  <c r="G148" i="74"/>
  <c r="G154" i="74"/>
  <c r="B159" i="74"/>
  <c r="A155" i="74"/>
  <c r="A88" i="80"/>
  <c r="B163" i="74" l="1"/>
  <c r="B160" i="74"/>
  <c r="G160" i="74" s="1"/>
  <c r="B161" i="74"/>
  <c r="G161" i="74" s="1"/>
  <c r="G159" i="74"/>
  <c r="B162" i="74"/>
  <c r="G162" i="74" s="1"/>
  <c r="G155" i="74"/>
  <c r="A156" i="74"/>
  <c r="A89" i="80"/>
  <c r="A20" i="75" l="1"/>
  <c r="G156" i="74"/>
  <c r="B165" i="74"/>
  <c r="G165" i="74" s="1"/>
  <c r="B164" i="74"/>
  <c r="G164" i="74" s="1"/>
  <c r="B167" i="74"/>
  <c r="B166" i="74"/>
  <c r="G166" i="74" s="1"/>
  <c r="G163" i="74"/>
  <c r="A90" i="80"/>
  <c r="B170" i="74" l="1"/>
  <c r="G170" i="74" s="1"/>
  <c r="B169" i="74"/>
  <c r="G169" i="74" s="1"/>
  <c r="B168" i="74"/>
  <c r="G168" i="74" s="1"/>
  <c r="G167" i="74"/>
  <c r="G20" i="75"/>
  <c r="A21" i="75"/>
  <c r="B54" i="75"/>
  <c r="A91" i="80"/>
  <c r="G54" i="75" l="1"/>
  <c r="B57" i="75"/>
  <c r="G57" i="75" s="1"/>
  <c r="B58" i="75"/>
  <c r="B55" i="75"/>
  <c r="G55" i="75" s="1"/>
  <c r="B56" i="75"/>
  <c r="G56" i="75" s="1"/>
  <c r="G21" i="75"/>
  <c r="A22" i="75"/>
  <c r="A92" i="80"/>
  <c r="G22" i="75" l="1"/>
  <c r="A23" i="75"/>
  <c r="B61" i="75"/>
  <c r="G61" i="75" s="1"/>
  <c r="B62" i="75"/>
  <c r="B59" i="75"/>
  <c r="G59" i="75" s="1"/>
  <c r="B60" i="75"/>
  <c r="G60" i="75" s="1"/>
  <c r="G58" i="75"/>
  <c r="A93" i="80"/>
  <c r="B63" i="75" l="1"/>
  <c r="G63" i="75" s="1"/>
  <c r="B64" i="75"/>
  <c r="G64" i="75" s="1"/>
  <c r="B65" i="75"/>
  <c r="G65" i="75" s="1"/>
  <c r="B66" i="75"/>
  <c r="G62" i="75"/>
  <c r="G23" i="75"/>
  <c r="A24" i="75"/>
  <c r="A94" i="80"/>
  <c r="B69" i="75" l="1"/>
  <c r="G69" i="75" s="1"/>
  <c r="B70" i="75"/>
  <c r="B67" i="75"/>
  <c r="G67" i="75" s="1"/>
  <c r="B68" i="75"/>
  <c r="G68" i="75" s="1"/>
  <c r="G66" i="75"/>
  <c r="G24" i="75"/>
  <c r="A25" i="75"/>
  <c r="A95" i="80"/>
  <c r="B71" i="75" l="1"/>
  <c r="G71" i="75" s="1"/>
  <c r="B73" i="75"/>
  <c r="G73" i="75" s="1"/>
  <c r="B74" i="75"/>
  <c r="B72" i="75"/>
  <c r="G72" i="75" s="1"/>
  <c r="G70" i="75"/>
  <c r="G25" i="75"/>
  <c r="A26" i="75"/>
  <c r="A96" i="80"/>
  <c r="G26" i="75" l="1"/>
  <c r="A27" i="75"/>
  <c r="B77" i="75"/>
  <c r="G77" i="75" s="1"/>
  <c r="B78" i="75"/>
  <c r="B75" i="75"/>
  <c r="G75" i="75" s="1"/>
  <c r="B76" i="75"/>
  <c r="G76" i="75" s="1"/>
  <c r="G74" i="75"/>
  <c r="A97" i="80"/>
  <c r="B81" i="75" l="1"/>
  <c r="G81" i="75" s="1"/>
  <c r="B80" i="75"/>
  <c r="G80" i="75" s="1"/>
  <c r="B82" i="75"/>
  <c r="B79" i="75"/>
  <c r="G79" i="75" s="1"/>
  <c r="G78" i="75"/>
  <c r="G27" i="75"/>
  <c r="A28" i="75"/>
  <c r="A98" i="80"/>
  <c r="G28" i="75" l="1"/>
  <c r="A29" i="75"/>
  <c r="B86" i="75"/>
  <c r="B85" i="75"/>
  <c r="G85" i="75" s="1"/>
  <c r="B84" i="75"/>
  <c r="G84" i="75" s="1"/>
  <c r="B83" i="75"/>
  <c r="G83" i="75" s="1"/>
  <c r="G82" i="75"/>
  <c r="A99" i="80"/>
  <c r="G29" i="75" l="1"/>
  <c r="A30" i="75"/>
  <c r="B88" i="75"/>
  <c r="G88" i="75" s="1"/>
  <c r="B87" i="75"/>
  <c r="G87" i="75" s="1"/>
  <c r="B90" i="75"/>
  <c r="B89" i="75"/>
  <c r="G89" i="75" s="1"/>
  <c r="G86" i="75"/>
  <c r="A100" i="80"/>
  <c r="G30" i="75" l="1"/>
  <c r="A31" i="75"/>
  <c r="B92" i="75"/>
  <c r="G92" i="75" s="1"/>
  <c r="B91" i="75"/>
  <c r="G91" i="75" s="1"/>
  <c r="B94" i="75"/>
  <c r="B93" i="75"/>
  <c r="G93" i="75" s="1"/>
  <c r="G90" i="75"/>
  <c r="A101" i="80"/>
  <c r="G31" i="75" l="1"/>
  <c r="A32" i="75"/>
  <c r="B98" i="75"/>
  <c r="B97" i="75"/>
  <c r="G97" i="75" s="1"/>
  <c r="B96" i="75"/>
  <c r="G96" i="75" s="1"/>
  <c r="B95" i="75"/>
  <c r="G95" i="75" s="1"/>
  <c r="G94" i="75"/>
  <c r="A102" i="80"/>
  <c r="G32" i="75" l="1"/>
  <c r="A33" i="75"/>
  <c r="B102" i="75"/>
  <c r="B101" i="75"/>
  <c r="G101" i="75" s="1"/>
  <c r="B100" i="75"/>
  <c r="G100" i="75" s="1"/>
  <c r="B99" i="75"/>
  <c r="G99" i="75" s="1"/>
  <c r="G98" i="75"/>
  <c r="A103" i="80"/>
  <c r="G33" i="75" l="1"/>
  <c r="A34" i="75"/>
  <c r="B104" i="75"/>
  <c r="G104" i="75" s="1"/>
  <c r="B103" i="75"/>
  <c r="G103" i="75" s="1"/>
  <c r="B106" i="75"/>
  <c r="B105" i="75"/>
  <c r="G105" i="75" s="1"/>
  <c r="G102" i="75"/>
  <c r="A104" i="80"/>
  <c r="G34" i="75" l="1"/>
  <c r="A35" i="75"/>
  <c r="B110" i="75"/>
  <c r="B109" i="75"/>
  <c r="G109" i="75" s="1"/>
  <c r="B108" i="75"/>
  <c r="G108" i="75" s="1"/>
  <c r="B107" i="75"/>
  <c r="G107" i="75" s="1"/>
  <c r="G106" i="75"/>
  <c r="A105" i="80"/>
  <c r="G35" i="75" l="1"/>
  <c r="A36" i="75"/>
  <c r="B112" i="75"/>
  <c r="G112" i="75" s="1"/>
  <c r="B111" i="75"/>
  <c r="G111" i="75" s="1"/>
  <c r="B114" i="75"/>
  <c r="B113" i="75"/>
  <c r="G113" i="75" s="1"/>
  <c r="G110" i="75"/>
  <c r="A106" i="80"/>
  <c r="G36" i="75" l="1"/>
  <c r="A37" i="75"/>
  <c r="B116" i="75"/>
  <c r="G116" i="75" s="1"/>
  <c r="B115" i="75"/>
  <c r="G115" i="75" s="1"/>
  <c r="B118" i="75"/>
  <c r="B117" i="75"/>
  <c r="G117" i="75" s="1"/>
  <c r="G114" i="75"/>
  <c r="A107" i="80"/>
  <c r="G37" i="75" l="1"/>
  <c r="A38" i="75"/>
  <c r="B122" i="75"/>
  <c r="B119" i="75"/>
  <c r="G119" i="75" s="1"/>
  <c r="B120" i="75"/>
  <c r="G120" i="75" s="1"/>
  <c r="B121" i="75"/>
  <c r="G121" i="75" s="1"/>
  <c r="G118" i="75"/>
  <c r="A108" i="80"/>
  <c r="G38" i="75" l="1"/>
  <c r="A39" i="75"/>
  <c r="B126" i="75"/>
  <c r="B123" i="75"/>
  <c r="G123" i="75" s="1"/>
  <c r="B124" i="75"/>
  <c r="G124" i="75" s="1"/>
  <c r="B125" i="75"/>
  <c r="G125" i="75" s="1"/>
  <c r="G122" i="75"/>
  <c r="A109" i="80"/>
  <c r="G39" i="75" l="1"/>
  <c r="A40" i="75"/>
  <c r="B128" i="75"/>
  <c r="G128" i="75" s="1"/>
  <c r="B129" i="75"/>
  <c r="G129" i="75" s="1"/>
  <c r="B130" i="75"/>
  <c r="B127" i="75"/>
  <c r="G127" i="75" s="1"/>
  <c r="G126" i="75"/>
  <c r="A110" i="80"/>
  <c r="B132" i="75" l="1"/>
  <c r="G132" i="75" s="1"/>
  <c r="B133" i="75"/>
  <c r="G133" i="75" s="1"/>
  <c r="B134" i="75"/>
  <c r="B131" i="75"/>
  <c r="G131" i="75" s="1"/>
  <c r="G130" i="75"/>
  <c r="G40" i="75"/>
  <c r="A41" i="75"/>
  <c r="A111" i="80"/>
  <c r="G41" i="75" l="1"/>
  <c r="A42" i="75"/>
  <c r="B136" i="75"/>
  <c r="G136" i="75" s="1"/>
  <c r="B137" i="75"/>
  <c r="G137" i="75" s="1"/>
  <c r="B138" i="75"/>
  <c r="B135" i="75"/>
  <c r="G135" i="75" s="1"/>
  <c r="G134" i="75"/>
  <c r="A112" i="80"/>
  <c r="G42" i="75" l="1"/>
  <c r="A43" i="75"/>
  <c r="B142" i="75"/>
  <c r="B139" i="75"/>
  <c r="G139" i="75" s="1"/>
  <c r="B140" i="75"/>
  <c r="G140" i="75" s="1"/>
  <c r="B141" i="75"/>
  <c r="G141" i="75" s="1"/>
  <c r="G138" i="75"/>
  <c r="A113" i="80"/>
  <c r="G43" i="75" l="1"/>
  <c r="A44" i="75"/>
  <c r="B144" i="75"/>
  <c r="G144" i="75" s="1"/>
  <c r="B145" i="75"/>
  <c r="G145" i="75" s="1"/>
  <c r="B146" i="75"/>
  <c r="B143" i="75"/>
  <c r="G143" i="75" s="1"/>
  <c r="G142" i="75"/>
  <c r="A114" i="80"/>
  <c r="G44" i="75" l="1"/>
  <c r="A45" i="75"/>
  <c r="B148" i="75"/>
  <c r="G148" i="75" s="1"/>
  <c r="B149" i="75"/>
  <c r="G149" i="75" s="1"/>
  <c r="B150" i="75"/>
  <c r="B147" i="75"/>
  <c r="G147" i="75" s="1"/>
  <c r="G146" i="75"/>
  <c r="A115" i="80"/>
  <c r="A46" i="75" l="1"/>
  <c r="G45" i="75"/>
  <c r="B152" i="75"/>
  <c r="G152" i="75" s="1"/>
  <c r="B153" i="75"/>
  <c r="G153" i="75" s="1"/>
  <c r="B154" i="75"/>
  <c r="B151" i="75"/>
  <c r="G151" i="75" s="1"/>
  <c r="G150" i="75"/>
  <c r="A116" i="80"/>
  <c r="B158" i="75" l="1"/>
  <c r="B156" i="75"/>
  <c r="G156" i="75" s="1"/>
  <c r="B157" i="75"/>
  <c r="G157" i="75" s="1"/>
  <c r="B155" i="75"/>
  <c r="G155" i="75" s="1"/>
  <c r="G154" i="75"/>
  <c r="A47" i="75"/>
  <c r="G46" i="75"/>
  <c r="A117" i="80"/>
  <c r="A48" i="75" l="1"/>
  <c r="G47" i="75"/>
  <c r="B162" i="75"/>
  <c r="B159" i="75"/>
  <c r="G159" i="75" s="1"/>
  <c r="B161" i="75"/>
  <c r="G161" i="75" s="1"/>
  <c r="B160" i="75"/>
  <c r="G160" i="75" s="1"/>
  <c r="G158" i="75"/>
  <c r="A118" i="80"/>
  <c r="B165" i="75" l="1"/>
  <c r="B163" i="75"/>
  <c r="B170" i="75"/>
  <c r="B164" i="75"/>
  <c r="G162" i="75"/>
  <c r="A49" i="75"/>
  <c r="G48" i="75"/>
  <c r="A119" i="80"/>
  <c r="A50" i="75" l="1"/>
  <c r="G49" i="75"/>
  <c r="B167" i="75"/>
  <c r="G167" i="75" s="1"/>
  <c r="G164" i="75"/>
  <c r="B166" i="75"/>
  <c r="G163" i="75"/>
  <c r="B174" i="75"/>
  <c r="B172" i="75"/>
  <c r="G172" i="75" s="1"/>
  <c r="B171" i="75"/>
  <c r="G171" i="75" s="1"/>
  <c r="B173" i="75"/>
  <c r="G173" i="75" s="1"/>
  <c r="G170" i="75"/>
  <c r="B168" i="75"/>
  <c r="G168" i="75" s="1"/>
  <c r="G165" i="75"/>
  <c r="A120" i="80"/>
  <c r="B176" i="75" l="1"/>
  <c r="G176" i="75" s="1"/>
  <c r="B177" i="75"/>
  <c r="G177" i="75" s="1"/>
  <c r="B178" i="75"/>
  <c r="B175" i="75"/>
  <c r="G175" i="75" s="1"/>
  <c r="G174" i="75"/>
  <c r="G166" i="75"/>
  <c r="B169" i="75"/>
  <c r="G169" i="75" s="1"/>
  <c r="A51" i="75"/>
  <c r="G50" i="75"/>
  <c r="A121" i="80"/>
  <c r="G51" i="75" l="1"/>
  <c r="A28" i="76"/>
  <c r="B182" i="75"/>
  <c r="B180" i="75"/>
  <c r="G180" i="75" s="1"/>
  <c r="B179" i="75"/>
  <c r="G179" i="75" s="1"/>
  <c r="B181" i="75"/>
  <c r="G181" i="75" s="1"/>
  <c r="G178" i="75"/>
  <c r="A122" i="80"/>
  <c r="B68" i="76" l="1"/>
  <c r="G28" i="76"/>
  <c r="A29" i="76"/>
  <c r="B183" i="75"/>
  <c r="G183" i="75" s="1"/>
  <c r="B184" i="75"/>
  <c r="G184" i="75" s="1"/>
  <c r="B185" i="75"/>
  <c r="G185" i="75" s="1"/>
  <c r="G182" i="75"/>
  <c r="A123" i="80"/>
  <c r="G29" i="76" l="1"/>
  <c r="A30" i="76"/>
  <c r="B69" i="76"/>
  <c r="G69" i="76" s="1"/>
  <c r="B70" i="76"/>
  <c r="G70" i="76" s="1"/>
  <c r="G68" i="76"/>
  <c r="B71" i="76"/>
  <c r="G71" i="76" s="1"/>
  <c r="B72" i="76"/>
  <c r="A124" i="80"/>
  <c r="B76" i="76" l="1"/>
  <c r="B75" i="76"/>
  <c r="G75" i="76" s="1"/>
  <c r="B74" i="76"/>
  <c r="G74" i="76" s="1"/>
  <c r="B73" i="76"/>
  <c r="G73" i="76" s="1"/>
  <c r="G72" i="76"/>
  <c r="G30" i="76"/>
  <c r="A31" i="76"/>
  <c r="A125" i="80"/>
  <c r="G31" i="76" l="1"/>
  <c r="A32" i="76"/>
  <c r="B80" i="76"/>
  <c r="B79" i="76"/>
  <c r="G79" i="76" s="1"/>
  <c r="B78" i="76"/>
  <c r="G78" i="76" s="1"/>
  <c r="B77" i="76"/>
  <c r="G77" i="76" s="1"/>
  <c r="G76" i="76"/>
  <c r="A126" i="80"/>
  <c r="G32" i="76" l="1"/>
  <c r="A33" i="76"/>
  <c r="B84" i="76"/>
  <c r="B83" i="76"/>
  <c r="G83" i="76" s="1"/>
  <c r="B82" i="76"/>
  <c r="G82" i="76" s="1"/>
  <c r="B81" i="76"/>
  <c r="G81" i="76" s="1"/>
  <c r="G80" i="76"/>
  <c r="A127" i="80"/>
  <c r="G33" i="76" l="1"/>
  <c r="A34" i="76"/>
  <c r="B88" i="76"/>
  <c r="B87" i="76"/>
  <c r="G87" i="76" s="1"/>
  <c r="B86" i="76"/>
  <c r="G86" i="76" s="1"/>
  <c r="B85" i="76"/>
  <c r="G85" i="76" s="1"/>
  <c r="G84" i="76"/>
  <c r="A128" i="80"/>
  <c r="G34" i="76" l="1"/>
  <c r="A35" i="76"/>
  <c r="B92" i="76"/>
  <c r="B91" i="76"/>
  <c r="G91" i="76" s="1"/>
  <c r="B90" i="76"/>
  <c r="G90" i="76" s="1"/>
  <c r="B89" i="76"/>
  <c r="G89" i="76" s="1"/>
  <c r="G88" i="76"/>
  <c r="A129" i="80"/>
  <c r="G35" i="76" l="1"/>
  <c r="A36" i="76"/>
  <c r="B95" i="76"/>
  <c r="G95" i="76" s="1"/>
  <c r="B94" i="76"/>
  <c r="G94" i="76" s="1"/>
  <c r="B93" i="76"/>
  <c r="G93" i="76" s="1"/>
  <c r="B96" i="76"/>
  <c r="G92" i="76"/>
  <c r="A130" i="80"/>
  <c r="B100" i="76" l="1"/>
  <c r="B99" i="76"/>
  <c r="G99" i="76" s="1"/>
  <c r="B98" i="76"/>
  <c r="G98" i="76" s="1"/>
  <c r="B97" i="76"/>
  <c r="G97" i="76" s="1"/>
  <c r="G96" i="76"/>
  <c r="G36" i="76"/>
  <c r="A37" i="76"/>
  <c r="A131" i="80"/>
  <c r="G37" i="76" l="1"/>
  <c r="A38" i="76"/>
  <c r="B104" i="76"/>
  <c r="B103" i="76"/>
  <c r="G103" i="76" s="1"/>
  <c r="B102" i="76"/>
  <c r="G102" i="76" s="1"/>
  <c r="B101" i="76"/>
  <c r="G101" i="76" s="1"/>
  <c r="G100" i="76"/>
  <c r="A132" i="80"/>
  <c r="G38" i="76" l="1"/>
  <c r="A39" i="76"/>
  <c r="B108" i="76"/>
  <c r="B107" i="76"/>
  <c r="G107" i="76" s="1"/>
  <c r="B106" i="76"/>
  <c r="G106" i="76" s="1"/>
  <c r="B105" i="76"/>
  <c r="G105" i="76" s="1"/>
  <c r="G104" i="76"/>
  <c r="A133" i="80"/>
  <c r="G39" i="76" l="1"/>
  <c r="A40" i="76"/>
  <c r="B112" i="76"/>
  <c r="B111" i="76"/>
  <c r="G111" i="76" s="1"/>
  <c r="B110" i="76"/>
  <c r="G110" i="76" s="1"/>
  <c r="B109" i="76"/>
  <c r="G109" i="76" s="1"/>
  <c r="G108" i="76"/>
  <c r="A134" i="80"/>
  <c r="G40" i="76" l="1"/>
  <c r="A41" i="76"/>
  <c r="B115" i="76"/>
  <c r="G115" i="76" s="1"/>
  <c r="B114" i="76"/>
  <c r="G114" i="76" s="1"/>
  <c r="B113" i="76"/>
  <c r="G113" i="76" s="1"/>
  <c r="B116" i="76"/>
  <c r="G112" i="76"/>
  <c r="A135" i="80"/>
  <c r="B118" i="76" l="1"/>
  <c r="G118" i="76" s="1"/>
  <c r="B117" i="76"/>
  <c r="G117" i="76" s="1"/>
  <c r="B120" i="76"/>
  <c r="B119" i="76"/>
  <c r="G119" i="76" s="1"/>
  <c r="G116" i="76"/>
  <c r="G41" i="76"/>
  <c r="A42" i="76"/>
  <c r="A136" i="80"/>
  <c r="G42" i="76" l="1"/>
  <c r="A43" i="76"/>
  <c r="B124" i="76"/>
  <c r="B123" i="76"/>
  <c r="G123" i="76" s="1"/>
  <c r="B122" i="76"/>
  <c r="G122" i="76" s="1"/>
  <c r="B121" i="76"/>
  <c r="G121" i="76" s="1"/>
  <c r="G120" i="76"/>
  <c r="A137" i="80"/>
  <c r="G43" i="76" l="1"/>
  <c r="A44" i="76"/>
  <c r="B128" i="76"/>
  <c r="B127" i="76"/>
  <c r="G127" i="76" s="1"/>
  <c r="B126" i="76"/>
  <c r="G126" i="76" s="1"/>
  <c r="B125" i="76"/>
  <c r="G125" i="76" s="1"/>
  <c r="G124" i="76"/>
  <c r="A138" i="80"/>
  <c r="G44" i="76" l="1"/>
  <c r="A45" i="76"/>
  <c r="B132" i="76"/>
  <c r="B131" i="76"/>
  <c r="G131" i="76" s="1"/>
  <c r="B130" i="76"/>
  <c r="G130" i="76" s="1"/>
  <c r="B129" i="76"/>
  <c r="G129" i="76" s="1"/>
  <c r="G128" i="76"/>
  <c r="A139" i="80"/>
  <c r="G45" i="76" l="1"/>
  <c r="A46" i="76"/>
  <c r="B134" i="76"/>
  <c r="G134" i="76" s="1"/>
  <c r="B133" i="76"/>
  <c r="G133" i="76" s="1"/>
  <c r="B136" i="76"/>
  <c r="B135" i="76"/>
  <c r="G135" i="76" s="1"/>
  <c r="G132" i="76"/>
  <c r="A140" i="80"/>
  <c r="B138" i="76" l="1"/>
  <c r="G138" i="76" s="1"/>
  <c r="B137" i="76"/>
  <c r="G137" i="76" s="1"/>
  <c r="B140" i="76"/>
  <c r="B139" i="76"/>
  <c r="G139" i="76" s="1"/>
  <c r="G136" i="76"/>
  <c r="G46" i="76"/>
  <c r="A47" i="76"/>
  <c r="A141" i="80"/>
  <c r="G47" i="76" l="1"/>
  <c r="A48" i="76"/>
  <c r="B144" i="76"/>
  <c r="B143" i="76"/>
  <c r="G143" i="76" s="1"/>
  <c r="B142" i="76"/>
  <c r="G142" i="76" s="1"/>
  <c r="B141" i="76"/>
  <c r="G141" i="76" s="1"/>
  <c r="G140" i="76"/>
  <c r="A142" i="80"/>
  <c r="G48" i="76" l="1"/>
  <c r="A49" i="76"/>
  <c r="B148" i="76"/>
  <c r="B145" i="76"/>
  <c r="G145" i="76" s="1"/>
  <c r="B146" i="76"/>
  <c r="G146" i="76" s="1"/>
  <c r="B147" i="76"/>
  <c r="G147" i="76" s="1"/>
  <c r="G144" i="76"/>
  <c r="A143" i="80"/>
  <c r="G49" i="76" l="1"/>
  <c r="A50" i="76"/>
  <c r="B150" i="76"/>
  <c r="G150" i="76" s="1"/>
  <c r="B149" i="76"/>
  <c r="G149" i="76" s="1"/>
  <c r="B152" i="76"/>
  <c r="B151" i="76"/>
  <c r="G151" i="76" s="1"/>
  <c r="G148" i="76"/>
  <c r="A144" i="80"/>
  <c r="G50" i="76" l="1"/>
  <c r="A51" i="76"/>
  <c r="B154" i="76"/>
  <c r="G154" i="76" s="1"/>
  <c r="B153" i="76"/>
  <c r="G153" i="76" s="1"/>
  <c r="B156" i="76"/>
  <c r="B155" i="76"/>
  <c r="G155" i="76" s="1"/>
  <c r="G152" i="76"/>
  <c r="A145" i="80"/>
  <c r="G51" i="76" l="1"/>
  <c r="A52" i="76"/>
  <c r="B158" i="76"/>
  <c r="G158" i="76" s="1"/>
  <c r="B157" i="76"/>
  <c r="G157" i="76" s="1"/>
  <c r="B160" i="76"/>
  <c r="B159" i="76"/>
  <c r="G159" i="76" s="1"/>
  <c r="G156" i="76"/>
  <c r="A146" i="80"/>
  <c r="G52" i="76" l="1"/>
  <c r="A53" i="76"/>
  <c r="B164" i="76"/>
  <c r="B163" i="76"/>
  <c r="G163" i="76" s="1"/>
  <c r="B162" i="76"/>
  <c r="G162" i="76" s="1"/>
  <c r="B161" i="76"/>
  <c r="G161" i="76" s="1"/>
  <c r="G160" i="76"/>
  <c r="A147" i="80"/>
  <c r="G53" i="76" l="1"/>
  <c r="A54" i="76"/>
  <c r="B166" i="76"/>
  <c r="G166" i="76" s="1"/>
  <c r="B165" i="76"/>
  <c r="G165" i="76" s="1"/>
  <c r="B168" i="76"/>
  <c r="B167" i="76"/>
  <c r="G167" i="76" s="1"/>
  <c r="G164" i="76"/>
  <c r="A148" i="80"/>
  <c r="G54" i="76" l="1"/>
  <c r="A55" i="76"/>
  <c r="B170" i="76"/>
  <c r="G170" i="76" s="1"/>
  <c r="B169" i="76"/>
  <c r="G169" i="76" s="1"/>
  <c r="B172" i="76"/>
  <c r="B171" i="76"/>
  <c r="G171" i="76" s="1"/>
  <c r="G168" i="76"/>
  <c r="A149" i="80"/>
  <c r="G55" i="76" l="1"/>
  <c r="A56" i="76"/>
  <c r="B176" i="76"/>
  <c r="B175" i="76"/>
  <c r="G175" i="76" s="1"/>
  <c r="B174" i="76"/>
  <c r="G174" i="76" s="1"/>
  <c r="B173" i="76"/>
  <c r="G173" i="76" s="1"/>
  <c r="G172" i="76"/>
  <c r="A150" i="80"/>
  <c r="G56" i="76" l="1"/>
  <c r="A57" i="76"/>
  <c r="B180" i="76"/>
  <c r="B179" i="76"/>
  <c r="G179" i="76" s="1"/>
  <c r="B178" i="76"/>
  <c r="G178" i="76" s="1"/>
  <c r="B177" i="76"/>
  <c r="G177" i="76" s="1"/>
  <c r="G176" i="76"/>
  <c r="A151" i="80"/>
  <c r="G57" i="76" l="1"/>
  <c r="A58" i="76"/>
  <c r="B184" i="76"/>
  <c r="B183" i="76"/>
  <c r="G183" i="76" s="1"/>
  <c r="B182" i="76"/>
  <c r="G182" i="76" s="1"/>
  <c r="B181" i="76"/>
  <c r="G181" i="76" s="1"/>
  <c r="G180" i="76"/>
  <c r="A152" i="80"/>
  <c r="G58" i="76" l="1"/>
  <c r="A59" i="76"/>
  <c r="B188" i="76"/>
  <c r="B187" i="76"/>
  <c r="G187" i="76" s="1"/>
  <c r="B186" i="76"/>
  <c r="G186" i="76" s="1"/>
  <c r="B185" i="76"/>
  <c r="G185" i="76" s="1"/>
  <c r="G184" i="76"/>
  <c r="A153" i="80"/>
  <c r="A60" i="76" l="1"/>
  <c r="G59" i="76"/>
  <c r="B192" i="76"/>
  <c r="B191" i="76"/>
  <c r="G191" i="76" s="1"/>
  <c r="B190" i="76"/>
  <c r="G190" i="76" s="1"/>
  <c r="B189" i="76"/>
  <c r="G189" i="76" s="1"/>
  <c r="G188" i="76"/>
  <c r="A154" i="80"/>
  <c r="B196" i="76" l="1"/>
  <c r="B195" i="76"/>
  <c r="G195" i="76" s="1"/>
  <c r="B194" i="76"/>
  <c r="G194" i="76" s="1"/>
  <c r="B193" i="76"/>
  <c r="G193" i="76" s="1"/>
  <c r="G192" i="76"/>
  <c r="G60" i="76"/>
  <c r="A61" i="76"/>
  <c r="A155" i="80"/>
  <c r="G61" i="76" l="1"/>
  <c r="A62" i="76"/>
  <c r="B199" i="76"/>
  <c r="G199" i="76" s="1"/>
  <c r="B198" i="76"/>
  <c r="G198" i="76" s="1"/>
  <c r="B200" i="76"/>
  <c r="B197" i="76"/>
  <c r="G197" i="76" s="1"/>
  <c r="G196" i="76"/>
  <c r="A156" i="80"/>
  <c r="A63" i="76" l="1"/>
  <c r="G62" i="76"/>
  <c r="B203" i="76"/>
  <c r="G203" i="76" s="1"/>
  <c r="B201" i="76"/>
  <c r="G201" i="76" s="1"/>
  <c r="B204" i="76"/>
  <c r="B202" i="76"/>
  <c r="G202" i="76" s="1"/>
  <c r="G200" i="76"/>
  <c r="A157" i="80"/>
  <c r="B208" i="76" l="1"/>
  <c r="B206" i="76"/>
  <c r="G206" i="76" s="1"/>
  <c r="B205" i="76"/>
  <c r="G205" i="76" s="1"/>
  <c r="B207" i="76"/>
  <c r="G207" i="76" s="1"/>
  <c r="G204" i="76"/>
  <c r="A64" i="76"/>
  <c r="G63" i="76"/>
  <c r="A158" i="80"/>
  <c r="A65" i="76" l="1"/>
  <c r="G64" i="76"/>
  <c r="B212" i="76"/>
  <c r="B209" i="76"/>
  <c r="G209" i="76" s="1"/>
  <c r="B210" i="76"/>
  <c r="G210" i="76" s="1"/>
  <c r="B211" i="76"/>
  <c r="G211" i="76" s="1"/>
  <c r="G208" i="76"/>
  <c r="A159" i="80"/>
  <c r="B220" i="76" l="1"/>
  <c r="B213" i="76"/>
  <c r="B215" i="76"/>
  <c r="B214" i="76"/>
  <c r="G212" i="76"/>
  <c r="G65" i="76"/>
  <c r="A20" i="77"/>
  <c r="A160" i="80"/>
  <c r="B45" i="77" l="1"/>
  <c r="A21" i="77"/>
  <c r="G20" i="77"/>
  <c r="B217" i="76"/>
  <c r="G217" i="76" s="1"/>
  <c r="G214" i="76"/>
  <c r="B216" i="76"/>
  <c r="G213" i="76"/>
  <c r="B218" i="76"/>
  <c r="G218" i="76" s="1"/>
  <c r="G215" i="76"/>
  <c r="B222" i="76"/>
  <c r="G222" i="76" s="1"/>
  <c r="B223" i="76"/>
  <c r="G223" i="76" s="1"/>
  <c r="B221" i="76"/>
  <c r="G221" i="76" s="1"/>
  <c r="G220" i="76"/>
  <c r="A161" i="80"/>
  <c r="B219" i="76" l="1"/>
  <c r="G219" i="76" s="1"/>
  <c r="G216" i="76"/>
  <c r="G21" i="77"/>
  <c r="A22" i="77"/>
  <c r="B46" i="77"/>
  <c r="G46" i="77" s="1"/>
  <c r="B49" i="77"/>
  <c r="B47" i="77"/>
  <c r="G47" i="77" s="1"/>
  <c r="G45" i="77"/>
  <c r="B48" i="77"/>
  <c r="G48" i="77" s="1"/>
  <c r="A162" i="80"/>
  <c r="B53" i="77" l="1"/>
  <c r="B52" i="77"/>
  <c r="G52" i="77" s="1"/>
  <c r="B51" i="77"/>
  <c r="G51" i="77" s="1"/>
  <c r="B50" i="77"/>
  <c r="G50" i="77" s="1"/>
  <c r="G49" i="77"/>
  <c r="G22" i="77"/>
  <c r="A23" i="77"/>
  <c r="A163" i="80"/>
  <c r="A24" i="77" l="1"/>
  <c r="G23" i="77"/>
  <c r="B57" i="77"/>
  <c r="B56" i="77"/>
  <c r="G56" i="77" s="1"/>
  <c r="B55" i="77"/>
  <c r="G55" i="77" s="1"/>
  <c r="B54" i="77"/>
  <c r="G54" i="77" s="1"/>
  <c r="G53" i="77"/>
  <c r="A164" i="80"/>
  <c r="B61" i="77" l="1"/>
  <c r="B60" i="77"/>
  <c r="G60" i="77" s="1"/>
  <c r="B59" i="77"/>
  <c r="G59" i="77" s="1"/>
  <c r="B58" i="77"/>
  <c r="G58" i="77" s="1"/>
  <c r="G57" i="77"/>
  <c r="A25" i="77"/>
  <c r="G24" i="77"/>
  <c r="A165" i="80"/>
  <c r="A26" i="77" l="1"/>
  <c r="G25" i="77"/>
  <c r="B65" i="77"/>
  <c r="B64" i="77"/>
  <c r="G64" i="77" s="1"/>
  <c r="B63" i="77"/>
  <c r="G63" i="77" s="1"/>
  <c r="B62" i="77"/>
  <c r="G62" i="77" s="1"/>
  <c r="G61" i="77"/>
  <c r="A166" i="80"/>
  <c r="B69" i="77" l="1"/>
  <c r="B68" i="77"/>
  <c r="G68" i="77" s="1"/>
  <c r="B67" i="77"/>
  <c r="G67" i="77" s="1"/>
  <c r="B66" i="77"/>
  <c r="G66" i="77" s="1"/>
  <c r="G65" i="77"/>
  <c r="A27" i="77"/>
  <c r="G26" i="77"/>
  <c r="A167" i="80"/>
  <c r="G27" i="77" l="1"/>
  <c r="A28" i="77"/>
  <c r="B72" i="77"/>
  <c r="G72" i="77" s="1"/>
  <c r="B71" i="77"/>
  <c r="G71" i="77" s="1"/>
  <c r="B70" i="77"/>
  <c r="G70" i="77" s="1"/>
  <c r="B73" i="77"/>
  <c r="G69" i="77"/>
  <c r="A168" i="80"/>
  <c r="B77" i="77" l="1"/>
  <c r="B76" i="77"/>
  <c r="G76" i="77" s="1"/>
  <c r="B75" i="77"/>
  <c r="G75" i="77" s="1"/>
  <c r="B74" i="77"/>
  <c r="G74" i="77" s="1"/>
  <c r="G73" i="77"/>
  <c r="A29" i="77"/>
  <c r="G28" i="77"/>
  <c r="A169" i="80"/>
  <c r="A30" i="77" l="1"/>
  <c r="G29" i="77"/>
  <c r="B81" i="77"/>
  <c r="B80" i="77"/>
  <c r="G80" i="77" s="1"/>
  <c r="B79" i="77"/>
  <c r="G79" i="77" s="1"/>
  <c r="B78" i="77"/>
  <c r="G78" i="77" s="1"/>
  <c r="G77" i="77"/>
  <c r="A170" i="80"/>
  <c r="B85" i="77" l="1"/>
  <c r="B84" i="77"/>
  <c r="G84" i="77" s="1"/>
  <c r="B83" i="77"/>
  <c r="G83" i="77" s="1"/>
  <c r="B82" i="77"/>
  <c r="G82" i="77" s="1"/>
  <c r="G81" i="77"/>
  <c r="A31" i="77"/>
  <c r="G30" i="77"/>
  <c r="A171" i="80"/>
  <c r="A32" i="77" l="1"/>
  <c r="G31" i="77"/>
  <c r="B89" i="77"/>
  <c r="B88" i="77"/>
  <c r="G88" i="77" s="1"/>
  <c r="B87" i="77"/>
  <c r="G87" i="77" s="1"/>
  <c r="B86" i="77"/>
  <c r="G86" i="77" s="1"/>
  <c r="G85" i="77"/>
  <c r="A172" i="80"/>
  <c r="B93" i="77" l="1"/>
  <c r="B91" i="77"/>
  <c r="G91" i="77" s="1"/>
  <c r="B92" i="77"/>
  <c r="G92" i="77" s="1"/>
  <c r="B90" i="77"/>
  <c r="G90" i="77" s="1"/>
  <c r="G89" i="77"/>
  <c r="A33" i="77"/>
  <c r="G32" i="77"/>
  <c r="A173" i="80"/>
  <c r="G33" i="77" l="1"/>
  <c r="A34" i="77"/>
  <c r="B95" i="77"/>
  <c r="G95" i="77" s="1"/>
  <c r="B94" i="77"/>
  <c r="G94" i="77" s="1"/>
  <c r="B97" i="77"/>
  <c r="B96" i="77"/>
  <c r="G96" i="77" s="1"/>
  <c r="G93" i="77"/>
  <c r="A174" i="80"/>
  <c r="A35" i="77" l="1"/>
  <c r="G34" i="77"/>
  <c r="B101" i="77"/>
  <c r="B100" i="77"/>
  <c r="G100" i="77" s="1"/>
  <c r="B99" i="77"/>
  <c r="G99" i="77" s="1"/>
  <c r="B98" i="77"/>
  <c r="G98" i="77" s="1"/>
  <c r="G97" i="77"/>
  <c r="A175" i="80"/>
  <c r="B105" i="77" l="1"/>
  <c r="B104" i="77"/>
  <c r="G104" i="77" s="1"/>
  <c r="B103" i="77"/>
  <c r="G103" i="77" s="1"/>
  <c r="B102" i="77"/>
  <c r="G102" i="77" s="1"/>
  <c r="G101" i="77"/>
  <c r="A36" i="77"/>
  <c r="G35" i="77"/>
  <c r="A176" i="80"/>
  <c r="A37" i="77" l="1"/>
  <c r="G36" i="77"/>
  <c r="B109" i="77"/>
  <c r="B108" i="77"/>
  <c r="G108" i="77" s="1"/>
  <c r="B107" i="77"/>
  <c r="G107" i="77" s="1"/>
  <c r="B106" i="77"/>
  <c r="G106" i="77" s="1"/>
  <c r="G105" i="77"/>
  <c r="A177" i="80"/>
  <c r="B113" i="77" l="1"/>
  <c r="B112" i="77"/>
  <c r="G112" i="77" s="1"/>
  <c r="B111" i="77"/>
  <c r="G111" i="77" s="1"/>
  <c r="B110" i="77"/>
  <c r="G110" i="77" s="1"/>
  <c r="G109" i="77"/>
  <c r="A38" i="77"/>
  <c r="G37" i="77"/>
  <c r="A178" i="80"/>
  <c r="A39" i="77" l="1"/>
  <c r="G38" i="77"/>
  <c r="B115" i="77"/>
  <c r="G115" i="77" s="1"/>
  <c r="B114" i="77"/>
  <c r="G114" i="77" s="1"/>
  <c r="B117" i="77"/>
  <c r="B116" i="77"/>
  <c r="G116" i="77" s="1"/>
  <c r="G113" i="77"/>
  <c r="A179" i="80"/>
  <c r="B119" i="77" l="1"/>
  <c r="G119" i="77" s="1"/>
  <c r="B118" i="77"/>
  <c r="G118" i="77" s="1"/>
  <c r="B121" i="77"/>
  <c r="B120" i="77"/>
  <c r="G120" i="77" s="1"/>
  <c r="G117" i="77"/>
  <c r="G39" i="77"/>
  <c r="A40" i="77"/>
  <c r="A180" i="80"/>
  <c r="A41" i="77" l="1"/>
  <c r="G40" i="77"/>
  <c r="B125" i="77"/>
  <c r="B122" i="77"/>
  <c r="G122" i="77" s="1"/>
  <c r="B123" i="77"/>
  <c r="G123" i="77" s="1"/>
  <c r="B124" i="77"/>
  <c r="G124" i="77" s="1"/>
  <c r="G121" i="77"/>
  <c r="A181" i="80"/>
  <c r="B129" i="77" l="1"/>
  <c r="B126" i="77"/>
  <c r="G126" i="77" s="1"/>
  <c r="B127" i="77"/>
  <c r="G127" i="77" s="1"/>
  <c r="B128" i="77"/>
  <c r="G128" i="77" s="1"/>
  <c r="G125" i="77"/>
  <c r="G41" i="77"/>
  <c r="A42" i="77"/>
  <c r="A182" i="80"/>
  <c r="G42" i="77" l="1"/>
  <c r="A20" i="78"/>
  <c r="B131" i="77"/>
  <c r="G131" i="77" s="1"/>
  <c r="B132" i="77"/>
  <c r="G132" i="77" s="1"/>
  <c r="B133" i="77"/>
  <c r="B130" i="77"/>
  <c r="G130" i="77" s="1"/>
  <c r="G129" i="77"/>
  <c r="A183" i="80"/>
  <c r="A21" i="78" l="1"/>
  <c r="B54" i="78"/>
  <c r="G20" i="78"/>
  <c r="B134" i="77"/>
  <c r="G134" i="77" s="1"/>
  <c r="B135" i="77"/>
  <c r="G135" i="77" s="1"/>
  <c r="B136" i="77"/>
  <c r="G136" i="77" s="1"/>
  <c r="G133" i="77"/>
  <c r="A184" i="80"/>
  <c r="B56" i="78" l="1"/>
  <c r="G56" i="78" s="1"/>
  <c r="B57" i="78"/>
  <c r="G57" i="78" s="1"/>
  <c r="B58" i="78"/>
  <c r="B55" i="78"/>
  <c r="G55" i="78" s="1"/>
  <c r="G54" i="78"/>
  <c r="G21" i="78"/>
  <c r="A22" i="78"/>
  <c r="A185" i="80"/>
  <c r="A23" i="78" l="1"/>
  <c r="G22" i="78"/>
  <c r="G58" i="78"/>
  <c r="B62" i="78"/>
  <c r="B59" i="78"/>
  <c r="G59" i="78" s="1"/>
  <c r="B60" i="78"/>
  <c r="G60" i="78" s="1"/>
  <c r="B61" i="78"/>
  <c r="G61" i="78" s="1"/>
  <c r="A186" i="80"/>
  <c r="B66" i="78" l="1"/>
  <c r="B63" i="78"/>
  <c r="G63" i="78" s="1"/>
  <c r="B64" i="78"/>
  <c r="G64" i="78" s="1"/>
  <c r="B65" i="78"/>
  <c r="G65" i="78" s="1"/>
  <c r="G62" i="78"/>
  <c r="A24" i="78"/>
  <c r="G23" i="78"/>
  <c r="A187" i="80"/>
  <c r="A25" i="78" l="1"/>
  <c r="G24" i="78"/>
  <c r="B70" i="78"/>
  <c r="B67" i="78"/>
  <c r="G67" i="78" s="1"/>
  <c r="B68" i="78"/>
  <c r="G68" i="78" s="1"/>
  <c r="B69" i="78"/>
  <c r="G69" i="78" s="1"/>
  <c r="G66" i="78"/>
  <c r="A188" i="80"/>
  <c r="B74" i="78" l="1"/>
  <c r="B71" i="78"/>
  <c r="G71" i="78" s="1"/>
  <c r="B72" i="78"/>
  <c r="G72" i="78" s="1"/>
  <c r="B73" i="78"/>
  <c r="G73" i="78" s="1"/>
  <c r="G70" i="78"/>
  <c r="A26" i="78"/>
  <c r="G25" i="78"/>
  <c r="A189" i="80"/>
  <c r="G26" i="78" l="1"/>
  <c r="A27" i="78"/>
  <c r="B76" i="78"/>
  <c r="G76" i="78" s="1"/>
  <c r="B77" i="78"/>
  <c r="G77" i="78" s="1"/>
  <c r="B78" i="78"/>
  <c r="B75" i="78"/>
  <c r="G75" i="78" s="1"/>
  <c r="G74" i="78"/>
  <c r="A190" i="80"/>
  <c r="A28" i="78" l="1"/>
  <c r="G27" i="78"/>
  <c r="B82" i="78"/>
  <c r="B79" i="78"/>
  <c r="G79" i="78" s="1"/>
  <c r="B80" i="78"/>
  <c r="G80" i="78" s="1"/>
  <c r="B81" i="78"/>
  <c r="G81" i="78" s="1"/>
  <c r="G78" i="78"/>
  <c r="A191" i="80"/>
  <c r="B85" i="78" l="1"/>
  <c r="G85" i="78" s="1"/>
  <c r="B83" i="78"/>
  <c r="G83" i="78" s="1"/>
  <c r="B86" i="78"/>
  <c r="B84" i="78"/>
  <c r="G84" i="78" s="1"/>
  <c r="G82" i="78"/>
  <c r="A29" i="78"/>
  <c r="G28" i="78"/>
  <c r="A192" i="80"/>
  <c r="A30" i="78" l="1"/>
  <c r="G29" i="78"/>
  <c r="B89" i="78"/>
  <c r="G89" i="78" s="1"/>
  <c r="B90" i="78"/>
  <c r="B87" i="78"/>
  <c r="G87" i="78" s="1"/>
  <c r="B88" i="78"/>
  <c r="G88" i="78" s="1"/>
  <c r="G86" i="78"/>
  <c r="A193" i="80"/>
  <c r="B93" i="78" l="1"/>
  <c r="G93" i="78" s="1"/>
  <c r="B94" i="78"/>
  <c r="B91" i="78"/>
  <c r="G91" i="78" s="1"/>
  <c r="B92" i="78"/>
  <c r="G92" i="78" s="1"/>
  <c r="G90" i="78"/>
  <c r="A31" i="78"/>
  <c r="G30" i="78"/>
  <c r="A194" i="80"/>
  <c r="A32" i="78" l="1"/>
  <c r="G31" i="78"/>
  <c r="B97" i="78"/>
  <c r="G97" i="78" s="1"/>
  <c r="B98" i="78"/>
  <c r="B95" i="78"/>
  <c r="G95" i="78" s="1"/>
  <c r="B96" i="78"/>
  <c r="G96" i="78" s="1"/>
  <c r="G94" i="78"/>
  <c r="A195" i="80"/>
  <c r="B99" i="78" l="1"/>
  <c r="G99" i="78" s="1"/>
  <c r="B100" i="78"/>
  <c r="G100" i="78" s="1"/>
  <c r="B101" i="78"/>
  <c r="G101" i="78" s="1"/>
  <c r="B102" i="78"/>
  <c r="G98" i="78"/>
  <c r="G32" i="78"/>
  <c r="A33" i="78"/>
  <c r="A196" i="80"/>
  <c r="A34" i="78" l="1"/>
  <c r="G33" i="78"/>
  <c r="B105" i="78"/>
  <c r="G105" i="78" s="1"/>
  <c r="B106" i="78"/>
  <c r="B103" i="78"/>
  <c r="G103" i="78" s="1"/>
  <c r="B104" i="78"/>
  <c r="G104" i="78" s="1"/>
  <c r="G102" i="78"/>
  <c r="A197" i="80"/>
  <c r="B109" i="78" l="1"/>
  <c r="G109" i="78" s="1"/>
  <c r="B110" i="78"/>
  <c r="B107" i="78"/>
  <c r="G107" i="78" s="1"/>
  <c r="B108" i="78"/>
  <c r="G108" i="78" s="1"/>
  <c r="G106" i="78"/>
  <c r="A35" i="78"/>
  <c r="G34" i="78"/>
  <c r="A198" i="80"/>
  <c r="A36" i="78" l="1"/>
  <c r="G35" i="78"/>
  <c r="B113" i="78"/>
  <c r="G113" i="78" s="1"/>
  <c r="B114" i="78"/>
  <c r="B111" i="78"/>
  <c r="G111" i="78" s="1"/>
  <c r="B112" i="78"/>
  <c r="G112" i="78" s="1"/>
  <c r="G110" i="78"/>
  <c r="A199" i="80"/>
  <c r="B117" i="78" l="1"/>
  <c r="G117" i="78" s="1"/>
  <c r="B118" i="78"/>
  <c r="B115" i="78"/>
  <c r="G115" i="78" s="1"/>
  <c r="B116" i="78"/>
  <c r="G116" i="78" s="1"/>
  <c r="G114" i="78"/>
  <c r="A37" i="78"/>
  <c r="G36" i="78"/>
  <c r="A54" i="81"/>
  <c r="A38" i="78" l="1"/>
  <c r="G37" i="78"/>
  <c r="B121" i="78"/>
  <c r="G121" i="78" s="1"/>
  <c r="B122" i="78"/>
  <c r="B119" i="78"/>
  <c r="G119" i="78" s="1"/>
  <c r="B120" i="78"/>
  <c r="G120" i="78" s="1"/>
  <c r="G118" i="78"/>
  <c r="A55" i="81"/>
  <c r="B123" i="78" l="1"/>
  <c r="G123" i="78" s="1"/>
  <c r="B124" i="78"/>
  <c r="G124" i="78" s="1"/>
  <c r="B125" i="78"/>
  <c r="G125" i="78" s="1"/>
  <c r="B126" i="78"/>
  <c r="G122" i="78"/>
  <c r="G38" i="78"/>
  <c r="A39" i="78"/>
  <c r="A56" i="81"/>
  <c r="A40" i="78" l="1"/>
  <c r="G39" i="78"/>
  <c r="B129" i="78"/>
  <c r="G129" i="78" s="1"/>
  <c r="B128" i="78"/>
  <c r="G128" i="78" s="1"/>
  <c r="B127" i="78"/>
  <c r="G127" i="78" s="1"/>
  <c r="B130" i="78"/>
  <c r="G126" i="78"/>
  <c r="A57" i="81"/>
  <c r="B133" i="78" l="1"/>
  <c r="G133" i="78" s="1"/>
  <c r="B132" i="78"/>
  <c r="G132" i="78" s="1"/>
  <c r="B131" i="78"/>
  <c r="G131" i="78" s="1"/>
  <c r="B134" i="78"/>
  <c r="G130" i="78"/>
  <c r="A41" i="78"/>
  <c r="G40" i="78"/>
  <c r="A58" i="81"/>
  <c r="G41" i="78" l="1"/>
  <c r="A42" i="78"/>
  <c r="B135" i="78"/>
  <c r="G135" i="78" s="1"/>
  <c r="B138" i="78"/>
  <c r="B137" i="78"/>
  <c r="G137" i="78" s="1"/>
  <c r="B136" i="78"/>
  <c r="G136" i="78" s="1"/>
  <c r="G134" i="78"/>
  <c r="A59" i="81"/>
  <c r="B139" i="78" l="1"/>
  <c r="G139" i="78" s="1"/>
  <c r="B142" i="78"/>
  <c r="B141" i="78"/>
  <c r="G141" i="78" s="1"/>
  <c r="B140" i="78"/>
  <c r="G140" i="78" s="1"/>
  <c r="G138" i="78"/>
  <c r="G42" i="78"/>
  <c r="A43" i="78"/>
  <c r="A60" i="81"/>
  <c r="G43" i="78" l="1"/>
  <c r="A44" i="78"/>
  <c r="G20" i="79"/>
  <c r="B54" i="79"/>
  <c r="A21" i="79"/>
  <c r="B143" i="78"/>
  <c r="G143" i="78" s="1"/>
  <c r="B146" i="78"/>
  <c r="B145" i="78"/>
  <c r="G145" i="78" s="1"/>
  <c r="B144" i="78"/>
  <c r="G144" i="78" s="1"/>
  <c r="G142" i="78"/>
  <c r="A61" i="81"/>
  <c r="G54" i="79" l="1"/>
  <c r="B55" i="79"/>
  <c r="G55" i="79" s="1"/>
  <c r="B56" i="79"/>
  <c r="G56" i="79" s="1"/>
  <c r="B57" i="79"/>
  <c r="G57" i="79" s="1"/>
  <c r="B58" i="79"/>
  <c r="G44" i="78"/>
  <c r="A45" i="78"/>
  <c r="B147" i="78"/>
  <c r="G147" i="78" s="1"/>
  <c r="B150" i="78"/>
  <c r="B149" i="78"/>
  <c r="G149" i="78" s="1"/>
  <c r="B148" i="78"/>
  <c r="G148" i="78" s="1"/>
  <c r="G146" i="78"/>
  <c r="A22" i="79"/>
  <c r="G21" i="79"/>
  <c r="A62" i="81"/>
  <c r="G22" i="79" l="1"/>
  <c r="A23" i="79"/>
  <c r="B154" i="78"/>
  <c r="B153" i="78"/>
  <c r="G153" i="78" s="1"/>
  <c r="B152" i="78"/>
  <c r="G152" i="78" s="1"/>
  <c r="B151" i="78"/>
  <c r="G151" i="78" s="1"/>
  <c r="G150" i="78"/>
  <c r="A46" i="78"/>
  <c r="G45" i="78"/>
  <c r="B61" i="79"/>
  <c r="G61" i="79" s="1"/>
  <c r="B62" i="79"/>
  <c r="B59" i="79"/>
  <c r="G59" i="79" s="1"/>
  <c r="B60" i="79"/>
  <c r="G60" i="79" s="1"/>
  <c r="G58" i="79"/>
  <c r="A63" i="81"/>
  <c r="A47" i="78" l="1"/>
  <c r="G46" i="78"/>
  <c r="G23" i="79"/>
  <c r="A24" i="79"/>
  <c r="B65" i="79"/>
  <c r="G65" i="79" s="1"/>
  <c r="B66" i="79"/>
  <c r="B63" i="79"/>
  <c r="G63" i="79" s="1"/>
  <c r="B64" i="79"/>
  <c r="G64" i="79" s="1"/>
  <c r="G62" i="79"/>
  <c r="B158" i="78"/>
  <c r="B157" i="78"/>
  <c r="G157" i="78" s="1"/>
  <c r="B156" i="78"/>
  <c r="G156" i="78" s="1"/>
  <c r="B155" i="78"/>
  <c r="G155" i="78" s="1"/>
  <c r="G154" i="78"/>
  <c r="A64" i="81"/>
  <c r="B160" i="78" l="1"/>
  <c r="G160" i="78" s="1"/>
  <c r="B159" i="78"/>
  <c r="G159" i="78" s="1"/>
  <c r="B162" i="78"/>
  <c r="B161" i="78"/>
  <c r="G161" i="78" s="1"/>
  <c r="G158" i="78"/>
  <c r="B69" i="79"/>
  <c r="G69" i="79" s="1"/>
  <c r="B68" i="79"/>
  <c r="G68" i="79" s="1"/>
  <c r="B67" i="79"/>
  <c r="G67" i="79" s="1"/>
  <c r="B70" i="79"/>
  <c r="G66" i="79"/>
  <c r="G24" i="79"/>
  <c r="A25" i="79"/>
  <c r="G47" i="78"/>
  <c r="A48" i="78"/>
  <c r="A65" i="81"/>
  <c r="A49" i="78" l="1"/>
  <c r="G48" i="78"/>
  <c r="G25" i="79"/>
  <c r="A26" i="79"/>
  <c r="B73" i="79"/>
  <c r="G73" i="79" s="1"/>
  <c r="B72" i="79"/>
  <c r="G72" i="79" s="1"/>
  <c r="B71" i="79"/>
  <c r="G71" i="79" s="1"/>
  <c r="B74" i="79"/>
  <c r="G70" i="79"/>
  <c r="B166" i="78"/>
  <c r="B165" i="78"/>
  <c r="G165" i="78" s="1"/>
  <c r="B164" i="78"/>
  <c r="G164" i="78" s="1"/>
  <c r="B163" i="78"/>
  <c r="G163" i="78" s="1"/>
  <c r="G162" i="78"/>
  <c r="A66" i="81"/>
  <c r="B168" i="78" l="1"/>
  <c r="G168" i="78" s="1"/>
  <c r="B167" i="78"/>
  <c r="G167" i="78" s="1"/>
  <c r="B170" i="78"/>
  <c r="B169" i="78"/>
  <c r="G169" i="78" s="1"/>
  <c r="G166" i="78"/>
  <c r="B77" i="79"/>
  <c r="G77" i="79" s="1"/>
  <c r="B76" i="79"/>
  <c r="G76" i="79" s="1"/>
  <c r="B75" i="79"/>
  <c r="G75" i="79" s="1"/>
  <c r="B78" i="79"/>
  <c r="G74" i="79"/>
  <c r="G26" i="79"/>
  <c r="A27" i="79"/>
  <c r="G49" i="78"/>
  <c r="A50" i="78"/>
  <c r="A67" i="81"/>
  <c r="A51" i="78" l="1"/>
  <c r="G51" i="78" s="1"/>
  <c r="G50" i="78"/>
  <c r="A28" i="79"/>
  <c r="G27" i="79"/>
  <c r="B80" i="79"/>
  <c r="G80" i="79" s="1"/>
  <c r="B79" i="79"/>
  <c r="G79" i="79" s="1"/>
  <c r="B82" i="79"/>
  <c r="B81" i="79"/>
  <c r="G81" i="79" s="1"/>
  <c r="G78" i="79"/>
  <c r="B174" i="78"/>
  <c r="B173" i="78"/>
  <c r="G173" i="78" s="1"/>
  <c r="B172" i="78"/>
  <c r="G172" i="78" s="1"/>
  <c r="B171" i="78"/>
  <c r="G171" i="78" s="1"/>
  <c r="G170" i="78"/>
  <c r="A68" i="81"/>
  <c r="B176" i="78" l="1"/>
  <c r="G176" i="78" s="1"/>
  <c r="B175" i="78"/>
  <c r="G175" i="78" s="1"/>
  <c r="B178" i="78"/>
  <c r="B177" i="78"/>
  <c r="G177" i="78" s="1"/>
  <c r="G174" i="78"/>
  <c r="B85" i="79"/>
  <c r="G85" i="79" s="1"/>
  <c r="B84" i="79"/>
  <c r="G84" i="79" s="1"/>
  <c r="B83" i="79"/>
  <c r="G83" i="79" s="1"/>
  <c r="B86" i="79"/>
  <c r="G82" i="79"/>
  <c r="G28" i="79"/>
  <c r="A29" i="79"/>
  <c r="A69" i="81"/>
  <c r="G29" i="79" l="1"/>
  <c r="A30" i="79"/>
  <c r="B89" i="79"/>
  <c r="G89" i="79" s="1"/>
  <c r="B88" i="79"/>
  <c r="G88" i="79" s="1"/>
  <c r="B87" i="79"/>
  <c r="G87" i="79" s="1"/>
  <c r="B90" i="79"/>
  <c r="G86" i="79"/>
  <c r="B180" i="78"/>
  <c r="G180" i="78" s="1"/>
  <c r="B179" i="78"/>
  <c r="G179" i="78" s="1"/>
  <c r="B181" i="78"/>
  <c r="G181" i="78" s="1"/>
  <c r="G178" i="78"/>
  <c r="A70" i="81"/>
  <c r="B93" i="79" l="1"/>
  <c r="G93" i="79" s="1"/>
  <c r="B92" i="79"/>
  <c r="G92" i="79" s="1"/>
  <c r="B91" i="79"/>
  <c r="G91" i="79" s="1"/>
  <c r="B94" i="79"/>
  <c r="G90" i="79"/>
  <c r="G30" i="79"/>
  <c r="A31" i="79"/>
  <c r="A71" i="81"/>
  <c r="G31" i="79" l="1"/>
  <c r="A32" i="79"/>
  <c r="B97" i="79"/>
  <c r="G97" i="79" s="1"/>
  <c r="B98" i="79"/>
  <c r="B95" i="79"/>
  <c r="G95" i="79" s="1"/>
  <c r="B96" i="79"/>
  <c r="G96" i="79" s="1"/>
  <c r="G94" i="79"/>
  <c r="A72" i="81"/>
  <c r="B101" i="79" l="1"/>
  <c r="G101" i="79" s="1"/>
  <c r="B102" i="79"/>
  <c r="B99" i="79"/>
  <c r="G99" i="79" s="1"/>
  <c r="B100" i="79"/>
  <c r="G100" i="79" s="1"/>
  <c r="G98" i="79"/>
  <c r="G32" i="79"/>
  <c r="A33" i="79"/>
  <c r="A73" i="81"/>
  <c r="B103" i="79" l="1"/>
  <c r="G103" i="79" s="1"/>
  <c r="B104" i="79"/>
  <c r="G104" i="79" s="1"/>
  <c r="B105" i="79"/>
  <c r="G105" i="79" s="1"/>
  <c r="B106" i="79"/>
  <c r="G102" i="79"/>
  <c r="A34" i="79"/>
  <c r="G33" i="79"/>
  <c r="A74" i="81"/>
  <c r="G34" i="79" l="1"/>
  <c r="A35" i="79"/>
  <c r="B109" i="79"/>
  <c r="G109" i="79" s="1"/>
  <c r="B110" i="79"/>
  <c r="B107" i="79"/>
  <c r="G107" i="79" s="1"/>
  <c r="B108" i="79"/>
  <c r="G108" i="79" s="1"/>
  <c r="G106" i="79"/>
  <c r="A75" i="81"/>
  <c r="B113" i="79" l="1"/>
  <c r="G113" i="79" s="1"/>
  <c r="B114" i="79"/>
  <c r="B111" i="79"/>
  <c r="G111" i="79" s="1"/>
  <c r="B112" i="79"/>
  <c r="G112" i="79" s="1"/>
  <c r="G110" i="79"/>
  <c r="G35" i="79"/>
  <c r="A36" i="79"/>
  <c r="A76" i="81"/>
  <c r="G36" i="79" l="1"/>
  <c r="A37" i="79"/>
  <c r="B117" i="79"/>
  <c r="G117" i="79" s="1"/>
  <c r="B118" i="79"/>
  <c r="B115" i="79"/>
  <c r="G115" i="79" s="1"/>
  <c r="B116" i="79"/>
  <c r="G116" i="79" s="1"/>
  <c r="G114" i="79"/>
  <c r="A77" i="81"/>
  <c r="B121" i="79" l="1"/>
  <c r="G121" i="79" s="1"/>
  <c r="B122" i="79"/>
  <c r="B119" i="79"/>
  <c r="G119" i="79" s="1"/>
  <c r="B120" i="79"/>
  <c r="G120" i="79" s="1"/>
  <c r="G118" i="79"/>
  <c r="G37" i="79"/>
  <c r="A38" i="79"/>
  <c r="A78" i="81"/>
  <c r="G38" i="79" l="1"/>
  <c r="A39" i="79"/>
  <c r="B126" i="79"/>
  <c r="B123" i="79"/>
  <c r="G123" i="79" s="1"/>
  <c r="B125" i="79"/>
  <c r="G125" i="79" s="1"/>
  <c r="B124" i="79"/>
  <c r="G124" i="79" s="1"/>
  <c r="G122" i="79"/>
  <c r="A79" i="81"/>
  <c r="A40" i="79" l="1"/>
  <c r="G39" i="79"/>
  <c r="B128" i="79"/>
  <c r="G128" i="79" s="1"/>
  <c r="B127" i="79"/>
  <c r="G127" i="79" s="1"/>
  <c r="B130" i="79"/>
  <c r="B129" i="79"/>
  <c r="G129" i="79" s="1"/>
  <c r="G126" i="79"/>
  <c r="A80" i="81"/>
  <c r="B134" i="79" l="1"/>
  <c r="B133" i="79"/>
  <c r="G133" i="79" s="1"/>
  <c r="B132" i="79"/>
  <c r="G132" i="79" s="1"/>
  <c r="B131" i="79"/>
  <c r="G131" i="79" s="1"/>
  <c r="G130" i="79"/>
  <c r="G40" i="79"/>
  <c r="A41" i="79"/>
  <c r="A81" i="81"/>
  <c r="G41" i="79" l="1"/>
  <c r="A42" i="79"/>
  <c r="B138" i="79"/>
  <c r="B137" i="79"/>
  <c r="G137" i="79" s="1"/>
  <c r="B135" i="79"/>
  <c r="G135" i="79" s="1"/>
  <c r="B136" i="79"/>
  <c r="G136" i="79" s="1"/>
  <c r="G134" i="79"/>
  <c r="A82" i="81"/>
  <c r="A43" i="79" l="1"/>
  <c r="G42" i="79"/>
  <c r="B140" i="79"/>
  <c r="G140" i="79" s="1"/>
  <c r="B139" i="79"/>
  <c r="G139" i="79" s="1"/>
  <c r="B142" i="79"/>
  <c r="B141" i="79"/>
  <c r="G141" i="79" s="1"/>
  <c r="G138" i="79"/>
  <c r="A83" i="81"/>
  <c r="B144" i="79" l="1"/>
  <c r="G144" i="79" s="1"/>
  <c r="B143" i="79"/>
  <c r="G143" i="79" s="1"/>
  <c r="B146" i="79"/>
  <c r="B145" i="79"/>
  <c r="G145" i="79" s="1"/>
  <c r="G142" i="79"/>
  <c r="A44" i="79"/>
  <c r="G43" i="79"/>
  <c r="A84" i="81"/>
  <c r="A45" i="79" l="1"/>
  <c r="G44" i="79"/>
  <c r="B148" i="79"/>
  <c r="G148" i="79" s="1"/>
  <c r="B147" i="79"/>
  <c r="G147" i="79" s="1"/>
  <c r="B150" i="79"/>
  <c r="B149" i="79"/>
  <c r="G149" i="79" s="1"/>
  <c r="G146" i="79"/>
  <c r="A85" i="81"/>
  <c r="B152" i="79" l="1"/>
  <c r="B151" i="79"/>
  <c r="B158" i="79"/>
  <c r="B153" i="79"/>
  <c r="G150" i="79"/>
  <c r="A46" i="79"/>
  <c r="G45" i="79"/>
  <c r="A86" i="81"/>
  <c r="B162" i="79" l="1"/>
  <c r="B161" i="79"/>
  <c r="G161" i="79" s="1"/>
  <c r="B160" i="79"/>
  <c r="G160" i="79" s="1"/>
  <c r="B159" i="79"/>
  <c r="G159" i="79" s="1"/>
  <c r="G158" i="79"/>
  <c r="B155" i="79"/>
  <c r="G155" i="79" s="1"/>
  <c r="G152" i="79"/>
  <c r="G46" i="79"/>
  <c r="A47" i="79"/>
  <c r="B156" i="79"/>
  <c r="G156" i="79" s="1"/>
  <c r="G153" i="79"/>
  <c r="B154" i="79"/>
  <c r="G151" i="79"/>
  <c r="A87" i="81"/>
  <c r="B157" i="79" l="1"/>
  <c r="G157" i="79" s="1"/>
  <c r="G154" i="79"/>
  <c r="A48" i="79"/>
  <c r="G47" i="79"/>
  <c r="B164" i="79"/>
  <c r="B172" i="79"/>
  <c r="B163" i="79"/>
  <c r="G162" i="79"/>
  <c r="A88" i="81"/>
  <c r="B174" i="79" l="1"/>
  <c r="G174" i="79" s="1"/>
  <c r="B173" i="79"/>
  <c r="G173" i="79" s="1"/>
  <c r="B176" i="79"/>
  <c r="B175" i="79"/>
  <c r="G175" i="79" s="1"/>
  <c r="G172" i="79"/>
  <c r="B165" i="79"/>
  <c r="G163" i="79"/>
  <c r="B166" i="79"/>
  <c r="G164" i="79"/>
  <c r="A49" i="79"/>
  <c r="G48" i="79"/>
  <c r="A89" i="81"/>
  <c r="G49" i="79" l="1"/>
  <c r="A50" i="79"/>
  <c r="B168" i="79"/>
  <c r="G166" i="79"/>
  <c r="B167" i="79"/>
  <c r="G165" i="79"/>
  <c r="B184" i="79"/>
  <c r="B179" i="79"/>
  <c r="B178" i="79"/>
  <c r="B177" i="79"/>
  <c r="G176" i="79"/>
  <c r="A90" i="81"/>
  <c r="B180" i="79" l="1"/>
  <c r="G177" i="79"/>
  <c r="B182" i="79"/>
  <c r="G182" i="79" s="1"/>
  <c r="G179" i="79"/>
  <c r="A51" i="79"/>
  <c r="G50" i="79"/>
  <c r="B181" i="79"/>
  <c r="G181" i="79" s="1"/>
  <c r="G178" i="79"/>
  <c r="B186" i="79"/>
  <c r="B185" i="79"/>
  <c r="B192" i="79"/>
  <c r="B187" i="79"/>
  <c r="G184" i="79"/>
  <c r="B169" i="79"/>
  <c r="G167" i="79"/>
  <c r="B170" i="79"/>
  <c r="G170" i="79" s="1"/>
  <c r="G168" i="79"/>
  <c r="A91" i="81"/>
  <c r="B171" i="79" l="1"/>
  <c r="G171" i="79" s="1"/>
  <c r="G169" i="79"/>
  <c r="B190" i="79"/>
  <c r="G190" i="79" s="1"/>
  <c r="G187" i="79"/>
  <c r="B188" i="79"/>
  <c r="G185" i="79"/>
  <c r="B196" i="79"/>
  <c r="B195" i="79"/>
  <c r="G195" i="79" s="1"/>
  <c r="B194" i="79"/>
  <c r="G194" i="79" s="1"/>
  <c r="B193" i="79"/>
  <c r="G193" i="79" s="1"/>
  <c r="G192" i="79"/>
  <c r="B189" i="79"/>
  <c r="G189" i="79" s="1"/>
  <c r="G186" i="79"/>
  <c r="G51" i="79"/>
  <c r="A20" i="80"/>
  <c r="G180" i="79"/>
  <c r="B183" i="79"/>
  <c r="G183" i="79" s="1"/>
  <c r="A92" i="81"/>
  <c r="G20" i="80" l="1"/>
  <c r="B54" i="80"/>
  <c r="A21" i="80"/>
  <c r="B198" i="79"/>
  <c r="G198" i="79" s="1"/>
  <c r="B197" i="79"/>
  <c r="G197" i="79" s="1"/>
  <c r="B199" i="79"/>
  <c r="G199" i="79" s="1"/>
  <c r="G196" i="79"/>
  <c r="G188" i="79"/>
  <c r="B191" i="79"/>
  <c r="G191" i="79" s="1"/>
  <c r="A93" i="81"/>
  <c r="B57" i="80" l="1"/>
  <c r="G57" i="80" s="1"/>
  <c r="B58" i="80"/>
  <c r="B55" i="80"/>
  <c r="G55" i="80" s="1"/>
  <c r="B56" i="80"/>
  <c r="G56" i="80" s="1"/>
  <c r="G54" i="80"/>
  <c r="G21" i="80"/>
  <c r="A22" i="80"/>
  <c r="A94" i="81"/>
  <c r="B61" i="80" l="1"/>
  <c r="G61" i="80" s="1"/>
  <c r="B62" i="80"/>
  <c r="B59" i="80"/>
  <c r="G59" i="80" s="1"/>
  <c r="B60" i="80"/>
  <c r="G60" i="80" s="1"/>
  <c r="G58" i="80"/>
  <c r="G22" i="80"/>
  <c r="A23" i="80"/>
  <c r="A95" i="81"/>
  <c r="B65" i="80" l="1"/>
  <c r="G65" i="80" s="1"/>
  <c r="B66" i="80"/>
  <c r="B63" i="80"/>
  <c r="G63" i="80" s="1"/>
  <c r="B64" i="80"/>
  <c r="G64" i="80" s="1"/>
  <c r="G62" i="80"/>
  <c r="G23" i="80"/>
  <c r="A24" i="80"/>
  <c r="A96" i="81"/>
  <c r="B69" i="80" l="1"/>
  <c r="G69" i="80" s="1"/>
  <c r="B70" i="80"/>
  <c r="B67" i="80"/>
  <c r="G67" i="80" s="1"/>
  <c r="B68" i="80"/>
  <c r="G68" i="80" s="1"/>
  <c r="G66" i="80"/>
  <c r="G24" i="80"/>
  <c r="A25" i="80"/>
  <c r="A97" i="81"/>
  <c r="B73" i="80" l="1"/>
  <c r="G73" i="80" s="1"/>
  <c r="B74" i="80"/>
  <c r="B71" i="80"/>
  <c r="G71" i="80" s="1"/>
  <c r="B72" i="80"/>
  <c r="G72" i="80" s="1"/>
  <c r="G70" i="80"/>
  <c r="G25" i="80"/>
  <c r="A26" i="80"/>
  <c r="A98" i="81"/>
  <c r="B77" i="80" l="1"/>
  <c r="G77" i="80" s="1"/>
  <c r="B78" i="80"/>
  <c r="B75" i="80"/>
  <c r="G75" i="80" s="1"/>
  <c r="B76" i="80"/>
  <c r="G76" i="80" s="1"/>
  <c r="G74" i="80"/>
  <c r="G26" i="80"/>
  <c r="A27" i="80"/>
  <c r="A99" i="81"/>
  <c r="B81" i="80" l="1"/>
  <c r="G81" i="80" s="1"/>
  <c r="B79" i="80"/>
  <c r="G79" i="80" s="1"/>
  <c r="B80" i="80"/>
  <c r="G80" i="80" s="1"/>
  <c r="B82" i="80"/>
  <c r="G78" i="80"/>
  <c r="G27" i="80"/>
  <c r="A28" i="80"/>
  <c r="A100" i="81"/>
  <c r="G28" i="80" l="1"/>
  <c r="A29" i="80"/>
  <c r="B85" i="80"/>
  <c r="G85" i="80" s="1"/>
  <c r="B84" i="80"/>
  <c r="G84" i="80" s="1"/>
  <c r="B83" i="80"/>
  <c r="G83" i="80" s="1"/>
  <c r="B86" i="80"/>
  <c r="G82" i="80"/>
  <c r="A101" i="81"/>
  <c r="B88" i="80" l="1"/>
  <c r="G88" i="80" s="1"/>
  <c r="B87" i="80"/>
  <c r="G87" i="80" s="1"/>
  <c r="B90" i="80"/>
  <c r="B89" i="80"/>
  <c r="G89" i="80" s="1"/>
  <c r="G86" i="80"/>
  <c r="G29" i="80"/>
  <c r="A30" i="80"/>
  <c r="A102" i="81"/>
  <c r="G30" i="80" l="1"/>
  <c r="A31" i="80"/>
  <c r="B93" i="80"/>
  <c r="G93" i="80" s="1"/>
  <c r="B94" i="80"/>
  <c r="B91" i="80"/>
  <c r="G91" i="80" s="1"/>
  <c r="B92" i="80"/>
  <c r="G92" i="80" s="1"/>
  <c r="G90" i="80"/>
  <c r="A103" i="81"/>
  <c r="B97" i="80" l="1"/>
  <c r="G97" i="80" s="1"/>
  <c r="B98" i="80"/>
  <c r="B95" i="80"/>
  <c r="G95" i="80" s="1"/>
  <c r="B96" i="80"/>
  <c r="G96" i="80" s="1"/>
  <c r="G94" i="80"/>
  <c r="G31" i="80"/>
  <c r="A32" i="80"/>
  <c r="A104" i="81"/>
  <c r="G32" i="80" l="1"/>
  <c r="A33" i="80"/>
  <c r="B101" i="80"/>
  <c r="G101" i="80" s="1"/>
  <c r="B102" i="80"/>
  <c r="B99" i="80"/>
  <c r="G99" i="80" s="1"/>
  <c r="B100" i="80"/>
  <c r="G100" i="80" s="1"/>
  <c r="G98" i="80"/>
  <c r="A105" i="81"/>
  <c r="B105" i="80" l="1"/>
  <c r="G105" i="80" s="1"/>
  <c r="B106" i="80"/>
  <c r="B103" i="80"/>
  <c r="G103" i="80" s="1"/>
  <c r="B104" i="80"/>
  <c r="G104" i="80" s="1"/>
  <c r="G102" i="80"/>
  <c r="G33" i="80"/>
  <c r="A34" i="80"/>
  <c r="A106" i="81"/>
  <c r="G34" i="80" l="1"/>
  <c r="A35" i="80"/>
  <c r="B109" i="80"/>
  <c r="G109" i="80" s="1"/>
  <c r="B110" i="80"/>
  <c r="B107" i="80"/>
  <c r="G107" i="80" s="1"/>
  <c r="B108" i="80"/>
  <c r="G108" i="80" s="1"/>
  <c r="G106" i="80"/>
  <c r="A107" i="81"/>
  <c r="B111" i="80" l="1"/>
  <c r="G111" i="80" s="1"/>
  <c r="B112" i="80"/>
  <c r="G112" i="80" s="1"/>
  <c r="B113" i="80"/>
  <c r="G113" i="80" s="1"/>
  <c r="B114" i="80"/>
  <c r="G110" i="80"/>
  <c r="A36" i="80"/>
  <c r="G35" i="80"/>
  <c r="A108" i="81"/>
  <c r="G36" i="80" l="1"/>
  <c r="A37" i="80"/>
  <c r="B117" i="80"/>
  <c r="G117" i="80" s="1"/>
  <c r="B118" i="80"/>
  <c r="B115" i="80"/>
  <c r="G115" i="80" s="1"/>
  <c r="B116" i="80"/>
  <c r="G116" i="80" s="1"/>
  <c r="G114" i="80"/>
  <c r="A109" i="81"/>
  <c r="B121" i="80" l="1"/>
  <c r="G121" i="80" s="1"/>
  <c r="B122" i="80"/>
  <c r="B119" i="80"/>
  <c r="G119" i="80" s="1"/>
  <c r="B120" i="80"/>
  <c r="G120" i="80" s="1"/>
  <c r="G118" i="80"/>
  <c r="G37" i="80"/>
  <c r="A38" i="80"/>
  <c r="A110" i="81"/>
  <c r="G38" i="80" l="1"/>
  <c r="A39" i="80"/>
  <c r="B125" i="80"/>
  <c r="G125" i="80" s="1"/>
  <c r="B126" i="80"/>
  <c r="B123" i="80"/>
  <c r="G123" i="80" s="1"/>
  <c r="B124" i="80"/>
  <c r="G124" i="80" s="1"/>
  <c r="G122" i="80"/>
  <c r="A111" i="81"/>
  <c r="B129" i="80" l="1"/>
  <c r="G129" i="80" s="1"/>
  <c r="B130" i="80"/>
  <c r="B127" i="80"/>
  <c r="G127" i="80" s="1"/>
  <c r="B128" i="80"/>
  <c r="G128" i="80" s="1"/>
  <c r="G126" i="80"/>
  <c r="G39" i="80"/>
  <c r="A40" i="80"/>
  <c r="A112" i="81"/>
  <c r="B133" i="80" l="1"/>
  <c r="G133" i="80" s="1"/>
  <c r="B134" i="80"/>
  <c r="B131" i="80"/>
  <c r="G131" i="80" s="1"/>
  <c r="B132" i="80"/>
  <c r="G132" i="80" s="1"/>
  <c r="G130" i="80"/>
  <c r="G40" i="80"/>
  <c r="A41" i="80"/>
  <c r="A113" i="81"/>
  <c r="B135" i="80" l="1"/>
  <c r="G135" i="80" s="1"/>
  <c r="B136" i="80"/>
  <c r="G136" i="80" s="1"/>
  <c r="B137" i="80"/>
  <c r="G137" i="80" s="1"/>
  <c r="B138" i="80"/>
  <c r="G134" i="80"/>
  <c r="A42" i="80"/>
  <c r="G41" i="80"/>
  <c r="A114" i="81"/>
  <c r="G42" i="80" l="1"/>
  <c r="A43" i="80"/>
  <c r="B141" i="80"/>
  <c r="G141" i="80" s="1"/>
  <c r="B142" i="80"/>
  <c r="B139" i="80"/>
  <c r="G139" i="80" s="1"/>
  <c r="B140" i="80"/>
  <c r="G140" i="80" s="1"/>
  <c r="G138" i="80"/>
  <c r="A115" i="81"/>
  <c r="B146" i="80" l="1"/>
  <c r="B143" i="80"/>
  <c r="G143" i="80" s="1"/>
  <c r="B145" i="80"/>
  <c r="G145" i="80" s="1"/>
  <c r="B144" i="80"/>
  <c r="G144" i="80" s="1"/>
  <c r="G142" i="80"/>
  <c r="G43" i="80"/>
  <c r="A44" i="80"/>
  <c r="A116" i="81"/>
  <c r="A45" i="80" l="1"/>
  <c r="G44" i="80"/>
  <c r="B148" i="80"/>
  <c r="G148" i="80" s="1"/>
  <c r="B149" i="80"/>
  <c r="G149" i="80" s="1"/>
  <c r="B150" i="80"/>
  <c r="B147" i="80"/>
  <c r="G147" i="80" s="1"/>
  <c r="G146" i="80"/>
  <c r="A117" i="81"/>
  <c r="B152" i="80" l="1"/>
  <c r="B151" i="80"/>
  <c r="B158" i="80"/>
  <c r="B153" i="80"/>
  <c r="G150" i="80"/>
  <c r="A46" i="80"/>
  <c r="G45" i="80"/>
  <c r="A118" i="81"/>
  <c r="B160" i="80" l="1"/>
  <c r="G160" i="80" s="1"/>
  <c r="B159" i="80"/>
  <c r="G159" i="80" s="1"/>
  <c r="B162" i="80"/>
  <c r="B161" i="80"/>
  <c r="G161" i="80" s="1"/>
  <c r="G158" i="80"/>
  <c r="B155" i="80"/>
  <c r="G155" i="80" s="1"/>
  <c r="G152" i="80"/>
  <c r="A47" i="80"/>
  <c r="G46" i="80"/>
  <c r="B156" i="80"/>
  <c r="G156" i="80" s="1"/>
  <c r="G153" i="80"/>
  <c r="B154" i="80"/>
  <c r="G151" i="80"/>
  <c r="A119" i="81"/>
  <c r="B157" i="80" l="1"/>
  <c r="G157" i="80" s="1"/>
  <c r="G154" i="80"/>
  <c r="G47" i="80"/>
  <c r="A48" i="80"/>
  <c r="B166" i="80"/>
  <c r="B163" i="80"/>
  <c r="B164" i="80"/>
  <c r="G164" i="80" s="1"/>
  <c r="G162" i="80"/>
  <c r="A120" i="81"/>
  <c r="B165" i="80" l="1"/>
  <c r="G165" i="80" s="1"/>
  <c r="G163" i="80"/>
  <c r="G48" i="80"/>
  <c r="A49" i="80"/>
  <c r="B170" i="80"/>
  <c r="B169" i="80"/>
  <c r="G169" i="80" s="1"/>
  <c r="B168" i="80"/>
  <c r="G168" i="80" s="1"/>
  <c r="B167" i="80"/>
  <c r="G167" i="80" s="1"/>
  <c r="G166" i="80"/>
  <c r="A121" i="81"/>
  <c r="A50" i="80" l="1"/>
  <c r="G49" i="80"/>
  <c r="B172" i="80"/>
  <c r="B171" i="80"/>
  <c r="B178" i="80"/>
  <c r="B173" i="80"/>
  <c r="G170" i="80"/>
  <c r="A122" i="81"/>
  <c r="B176" i="80" l="1"/>
  <c r="G176" i="80" s="1"/>
  <c r="G173" i="80"/>
  <c r="B174" i="80"/>
  <c r="G171" i="80"/>
  <c r="B180" i="80"/>
  <c r="B179" i="80"/>
  <c r="B188" i="80"/>
  <c r="B181" i="80"/>
  <c r="G178" i="80"/>
  <c r="B175" i="80"/>
  <c r="G175" i="80" s="1"/>
  <c r="G172" i="80"/>
  <c r="A51" i="80"/>
  <c r="G50" i="80"/>
  <c r="A123" i="81"/>
  <c r="G51" i="80" l="1"/>
  <c r="A20" i="81"/>
  <c r="B184" i="80"/>
  <c r="G181" i="80"/>
  <c r="B182" i="80"/>
  <c r="G179" i="80"/>
  <c r="B192" i="80"/>
  <c r="B191" i="80"/>
  <c r="G191" i="80" s="1"/>
  <c r="B190" i="80"/>
  <c r="G190" i="80" s="1"/>
  <c r="B189" i="80"/>
  <c r="G189" i="80" s="1"/>
  <c r="G188" i="80"/>
  <c r="B183" i="80"/>
  <c r="G180" i="80"/>
  <c r="B177" i="80"/>
  <c r="G177" i="80" s="1"/>
  <c r="G174" i="80"/>
  <c r="A124" i="81"/>
  <c r="B186" i="80" l="1"/>
  <c r="G186" i="80" s="1"/>
  <c r="G183" i="80"/>
  <c r="B54" i="81"/>
  <c r="G20" i="81"/>
  <c r="A21" i="81"/>
  <c r="B194" i="80"/>
  <c r="B193" i="80"/>
  <c r="B195" i="80"/>
  <c r="G192" i="80"/>
  <c r="B185" i="80"/>
  <c r="G185" i="80" s="1"/>
  <c r="G182" i="80"/>
  <c r="B187" i="80"/>
  <c r="G187" i="80" s="1"/>
  <c r="G184" i="80"/>
  <c r="A125" i="81"/>
  <c r="B198" i="80" l="1"/>
  <c r="G198" i="80" s="1"/>
  <c r="G195" i="80"/>
  <c r="B197" i="80"/>
  <c r="G197" i="80" s="1"/>
  <c r="G194" i="80"/>
  <c r="B196" i="80"/>
  <c r="G193" i="80"/>
  <c r="G21" i="81"/>
  <c r="A22" i="81"/>
  <c r="B58" i="81"/>
  <c r="B57" i="81"/>
  <c r="G57" i="81" s="1"/>
  <c r="B56" i="81"/>
  <c r="G56" i="81" s="1"/>
  <c r="B55" i="81"/>
  <c r="G55" i="81" s="1"/>
  <c r="G54" i="81"/>
  <c r="A126" i="81"/>
  <c r="G22" i="81" l="1"/>
  <c r="A23" i="81"/>
  <c r="B62" i="81"/>
  <c r="B61" i="81"/>
  <c r="G61" i="81" s="1"/>
  <c r="B60" i="81"/>
  <c r="G60" i="81" s="1"/>
  <c r="B59" i="81"/>
  <c r="G59" i="81" s="1"/>
  <c r="G58" i="81"/>
  <c r="B199" i="80"/>
  <c r="G199" i="80" s="1"/>
  <c r="G196" i="80"/>
  <c r="A127" i="81"/>
  <c r="G23" i="81" l="1"/>
  <c r="A24" i="81"/>
  <c r="B66" i="81"/>
  <c r="B65" i="81"/>
  <c r="G65" i="81" s="1"/>
  <c r="B64" i="81"/>
  <c r="G64" i="81" s="1"/>
  <c r="B63" i="81"/>
  <c r="G63" i="81" s="1"/>
  <c r="G62" i="81"/>
  <c r="A128" i="81"/>
  <c r="G24" i="81" l="1"/>
  <c r="A25" i="81"/>
  <c r="B70" i="81"/>
  <c r="B69" i="81"/>
  <c r="G69" i="81" s="1"/>
  <c r="B68" i="81"/>
  <c r="G68" i="81" s="1"/>
  <c r="B67" i="81"/>
  <c r="G67" i="81" s="1"/>
  <c r="G66" i="81"/>
  <c r="A129" i="81"/>
  <c r="G25" i="81" l="1"/>
  <c r="A26" i="81"/>
  <c r="B74" i="81"/>
  <c r="B73" i="81"/>
  <c r="G73" i="81" s="1"/>
  <c r="B72" i="81"/>
  <c r="G72" i="81" s="1"/>
  <c r="B71" i="81"/>
  <c r="G71" i="81" s="1"/>
  <c r="G70" i="81"/>
  <c r="A130" i="81"/>
  <c r="G26" i="81" l="1"/>
  <c r="A27" i="81"/>
  <c r="B78" i="81"/>
  <c r="B77" i="81"/>
  <c r="G77" i="81" s="1"/>
  <c r="B76" i="81"/>
  <c r="G76" i="81" s="1"/>
  <c r="B75" i="81"/>
  <c r="G75" i="81" s="1"/>
  <c r="G74" i="81"/>
  <c r="A131" i="81"/>
  <c r="G27" i="81" l="1"/>
  <c r="A28" i="81"/>
  <c r="B82" i="81"/>
  <c r="B81" i="81"/>
  <c r="G81" i="81" s="1"/>
  <c r="B80" i="81"/>
  <c r="G80" i="81" s="1"/>
  <c r="B79" i="81"/>
  <c r="G79" i="81" s="1"/>
  <c r="G78" i="81"/>
  <c r="A132" i="81"/>
  <c r="G28" i="81" l="1"/>
  <c r="A29" i="81"/>
  <c r="B86" i="81"/>
  <c r="B85" i="81"/>
  <c r="G85" i="81" s="1"/>
  <c r="B84" i="81"/>
  <c r="G84" i="81" s="1"/>
  <c r="B83" i="81"/>
  <c r="G83" i="81" s="1"/>
  <c r="G82" i="81"/>
  <c r="A133" i="81"/>
  <c r="G29" i="81" l="1"/>
  <c r="A30" i="81"/>
  <c r="B90" i="81"/>
  <c r="B89" i="81"/>
  <c r="G89" i="81" s="1"/>
  <c r="B88" i="81"/>
  <c r="G88" i="81" s="1"/>
  <c r="B87" i="81"/>
  <c r="G87" i="81" s="1"/>
  <c r="G86" i="81"/>
  <c r="A134" i="81"/>
  <c r="G30" i="81" l="1"/>
  <c r="A31" i="81"/>
  <c r="B94" i="81"/>
  <c r="B93" i="81"/>
  <c r="G93" i="81" s="1"/>
  <c r="B92" i="81"/>
  <c r="G92" i="81" s="1"/>
  <c r="B91" i="81"/>
  <c r="G91" i="81" s="1"/>
  <c r="G90" i="81"/>
  <c r="A135" i="81"/>
  <c r="G31" i="81" l="1"/>
  <c r="A32" i="81"/>
  <c r="B98" i="81"/>
  <c r="B97" i="81"/>
  <c r="G97" i="81" s="1"/>
  <c r="B96" i="81"/>
  <c r="G96" i="81" s="1"/>
  <c r="B95" i="81"/>
  <c r="G95" i="81" s="1"/>
  <c r="G94" i="81"/>
  <c r="A136" i="81"/>
  <c r="G32" i="81" l="1"/>
  <c r="A33" i="81"/>
  <c r="B102" i="81"/>
  <c r="B101" i="81"/>
  <c r="G101" i="81" s="1"/>
  <c r="B100" i="81"/>
  <c r="G100" i="81" s="1"/>
  <c r="B99" i="81"/>
  <c r="G99" i="81" s="1"/>
  <c r="G98" i="81"/>
  <c r="A137" i="81"/>
  <c r="A34" i="81" l="1"/>
  <c r="G33" i="81"/>
  <c r="B106" i="81"/>
  <c r="B105" i="81"/>
  <c r="G105" i="81" s="1"/>
  <c r="B104" i="81"/>
  <c r="G104" i="81" s="1"/>
  <c r="B103" i="81"/>
  <c r="G103" i="81" s="1"/>
  <c r="G102" i="81"/>
  <c r="A138" i="81"/>
  <c r="B110" i="81" l="1"/>
  <c r="B109" i="81"/>
  <c r="G109" i="81" s="1"/>
  <c r="B108" i="81"/>
  <c r="G108" i="81" s="1"/>
  <c r="B107" i="81"/>
  <c r="G107" i="81" s="1"/>
  <c r="G106" i="81"/>
  <c r="A35" i="81"/>
  <c r="G34" i="81"/>
  <c r="A139" i="81"/>
  <c r="G35" i="81" l="1"/>
  <c r="A36" i="81"/>
  <c r="B114" i="81"/>
  <c r="B113" i="81"/>
  <c r="G113" i="81" s="1"/>
  <c r="B112" i="81"/>
  <c r="G112" i="81" s="1"/>
  <c r="B111" i="81"/>
  <c r="G111" i="81" s="1"/>
  <c r="G110" i="81"/>
  <c r="A140" i="81"/>
  <c r="A37" i="81" l="1"/>
  <c r="G36" i="81"/>
  <c r="B116" i="81"/>
  <c r="G116" i="81" s="1"/>
  <c r="B117" i="81"/>
  <c r="G117" i="81" s="1"/>
  <c r="B118" i="81"/>
  <c r="B115" i="81"/>
  <c r="G115" i="81" s="1"/>
  <c r="G114" i="81"/>
  <c r="A141" i="81"/>
  <c r="B122" i="81" l="1"/>
  <c r="B119" i="81"/>
  <c r="G119" i="81" s="1"/>
  <c r="B120" i="81"/>
  <c r="G120" i="81" s="1"/>
  <c r="B121" i="81"/>
  <c r="G121" i="81" s="1"/>
  <c r="G118" i="81"/>
  <c r="A38" i="81"/>
  <c r="G37" i="81"/>
  <c r="A142" i="81"/>
  <c r="A39" i="81" l="1"/>
  <c r="G38" i="81"/>
  <c r="B126" i="81"/>
  <c r="B123" i="81"/>
  <c r="G123" i="81" s="1"/>
  <c r="B124" i="81"/>
  <c r="G124" i="81" s="1"/>
  <c r="B125" i="81"/>
  <c r="G125" i="81" s="1"/>
  <c r="G122" i="81"/>
  <c r="A143" i="81"/>
  <c r="B130" i="81" l="1"/>
  <c r="B127" i="81"/>
  <c r="G127" i="81" s="1"/>
  <c r="B128" i="81"/>
  <c r="G128" i="81" s="1"/>
  <c r="B129" i="81"/>
  <c r="G129" i="81" s="1"/>
  <c r="G126" i="81"/>
  <c r="A40" i="81"/>
  <c r="G39" i="81"/>
  <c r="A144" i="81"/>
  <c r="A41" i="81" l="1"/>
  <c r="G40" i="81"/>
  <c r="B134" i="81"/>
  <c r="B131" i="81"/>
  <c r="G131" i="81" s="1"/>
  <c r="B132" i="81"/>
  <c r="G132" i="81" s="1"/>
  <c r="B133" i="81"/>
  <c r="G133" i="81" s="1"/>
  <c r="G130" i="81"/>
  <c r="A145" i="81"/>
  <c r="B138" i="81" l="1"/>
  <c r="B135" i="81"/>
  <c r="G135" i="81" s="1"/>
  <c r="B136" i="81"/>
  <c r="G136" i="81" s="1"/>
  <c r="B137" i="81"/>
  <c r="G137" i="81" s="1"/>
  <c r="G134" i="81"/>
  <c r="G41" i="81"/>
  <c r="A42" i="81"/>
  <c r="A146" i="81"/>
  <c r="A43" i="81" l="1"/>
  <c r="G42" i="81"/>
  <c r="B140" i="81"/>
  <c r="G140" i="81" s="1"/>
  <c r="B141" i="81"/>
  <c r="G141" i="81" s="1"/>
  <c r="B142" i="81"/>
  <c r="B139" i="81"/>
  <c r="G139" i="81" s="1"/>
  <c r="G138" i="81"/>
  <c r="A147" i="81"/>
  <c r="B145" i="81" l="1"/>
  <c r="G145" i="81" s="1"/>
  <c r="B144" i="81"/>
  <c r="G144" i="81" s="1"/>
  <c r="B143" i="81"/>
  <c r="G143" i="81" s="1"/>
  <c r="B146" i="81"/>
  <c r="G142" i="81"/>
  <c r="A44" i="81"/>
  <c r="G43" i="81"/>
  <c r="A148" i="81"/>
  <c r="G44" i="81" l="1"/>
  <c r="A45" i="81"/>
  <c r="B149" i="81"/>
  <c r="B148" i="81"/>
  <c r="B150" i="81"/>
  <c r="B147" i="81"/>
  <c r="G147" i="81" s="1"/>
  <c r="G146" i="81"/>
  <c r="G148" i="81"/>
  <c r="A149" i="81"/>
  <c r="G45" i="81" l="1"/>
  <c r="A46" i="81"/>
  <c r="B151" i="81"/>
  <c r="B154" i="81"/>
  <c r="B153" i="81"/>
  <c r="B152" i="81"/>
  <c r="G149" i="81"/>
  <c r="A150" i="81"/>
  <c r="B155" i="81" l="1"/>
  <c r="B158" i="81"/>
  <c r="B157" i="81"/>
  <c r="B156" i="81"/>
  <c r="G46" i="81"/>
  <c r="A47" i="81"/>
  <c r="G150" i="81"/>
  <c r="A151" i="81"/>
  <c r="A48" i="81" l="1"/>
  <c r="G47" i="81"/>
  <c r="B159" i="81"/>
  <c r="B161" i="81" s="1"/>
  <c r="B162" i="81"/>
  <c r="B160" i="81"/>
  <c r="G151" i="81"/>
  <c r="A152" i="81"/>
  <c r="B165" i="81" l="1"/>
  <c r="B168" i="81" s="1"/>
  <c r="B164" i="81"/>
  <c r="B167" i="81" s="1"/>
  <c r="B163" i="81"/>
  <c r="B166" i="81" s="1"/>
  <c r="B169" i="81" s="1"/>
  <c r="B170" i="81"/>
  <c r="A49" i="81"/>
  <c r="G48" i="81"/>
  <c r="G152" i="81"/>
  <c r="A153" i="81"/>
  <c r="A154" i="81" s="1"/>
  <c r="B173" i="81" l="1"/>
  <c r="B172" i="81"/>
  <c r="B171" i="81"/>
  <c r="B174" i="81"/>
  <c r="G49" i="81"/>
  <c r="A50" i="81"/>
  <c r="G153" i="81"/>
  <c r="G50" i="81" l="1"/>
  <c r="A51" i="81"/>
  <c r="B175" i="81"/>
  <c r="B176" i="81"/>
  <c r="B177" i="81"/>
  <c r="B178" i="81"/>
  <c r="G154" i="81"/>
  <c r="A155" i="81"/>
  <c r="B179" i="81" l="1"/>
  <c r="B180" i="81"/>
  <c r="B181" i="81"/>
  <c r="B182" i="81"/>
  <c r="G51" i="81"/>
  <c r="A20" i="82"/>
  <c r="G155" i="81"/>
  <c r="A156" i="81"/>
  <c r="G20" i="82" l="1"/>
  <c r="A21" i="82"/>
  <c r="B54" i="82"/>
  <c r="B183" i="81"/>
  <c r="B185" i="81"/>
  <c r="B184" i="81"/>
  <c r="G156" i="81"/>
  <c r="A157" i="81"/>
  <c r="B55" i="82" l="1"/>
  <c r="G55" i="82" s="1"/>
  <c r="B56" i="82"/>
  <c r="G56" i="82" s="1"/>
  <c r="B57" i="82"/>
  <c r="G57" i="82" s="1"/>
  <c r="B58" i="82"/>
  <c r="G54" i="82"/>
  <c r="A22" i="82"/>
  <c r="G21" i="82"/>
  <c r="G157" i="81"/>
  <c r="A158" i="81"/>
  <c r="G22" i="82" l="1"/>
  <c r="A23" i="82"/>
  <c r="B61" i="82"/>
  <c r="G61" i="82" s="1"/>
  <c r="B62" i="82"/>
  <c r="B59" i="82"/>
  <c r="G59" i="82" s="1"/>
  <c r="B60" i="82"/>
  <c r="G60" i="82" s="1"/>
  <c r="G58" i="82"/>
  <c r="G158" i="81"/>
  <c r="A159" i="81"/>
  <c r="B65" i="82" l="1"/>
  <c r="G65" i="82" s="1"/>
  <c r="B66" i="82"/>
  <c r="B63" i="82"/>
  <c r="G63" i="82" s="1"/>
  <c r="B64" i="82"/>
  <c r="G64" i="82" s="1"/>
  <c r="G62" i="82"/>
  <c r="G23" i="82"/>
  <c r="A24" i="82"/>
  <c r="G159" i="81"/>
  <c r="A160" i="81"/>
  <c r="B69" i="82" l="1"/>
  <c r="G69" i="82" s="1"/>
  <c r="B70" i="82"/>
  <c r="B67" i="82"/>
  <c r="G67" i="82" s="1"/>
  <c r="B68" i="82"/>
  <c r="G68" i="82" s="1"/>
  <c r="G66" i="82"/>
  <c r="G24" i="82"/>
  <c r="A25" i="82"/>
  <c r="G160" i="81"/>
  <c r="A161" i="81"/>
  <c r="G25" i="82" l="1"/>
  <c r="A26" i="82"/>
  <c r="B74" i="82"/>
  <c r="B71" i="82"/>
  <c r="G71" i="82" s="1"/>
  <c r="B73" i="82"/>
  <c r="G73" i="82" s="1"/>
  <c r="B72" i="82"/>
  <c r="G72" i="82" s="1"/>
  <c r="G70" i="82"/>
  <c r="G161" i="81"/>
  <c r="A162" i="81"/>
  <c r="B78" i="82" l="1"/>
  <c r="B75" i="82"/>
  <c r="G75" i="82" s="1"/>
  <c r="B76" i="82"/>
  <c r="G76" i="82" s="1"/>
  <c r="B77" i="82"/>
  <c r="G77" i="82" s="1"/>
  <c r="G74" i="82"/>
  <c r="G26" i="82"/>
  <c r="A27" i="82"/>
  <c r="G162" i="81"/>
  <c r="A163" i="81"/>
  <c r="G27" i="82" l="1"/>
  <c r="A28" i="82"/>
  <c r="B81" i="82"/>
  <c r="G81" i="82" s="1"/>
  <c r="B80" i="82"/>
  <c r="G80" i="82" s="1"/>
  <c r="B82" i="82"/>
  <c r="B79" i="82"/>
  <c r="G79" i="82" s="1"/>
  <c r="G78" i="82"/>
  <c r="G163" i="81"/>
  <c r="A164" i="81"/>
  <c r="G28" i="82" l="1"/>
  <c r="A29" i="82"/>
  <c r="B85" i="82"/>
  <c r="G85" i="82" s="1"/>
  <c r="B86" i="82"/>
  <c r="B83" i="82"/>
  <c r="G83" i="82" s="1"/>
  <c r="B84" i="82"/>
  <c r="G84" i="82" s="1"/>
  <c r="G82" i="82"/>
  <c r="G164" i="81"/>
  <c r="A165" i="81"/>
  <c r="A166" i="81" s="1"/>
  <c r="B89" i="82" l="1"/>
  <c r="G89" i="82" s="1"/>
  <c r="B90" i="82"/>
  <c r="B87" i="82"/>
  <c r="G87" i="82" s="1"/>
  <c r="B88" i="82"/>
  <c r="G88" i="82" s="1"/>
  <c r="G86" i="82"/>
  <c r="G29" i="82"/>
  <c r="A30" i="82"/>
  <c r="G166" i="81"/>
  <c r="A167" i="81"/>
  <c r="G165" i="81"/>
  <c r="B93" i="82" l="1"/>
  <c r="G93" i="82" s="1"/>
  <c r="B94" i="82"/>
  <c r="B91" i="82"/>
  <c r="G91" i="82" s="1"/>
  <c r="B92" i="82"/>
  <c r="G92" i="82" s="1"/>
  <c r="G90" i="82"/>
  <c r="G30" i="82"/>
  <c r="A31" i="82"/>
  <c r="G167" i="81"/>
  <c r="A168" i="81"/>
  <c r="B97" i="82" l="1"/>
  <c r="G97" i="82" s="1"/>
  <c r="B98" i="82"/>
  <c r="B95" i="82"/>
  <c r="G95" i="82" s="1"/>
  <c r="B96" i="82"/>
  <c r="G96" i="82" s="1"/>
  <c r="G94" i="82"/>
  <c r="G31" i="82"/>
  <c r="A32" i="82"/>
  <c r="G168" i="81"/>
  <c r="A169" i="81"/>
  <c r="G32" i="82" l="1"/>
  <c r="A33" i="82"/>
  <c r="B101" i="82"/>
  <c r="G101" i="82" s="1"/>
  <c r="B102" i="82"/>
  <c r="B99" i="82"/>
  <c r="G99" i="82" s="1"/>
  <c r="B100" i="82"/>
  <c r="G100" i="82" s="1"/>
  <c r="G98" i="82"/>
  <c r="G169" i="81"/>
  <c r="A170" i="81"/>
  <c r="B105" i="82" l="1"/>
  <c r="G105" i="82" s="1"/>
  <c r="B106" i="82"/>
  <c r="B103" i="82"/>
  <c r="G103" i="82" s="1"/>
  <c r="B104" i="82"/>
  <c r="G104" i="82" s="1"/>
  <c r="G102" i="82"/>
  <c r="G33" i="82"/>
  <c r="A34" i="82"/>
  <c r="A171" i="81"/>
  <c r="G170" i="81"/>
  <c r="B109" i="82" l="1"/>
  <c r="G109" i="82" s="1"/>
  <c r="B110" i="82"/>
  <c r="B107" i="82"/>
  <c r="G107" i="82" s="1"/>
  <c r="B108" i="82"/>
  <c r="G108" i="82" s="1"/>
  <c r="G106" i="82"/>
  <c r="G34" i="82"/>
  <c r="A35" i="82"/>
  <c r="A172" i="81"/>
  <c r="G171" i="81"/>
  <c r="B113" i="82" l="1"/>
  <c r="G113" i="82" s="1"/>
  <c r="B114" i="82"/>
  <c r="B111" i="82"/>
  <c r="G111" i="82" s="1"/>
  <c r="B112" i="82"/>
  <c r="G112" i="82" s="1"/>
  <c r="G110" i="82"/>
  <c r="G35" i="82"/>
  <c r="A36" i="82"/>
  <c r="G172" i="81"/>
  <c r="A173" i="81"/>
  <c r="B115" i="82" l="1"/>
  <c r="G115" i="82" s="1"/>
  <c r="B116" i="82"/>
  <c r="G116" i="82" s="1"/>
  <c r="B117" i="82"/>
  <c r="G117" i="82" s="1"/>
  <c r="B118" i="82"/>
  <c r="G114" i="82"/>
  <c r="A37" i="82"/>
  <c r="G36" i="82"/>
  <c r="A174" i="81"/>
  <c r="G173" i="81"/>
  <c r="G37" i="82" l="1"/>
  <c r="A38" i="82"/>
  <c r="B121" i="82"/>
  <c r="G121" i="82" s="1"/>
  <c r="B122" i="82"/>
  <c r="B119" i="82"/>
  <c r="G119" i="82" s="1"/>
  <c r="B120" i="82"/>
  <c r="G120" i="82" s="1"/>
  <c r="G118" i="82"/>
  <c r="G174" i="81"/>
  <c r="A175" i="81"/>
  <c r="B125" i="82" l="1"/>
  <c r="G125" i="82" s="1"/>
  <c r="B126" i="82"/>
  <c r="B123" i="82"/>
  <c r="G123" i="82" s="1"/>
  <c r="B124" i="82"/>
  <c r="G124" i="82" s="1"/>
  <c r="G122" i="82"/>
  <c r="G38" i="82"/>
  <c r="A39" i="82"/>
  <c r="G175" i="81"/>
  <c r="A176" i="81"/>
  <c r="G178" i="81"/>
  <c r="A179" i="81"/>
  <c r="B130" i="82" l="1"/>
  <c r="B127" i="82"/>
  <c r="G127" i="82" s="1"/>
  <c r="B129" i="82"/>
  <c r="G129" i="82" s="1"/>
  <c r="B128" i="82"/>
  <c r="G128" i="82" s="1"/>
  <c r="G126" i="82"/>
  <c r="G39" i="82"/>
  <c r="A40" i="82"/>
  <c r="G176" i="81"/>
  <c r="A177" i="81"/>
  <c r="G177" i="81" s="1"/>
  <c r="G179" i="81"/>
  <c r="A180" i="81"/>
  <c r="G40" i="82" l="1"/>
  <c r="A41" i="82"/>
  <c r="B134" i="82"/>
  <c r="B133" i="82"/>
  <c r="G133" i="82" s="1"/>
  <c r="B132" i="82"/>
  <c r="G132" i="82" s="1"/>
  <c r="B131" i="82"/>
  <c r="G131" i="82" s="1"/>
  <c r="G130" i="82"/>
  <c r="G180" i="81"/>
  <c r="A181" i="81"/>
  <c r="G41" i="82" l="1"/>
  <c r="A42" i="82"/>
  <c r="B138" i="82"/>
  <c r="B137" i="82"/>
  <c r="G137" i="82" s="1"/>
  <c r="B136" i="82"/>
  <c r="G136" i="82" s="1"/>
  <c r="B135" i="82"/>
  <c r="G135" i="82" s="1"/>
  <c r="G134" i="82"/>
  <c r="G181" i="81"/>
  <c r="A182" i="81"/>
  <c r="A43" i="82" l="1"/>
  <c r="G42" i="82"/>
  <c r="B140" i="82"/>
  <c r="G140" i="82" s="1"/>
  <c r="B139" i="82"/>
  <c r="G139" i="82" s="1"/>
  <c r="B142" i="82"/>
  <c r="B141" i="82"/>
  <c r="G141" i="82" s="1"/>
  <c r="G138" i="82"/>
  <c r="G182" i="81"/>
  <c r="A183" i="81"/>
  <c r="B146" i="82" l="1"/>
  <c r="B145" i="82"/>
  <c r="G145" i="82" s="1"/>
  <c r="B144" i="82"/>
  <c r="G144" i="82" s="1"/>
  <c r="B143" i="82"/>
  <c r="G143" i="82" s="1"/>
  <c r="G142" i="82"/>
  <c r="G43" i="82"/>
  <c r="A44" i="82"/>
  <c r="G183" i="81"/>
  <c r="A184" i="81"/>
  <c r="G44" i="82" l="1"/>
  <c r="A45" i="82"/>
  <c r="B150" i="82"/>
  <c r="B149" i="82"/>
  <c r="G149" i="82" s="1"/>
  <c r="B148" i="82"/>
  <c r="G148" i="82" s="1"/>
  <c r="B147" i="82"/>
  <c r="G147" i="82" s="1"/>
  <c r="G146" i="82"/>
  <c r="G184" i="81"/>
  <c r="A185" i="81"/>
  <c r="A46" i="82" l="1"/>
  <c r="G45" i="82"/>
  <c r="B152" i="82"/>
  <c r="G152" i="82" s="1"/>
  <c r="B151" i="82"/>
  <c r="G151" i="82" s="1"/>
  <c r="B154" i="82"/>
  <c r="B153" i="82"/>
  <c r="G153" i="82" s="1"/>
  <c r="G150" i="82"/>
  <c r="G185" i="81"/>
  <c r="B156" i="82" l="1"/>
  <c r="B155" i="82"/>
  <c r="B162" i="82"/>
  <c r="B157" i="82"/>
  <c r="G154" i="82"/>
  <c r="A47" i="82"/>
  <c r="G46" i="82"/>
  <c r="B164" i="82" l="1"/>
  <c r="G164" i="82" s="1"/>
  <c r="B166" i="82"/>
  <c r="B163" i="82"/>
  <c r="G162" i="82"/>
  <c r="B159" i="82"/>
  <c r="G159" i="82" s="1"/>
  <c r="G156" i="82"/>
  <c r="A48" i="82"/>
  <c r="G47" i="82"/>
  <c r="B160" i="82"/>
  <c r="G160" i="82" s="1"/>
  <c r="G157" i="82"/>
  <c r="B158" i="82"/>
  <c r="G155" i="82"/>
  <c r="B170" i="82" l="1"/>
  <c r="B169" i="82"/>
  <c r="G169" i="82" s="1"/>
  <c r="B168" i="82"/>
  <c r="G168" i="82" s="1"/>
  <c r="B167" i="82"/>
  <c r="G167" i="82" s="1"/>
  <c r="G166" i="82"/>
  <c r="B161" i="82"/>
  <c r="G161" i="82" s="1"/>
  <c r="G158" i="82"/>
  <c r="G48" i="82"/>
  <c r="A49" i="82"/>
  <c r="B165" i="82"/>
  <c r="G165" i="82" s="1"/>
  <c r="G163" i="82"/>
  <c r="G49" i="82" l="1"/>
  <c r="A50" i="82"/>
  <c r="B174" i="82"/>
  <c r="B173" i="82"/>
  <c r="G173" i="82" s="1"/>
  <c r="B172" i="82"/>
  <c r="G172" i="82" s="1"/>
  <c r="B171" i="82"/>
  <c r="G171" i="82" s="1"/>
  <c r="G170" i="82"/>
  <c r="A51" i="82" l="1"/>
  <c r="G50" i="82"/>
  <c r="B176" i="82"/>
  <c r="B175" i="82"/>
  <c r="B182" i="82"/>
  <c r="B177" i="82"/>
  <c r="G174" i="82"/>
  <c r="B180" i="82" l="1"/>
  <c r="G180" i="82" s="1"/>
  <c r="G177" i="82"/>
  <c r="B178" i="82"/>
  <c r="G175" i="82"/>
  <c r="B184" i="82"/>
  <c r="G184" i="82" s="1"/>
  <c r="B183" i="82"/>
  <c r="G183" i="82" s="1"/>
  <c r="B186" i="82"/>
  <c r="B185" i="82"/>
  <c r="G185" i="82" s="1"/>
  <c r="G182" i="82"/>
  <c r="B179" i="82"/>
  <c r="G179" i="82" s="1"/>
  <c r="G176" i="82"/>
  <c r="G51" i="82"/>
  <c r="A20" i="83"/>
  <c r="B54" i="83" l="1"/>
  <c r="G20" i="83"/>
  <c r="A21" i="83"/>
  <c r="B188" i="82"/>
  <c r="G188" i="82" s="1"/>
  <c r="B187" i="82"/>
  <c r="G187" i="82" s="1"/>
  <c r="B189" i="82"/>
  <c r="G189" i="82" s="1"/>
  <c r="G186" i="82"/>
  <c r="G178" i="82"/>
  <c r="B181" i="82"/>
  <c r="G181" i="82" s="1"/>
  <c r="G21" i="83" l="1"/>
  <c r="A22" i="83"/>
  <c r="B56" i="83"/>
  <c r="G56" i="83" s="1"/>
  <c r="B55" i="83"/>
  <c r="G55" i="83" s="1"/>
  <c r="B58" i="83"/>
  <c r="B57" i="83"/>
  <c r="G57" i="83" s="1"/>
  <c r="G54" i="83"/>
  <c r="A23" i="83" l="1"/>
  <c r="G22" i="83"/>
  <c r="B60" i="83"/>
  <c r="G60" i="83" s="1"/>
  <c r="B59" i="83"/>
  <c r="G59" i="83" s="1"/>
  <c r="B62" i="83"/>
  <c r="B61" i="83"/>
  <c r="G61" i="83" s="1"/>
  <c r="G58" i="83"/>
  <c r="B66" i="83" l="1"/>
  <c r="B65" i="83"/>
  <c r="G65" i="83" s="1"/>
  <c r="B64" i="83"/>
  <c r="G64" i="83" s="1"/>
  <c r="B63" i="83"/>
  <c r="G63" i="83" s="1"/>
  <c r="G62" i="83"/>
  <c r="A24" i="83"/>
  <c r="G23" i="83"/>
  <c r="A25" i="83" l="1"/>
  <c r="G24" i="83"/>
  <c r="B70" i="83"/>
  <c r="B69" i="83"/>
  <c r="G69" i="83" s="1"/>
  <c r="B68" i="83"/>
  <c r="G68" i="83" s="1"/>
  <c r="B67" i="83"/>
  <c r="G67" i="83" s="1"/>
  <c r="G66" i="83"/>
  <c r="B74" i="83" l="1"/>
  <c r="B73" i="83"/>
  <c r="G73" i="83" s="1"/>
  <c r="B72" i="83"/>
  <c r="G72" i="83" s="1"/>
  <c r="B71" i="83"/>
  <c r="G71" i="83" s="1"/>
  <c r="G70" i="83"/>
  <c r="A26" i="83"/>
  <c r="G25" i="83"/>
  <c r="A27" i="83" l="1"/>
  <c r="G26" i="83"/>
  <c r="B78" i="83"/>
  <c r="B77" i="83"/>
  <c r="G77" i="83" s="1"/>
  <c r="B76" i="83"/>
  <c r="G76" i="83" s="1"/>
  <c r="B75" i="83"/>
  <c r="G75" i="83" s="1"/>
  <c r="G74" i="83"/>
  <c r="B82" i="83" l="1"/>
  <c r="B81" i="83"/>
  <c r="G81" i="83" s="1"/>
  <c r="B80" i="83"/>
  <c r="G80" i="83" s="1"/>
  <c r="B79" i="83"/>
  <c r="G79" i="83" s="1"/>
  <c r="G78" i="83"/>
  <c r="A28" i="83"/>
  <c r="G27" i="83"/>
  <c r="A29" i="83" l="1"/>
  <c r="G28" i="83"/>
  <c r="B86" i="83"/>
  <c r="B85" i="83"/>
  <c r="G85" i="83" s="1"/>
  <c r="B84" i="83"/>
  <c r="G84" i="83" s="1"/>
  <c r="B83" i="83"/>
  <c r="G83" i="83" s="1"/>
  <c r="G82" i="83"/>
  <c r="B90" i="83" l="1"/>
  <c r="B89" i="83"/>
  <c r="G89" i="83" s="1"/>
  <c r="B88" i="83"/>
  <c r="G88" i="83" s="1"/>
  <c r="B87" i="83"/>
  <c r="G87" i="83" s="1"/>
  <c r="G86" i="83"/>
  <c r="A30" i="83"/>
  <c r="G29" i="83"/>
  <c r="A31" i="83" l="1"/>
  <c r="G30" i="83"/>
  <c r="B94" i="83"/>
  <c r="B93" i="83"/>
  <c r="G93" i="83" s="1"/>
  <c r="B92" i="83"/>
  <c r="G92" i="83" s="1"/>
  <c r="B91" i="83"/>
  <c r="G91" i="83" s="1"/>
  <c r="G90" i="83"/>
  <c r="B98" i="83" l="1"/>
  <c r="B97" i="83"/>
  <c r="G97" i="83" s="1"/>
  <c r="B96" i="83"/>
  <c r="G96" i="83" s="1"/>
  <c r="B95" i="83"/>
  <c r="G95" i="83" s="1"/>
  <c r="G94" i="83"/>
  <c r="A32" i="83"/>
  <c r="G31" i="83"/>
  <c r="A33" i="83" l="1"/>
  <c r="G32" i="83"/>
  <c r="B102" i="83"/>
  <c r="B101" i="83"/>
  <c r="G101" i="83" s="1"/>
  <c r="B100" i="83"/>
  <c r="G100" i="83" s="1"/>
  <c r="B99" i="83"/>
  <c r="G99" i="83" s="1"/>
  <c r="G98" i="83"/>
  <c r="B106" i="83" l="1"/>
  <c r="B104" i="83"/>
  <c r="G104" i="83" s="1"/>
  <c r="B105" i="83"/>
  <c r="G105" i="83" s="1"/>
  <c r="B103" i="83"/>
  <c r="G103" i="83" s="1"/>
  <c r="G102" i="83"/>
  <c r="A34" i="83"/>
  <c r="G33" i="83"/>
  <c r="A35" i="83" l="1"/>
  <c r="G34" i="83"/>
  <c r="B110" i="83"/>
  <c r="B109" i="83"/>
  <c r="G109" i="83" s="1"/>
  <c r="B108" i="83"/>
  <c r="G108" i="83" s="1"/>
  <c r="B107" i="83"/>
  <c r="G107" i="83" s="1"/>
  <c r="G106" i="83"/>
  <c r="B114" i="83" l="1"/>
  <c r="B113" i="83"/>
  <c r="G113" i="83" s="1"/>
  <c r="B112" i="83"/>
  <c r="G112" i="83" s="1"/>
  <c r="B111" i="83"/>
  <c r="G111" i="83" s="1"/>
  <c r="G110" i="83"/>
  <c r="A36" i="83"/>
  <c r="G35" i="83"/>
  <c r="G36" i="83" l="1"/>
  <c r="A37" i="83"/>
  <c r="B118" i="83"/>
  <c r="B117" i="83"/>
  <c r="G117" i="83" s="1"/>
  <c r="B116" i="83"/>
  <c r="G116" i="83" s="1"/>
  <c r="B115" i="83"/>
  <c r="G115" i="83" s="1"/>
  <c r="G114" i="83"/>
  <c r="A38" i="83" l="1"/>
  <c r="G37" i="83"/>
  <c r="B120" i="83"/>
  <c r="G120" i="83" s="1"/>
  <c r="B119" i="83"/>
  <c r="G119" i="83" s="1"/>
  <c r="B122" i="83"/>
  <c r="B121" i="83"/>
  <c r="G121" i="83" s="1"/>
  <c r="G118" i="83"/>
  <c r="B126" i="83" l="1"/>
  <c r="B125" i="83"/>
  <c r="G125" i="83" s="1"/>
  <c r="B124" i="83"/>
  <c r="G124" i="83" s="1"/>
  <c r="B123" i="83"/>
  <c r="G123" i="83" s="1"/>
  <c r="G122" i="83"/>
  <c r="A39" i="83"/>
  <c r="G38" i="83"/>
  <c r="A40" i="83" l="1"/>
  <c r="G39" i="83"/>
  <c r="B130" i="83"/>
  <c r="B129" i="83"/>
  <c r="G129" i="83" s="1"/>
  <c r="B128" i="83"/>
  <c r="G128" i="83" s="1"/>
  <c r="B127" i="83"/>
  <c r="G127" i="83" s="1"/>
  <c r="G126" i="83"/>
  <c r="B133" i="83" l="1"/>
  <c r="G133" i="83" s="1"/>
  <c r="B132" i="83"/>
  <c r="G132" i="83" s="1"/>
  <c r="B134" i="83"/>
  <c r="B131" i="83"/>
  <c r="G131" i="83" s="1"/>
  <c r="G130" i="83"/>
  <c r="A41" i="83"/>
  <c r="G40" i="83"/>
  <c r="A42" i="83" l="1"/>
  <c r="G41" i="83"/>
  <c r="B137" i="83"/>
  <c r="G137" i="83" s="1"/>
  <c r="B138" i="83"/>
  <c r="B135" i="83"/>
  <c r="G135" i="83" s="1"/>
  <c r="B136" i="83"/>
  <c r="G136" i="83" s="1"/>
  <c r="G134" i="83"/>
  <c r="B141" i="83" l="1"/>
  <c r="G141" i="83" s="1"/>
  <c r="B142" i="83"/>
  <c r="B139" i="83"/>
  <c r="G139" i="83" s="1"/>
  <c r="B140" i="83"/>
  <c r="G140" i="83" s="1"/>
  <c r="G138" i="83"/>
  <c r="G42" i="83"/>
  <c r="A43" i="83"/>
  <c r="B143" i="83" l="1"/>
  <c r="G143" i="83" s="1"/>
  <c r="B144" i="83"/>
  <c r="G144" i="83" s="1"/>
  <c r="B145" i="83"/>
  <c r="G145" i="83" s="1"/>
  <c r="B146" i="83"/>
  <c r="G142" i="83"/>
  <c r="A44" i="83"/>
  <c r="G43" i="83"/>
  <c r="A45" i="83" l="1"/>
  <c r="G44" i="83"/>
  <c r="B149" i="83"/>
  <c r="G149" i="83" s="1"/>
  <c r="B150" i="83"/>
  <c r="B147" i="83"/>
  <c r="G147" i="83" s="1"/>
  <c r="B148" i="83"/>
  <c r="G148" i="83" s="1"/>
  <c r="G146" i="83"/>
  <c r="B153" i="83" l="1"/>
  <c r="G153" i="83" s="1"/>
  <c r="B154" i="83"/>
  <c r="B151" i="83"/>
  <c r="G151" i="83" s="1"/>
  <c r="B152" i="83"/>
  <c r="G152" i="83" s="1"/>
  <c r="G150" i="83"/>
  <c r="G45" i="83"/>
  <c r="A46" i="83"/>
  <c r="B155" i="83" l="1"/>
  <c r="G155" i="83" s="1"/>
  <c r="B156" i="83"/>
  <c r="G156" i="83" s="1"/>
  <c r="B157" i="83"/>
  <c r="G157" i="83" s="1"/>
  <c r="B158" i="83"/>
  <c r="G154" i="83"/>
  <c r="G46" i="83"/>
  <c r="A47" i="83"/>
  <c r="G47" i="83" l="1"/>
  <c r="A48" i="83"/>
  <c r="B159" i="83"/>
  <c r="B160" i="83"/>
  <c r="B168" i="83"/>
  <c r="G158" i="83"/>
  <c r="B162" i="83" l="1"/>
  <c r="G160" i="83"/>
  <c r="A49" i="83"/>
  <c r="G48" i="83"/>
  <c r="B169" i="83"/>
  <c r="B170" i="83"/>
  <c r="B171" i="83"/>
  <c r="B176" i="83"/>
  <c r="G168" i="83"/>
  <c r="B161" i="83"/>
  <c r="G159" i="83"/>
  <c r="B163" i="83" l="1"/>
  <c r="G161" i="83"/>
  <c r="B179" i="83"/>
  <c r="G179" i="83" s="1"/>
  <c r="B180" i="83"/>
  <c r="B177" i="83"/>
  <c r="G177" i="83" s="1"/>
  <c r="B178" i="83"/>
  <c r="G178" i="83" s="1"/>
  <c r="G176" i="83"/>
  <c r="B173" i="83"/>
  <c r="G173" i="83" s="1"/>
  <c r="G170" i="83"/>
  <c r="B174" i="83"/>
  <c r="G174" i="83" s="1"/>
  <c r="G171" i="83"/>
  <c r="B172" i="83"/>
  <c r="G169" i="83"/>
  <c r="A50" i="83"/>
  <c r="G49" i="83"/>
  <c r="B164" i="83"/>
  <c r="G162" i="83"/>
  <c r="B166" i="83" l="1"/>
  <c r="G166" i="83" s="1"/>
  <c r="G164" i="83"/>
  <c r="G50" i="83"/>
  <c r="A51" i="83"/>
  <c r="B175" i="83"/>
  <c r="G175" i="83" s="1"/>
  <c r="G172" i="83"/>
  <c r="B183" i="83"/>
  <c r="G183" i="83" s="1"/>
  <c r="B184" i="83"/>
  <c r="B181" i="83"/>
  <c r="G181" i="83" s="1"/>
  <c r="B182" i="83"/>
  <c r="G182" i="83" s="1"/>
  <c r="G180" i="83"/>
  <c r="B165" i="83"/>
  <c r="G163" i="83"/>
  <c r="B167" i="83" l="1"/>
  <c r="G167" i="83" s="1"/>
  <c r="G165" i="83"/>
  <c r="B185" i="83"/>
  <c r="G185" i="83" s="1"/>
  <c r="B186" i="83"/>
  <c r="G186" i="83" s="1"/>
  <c r="B187" i="83"/>
  <c r="G187" i="83" s="1"/>
  <c r="B188" i="83"/>
  <c r="G184" i="83"/>
  <c r="G51" i="83"/>
  <c r="A20" i="85"/>
  <c r="B191" i="83" l="1"/>
  <c r="B190" i="83"/>
  <c r="B189" i="83"/>
  <c r="G188" i="83"/>
  <c r="G20" i="85"/>
  <c r="A21" i="85"/>
  <c r="B54" i="85"/>
  <c r="B193" i="83" l="1"/>
  <c r="G190" i="83"/>
  <c r="G21" i="85"/>
  <c r="A22" i="85"/>
  <c r="B57" i="85"/>
  <c r="G57" i="85" s="1"/>
  <c r="B58" i="85"/>
  <c r="G54" i="85"/>
  <c r="B56" i="85"/>
  <c r="G56" i="85" s="1"/>
  <c r="B55" i="85"/>
  <c r="G55" i="85" s="1"/>
  <c r="B192" i="83"/>
  <c r="G189" i="83"/>
  <c r="B194" i="83"/>
  <c r="G191" i="83"/>
  <c r="B197" i="83" l="1"/>
  <c r="G197" i="83" s="1"/>
  <c r="G194" i="83"/>
  <c r="B195" i="83"/>
  <c r="G195" i="83" s="1"/>
  <c r="G192" i="83"/>
  <c r="B61" i="85"/>
  <c r="G61" i="85" s="1"/>
  <c r="B60" i="85"/>
  <c r="G60" i="85" s="1"/>
  <c r="B59" i="85"/>
  <c r="G59" i="85" s="1"/>
  <c r="B62" i="85"/>
  <c r="G58" i="85"/>
  <c r="G22" i="85"/>
  <c r="A23" i="85"/>
  <c r="G193" i="83"/>
  <c r="B196" i="83"/>
  <c r="G196" i="83" s="1"/>
  <c r="A24" i="85" l="1"/>
  <c r="G23" i="85"/>
  <c r="B65" i="85"/>
  <c r="G65" i="85" s="1"/>
  <c r="B64" i="85"/>
  <c r="G64" i="85" s="1"/>
  <c r="B63" i="85"/>
  <c r="G63" i="85" s="1"/>
  <c r="B66" i="85"/>
  <c r="G62" i="85"/>
  <c r="B69" i="85" l="1"/>
  <c r="G69" i="85" s="1"/>
  <c r="B68" i="85"/>
  <c r="G68" i="85" s="1"/>
  <c r="B67" i="85"/>
  <c r="G67" i="85" s="1"/>
  <c r="B70" i="85"/>
  <c r="G66" i="85"/>
  <c r="G24" i="85"/>
  <c r="A25" i="85"/>
  <c r="G25" i="85" l="1"/>
  <c r="A26" i="85"/>
  <c r="B73" i="85"/>
  <c r="G73" i="85" s="1"/>
  <c r="B72" i="85"/>
  <c r="G72" i="85" s="1"/>
  <c r="B71" i="85"/>
  <c r="G71" i="85" s="1"/>
  <c r="B74" i="85"/>
  <c r="G70" i="85"/>
  <c r="B77" i="85" l="1"/>
  <c r="G77" i="85" s="1"/>
  <c r="B76" i="85"/>
  <c r="G76" i="85" s="1"/>
  <c r="B75" i="85"/>
  <c r="G75" i="85" s="1"/>
  <c r="B78" i="85"/>
  <c r="G74" i="85"/>
  <c r="A27" i="85"/>
  <c r="G26" i="85"/>
  <c r="G27" i="85" l="1"/>
  <c r="A28" i="85"/>
  <c r="B81" i="85"/>
  <c r="G81" i="85" s="1"/>
  <c r="B80" i="85"/>
  <c r="G80" i="85" s="1"/>
  <c r="B79" i="85"/>
  <c r="G79" i="85" s="1"/>
  <c r="B82" i="85"/>
  <c r="G78" i="85"/>
  <c r="B85" i="85" l="1"/>
  <c r="G85" i="85" s="1"/>
  <c r="B84" i="85"/>
  <c r="G84" i="85" s="1"/>
  <c r="B83" i="85"/>
  <c r="G83" i="85" s="1"/>
  <c r="B86" i="85"/>
  <c r="G82" i="85"/>
  <c r="G28" i="85"/>
  <c r="A29" i="85"/>
  <c r="A30" i="85" l="1"/>
  <c r="G29" i="85"/>
  <c r="B89" i="85"/>
  <c r="G89" i="85" s="1"/>
  <c r="B90" i="85"/>
  <c r="B87" i="85"/>
  <c r="G87" i="85" s="1"/>
  <c r="B88" i="85"/>
  <c r="G88" i="85" s="1"/>
  <c r="G86" i="85"/>
  <c r="B93" i="85" l="1"/>
  <c r="G93" i="85" s="1"/>
  <c r="B94" i="85"/>
  <c r="B91" i="85"/>
  <c r="G91" i="85" s="1"/>
  <c r="B92" i="85"/>
  <c r="G92" i="85" s="1"/>
  <c r="G90" i="85"/>
  <c r="A31" i="85"/>
  <c r="G30" i="85"/>
  <c r="A32" i="85" l="1"/>
  <c r="G31" i="85"/>
  <c r="B97" i="85"/>
  <c r="G97" i="85" s="1"/>
  <c r="B98" i="85"/>
  <c r="B95" i="85"/>
  <c r="G95" i="85" s="1"/>
  <c r="B96" i="85"/>
  <c r="G96" i="85" s="1"/>
  <c r="G94" i="85"/>
  <c r="B101" i="85" l="1"/>
  <c r="G101" i="85" s="1"/>
  <c r="B102" i="85"/>
  <c r="B99" i="85"/>
  <c r="G99" i="85" s="1"/>
  <c r="B100" i="85"/>
  <c r="G100" i="85" s="1"/>
  <c r="G98" i="85"/>
  <c r="G32" i="85"/>
  <c r="A33" i="85"/>
  <c r="G33" i="85" l="1"/>
  <c r="A34" i="85"/>
  <c r="B105" i="85"/>
  <c r="G105" i="85" s="1"/>
  <c r="B106" i="85"/>
  <c r="B103" i="85"/>
  <c r="G103" i="85" s="1"/>
  <c r="B104" i="85"/>
  <c r="G104" i="85" s="1"/>
  <c r="G102" i="85"/>
  <c r="B109" i="85" l="1"/>
  <c r="G109" i="85" s="1"/>
  <c r="B110" i="85"/>
  <c r="B107" i="85"/>
  <c r="G107" i="85" s="1"/>
  <c r="B108" i="85"/>
  <c r="G108" i="85" s="1"/>
  <c r="G106" i="85"/>
  <c r="G34" i="85"/>
  <c r="A35" i="85"/>
  <c r="B113" i="85" l="1"/>
  <c r="G113" i="85" s="1"/>
  <c r="B114" i="85"/>
  <c r="B111" i="85"/>
  <c r="G111" i="85" s="1"/>
  <c r="B112" i="85"/>
  <c r="G112" i="85" s="1"/>
  <c r="G110" i="85"/>
  <c r="G35" i="85"/>
  <c r="A36" i="85"/>
  <c r="B115" i="85" l="1"/>
  <c r="G115" i="85" s="1"/>
  <c r="B116" i="85"/>
  <c r="G116" i="85" s="1"/>
  <c r="B117" i="85"/>
  <c r="G117" i="85" s="1"/>
  <c r="B118" i="85"/>
  <c r="G114" i="85"/>
  <c r="A37" i="85"/>
  <c r="G36" i="85"/>
  <c r="G37" i="85" l="1"/>
  <c r="A38" i="85"/>
  <c r="B121" i="85"/>
  <c r="G121" i="85" s="1"/>
  <c r="B122" i="85"/>
  <c r="B119" i="85"/>
  <c r="G119" i="85" s="1"/>
  <c r="B120" i="85"/>
  <c r="G120" i="85" s="1"/>
  <c r="G118" i="85"/>
  <c r="B125" i="85" l="1"/>
  <c r="G125" i="85" s="1"/>
  <c r="B126" i="85"/>
  <c r="B123" i="85"/>
  <c r="G123" i="85" s="1"/>
  <c r="B124" i="85"/>
  <c r="G124" i="85" s="1"/>
  <c r="G122" i="85"/>
  <c r="G38" i="85"/>
  <c r="A39" i="85"/>
  <c r="B129" i="85" l="1"/>
  <c r="G129" i="85" s="1"/>
  <c r="B130" i="85"/>
  <c r="B127" i="85"/>
  <c r="G127" i="85" s="1"/>
  <c r="B128" i="85"/>
  <c r="G128" i="85" s="1"/>
  <c r="G126" i="85"/>
  <c r="G39" i="85"/>
  <c r="A40" i="85"/>
  <c r="G40" i="85" l="1"/>
  <c r="A41" i="85"/>
  <c r="B133" i="85"/>
  <c r="G133" i="85" s="1"/>
  <c r="B134" i="85"/>
  <c r="B131" i="85"/>
  <c r="G131" i="85" s="1"/>
  <c r="B132" i="85"/>
  <c r="G132" i="85" s="1"/>
  <c r="G130" i="85"/>
  <c r="B137" i="85" l="1"/>
  <c r="G137" i="85" s="1"/>
  <c r="B138" i="85"/>
  <c r="B135" i="85"/>
  <c r="G135" i="85" s="1"/>
  <c r="B136" i="85"/>
  <c r="G136" i="85" s="1"/>
  <c r="G134" i="85"/>
  <c r="G41" i="85"/>
  <c r="A42" i="85"/>
  <c r="A43" i="85" l="1"/>
  <c r="G42" i="85"/>
  <c r="B141" i="85"/>
  <c r="G141" i="85" s="1"/>
  <c r="B140" i="85"/>
  <c r="G140" i="85" s="1"/>
  <c r="B142" i="85"/>
  <c r="B139" i="85"/>
  <c r="G139" i="85" s="1"/>
  <c r="G138" i="85"/>
  <c r="B146" i="85" l="1"/>
  <c r="B145" i="85"/>
  <c r="G145" i="85" s="1"/>
  <c r="B144" i="85"/>
  <c r="G144" i="85" s="1"/>
  <c r="B143" i="85"/>
  <c r="G143" i="85" s="1"/>
  <c r="G142" i="85"/>
  <c r="G43" i="85"/>
  <c r="A44" i="85"/>
  <c r="G44" i="85" l="1"/>
  <c r="A45" i="85"/>
  <c r="B150" i="85"/>
  <c r="B149" i="85"/>
  <c r="G149" i="85" s="1"/>
  <c r="B147" i="85"/>
  <c r="G147" i="85" s="1"/>
  <c r="B148" i="85"/>
  <c r="G148" i="85" s="1"/>
  <c r="G146" i="85"/>
  <c r="A46" i="85" l="1"/>
  <c r="G45" i="85"/>
  <c r="B152" i="85"/>
  <c r="B151" i="85"/>
  <c r="B158" i="85"/>
  <c r="B153" i="85"/>
  <c r="G150" i="85"/>
  <c r="B156" i="85" l="1"/>
  <c r="G156" i="85" s="1"/>
  <c r="G153" i="85"/>
  <c r="B154" i="85"/>
  <c r="G151" i="85"/>
  <c r="B162" i="85"/>
  <c r="B161" i="85"/>
  <c r="G161" i="85" s="1"/>
  <c r="B160" i="85"/>
  <c r="G160" i="85" s="1"/>
  <c r="B159" i="85"/>
  <c r="G159" i="85" s="1"/>
  <c r="G158" i="85"/>
  <c r="B155" i="85"/>
  <c r="G155" i="85" s="1"/>
  <c r="G152" i="85"/>
  <c r="G46" i="85"/>
  <c r="A47" i="85"/>
  <c r="G47" i="85" l="1"/>
  <c r="A48" i="85"/>
  <c r="B166" i="85"/>
  <c r="B163" i="85"/>
  <c r="B164" i="85"/>
  <c r="G164" i="85" s="1"/>
  <c r="G162" i="85"/>
  <c r="G154" i="85"/>
  <c r="B157" i="85"/>
  <c r="G157" i="85" s="1"/>
  <c r="B165" i="85" l="1"/>
  <c r="G165" i="85" s="1"/>
  <c r="G163" i="85"/>
  <c r="G48" i="85"/>
  <c r="A49" i="85"/>
  <c r="B170" i="85"/>
  <c r="B167" i="85"/>
  <c r="G167" i="85" s="1"/>
  <c r="B168" i="85"/>
  <c r="G168" i="85" s="1"/>
  <c r="B169" i="85"/>
  <c r="G169" i="85" s="1"/>
  <c r="G166" i="85"/>
  <c r="G49" i="85" l="1"/>
  <c r="A50" i="85"/>
  <c r="B174" i="85"/>
  <c r="B171" i="85"/>
  <c r="G171" i="85" s="1"/>
  <c r="B172" i="85"/>
  <c r="G172" i="85" s="1"/>
  <c r="B173" i="85"/>
  <c r="G173" i="85" s="1"/>
  <c r="G170" i="85"/>
  <c r="A51" i="85" l="1"/>
  <c r="G50" i="85"/>
  <c r="B176" i="85"/>
  <c r="G176" i="85" s="1"/>
  <c r="B177" i="85"/>
  <c r="G177" i="85" s="1"/>
  <c r="B178" i="85"/>
  <c r="B175" i="85"/>
  <c r="G175" i="85" s="1"/>
  <c r="G174" i="85"/>
  <c r="B182" i="85" l="1"/>
  <c r="B179" i="85"/>
  <c r="G179" i="85" s="1"/>
  <c r="B180" i="85"/>
  <c r="G180" i="85" s="1"/>
  <c r="B181" i="85"/>
  <c r="G181" i="85" s="1"/>
  <c r="G178" i="85"/>
  <c r="G51" i="85"/>
  <c r="A20" i="86"/>
  <c r="B54" i="86" l="1"/>
  <c r="A21" i="86"/>
  <c r="G20" i="86"/>
  <c r="B183" i="85"/>
  <c r="G183" i="85" s="1"/>
  <c r="B184" i="85"/>
  <c r="G184" i="85" s="1"/>
  <c r="B185" i="85"/>
  <c r="G185" i="85" s="1"/>
  <c r="G182" i="85"/>
  <c r="G21" i="86" l="1"/>
  <c r="A22" i="86"/>
  <c r="B55" i="86"/>
  <c r="G55" i="86" s="1"/>
  <c r="B56" i="86"/>
  <c r="G56" i="86" s="1"/>
  <c r="G54" i="86"/>
  <c r="B57" i="86"/>
  <c r="G57" i="86" s="1"/>
  <c r="B58" i="86"/>
  <c r="B61" i="86" l="1"/>
  <c r="G61" i="86" s="1"/>
  <c r="B62" i="86"/>
  <c r="B59" i="86"/>
  <c r="G59" i="86" s="1"/>
  <c r="B60" i="86"/>
  <c r="G60" i="86" s="1"/>
  <c r="G58" i="86"/>
  <c r="G22" i="86"/>
  <c r="A23" i="86"/>
  <c r="B65" i="86" l="1"/>
  <c r="G65" i="86" s="1"/>
  <c r="B66" i="86"/>
  <c r="B63" i="86"/>
  <c r="G63" i="86" s="1"/>
  <c r="B64" i="86"/>
  <c r="G64" i="86" s="1"/>
  <c r="G62" i="86"/>
  <c r="G23" i="86"/>
  <c r="A24" i="86"/>
  <c r="G24" i="86" l="1"/>
  <c r="A25" i="86"/>
  <c r="B69" i="86"/>
  <c r="G69" i="86" s="1"/>
  <c r="B70" i="86"/>
  <c r="B67" i="86"/>
  <c r="G67" i="86" s="1"/>
  <c r="B68" i="86"/>
  <c r="G68" i="86" s="1"/>
  <c r="G66" i="86"/>
  <c r="B73" i="86" l="1"/>
  <c r="G73" i="86" s="1"/>
  <c r="B74" i="86"/>
  <c r="B71" i="86"/>
  <c r="G71" i="86" s="1"/>
  <c r="B72" i="86"/>
  <c r="G72" i="86" s="1"/>
  <c r="G70" i="86"/>
  <c r="G25" i="86"/>
  <c r="A26" i="86"/>
  <c r="G26" i="86" l="1"/>
  <c r="A27" i="86"/>
  <c r="B77" i="86"/>
  <c r="G77" i="86" s="1"/>
  <c r="B78" i="86"/>
  <c r="B75" i="86"/>
  <c r="G75" i="86" s="1"/>
  <c r="B76" i="86"/>
  <c r="G76" i="86" s="1"/>
  <c r="G74" i="86"/>
  <c r="B81" i="86" l="1"/>
  <c r="G81" i="86" s="1"/>
  <c r="B82" i="86"/>
  <c r="B79" i="86"/>
  <c r="G79" i="86" s="1"/>
  <c r="B80" i="86"/>
  <c r="G80" i="86" s="1"/>
  <c r="G78" i="86"/>
  <c r="G27" i="86"/>
  <c r="A28" i="86"/>
  <c r="B85" i="86" l="1"/>
  <c r="G85" i="86" s="1"/>
  <c r="B86" i="86"/>
  <c r="B83" i="86"/>
  <c r="G83" i="86" s="1"/>
  <c r="B84" i="86"/>
  <c r="G84" i="86" s="1"/>
  <c r="G82" i="86"/>
  <c r="G28" i="86"/>
  <c r="A29" i="86"/>
  <c r="G29" i="86" l="1"/>
  <c r="A30" i="86"/>
  <c r="B89" i="86"/>
  <c r="G89" i="86" s="1"/>
  <c r="B90" i="86"/>
  <c r="B87" i="86"/>
  <c r="G87" i="86" s="1"/>
  <c r="B88" i="86"/>
  <c r="G88" i="86" s="1"/>
  <c r="G86" i="86"/>
  <c r="B93" i="86" l="1"/>
  <c r="G93" i="86" s="1"/>
  <c r="B94" i="86"/>
  <c r="B91" i="86"/>
  <c r="G91" i="86" s="1"/>
  <c r="B92" i="86"/>
  <c r="G92" i="86" s="1"/>
  <c r="G90" i="86"/>
  <c r="G30" i="86"/>
  <c r="A31" i="86"/>
  <c r="B97" i="86" l="1"/>
  <c r="G97" i="86" s="1"/>
  <c r="B98" i="86"/>
  <c r="B95" i="86"/>
  <c r="G95" i="86" s="1"/>
  <c r="B96" i="86"/>
  <c r="G96" i="86" s="1"/>
  <c r="G94" i="86"/>
  <c r="G31" i="86"/>
  <c r="A32" i="86"/>
  <c r="B101" i="86" l="1"/>
  <c r="G101" i="86" s="1"/>
  <c r="B102" i="86"/>
  <c r="B99" i="86"/>
  <c r="G99" i="86" s="1"/>
  <c r="B100" i="86"/>
  <c r="G100" i="86" s="1"/>
  <c r="G98" i="86"/>
  <c r="G32" i="86"/>
  <c r="A33" i="86"/>
  <c r="B105" i="86" l="1"/>
  <c r="G105" i="86" s="1"/>
  <c r="B106" i="86"/>
  <c r="B103" i="86"/>
  <c r="G103" i="86" s="1"/>
  <c r="B104" i="86"/>
  <c r="G104" i="86" s="1"/>
  <c r="G102" i="86"/>
  <c r="G33" i="86"/>
  <c r="A34" i="86"/>
  <c r="G34" i="86" l="1"/>
  <c r="A35" i="86"/>
  <c r="B109" i="86"/>
  <c r="G109" i="86" s="1"/>
  <c r="B110" i="86"/>
  <c r="B107" i="86"/>
  <c r="G107" i="86" s="1"/>
  <c r="B108" i="86"/>
  <c r="G108" i="86" s="1"/>
  <c r="G106" i="86"/>
  <c r="B113" i="86" l="1"/>
  <c r="G113" i="86" s="1"/>
  <c r="B114" i="86"/>
  <c r="B111" i="86"/>
  <c r="G111" i="86" s="1"/>
  <c r="B112" i="86"/>
  <c r="G112" i="86" s="1"/>
  <c r="G110" i="86"/>
  <c r="G35" i="86"/>
  <c r="A36" i="86"/>
  <c r="B117" i="86" l="1"/>
  <c r="G117" i="86" s="1"/>
  <c r="B118" i="86"/>
  <c r="B115" i="86"/>
  <c r="G115" i="86" s="1"/>
  <c r="B116" i="86"/>
  <c r="G116" i="86" s="1"/>
  <c r="G114" i="86"/>
  <c r="G36" i="86"/>
  <c r="A37" i="86"/>
  <c r="A38" i="86" l="1"/>
  <c r="G37" i="86"/>
  <c r="B119" i="86"/>
  <c r="G119" i="86" s="1"/>
  <c r="B120" i="86"/>
  <c r="G120" i="86" s="1"/>
  <c r="B121" i="86"/>
  <c r="G121" i="86" s="1"/>
  <c r="B122" i="86"/>
  <c r="G118" i="86"/>
  <c r="B125" i="86" l="1"/>
  <c r="G125" i="86" s="1"/>
  <c r="B126" i="86"/>
  <c r="B123" i="86"/>
  <c r="G123" i="86" s="1"/>
  <c r="B124" i="86"/>
  <c r="G124" i="86" s="1"/>
  <c r="G122" i="86"/>
  <c r="G38" i="86"/>
  <c r="A39" i="86"/>
  <c r="B130" i="86" l="1"/>
  <c r="B127" i="86"/>
  <c r="G127" i="86" s="1"/>
  <c r="B129" i="86"/>
  <c r="G129" i="86" s="1"/>
  <c r="B128" i="86"/>
  <c r="G128" i="86" s="1"/>
  <c r="G126" i="86"/>
  <c r="G39" i="86"/>
  <c r="A40" i="86"/>
  <c r="G40" i="86" l="1"/>
  <c r="A41" i="86"/>
  <c r="B134" i="86"/>
  <c r="B133" i="86"/>
  <c r="G133" i="86" s="1"/>
  <c r="B132" i="86"/>
  <c r="G132" i="86" s="1"/>
  <c r="B131" i="86"/>
  <c r="G131" i="86" s="1"/>
  <c r="G130" i="86"/>
  <c r="G41" i="86" l="1"/>
  <c r="A42" i="86"/>
  <c r="B138" i="86"/>
  <c r="B137" i="86"/>
  <c r="G137" i="86" s="1"/>
  <c r="B136" i="86"/>
  <c r="G136" i="86" s="1"/>
  <c r="B135" i="86"/>
  <c r="G135" i="86" s="1"/>
  <c r="G134" i="86"/>
  <c r="G42" i="86" l="1"/>
  <c r="A43" i="86"/>
  <c r="B142" i="86"/>
  <c r="B141" i="86"/>
  <c r="G141" i="86" s="1"/>
  <c r="B140" i="86"/>
  <c r="G140" i="86" s="1"/>
  <c r="B139" i="86"/>
  <c r="G139" i="86" s="1"/>
  <c r="G138" i="86"/>
  <c r="A44" i="86" l="1"/>
  <c r="G43" i="86"/>
  <c r="B144" i="86"/>
  <c r="G144" i="86" s="1"/>
  <c r="B143" i="86"/>
  <c r="G143" i="86" s="1"/>
  <c r="B146" i="86"/>
  <c r="B145" i="86"/>
  <c r="G145" i="86" s="1"/>
  <c r="G142" i="86"/>
  <c r="B150" i="86" l="1"/>
  <c r="B149" i="86"/>
  <c r="G149" i="86" s="1"/>
  <c r="B148" i="86"/>
  <c r="G148" i="86" s="1"/>
  <c r="B147" i="86"/>
  <c r="G147" i="86" s="1"/>
  <c r="G146" i="86"/>
  <c r="G44" i="86"/>
  <c r="A45" i="86"/>
  <c r="G45" i="86" l="1"/>
  <c r="A46" i="86"/>
  <c r="B158" i="86"/>
  <c r="B153" i="86"/>
  <c r="B152" i="86"/>
  <c r="B151" i="86"/>
  <c r="G150" i="86"/>
  <c r="B155" i="86" l="1"/>
  <c r="G155" i="86" s="1"/>
  <c r="G152" i="86"/>
  <c r="B160" i="86"/>
  <c r="G160" i="86" s="1"/>
  <c r="B159" i="86"/>
  <c r="G159" i="86" s="1"/>
  <c r="B162" i="86"/>
  <c r="B161" i="86"/>
  <c r="G161" i="86" s="1"/>
  <c r="G158" i="86"/>
  <c r="B154" i="86"/>
  <c r="G151" i="86"/>
  <c r="B156" i="86"/>
  <c r="G156" i="86" s="1"/>
  <c r="G153" i="86"/>
  <c r="A47" i="86"/>
  <c r="G46" i="86"/>
  <c r="A48" i="86" l="1"/>
  <c r="G47" i="86"/>
  <c r="B157" i="86"/>
  <c r="G157" i="86" s="1"/>
  <c r="G154" i="86"/>
  <c r="B164" i="86"/>
  <c r="B170" i="86"/>
  <c r="B163" i="86"/>
  <c r="G162" i="86"/>
  <c r="B165" i="86" l="1"/>
  <c r="G163" i="86"/>
  <c r="B166" i="86"/>
  <c r="G164" i="86"/>
  <c r="B174" i="86"/>
  <c r="B173" i="86"/>
  <c r="G173" i="86" s="1"/>
  <c r="B172" i="86"/>
  <c r="G172" i="86" s="1"/>
  <c r="B171" i="86"/>
  <c r="G171" i="86" s="1"/>
  <c r="G170" i="86"/>
  <c r="G48" i="86"/>
  <c r="A49" i="86"/>
  <c r="G49" i="86" l="1"/>
  <c r="A50" i="86"/>
  <c r="B178" i="86"/>
  <c r="B177" i="86"/>
  <c r="G177" i="86" s="1"/>
  <c r="B176" i="86"/>
  <c r="G176" i="86" s="1"/>
  <c r="B175" i="86"/>
  <c r="G175" i="86" s="1"/>
  <c r="G174" i="86"/>
  <c r="B168" i="86"/>
  <c r="G168" i="86" s="1"/>
  <c r="G166" i="86"/>
  <c r="B167" i="86"/>
  <c r="G165" i="86"/>
  <c r="B169" i="86" l="1"/>
  <c r="G169" i="86" s="1"/>
  <c r="G167" i="86"/>
  <c r="G50" i="86"/>
  <c r="A51" i="86"/>
  <c r="B182" i="86"/>
  <c r="B181" i="86"/>
  <c r="G181" i="86" s="1"/>
  <c r="B180" i="86"/>
  <c r="G180" i="86" s="1"/>
  <c r="B179" i="86"/>
  <c r="G179" i="86" s="1"/>
  <c r="G178" i="86"/>
  <c r="G51" i="86" l="1"/>
  <c r="A20" i="87"/>
  <c r="B184" i="86"/>
  <c r="G184" i="86" s="1"/>
  <c r="B183" i="86"/>
  <c r="G183" i="86" s="1"/>
  <c r="B186" i="86"/>
  <c r="B185" i="86"/>
  <c r="G185" i="86" s="1"/>
  <c r="G182" i="86"/>
  <c r="G20" i="87" l="1"/>
  <c r="A21" i="87"/>
  <c r="B54" i="87"/>
  <c r="B189" i="86"/>
  <c r="G189" i="86" s="1"/>
  <c r="B188" i="86"/>
  <c r="G188" i="86" s="1"/>
  <c r="B187" i="86"/>
  <c r="G187" i="86" s="1"/>
  <c r="G186" i="86"/>
  <c r="G21" i="87" l="1"/>
  <c r="A22" i="87"/>
  <c r="B57" i="87"/>
  <c r="G57" i="87" s="1"/>
  <c r="B58" i="87"/>
  <c r="G54" i="87"/>
  <c r="B55" i="87"/>
  <c r="G55" i="87" s="1"/>
  <c r="B56" i="87"/>
  <c r="G56" i="87" s="1"/>
  <c r="B61" i="87" l="1"/>
  <c r="G61" i="87" s="1"/>
  <c r="B62" i="87"/>
  <c r="B59" i="87"/>
  <c r="G59" i="87" s="1"/>
  <c r="B60" i="87"/>
  <c r="G60" i="87" s="1"/>
  <c r="G58" i="87"/>
  <c r="G22" i="87"/>
  <c r="A23" i="87"/>
  <c r="G23" i="87" l="1"/>
  <c r="A24" i="87"/>
  <c r="B65" i="87"/>
  <c r="G65" i="87" s="1"/>
  <c r="B66" i="87"/>
  <c r="B63" i="87"/>
  <c r="G63" i="87" s="1"/>
  <c r="B64" i="87"/>
  <c r="G64" i="87" s="1"/>
  <c r="G62" i="87"/>
  <c r="B69" i="87" l="1"/>
  <c r="G69" i="87" s="1"/>
  <c r="B70" i="87"/>
  <c r="B67" i="87"/>
  <c r="G67" i="87" s="1"/>
  <c r="B68" i="87"/>
  <c r="G68" i="87" s="1"/>
  <c r="G66" i="87"/>
  <c r="G24" i="87"/>
  <c r="A25" i="87"/>
  <c r="G25" i="87" l="1"/>
  <c r="A26" i="87"/>
  <c r="B73" i="87"/>
  <c r="G73" i="87" s="1"/>
  <c r="B74" i="87"/>
  <c r="B71" i="87"/>
  <c r="G71" i="87" s="1"/>
  <c r="B72" i="87"/>
  <c r="G72" i="87" s="1"/>
  <c r="G70" i="87"/>
  <c r="B77" i="87" l="1"/>
  <c r="G77" i="87" s="1"/>
  <c r="B78" i="87"/>
  <c r="B75" i="87"/>
  <c r="G75" i="87" s="1"/>
  <c r="B76" i="87"/>
  <c r="G76" i="87" s="1"/>
  <c r="G74" i="87"/>
  <c r="G26" i="87"/>
  <c r="A27" i="87"/>
  <c r="B82" i="87" l="1"/>
  <c r="B79" i="87"/>
  <c r="G79" i="87" s="1"/>
  <c r="B81" i="87"/>
  <c r="G81" i="87" s="1"/>
  <c r="B80" i="87"/>
  <c r="G80" i="87" s="1"/>
  <c r="G78" i="87"/>
  <c r="G27" i="87"/>
  <c r="A28" i="87"/>
  <c r="G28" i="87" l="1"/>
  <c r="A29" i="87"/>
  <c r="B85" i="87"/>
  <c r="G85" i="87" s="1"/>
  <c r="B86" i="87"/>
  <c r="B83" i="87"/>
  <c r="G83" i="87" s="1"/>
  <c r="B84" i="87"/>
  <c r="G84" i="87" s="1"/>
  <c r="G82" i="87"/>
  <c r="B89" i="87" l="1"/>
  <c r="G89" i="87" s="1"/>
  <c r="B90" i="87"/>
  <c r="B87" i="87"/>
  <c r="G87" i="87" s="1"/>
  <c r="B88" i="87"/>
  <c r="G88" i="87" s="1"/>
  <c r="G86" i="87"/>
  <c r="G29" i="87"/>
  <c r="A30" i="87"/>
  <c r="G30" i="87" l="1"/>
  <c r="A31" i="87"/>
  <c r="B93" i="87"/>
  <c r="G93" i="87" s="1"/>
  <c r="B94" i="87"/>
  <c r="B91" i="87"/>
  <c r="G91" i="87" s="1"/>
  <c r="B92" i="87"/>
  <c r="G92" i="87" s="1"/>
  <c r="G90" i="87"/>
  <c r="B97" i="87" l="1"/>
  <c r="G97" i="87" s="1"/>
  <c r="B98" i="87"/>
  <c r="B95" i="87"/>
  <c r="G95" i="87" s="1"/>
  <c r="B96" i="87"/>
  <c r="G96" i="87" s="1"/>
  <c r="G94" i="87"/>
  <c r="G31" i="87"/>
  <c r="A32" i="87"/>
  <c r="B101" i="87" l="1"/>
  <c r="G101" i="87" s="1"/>
  <c r="B102" i="87"/>
  <c r="B99" i="87"/>
  <c r="G99" i="87" s="1"/>
  <c r="B100" i="87"/>
  <c r="G100" i="87" s="1"/>
  <c r="G98" i="87"/>
  <c r="G32" i="87"/>
  <c r="A33" i="87"/>
  <c r="G33" i="87" l="1"/>
  <c r="A34" i="87"/>
  <c r="B105" i="87"/>
  <c r="G105" i="87" s="1"/>
  <c r="B106" i="87"/>
  <c r="B103" i="87"/>
  <c r="G103" i="87" s="1"/>
  <c r="B104" i="87"/>
  <c r="G104" i="87" s="1"/>
  <c r="G102" i="87"/>
  <c r="B109" i="87" l="1"/>
  <c r="G109" i="87" s="1"/>
  <c r="B110" i="87"/>
  <c r="B107" i="87"/>
  <c r="G107" i="87" s="1"/>
  <c r="B108" i="87"/>
  <c r="G108" i="87" s="1"/>
  <c r="G106" i="87"/>
  <c r="G34" i="87"/>
  <c r="A35" i="87"/>
  <c r="B113" i="87" l="1"/>
  <c r="G113" i="87" s="1"/>
  <c r="B114" i="87"/>
  <c r="B111" i="87"/>
  <c r="G111" i="87" s="1"/>
  <c r="B112" i="87"/>
  <c r="G112" i="87" s="1"/>
  <c r="G110" i="87"/>
  <c r="G35" i="87"/>
  <c r="A36" i="87"/>
  <c r="B117" i="87" l="1"/>
  <c r="G117" i="87" s="1"/>
  <c r="B118" i="87"/>
  <c r="B115" i="87"/>
  <c r="G115" i="87" s="1"/>
  <c r="B116" i="87"/>
  <c r="G116" i="87" s="1"/>
  <c r="G114" i="87"/>
  <c r="G36" i="87"/>
  <c r="A37" i="87"/>
  <c r="A38" i="87" l="1"/>
  <c r="G37" i="87"/>
  <c r="B119" i="87"/>
  <c r="G119" i="87" s="1"/>
  <c r="B120" i="87"/>
  <c r="G120" i="87" s="1"/>
  <c r="B121" i="87"/>
  <c r="G121" i="87" s="1"/>
  <c r="B122" i="87"/>
  <c r="G118" i="87"/>
  <c r="B125" i="87" l="1"/>
  <c r="G125" i="87" s="1"/>
  <c r="B126" i="87"/>
  <c r="B123" i="87"/>
  <c r="G123" i="87" s="1"/>
  <c r="B124" i="87"/>
  <c r="G124" i="87" s="1"/>
  <c r="G122" i="87"/>
  <c r="G38" i="87"/>
  <c r="A39" i="87"/>
  <c r="B129" i="87" l="1"/>
  <c r="G129" i="87" s="1"/>
  <c r="B130" i="87"/>
  <c r="B127" i="87"/>
  <c r="G127" i="87" s="1"/>
  <c r="B128" i="87"/>
  <c r="G128" i="87" s="1"/>
  <c r="G126" i="87"/>
  <c r="G39" i="87"/>
  <c r="A40" i="87"/>
  <c r="B133" i="87" l="1"/>
  <c r="G133" i="87" s="1"/>
  <c r="B134" i="87"/>
  <c r="B131" i="87"/>
  <c r="G131" i="87" s="1"/>
  <c r="B132" i="87"/>
  <c r="G132" i="87" s="1"/>
  <c r="G130" i="87"/>
  <c r="G40" i="87"/>
  <c r="A41" i="87"/>
  <c r="B137" i="87" l="1"/>
  <c r="G137" i="87" s="1"/>
  <c r="B136" i="87"/>
  <c r="G136" i="87" s="1"/>
  <c r="B135" i="87"/>
  <c r="G135" i="87" s="1"/>
  <c r="B138" i="87"/>
  <c r="G134" i="87"/>
  <c r="G41" i="87"/>
  <c r="A42" i="87"/>
  <c r="G42" i="87" l="1"/>
  <c r="A43" i="87"/>
  <c r="B141" i="87"/>
  <c r="G141" i="87" s="1"/>
  <c r="B140" i="87"/>
  <c r="G140" i="87" s="1"/>
  <c r="B139" i="87"/>
  <c r="G139" i="87" s="1"/>
  <c r="B142" i="87"/>
  <c r="G138" i="87"/>
  <c r="B144" i="87" l="1"/>
  <c r="G144" i="87" s="1"/>
  <c r="B143" i="87"/>
  <c r="G143" i="87" s="1"/>
  <c r="B146" i="87"/>
  <c r="B145" i="87"/>
  <c r="G145" i="87" s="1"/>
  <c r="G142" i="87"/>
  <c r="A44" i="87"/>
  <c r="G43" i="87"/>
  <c r="G44" i="87" l="1"/>
  <c r="A45" i="87"/>
  <c r="B150" i="87"/>
  <c r="B149" i="87"/>
  <c r="G149" i="87" s="1"/>
  <c r="B148" i="87"/>
  <c r="G148" i="87" s="1"/>
  <c r="B147" i="87"/>
  <c r="G147" i="87" s="1"/>
  <c r="G146" i="87"/>
  <c r="G45" i="87" l="1"/>
  <c r="A46" i="87"/>
  <c r="B154" i="87"/>
  <c r="B153" i="87"/>
  <c r="G153" i="87" s="1"/>
  <c r="B152" i="87"/>
  <c r="G152" i="87" s="1"/>
  <c r="B151" i="87"/>
  <c r="G151" i="87" s="1"/>
  <c r="G150" i="87"/>
  <c r="A47" i="87" l="1"/>
  <c r="G46" i="87"/>
  <c r="B156" i="87"/>
  <c r="B155" i="87"/>
  <c r="B162" i="87"/>
  <c r="B157" i="87"/>
  <c r="G154" i="87"/>
  <c r="B160" i="87" l="1"/>
  <c r="G160" i="87" s="1"/>
  <c r="G157" i="87"/>
  <c r="B158" i="87"/>
  <c r="G155" i="87"/>
  <c r="B166" i="87"/>
  <c r="B163" i="87"/>
  <c r="B164" i="87"/>
  <c r="G164" i="87" s="1"/>
  <c r="G162" i="87"/>
  <c r="B159" i="87"/>
  <c r="G159" i="87" s="1"/>
  <c r="G156" i="87"/>
  <c r="G47" i="87"/>
  <c r="A48" i="87"/>
  <c r="B165" i="87" l="1"/>
  <c r="G165" i="87" s="1"/>
  <c r="G163" i="87"/>
  <c r="G48" i="87"/>
  <c r="A49" i="87"/>
  <c r="B176" i="87"/>
  <c r="B169" i="87"/>
  <c r="B168" i="87"/>
  <c r="B167" i="87"/>
  <c r="G166" i="87"/>
  <c r="B161" i="87"/>
  <c r="G161" i="87" s="1"/>
  <c r="G158" i="87"/>
  <c r="B170" i="87" l="1"/>
  <c r="G167" i="87"/>
  <c r="B172" i="87"/>
  <c r="G169" i="87"/>
  <c r="G49" i="87"/>
  <c r="A50" i="87"/>
  <c r="B171" i="87"/>
  <c r="G168" i="87"/>
  <c r="B180" i="87"/>
  <c r="B179" i="87"/>
  <c r="G179" i="87" s="1"/>
  <c r="B178" i="87"/>
  <c r="G178" i="87" s="1"/>
  <c r="B177" i="87"/>
  <c r="G177" i="87" s="1"/>
  <c r="G176" i="87"/>
  <c r="G50" i="87" l="1"/>
  <c r="A51" i="87"/>
  <c r="B184" i="87"/>
  <c r="B183" i="87"/>
  <c r="G183" i="87" s="1"/>
  <c r="B182" i="87"/>
  <c r="G182" i="87" s="1"/>
  <c r="B181" i="87"/>
  <c r="G181" i="87" s="1"/>
  <c r="G180" i="87"/>
  <c r="G171" i="87"/>
  <c r="B174" i="87"/>
  <c r="G174" i="87" s="1"/>
  <c r="B175" i="87"/>
  <c r="G175" i="87" s="1"/>
  <c r="G172" i="87"/>
  <c r="B173" i="87"/>
  <c r="G173" i="87" s="1"/>
  <c r="G170" i="87"/>
  <c r="G51" i="87" l="1"/>
  <c r="A20" i="88"/>
  <c r="B186" i="87"/>
  <c r="G186" i="87" s="1"/>
  <c r="B185" i="87"/>
  <c r="G185" i="87" s="1"/>
  <c r="B188" i="87"/>
  <c r="B187" i="87"/>
  <c r="G187" i="87" s="1"/>
  <c r="G184" i="87"/>
  <c r="B54" i="88" l="1"/>
  <c r="G20" i="88"/>
  <c r="A21" i="88"/>
  <c r="B190" i="87"/>
  <c r="G190" i="87" s="1"/>
  <c r="B189" i="87"/>
  <c r="G189" i="87" s="1"/>
  <c r="B191" i="87"/>
  <c r="G191" i="87" s="1"/>
  <c r="G188" i="87"/>
  <c r="A22" i="88" l="1"/>
  <c r="G21" i="88"/>
  <c r="B58" i="88"/>
  <c r="B57" i="88"/>
  <c r="G57" i="88" s="1"/>
  <c r="B56" i="88"/>
  <c r="G56" i="88" s="1"/>
  <c r="B55" i="88"/>
  <c r="G55" i="88" s="1"/>
  <c r="G54" i="88"/>
  <c r="B62" i="88" l="1"/>
  <c r="B61" i="88"/>
  <c r="G61" i="88" s="1"/>
  <c r="B60" i="88"/>
  <c r="G60" i="88" s="1"/>
  <c r="B59" i="88"/>
  <c r="G59" i="88" s="1"/>
  <c r="G58" i="88"/>
  <c r="A23" i="88"/>
  <c r="G22" i="88"/>
  <c r="A24" i="88" l="1"/>
  <c r="G23" i="88"/>
  <c r="B66" i="88"/>
  <c r="B65" i="88"/>
  <c r="G65" i="88" s="1"/>
  <c r="B64" i="88"/>
  <c r="G64" i="88" s="1"/>
  <c r="B63" i="88"/>
  <c r="G63" i="88" s="1"/>
  <c r="G62" i="88"/>
  <c r="B70" i="88" l="1"/>
  <c r="B69" i="88"/>
  <c r="G69" i="88" s="1"/>
  <c r="B68" i="88"/>
  <c r="G68" i="88" s="1"/>
  <c r="B67" i="88"/>
  <c r="G67" i="88" s="1"/>
  <c r="G66" i="88"/>
  <c r="A25" i="88"/>
  <c r="G24" i="88"/>
  <c r="A26" i="88" l="1"/>
  <c r="G25" i="88"/>
  <c r="B74" i="88"/>
  <c r="B73" i="88"/>
  <c r="G73" i="88" s="1"/>
  <c r="B72" i="88"/>
  <c r="G72" i="88" s="1"/>
  <c r="B71" i="88"/>
  <c r="G71" i="88" s="1"/>
  <c r="G70" i="88"/>
  <c r="B78" i="88" l="1"/>
  <c r="B77" i="88"/>
  <c r="G77" i="88" s="1"/>
  <c r="B76" i="88"/>
  <c r="G76" i="88" s="1"/>
  <c r="B75" i="88"/>
  <c r="G75" i="88" s="1"/>
  <c r="G74" i="88"/>
  <c r="A27" i="88"/>
  <c r="G26" i="88"/>
  <c r="A28" i="88" l="1"/>
  <c r="G27" i="88"/>
  <c r="B82" i="88"/>
  <c r="B81" i="88"/>
  <c r="G81" i="88" s="1"/>
  <c r="B80" i="88"/>
  <c r="G80" i="88" s="1"/>
  <c r="B79" i="88"/>
  <c r="G79" i="88" s="1"/>
  <c r="G78" i="88"/>
  <c r="B86" i="88" l="1"/>
  <c r="B85" i="88"/>
  <c r="G85" i="88" s="1"/>
  <c r="B84" i="88"/>
  <c r="G84" i="88" s="1"/>
  <c r="B83" i="88"/>
  <c r="G83" i="88" s="1"/>
  <c r="G82" i="88"/>
  <c r="A29" i="88"/>
  <c r="G28" i="88"/>
  <c r="A30" i="88" l="1"/>
  <c r="G29" i="88"/>
  <c r="B89" i="88"/>
  <c r="G89" i="88" s="1"/>
  <c r="B88" i="88"/>
  <c r="G88" i="88" s="1"/>
  <c r="B90" i="88"/>
  <c r="B87" i="88"/>
  <c r="G87" i="88" s="1"/>
  <c r="G86" i="88"/>
  <c r="B93" i="88" l="1"/>
  <c r="G93" i="88" s="1"/>
  <c r="B94" i="88"/>
  <c r="B91" i="88"/>
  <c r="G91" i="88" s="1"/>
  <c r="B92" i="88"/>
  <c r="G92" i="88" s="1"/>
  <c r="G90" i="88"/>
  <c r="A31" i="88"/>
  <c r="G30" i="88"/>
  <c r="A32" i="88" l="1"/>
  <c r="G31" i="88"/>
  <c r="B97" i="88"/>
  <c r="G97" i="88" s="1"/>
  <c r="B98" i="88"/>
  <c r="B95" i="88"/>
  <c r="G95" i="88" s="1"/>
  <c r="B96" i="88"/>
  <c r="G96" i="88" s="1"/>
  <c r="G94" i="88"/>
  <c r="B101" i="88" l="1"/>
  <c r="G101" i="88" s="1"/>
  <c r="B102" i="88"/>
  <c r="B99" i="88"/>
  <c r="G99" i="88" s="1"/>
  <c r="B100" i="88"/>
  <c r="G100" i="88" s="1"/>
  <c r="G98" i="88"/>
  <c r="A33" i="88"/>
  <c r="G32" i="88"/>
  <c r="A34" i="88" l="1"/>
  <c r="G33" i="88"/>
  <c r="B105" i="88"/>
  <c r="G105" i="88" s="1"/>
  <c r="B106" i="88"/>
  <c r="B103" i="88"/>
  <c r="G103" i="88" s="1"/>
  <c r="B104" i="88"/>
  <c r="G104" i="88" s="1"/>
  <c r="G102" i="88"/>
  <c r="B109" i="88" l="1"/>
  <c r="G109" i="88" s="1"/>
  <c r="B110" i="88"/>
  <c r="B107" i="88"/>
  <c r="G107" i="88" s="1"/>
  <c r="B108" i="88"/>
  <c r="G108" i="88" s="1"/>
  <c r="G106" i="88"/>
  <c r="A35" i="88"/>
  <c r="G34" i="88"/>
  <c r="A36" i="88" l="1"/>
  <c r="G35" i="88"/>
  <c r="B113" i="88"/>
  <c r="G113" i="88" s="1"/>
  <c r="B114" i="88"/>
  <c r="B111" i="88"/>
  <c r="G111" i="88" s="1"/>
  <c r="B112" i="88"/>
  <c r="G112" i="88" s="1"/>
  <c r="G110" i="88"/>
  <c r="B117" i="88" l="1"/>
  <c r="G117" i="88" s="1"/>
  <c r="B118" i="88"/>
  <c r="B115" i="88"/>
  <c r="G115" i="88" s="1"/>
  <c r="B116" i="88"/>
  <c r="G116" i="88" s="1"/>
  <c r="G114" i="88"/>
  <c r="A37" i="88"/>
  <c r="G36" i="88"/>
  <c r="G37" i="88" l="1"/>
  <c r="A38" i="88"/>
  <c r="B121" i="88"/>
  <c r="G121" i="88" s="1"/>
  <c r="B122" i="88"/>
  <c r="B119" i="88"/>
  <c r="G119" i="88" s="1"/>
  <c r="B120" i="88"/>
  <c r="G120" i="88" s="1"/>
  <c r="G118" i="88"/>
  <c r="B123" i="88" l="1"/>
  <c r="G123" i="88" s="1"/>
  <c r="B124" i="88"/>
  <c r="G124" i="88" s="1"/>
  <c r="B125" i="88"/>
  <c r="G125" i="88" s="1"/>
  <c r="B126" i="88"/>
  <c r="G122" i="88"/>
  <c r="A39" i="88"/>
  <c r="G38" i="88"/>
  <c r="A40" i="88" l="1"/>
  <c r="G39" i="88"/>
  <c r="B129" i="88"/>
  <c r="G129" i="88" s="1"/>
  <c r="B130" i="88"/>
  <c r="B127" i="88"/>
  <c r="G127" i="88" s="1"/>
  <c r="B128" i="88"/>
  <c r="G128" i="88" s="1"/>
  <c r="G126" i="88"/>
  <c r="B133" i="88" l="1"/>
  <c r="G133" i="88" s="1"/>
  <c r="B134" i="88"/>
  <c r="B131" i="88"/>
  <c r="G131" i="88" s="1"/>
  <c r="B132" i="88"/>
  <c r="G132" i="88" s="1"/>
  <c r="G130" i="88"/>
  <c r="A41" i="88"/>
  <c r="G40" i="88"/>
  <c r="A42" i="88" l="1"/>
  <c r="G41" i="88"/>
  <c r="B137" i="88"/>
  <c r="G137" i="88" s="1"/>
  <c r="B138" i="88"/>
  <c r="B135" i="88"/>
  <c r="G135" i="88" s="1"/>
  <c r="B136" i="88"/>
  <c r="G136" i="88" s="1"/>
  <c r="G134" i="88"/>
  <c r="B141" i="88" l="1"/>
  <c r="G141" i="88" s="1"/>
  <c r="B142" i="88"/>
  <c r="B139" i="88"/>
  <c r="G139" i="88" s="1"/>
  <c r="B140" i="88"/>
  <c r="G140" i="88" s="1"/>
  <c r="G138" i="88"/>
  <c r="A43" i="88"/>
  <c r="G42" i="88"/>
  <c r="G43" i="88" l="1"/>
  <c r="A44" i="88"/>
  <c r="B145" i="88"/>
  <c r="G145" i="88" s="1"/>
  <c r="B146" i="88"/>
  <c r="B143" i="88"/>
  <c r="G143" i="88" s="1"/>
  <c r="B144" i="88"/>
  <c r="G144" i="88" s="1"/>
  <c r="G142" i="88"/>
  <c r="B147" i="88" l="1"/>
  <c r="G147" i="88" s="1"/>
  <c r="B148" i="88"/>
  <c r="G148" i="88" s="1"/>
  <c r="B149" i="88"/>
  <c r="G149" i="88" s="1"/>
  <c r="B150" i="88"/>
  <c r="G146" i="88"/>
  <c r="A45" i="88"/>
  <c r="G44" i="88"/>
  <c r="A46" i="88" l="1"/>
  <c r="G45" i="88"/>
  <c r="B154" i="88"/>
  <c r="B151" i="88"/>
  <c r="G151" i="88" s="1"/>
  <c r="B153" i="88"/>
  <c r="G153" i="88" s="1"/>
  <c r="B152" i="88"/>
  <c r="G152" i="88" s="1"/>
  <c r="G150" i="88"/>
  <c r="B158" i="88" l="1"/>
  <c r="B157" i="88"/>
  <c r="G157" i="88" s="1"/>
  <c r="B156" i="88"/>
  <c r="G156" i="88" s="1"/>
  <c r="B155" i="88"/>
  <c r="G155" i="88" s="1"/>
  <c r="G154" i="88"/>
  <c r="A47" i="88"/>
  <c r="G46" i="88"/>
  <c r="A48" i="88" l="1"/>
  <c r="G47" i="88"/>
  <c r="B162" i="88"/>
  <c r="B159" i="88"/>
  <c r="B160" i="88"/>
  <c r="G160" i="88" s="1"/>
  <c r="G158" i="88"/>
  <c r="B161" i="88" l="1"/>
  <c r="G161" i="88" s="1"/>
  <c r="G159" i="88"/>
  <c r="B166" i="88"/>
  <c r="B165" i="88"/>
  <c r="G165" i="88" s="1"/>
  <c r="B164" i="88"/>
  <c r="G164" i="88" s="1"/>
  <c r="B163" i="88"/>
  <c r="G163" i="88" s="1"/>
  <c r="G162" i="88"/>
  <c r="A49" i="88"/>
  <c r="G48" i="88"/>
  <c r="A50" i="88" l="1"/>
  <c r="G49" i="88"/>
  <c r="B170" i="88"/>
  <c r="B169" i="88"/>
  <c r="G169" i="88" s="1"/>
  <c r="B168" i="88"/>
  <c r="G168" i="88" s="1"/>
  <c r="B167" i="88"/>
  <c r="G167" i="88" s="1"/>
  <c r="G166" i="88"/>
  <c r="B174" i="88" l="1"/>
  <c r="B173" i="88"/>
  <c r="G173" i="88" s="1"/>
  <c r="B172" i="88"/>
  <c r="G172" i="88" s="1"/>
  <c r="B171" i="88"/>
  <c r="G171" i="88" s="1"/>
  <c r="G170" i="88"/>
  <c r="A51" i="88"/>
  <c r="G51" i="88" s="1"/>
  <c r="G50" i="88"/>
  <c r="B178" i="88" l="1"/>
  <c r="B177" i="88"/>
  <c r="G177" i="88" s="1"/>
  <c r="B176" i="88"/>
  <c r="G176" i="88" s="1"/>
  <c r="B175" i="88"/>
  <c r="G175" i="88" s="1"/>
  <c r="G174" i="88"/>
  <c r="B180" i="88" l="1"/>
  <c r="G180" i="88" s="1"/>
  <c r="B179" i="88"/>
  <c r="G179" i="88" s="1"/>
  <c r="B181" i="88"/>
  <c r="G181" i="88" s="1"/>
  <c r="G178" i="88"/>
</calcChain>
</file>

<file path=xl/sharedStrings.xml><?xml version="1.0" encoding="utf-8"?>
<sst xmlns="http://schemas.openxmlformats.org/spreadsheetml/2006/main" count="924" uniqueCount="17">
  <si>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</si>
  <si>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</si>
  <si>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</si>
  <si>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</si>
  <si>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</si>
  <si>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</si>
  <si>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</si>
  <si>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</si>
  <si>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</si>
  <si>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</si>
  <si>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match_number</t>
  </si>
  <si>
    <t>tournament</t>
  </si>
  <si>
    <t>group_code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</si>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</sst>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quotePrefix="1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"1900-09-20"</f>
        <v>1900-09-20</v>
      </c>
      <c r="C2">
        <v>10</v>
      </c>
      <c r="D2">
        <v>33</v>
      </c>
      <c r="G2" t="str">
        <f t="shared" ref="G2:G3" si="0">"insert into game (matchid, matchdate, game_type, country) values (" &amp; A2 &amp; ", '" &amp; B2 &amp; "', " &amp; C2 &amp; ", " &amp; D2 &amp;  ");"</f>
        <v>insert into game (matchid, matchdate, game_type, country) values (1, '1900-09-20', 10, 33);</v>
      </c>
    </row>
    <row r="3" spans="1:7" x14ac:dyDescent="0.25">
      <c r="A3">
        <f>A2+1</f>
        <v>2</v>
      </c>
      <c r="B3" s="2" t="str">
        <f>"1900-09-23"</f>
        <v>1900-09-23</v>
      </c>
      <c r="C3">
        <v>10</v>
      </c>
      <c r="D3">
        <f>D2</f>
        <v>33</v>
      </c>
      <c r="G3" t="str">
        <f t="shared" si="0"/>
        <v>insert into game (matchid, matchdate, game_type, country) values (2, '1900-09-23', 10, 33);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t="str">
        <f>"insert into game_score (id, matchid, squad, goals, points, time_type) values (" &amp; A5 &amp; ", " &amp; B5 &amp; ", " &amp; C5 &amp; ", " &amp; D5 &amp; ", " &amp; E5 &amp; ", " &amp; F5 &amp; ");"</f>
        <v>insert into game_score (id, matchid, squad, goals, points, time_type) values (id, matchid, squad, goals, points, time_type);</v>
      </c>
    </row>
    <row r="6" spans="1:7" x14ac:dyDescent="0.25">
      <c r="A6" s="3">
        <v>1</v>
      </c>
      <c r="B6" s="3">
        <f>A2</f>
        <v>1</v>
      </c>
      <c r="C6" s="3">
        <v>331</v>
      </c>
      <c r="D6" s="3">
        <v>0</v>
      </c>
      <c r="E6" s="3">
        <v>0</v>
      </c>
      <c r="F6" s="3">
        <v>2</v>
      </c>
      <c r="G6" s="3" t="str">
        <f t="shared" ref="G6:G13" si="1"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(1, 1, 331, 0, 0, 2);</v>
      </c>
    </row>
    <row r="7" spans="1:7" x14ac:dyDescent="0.25">
      <c r="A7" s="3">
        <f>A6+1</f>
        <v>2</v>
      </c>
      <c r="B7" s="3">
        <f>B6</f>
        <v>1</v>
      </c>
      <c r="C7" s="3">
        <v>331</v>
      </c>
      <c r="D7" s="3">
        <v>0</v>
      </c>
      <c r="E7" s="3">
        <v>0</v>
      </c>
      <c r="F7" s="3">
        <v>1</v>
      </c>
      <c r="G7" s="3" t="str">
        <f t="shared" si="1"/>
        <v>insert into game_score (id, matchid, squad, goals, points, time_type) values (2, 1, 331, 0, 0, 1);</v>
      </c>
    </row>
    <row r="8" spans="1:7" x14ac:dyDescent="0.25">
      <c r="A8" s="3">
        <f t="shared" ref="A8:A13" si="2">A7+1</f>
        <v>3</v>
      </c>
      <c r="B8" s="3">
        <f>B6</f>
        <v>1</v>
      </c>
      <c r="C8" s="3">
        <v>4420</v>
      </c>
      <c r="D8" s="3">
        <v>4</v>
      </c>
      <c r="E8" s="3">
        <v>2</v>
      </c>
      <c r="F8" s="3">
        <v>2</v>
      </c>
      <c r="G8" s="3" t="str">
        <f t="shared" si="1"/>
        <v>insert into game_score (id, matchid, squad, goals, points, time_type) values (3, 1, 4420, 4, 2, 2);</v>
      </c>
    </row>
    <row r="9" spans="1:7" x14ac:dyDescent="0.25">
      <c r="A9" s="3">
        <f t="shared" si="2"/>
        <v>4</v>
      </c>
      <c r="B9" s="3">
        <f>B6</f>
        <v>1</v>
      </c>
      <c r="C9" s="3">
        <v>4420</v>
      </c>
      <c r="D9" s="3">
        <v>2</v>
      </c>
      <c r="E9" s="3">
        <v>0</v>
      </c>
      <c r="F9" s="3">
        <v>1</v>
      </c>
      <c r="G9" s="3" t="str">
        <f t="shared" si="1"/>
        <v>insert into game_score (id, matchid, squad, goals, points, time_type) values (4, 1, 4420, 2, 0, 1);</v>
      </c>
    </row>
    <row r="10" spans="1:7" x14ac:dyDescent="0.25">
      <c r="A10">
        <f t="shared" si="2"/>
        <v>5</v>
      </c>
      <c r="B10">
        <f>B6+1</f>
        <v>2</v>
      </c>
      <c r="C10" s="4">
        <v>331</v>
      </c>
      <c r="D10" s="4">
        <v>6</v>
      </c>
      <c r="E10" s="6">
        <v>2</v>
      </c>
      <c r="F10" s="4">
        <v>2</v>
      </c>
      <c r="G10" t="str">
        <f t="shared" si="1"/>
        <v>insert into game_score (id, matchid, squad, goals, points, time_type) values (5, 2, 331, 6, 2, 2);</v>
      </c>
    </row>
    <row r="11" spans="1:7" x14ac:dyDescent="0.25">
      <c r="A11">
        <f t="shared" si="2"/>
        <v>6</v>
      </c>
      <c r="B11">
        <f>B10</f>
        <v>2</v>
      </c>
      <c r="C11" s="4">
        <v>331</v>
      </c>
      <c r="D11" s="4">
        <v>1</v>
      </c>
      <c r="E11" s="6">
        <v>0</v>
      </c>
      <c r="F11" s="4">
        <v>1</v>
      </c>
      <c r="G11" t="str">
        <f t="shared" si="1"/>
        <v>insert into game_score (id, matchid, squad, goals, points, time_type) values (6, 2, 331, 1, 0, 1);</v>
      </c>
    </row>
    <row r="12" spans="1:7" x14ac:dyDescent="0.25">
      <c r="A12">
        <f t="shared" si="2"/>
        <v>7</v>
      </c>
      <c r="B12">
        <f>B10</f>
        <v>2</v>
      </c>
      <c r="C12" s="4">
        <v>322</v>
      </c>
      <c r="D12" s="4">
        <v>2</v>
      </c>
      <c r="E12" s="6">
        <v>0</v>
      </c>
      <c r="F12" s="4">
        <v>2</v>
      </c>
      <c r="G12" t="str">
        <f t="shared" si="1"/>
        <v>insert into game_score (id, matchid, squad, goals, points, time_type) values (7, 2, 322, 2, 0, 2);</v>
      </c>
    </row>
    <row r="13" spans="1:7" x14ac:dyDescent="0.25">
      <c r="A13">
        <f t="shared" si="2"/>
        <v>8</v>
      </c>
      <c r="B13">
        <f>B10</f>
        <v>2</v>
      </c>
      <c r="C13" s="4">
        <v>322</v>
      </c>
      <c r="D13" s="4">
        <v>2</v>
      </c>
      <c r="E13" s="6">
        <v>0</v>
      </c>
      <c r="F13" s="4">
        <v>1</v>
      </c>
      <c r="G13" t="str">
        <f t="shared" si="1"/>
        <v>insert into game_score (id, matchid, squad, goals, points, time_type) values (8, 2, 322, 2, 0, 1);</v>
      </c>
    </row>
    <row r="14" spans="1:7" x14ac:dyDescent="0.25">
      <c r="A14" s="4"/>
      <c r="B14" s="4"/>
      <c r="C14" s="4"/>
      <c r="D14" s="4"/>
      <c r="E14" s="4"/>
      <c r="F1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'1936'!A17+1</f>
        <v>116</v>
      </c>
      <c r="B2" s="2" t="str">
        <f>"1948-07-26"</f>
        <v>1948-07-26</v>
      </c>
      <c r="C2">
        <v>22</v>
      </c>
      <c r="D2">
        <v>44</v>
      </c>
      <c r="E2">
        <v>1</v>
      </c>
      <c r="G2" t="str">
        <f t="shared" ref="G2:G19" si="0">"insert into game (matchid, matchdate, game_type, country) values (" &amp; A2 &amp; ", '" &amp; B2 &amp; "', " &amp; C2 &amp; ", " &amp; D2 &amp;  ");"</f>
        <v>insert into game (matchid, matchdate, game_type, country) values (116, '1948-07-26', 22, 44);</v>
      </c>
    </row>
    <row r="3" spans="1:7" x14ac:dyDescent="0.25">
      <c r="A3">
        <f>A2+1</f>
        <v>117</v>
      </c>
      <c r="B3" s="2" t="str">
        <f>"1948-07-26"</f>
        <v>1948-07-26</v>
      </c>
      <c r="C3">
        <v>22</v>
      </c>
      <c r="D3">
        <f>D2</f>
        <v>44</v>
      </c>
      <c r="E3">
        <f>E2+1</f>
        <v>2</v>
      </c>
      <c r="G3" t="str">
        <f t="shared" si="0"/>
        <v>insert into game (matchid, matchdate, game_type, country) values (117, '1948-07-26', 22, 44);</v>
      </c>
    </row>
    <row r="4" spans="1:7" x14ac:dyDescent="0.25">
      <c r="A4">
        <f>A3+1</f>
        <v>118</v>
      </c>
      <c r="B4" s="2" t="str">
        <f>"1948-07-31"</f>
        <v>1948-07-31</v>
      </c>
      <c r="C4">
        <v>9</v>
      </c>
      <c r="D4">
        <f>D3</f>
        <v>44</v>
      </c>
      <c r="E4">
        <f>E3+1</f>
        <v>3</v>
      </c>
      <c r="G4" t="str">
        <f t="shared" si="0"/>
        <v>insert into game (matchid, matchdate, game_type, country) values (118, '1948-07-31', 9, 44);</v>
      </c>
    </row>
    <row r="5" spans="1:7" x14ac:dyDescent="0.25">
      <c r="A5">
        <f>A4+1</f>
        <v>119</v>
      </c>
      <c r="B5" s="2" t="str">
        <f t="shared" ref="B5:B7" si="1">"1948-07-31"</f>
        <v>1948-07-31</v>
      </c>
      <c r="C5">
        <v>9</v>
      </c>
      <c r="D5">
        <f>D4</f>
        <v>44</v>
      </c>
      <c r="E5">
        <f>E4+1</f>
        <v>4</v>
      </c>
      <c r="G5" t="str">
        <f t="shared" si="0"/>
        <v>insert into game (matchid, matchdate, game_type, country) values (119, '1948-07-31', 9, 44);</v>
      </c>
    </row>
    <row r="6" spans="1:7" x14ac:dyDescent="0.25">
      <c r="A6">
        <f>A5+1</f>
        <v>120</v>
      </c>
      <c r="B6" s="2" t="str">
        <f t="shared" si="1"/>
        <v>1948-07-31</v>
      </c>
      <c r="C6">
        <v>9</v>
      </c>
      <c r="D6">
        <f>D3</f>
        <v>44</v>
      </c>
      <c r="E6">
        <f>E5+1</f>
        <v>5</v>
      </c>
      <c r="G6" t="str">
        <f t="shared" si="0"/>
        <v>insert into game (matchid, matchdate, game_type, country) values (120, '1948-07-31', 9, 44);</v>
      </c>
    </row>
    <row r="7" spans="1:7" x14ac:dyDescent="0.25">
      <c r="A7">
        <f t="shared" ref="A7:A19" si="2">A6+1</f>
        <v>121</v>
      </c>
      <c r="B7" s="2" t="str">
        <f t="shared" si="1"/>
        <v>1948-07-31</v>
      </c>
      <c r="C7">
        <v>9</v>
      </c>
      <c r="D7">
        <f t="shared" ref="D7:D19" si="3">D6</f>
        <v>44</v>
      </c>
      <c r="E7">
        <f t="shared" ref="E7:E19" si="4">E6+1</f>
        <v>6</v>
      </c>
      <c r="G7" t="str">
        <f t="shared" si="0"/>
        <v>insert into game (matchid, matchdate, game_type, country) values (121, '1948-07-31', 9, 44);</v>
      </c>
    </row>
    <row r="8" spans="1:7" x14ac:dyDescent="0.25">
      <c r="A8">
        <f t="shared" si="2"/>
        <v>122</v>
      </c>
      <c r="B8" s="2" t="str">
        <f>"1948-08-02"</f>
        <v>1948-08-02</v>
      </c>
      <c r="C8">
        <v>9</v>
      </c>
      <c r="D8">
        <f t="shared" si="3"/>
        <v>44</v>
      </c>
      <c r="E8">
        <f t="shared" si="4"/>
        <v>7</v>
      </c>
      <c r="G8" t="str">
        <f t="shared" si="0"/>
        <v>insert into game (matchid, matchdate, game_type, country) values (122, '1948-08-02', 9, 44);</v>
      </c>
    </row>
    <row r="9" spans="1:7" x14ac:dyDescent="0.25">
      <c r="A9">
        <f t="shared" si="2"/>
        <v>123</v>
      </c>
      <c r="B9" s="2" t="str">
        <f>"1948-08-02"</f>
        <v>1948-08-02</v>
      </c>
      <c r="C9">
        <v>9</v>
      </c>
      <c r="D9">
        <f t="shared" si="3"/>
        <v>44</v>
      </c>
      <c r="E9">
        <f t="shared" si="4"/>
        <v>8</v>
      </c>
      <c r="G9" t="str">
        <f t="shared" si="0"/>
        <v>insert into game (matchid, matchdate, game_type, country) values (123, '1948-08-02', 9, 44);</v>
      </c>
    </row>
    <row r="10" spans="1:7" x14ac:dyDescent="0.25">
      <c r="A10">
        <f t="shared" si="2"/>
        <v>124</v>
      </c>
      <c r="B10" s="2" t="str">
        <f>"1948-08-02"</f>
        <v>1948-08-02</v>
      </c>
      <c r="C10">
        <v>9</v>
      </c>
      <c r="D10">
        <f t="shared" si="3"/>
        <v>44</v>
      </c>
      <c r="E10">
        <f t="shared" si="4"/>
        <v>9</v>
      </c>
      <c r="G10" t="str">
        <f t="shared" si="0"/>
        <v>insert into game (matchid, matchdate, game_type, country) values (124, '1948-08-02', 9, 44);</v>
      </c>
    </row>
    <row r="11" spans="1:7" x14ac:dyDescent="0.25">
      <c r="A11">
        <f t="shared" si="2"/>
        <v>125</v>
      </c>
      <c r="B11" s="2" t="str">
        <f>"1948-08-02"</f>
        <v>1948-08-02</v>
      </c>
      <c r="C11">
        <v>9</v>
      </c>
      <c r="D11">
        <f t="shared" si="3"/>
        <v>44</v>
      </c>
      <c r="E11">
        <f t="shared" si="4"/>
        <v>10</v>
      </c>
      <c r="G11" t="str">
        <f t="shared" si="0"/>
        <v>insert into game (matchid, matchdate, game_type, country) values (125, '1948-08-02', 9, 44);</v>
      </c>
    </row>
    <row r="12" spans="1:7" x14ac:dyDescent="0.25">
      <c r="A12">
        <f t="shared" si="2"/>
        <v>126</v>
      </c>
      <c r="B12" s="2" t="str">
        <f>"1948-08-05"</f>
        <v>1948-08-05</v>
      </c>
      <c r="C12">
        <v>3</v>
      </c>
      <c r="D12">
        <f t="shared" si="3"/>
        <v>44</v>
      </c>
      <c r="E12">
        <f t="shared" si="4"/>
        <v>11</v>
      </c>
      <c r="G12" t="str">
        <f t="shared" si="0"/>
        <v>insert into game (matchid, matchdate, game_type, country) values (126, '1948-08-05', 3, 44);</v>
      </c>
    </row>
    <row r="13" spans="1:7" x14ac:dyDescent="0.25">
      <c r="A13">
        <f t="shared" si="2"/>
        <v>127</v>
      </c>
      <c r="B13" s="2" t="str">
        <f>"1948-08-05"</f>
        <v>1948-08-05</v>
      </c>
      <c r="C13">
        <v>3</v>
      </c>
      <c r="D13">
        <f t="shared" si="3"/>
        <v>44</v>
      </c>
      <c r="E13">
        <f t="shared" si="4"/>
        <v>12</v>
      </c>
      <c r="G13" t="str">
        <f t="shared" si="0"/>
        <v>insert into game (matchid, matchdate, game_type, country) values (127, '1948-08-05', 3, 44);</v>
      </c>
    </row>
    <row r="14" spans="1:7" x14ac:dyDescent="0.25">
      <c r="A14">
        <f t="shared" si="2"/>
        <v>128</v>
      </c>
      <c r="B14" s="2" t="str">
        <f>"1948-08-05"</f>
        <v>1948-08-05</v>
      </c>
      <c r="C14">
        <v>3</v>
      </c>
      <c r="D14">
        <f t="shared" si="3"/>
        <v>44</v>
      </c>
      <c r="E14">
        <f t="shared" si="4"/>
        <v>13</v>
      </c>
      <c r="G14" t="str">
        <f t="shared" si="0"/>
        <v>insert into game (matchid, matchdate, game_type, country) values (128, '1948-08-05', 3, 44);</v>
      </c>
    </row>
    <row r="15" spans="1:7" x14ac:dyDescent="0.25">
      <c r="A15">
        <f t="shared" si="2"/>
        <v>129</v>
      </c>
      <c r="B15" s="2" t="str">
        <f>"1948-08-05"</f>
        <v>1948-08-05</v>
      </c>
      <c r="C15">
        <v>3</v>
      </c>
      <c r="D15">
        <f t="shared" si="3"/>
        <v>44</v>
      </c>
      <c r="E15">
        <f t="shared" si="4"/>
        <v>14</v>
      </c>
      <c r="G15" t="str">
        <f t="shared" si="0"/>
        <v>insert into game (matchid, matchdate, game_type, country) values (129, '1948-08-05', 3, 44);</v>
      </c>
    </row>
    <row r="16" spans="1:7" x14ac:dyDescent="0.25">
      <c r="A16">
        <f t="shared" si="2"/>
        <v>130</v>
      </c>
      <c r="B16" s="2" t="str">
        <f>"1948-08-10"</f>
        <v>1948-08-10</v>
      </c>
      <c r="C16">
        <v>4</v>
      </c>
      <c r="D16">
        <f t="shared" si="3"/>
        <v>44</v>
      </c>
      <c r="E16">
        <f t="shared" si="4"/>
        <v>15</v>
      </c>
      <c r="G16" t="str">
        <f t="shared" si="0"/>
        <v>insert into game (matchid, matchdate, game_type, country) values (130, '1948-08-10', 4, 44);</v>
      </c>
    </row>
    <row r="17" spans="1:7" x14ac:dyDescent="0.25">
      <c r="A17">
        <f t="shared" si="2"/>
        <v>131</v>
      </c>
      <c r="B17" s="2" t="str">
        <f>"1948-08-11"</f>
        <v>1948-08-11</v>
      </c>
      <c r="C17">
        <v>4</v>
      </c>
      <c r="D17">
        <f t="shared" si="3"/>
        <v>44</v>
      </c>
      <c r="E17">
        <f t="shared" si="4"/>
        <v>16</v>
      </c>
      <c r="G17" t="str">
        <f t="shared" si="0"/>
        <v>insert into game (matchid, matchdate, game_type, country) values (131, '1948-08-11', 4, 44);</v>
      </c>
    </row>
    <row r="18" spans="1:7" x14ac:dyDescent="0.25">
      <c r="A18">
        <f t="shared" si="2"/>
        <v>132</v>
      </c>
      <c r="B18" s="2" t="str">
        <f>"1948-08-13"</f>
        <v>1948-08-13</v>
      </c>
      <c r="C18">
        <v>13</v>
      </c>
      <c r="D18">
        <f t="shared" si="3"/>
        <v>44</v>
      </c>
      <c r="E18">
        <f t="shared" si="4"/>
        <v>17</v>
      </c>
      <c r="G18" t="str">
        <f t="shared" si="0"/>
        <v>insert into game (matchid, matchdate, game_type, country) values (132, '1948-08-13', 13, 44);</v>
      </c>
    </row>
    <row r="19" spans="1:7" x14ac:dyDescent="0.25">
      <c r="A19">
        <f t="shared" si="2"/>
        <v>133</v>
      </c>
      <c r="B19" s="2" t="str">
        <f>"1948-08-13"</f>
        <v>1948-08-13</v>
      </c>
      <c r="C19">
        <v>14</v>
      </c>
      <c r="D19">
        <f t="shared" si="3"/>
        <v>44</v>
      </c>
      <c r="E19">
        <f t="shared" si="4"/>
        <v>18</v>
      </c>
      <c r="G19" t="str">
        <f t="shared" si="0"/>
        <v>insert into game (matchid, matchdate, game_type, country) values (133, '1948-08-13', 14, 44);</v>
      </c>
    </row>
    <row r="21" spans="1: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t="str">
        <f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(id, matchid, squad, goals, points, time_type);</v>
      </c>
    </row>
    <row r="22" spans="1:7" x14ac:dyDescent="0.25">
      <c r="A22" s="3">
        <f>'1936'!A95+ 1</f>
        <v>515</v>
      </c>
      <c r="B22" s="3">
        <f>A2</f>
        <v>116</v>
      </c>
      <c r="C22" s="3">
        <v>31</v>
      </c>
      <c r="D22" s="3">
        <v>3</v>
      </c>
      <c r="E22" s="3">
        <v>2</v>
      </c>
      <c r="F22" s="3">
        <v>2</v>
      </c>
      <c r="G22" s="3" t="str">
        <f t="shared" ref="G22:G89" si="5"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(515, 116, 31, 3, 2, 2);</v>
      </c>
    </row>
    <row r="23" spans="1:7" x14ac:dyDescent="0.25">
      <c r="A23" s="3">
        <f>A22+1</f>
        <v>516</v>
      </c>
      <c r="B23" s="3">
        <f>B22</f>
        <v>116</v>
      </c>
      <c r="C23" s="3">
        <v>31</v>
      </c>
      <c r="D23" s="3">
        <v>2</v>
      </c>
      <c r="E23" s="3">
        <v>0</v>
      </c>
      <c r="F23" s="3">
        <v>1</v>
      </c>
      <c r="G23" s="3" t="str">
        <f t="shared" si="5"/>
        <v>insert into game_score (id, matchid, squad, goals, points, time_type) values (516, 116, 31, 2, 0, 1);</v>
      </c>
    </row>
    <row r="24" spans="1:7" x14ac:dyDescent="0.25">
      <c r="A24" s="3">
        <f t="shared" ref="A24:A87" si="6">A23+1</f>
        <v>517</v>
      </c>
      <c r="B24" s="3">
        <f>B22</f>
        <v>116</v>
      </c>
      <c r="C24" s="3">
        <v>353</v>
      </c>
      <c r="D24" s="3">
        <v>1</v>
      </c>
      <c r="E24" s="3">
        <v>0</v>
      </c>
      <c r="F24" s="3">
        <v>2</v>
      </c>
      <c r="G24" s="3" t="str">
        <f t="shared" si="5"/>
        <v>insert into game_score (id, matchid, squad, goals, points, time_type) values (517, 116, 353, 1, 0, 2);</v>
      </c>
    </row>
    <row r="25" spans="1:7" x14ac:dyDescent="0.25">
      <c r="A25" s="3">
        <f t="shared" si="6"/>
        <v>518</v>
      </c>
      <c r="B25" s="3">
        <f>B22</f>
        <v>116</v>
      </c>
      <c r="C25" s="3">
        <v>353</v>
      </c>
      <c r="D25" s="3">
        <v>0</v>
      </c>
      <c r="E25" s="3">
        <v>0</v>
      </c>
      <c r="F25" s="3">
        <v>1</v>
      </c>
      <c r="G25" s="3" t="str">
        <f t="shared" si="5"/>
        <v>insert into game_score (id, matchid, squad, goals, points, time_type) values (518, 116, 353, 0, 0, 1);</v>
      </c>
    </row>
    <row r="26" spans="1:7" x14ac:dyDescent="0.25">
      <c r="A26" s="4">
        <f t="shared" si="6"/>
        <v>519</v>
      </c>
      <c r="B26" s="4">
        <f>B22+1</f>
        <v>117</v>
      </c>
      <c r="C26" s="4">
        <v>352</v>
      </c>
      <c r="D26" s="4">
        <v>6</v>
      </c>
      <c r="E26" s="4">
        <v>2</v>
      </c>
      <c r="F26" s="4">
        <v>2</v>
      </c>
      <c r="G26" s="4" t="str">
        <f t="shared" si="5"/>
        <v>insert into game_score (id, matchid, squad, goals, points, time_type) values (519, 117, 352, 6, 2, 2);</v>
      </c>
    </row>
    <row r="27" spans="1:7" x14ac:dyDescent="0.25">
      <c r="A27" s="4">
        <f t="shared" si="6"/>
        <v>520</v>
      </c>
      <c r="B27" s="4">
        <f>B26</f>
        <v>117</v>
      </c>
      <c r="C27" s="4">
        <v>352</v>
      </c>
      <c r="D27" s="4">
        <v>3</v>
      </c>
      <c r="E27" s="4">
        <v>0</v>
      </c>
      <c r="F27" s="4">
        <v>1</v>
      </c>
      <c r="G27" s="4" t="str">
        <f t="shared" si="5"/>
        <v>insert into game_score (id, matchid, squad, goals, points, time_type) values (520, 117, 352, 3, 0, 1);</v>
      </c>
    </row>
    <row r="28" spans="1:7" x14ac:dyDescent="0.25">
      <c r="A28" s="4">
        <f t="shared" si="6"/>
        <v>521</v>
      </c>
      <c r="B28" s="4">
        <f>B26</f>
        <v>117</v>
      </c>
      <c r="C28" s="4">
        <v>93</v>
      </c>
      <c r="D28" s="4">
        <v>0</v>
      </c>
      <c r="E28" s="4">
        <v>0</v>
      </c>
      <c r="F28" s="4">
        <v>2</v>
      </c>
      <c r="G28" s="4" t="str">
        <f t="shared" si="5"/>
        <v>insert into game_score (id, matchid, squad, goals, points, time_type) values (521, 117, 93, 0, 0, 2);</v>
      </c>
    </row>
    <row r="29" spans="1:7" x14ac:dyDescent="0.25">
      <c r="A29" s="4">
        <f t="shared" si="6"/>
        <v>522</v>
      </c>
      <c r="B29" s="4">
        <f>B26</f>
        <v>117</v>
      </c>
      <c r="C29" s="4">
        <v>93</v>
      </c>
      <c r="D29" s="4">
        <v>0</v>
      </c>
      <c r="E29" s="4">
        <v>0</v>
      </c>
      <c r="F29" s="4">
        <v>1</v>
      </c>
      <c r="G29" s="4" t="str">
        <f t="shared" si="5"/>
        <v>insert into game_score (id, matchid, squad, goals, points, time_type) values (522, 117, 93, 0, 0, 1);</v>
      </c>
    </row>
    <row r="30" spans="1:7" x14ac:dyDescent="0.25">
      <c r="A30" s="3">
        <f t="shared" si="6"/>
        <v>523</v>
      </c>
      <c r="B30" s="3">
        <f>B26+1</f>
        <v>118</v>
      </c>
      <c r="C30" s="3">
        <v>45</v>
      </c>
      <c r="D30" s="3">
        <v>1</v>
      </c>
      <c r="E30" s="3">
        <v>0</v>
      </c>
      <c r="F30" s="3">
        <v>2</v>
      </c>
      <c r="G30" s="3" t="str">
        <f t="shared" si="5"/>
        <v>insert into game_score (id, matchid, squad, goals, points, time_type) values (523, 118, 45, 1, 0, 2);</v>
      </c>
    </row>
    <row r="31" spans="1:7" x14ac:dyDescent="0.25">
      <c r="A31" s="3">
        <f t="shared" si="6"/>
        <v>524</v>
      </c>
      <c r="B31" s="3">
        <f>B30</f>
        <v>118</v>
      </c>
      <c r="C31" s="3">
        <v>45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(524, 118, 45, 0, 0, 1);</v>
      </c>
    </row>
    <row r="32" spans="1:7" x14ac:dyDescent="0.25">
      <c r="A32" s="3">
        <f t="shared" si="6"/>
        <v>525</v>
      </c>
      <c r="B32" s="3">
        <f>B30</f>
        <v>118</v>
      </c>
      <c r="C32" s="3">
        <v>20</v>
      </c>
      <c r="D32" s="3">
        <v>1</v>
      </c>
      <c r="E32" s="3">
        <v>0</v>
      </c>
      <c r="F32" s="3">
        <v>2</v>
      </c>
      <c r="G32" s="3" t="str">
        <f t="shared" si="5"/>
        <v>insert into game_score (id, matchid, squad, goals, points, time_type) values (525, 118, 20, 1, 0, 2);</v>
      </c>
    </row>
    <row r="33" spans="1:7" x14ac:dyDescent="0.25">
      <c r="A33" s="3">
        <f t="shared" si="6"/>
        <v>526</v>
      </c>
      <c r="B33" s="3">
        <f>B30</f>
        <v>118</v>
      </c>
      <c r="C33" s="3">
        <v>20</v>
      </c>
      <c r="D33" s="3">
        <v>0</v>
      </c>
      <c r="E33" s="3">
        <v>0</v>
      </c>
      <c r="F33" s="3">
        <v>1</v>
      </c>
      <c r="G33" s="3" t="str">
        <f t="shared" si="5"/>
        <v>insert into game_score (id, matchid, squad, goals, points, time_type) values (526, 118, 20, 0, 0, 1);</v>
      </c>
    </row>
    <row r="34" spans="1:7" x14ac:dyDescent="0.25">
      <c r="A34" s="3">
        <f t="shared" si="6"/>
        <v>527</v>
      </c>
      <c r="B34" s="3">
        <f>B30+1</f>
        <v>119</v>
      </c>
      <c r="C34" s="3">
        <v>45</v>
      </c>
      <c r="D34" s="3">
        <v>3</v>
      </c>
      <c r="E34" s="3">
        <v>2</v>
      </c>
      <c r="F34" s="3">
        <v>4</v>
      </c>
      <c r="G34" s="3" t="str">
        <f t="shared" si="5"/>
        <v>insert into game_score (id, matchid, squad, goals, points, time_type) values (527, 119, 45, 3, 2, 4);</v>
      </c>
    </row>
    <row r="35" spans="1:7" x14ac:dyDescent="0.25">
      <c r="A35" s="3">
        <f t="shared" si="6"/>
        <v>528</v>
      </c>
      <c r="B35" s="3">
        <f>B34</f>
        <v>119</v>
      </c>
      <c r="C35" s="3">
        <v>45</v>
      </c>
      <c r="D35" s="3">
        <v>2</v>
      </c>
      <c r="E35" s="3">
        <v>0</v>
      </c>
      <c r="F35" s="3">
        <v>3</v>
      </c>
      <c r="G35" s="3" t="str">
        <f t="shared" si="5"/>
        <v>insert into game_score (id, matchid, squad, goals, points, time_type) values (528, 119, 45, 2, 0, 3);</v>
      </c>
    </row>
    <row r="36" spans="1:7" x14ac:dyDescent="0.25">
      <c r="A36" s="3">
        <f t="shared" si="6"/>
        <v>529</v>
      </c>
      <c r="B36" s="3">
        <f>B34</f>
        <v>119</v>
      </c>
      <c r="C36" s="3">
        <v>20</v>
      </c>
      <c r="D36" s="3">
        <v>1</v>
      </c>
      <c r="E36" s="3">
        <v>0</v>
      </c>
      <c r="F36" s="3">
        <v>4</v>
      </c>
      <c r="G36" s="3" t="str">
        <f t="shared" si="5"/>
        <v>insert into game_score (id, matchid, squad, goals, points, time_type) values (529, 119, 20, 1, 0, 4);</v>
      </c>
    </row>
    <row r="37" spans="1:7" x14ac:dyDescent="0.25">
      <c r="A37" s="3">
        <f t="shared" si="6"/>
        <v>530</v>
      </c>
      <c r="B37" s="3">
        <f>B34</f>
        <v>119</v>
      </c>
      <c r="C37" s="3">
        <v>20</v>
      </c>
      <c r="D37" s="3">
        <v>1</v>
      </c>
      <c r="E37" s="3">
        <v>0</v>
      </c>
      <c r="F37" s="3">
        <v>3</v>
      </c>
      <c r="G37" s="3" t="str">
        <f t="shared" si="5"/>
        <v>insert into game_score (id, matchid, squad, goals, points, time_type) values (530, 119, 20, 1, 0, 3);</v>
      </c>
    </row>
    <row r="38" spans="1:7" x14ac:dyDescent="0.25">
      <c r="A38" s="4">
        <f t="shared" si="6"/>
        <v>531</v>
      </c>
      <c r="B38" s="4">
        <f>B30+1</f>
        <v>119</v>
      </c>
      <c r="C38" s="4">
        <v>44</v>
      </c>
      <c r="D38" s="6">
        <v>3</v>
      </c>
      <c r="E38" s="6">
        <v>0</v>
      </c>
      <c r="F38" s="4">
        <v>2</v>
      </c>
      <c r="G38" s="4" t="str">
        <f t="shared" si="5"/>
        <v>insert into game_score (id, matchid, squad, goals, points, time_type) values (531, 119, 44, 3, 0, 2);</v>
      </c>
    </row>
    <row r="39" spans="1:7" x14ac:dyDescent="0.25">
      <c r="A39" s="4">
        <f t="shared" si="6"/>
        <v>532</v>
      </c>
      <c r="B39" s="4">
        <f>B38</f>
        <v>119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5"/>
        <v>insert into game_score (id, matchid, squad, goals, points, time_type) values (532, 119, 44, 1, 0, 1);</v>
      </c>
    </row>
    <row r="40" spans="1:7" x14ac:dyDescent="0.25">
      <c r="A40" s="4">
        <f t="shared" si="6"/>
        <v>533</v>
      </c>
      <c r="B40" s="4">
        <f>B38</f>
        <v>119</v>
      </c>
      <c r="C40" s="4">
        <v>31</v>
      </c>
      <c r="D40" s="6">
        <v>3</v>
      </c>
      <c r="E40" s="6">
        <v>0</v>
      </c>
      <c r="F40" s="4">
        <v>2</v>
      </c>
      <c r="G40" s="4" t="str">
        <f t="shared" si="5"/>
        <v>insert into game_score (id, matchid, squad, goals, points, time_type) values (533, 119, 31, 3, 0, 2);</v>
      </c>
    </row>
    <row r="41" spans="1:7" x14ac:dyDescent="0.25">
      <c r="A41" s="4">
        <f t="shared" si="6"/>
        <v>534</v>
      </c>
      <c r="B41" s="4">
        <f>B38</f>
        <v>119</v>
      </c>
      <c r="C41" s="4">
        <v>31</v>
      </c>
      <c r="D41" s="6">
        <v>1</v>
      </c>
      <c r="E41" s="6">
        <v>0</v>
      </c>
      <c r="F41" s="4">
        <v>1</v>
      </c>
      <c r="G41" s="4" t="str">
        <f t="shared" si="5"/>
        <v>insert into game_score (id, matchid, squad, goals, points, time_type) values (534, 119, 31, 1, 0, 1);</v>
      </c>
    </row>
    <row r="42" spans="1:7" x14ac:dyDescent="0.25">
      <c r="A42" s="4">
        <f t="shared" si="6"/>
        <v>535</v>
      </c>
      <c r="B42" s="4">
        <f>B39</f>
        <v>119</v>
      </c>
      <c r="C42" s="4">
        <v>44</v>
      </c>
      <c r="D42" s="6">
        <v>4</v>
      </c>
      <c r="E42" s="6">
        <v>2</v>
      </c>
      <c r="F42" s="4">
        <v>4</v>
      </c>
      <c r="G42" s="4" t="str">
        <f t="shared" si="5"/>
        <v>insert into game_score (id, matchid, squad, goals, points, time_type) values (535, 119, 44, 4, 2, 4);</v>
      </c>
    </row>
    <row r="43" spans="1:7" x14ac:dyDescent="0.25">
      <c r="A43" s="4">
        <f t="shared" si="6"/>
        <v>536</v>
      </c>
      <c r="B43" s="4">
        <f>B40</f>
        <v>119</v>
      </c>
      <c r="C43" s="4">
        <v>44</v>
      </c>
      <c r="D43" s="6">
        <v>3</v>
      </c>
      <c r="E43" s="6">
        <v>0</v>
      </c>
      <c r="F43" s="4">
        <v>3</v>
      </c>
      <c r="G43" s="4" t="str">
        <f t="shared" si="5"/>
        <v>insert into game_score (id, matchid, squad, goals, points, time_type) values (536, 119, 44, 3, 0, 3);</v>
      </c>
    </row>
    <row r="44" spans="1:7" x14ac:dyDescent="0.25">
      <c r="A44" s="4">
        <f t="shared" si="6"/>
        <v>537</v>
      </c>
      <c r="B44" s="4">
        <f>B41</f>
        <v>119</v>
      </c>
      <c r="C44" s="4">
        <v>31</v>
      </c>
      <c r="D44" s="6">
        <v>3</v>
      </c>
      <c r="E44" s="6">
        <v>0</v>
      </c>
      <c r="F44" s="4">
        <v>4</v>
      </c>
      <c r="G44" s="4" t="str">
        <f t="shared" si="5"/>
        <v>insert into game_score (id, matchid, squad, goals, points, time_type) values (537, 119, 31, 3, 0, 4);</v>
      </c>
    </row>
    <row r="45" spans="1:7" x14ac:dyDescent="0.25">
      <c r="A45" s="4">
        <f t="shared" si="6"/>
        <v>538</v>
      </c>
      <c r="B45" s="4">
        <f>B42</f>
        <v>119</v>
      </c>
      <c r="C45" s="4">
        <v>31</v>
      </c>
      <c r="D45" s="6">
        <v>3</v>
      </c>
      <c r="E45" s="6">
        <v>0</v>
      </c>
      <c r="F45" s="4">
        <v>3</v>
      </c>
      <c r="G45" s="4" t="str">
        <f t="shared" si="5"/>
        <v>insert into game_score (id, matchid, squad, goals, points, time_type) values (538, 119, 31, 3, 0, 3);</v>
      </c>
    </row>
    <row r="46" spans="1:7" x14ac:dyDescent="0.25">
      <c r="A46" s="3">
        <f t="shared" si="6"/>
        <v>539</v>
      </c>
      <c r="B46" s="3">
        <f>B38+1</f>
        <v>120</v>
      </c>
      <c r="C46" s="3">
        <v>33</v>
      </c>
      <c r="D46" s="5">
        <v>2</v>
      </c>
      <c r="E46" s="5">
        <v>2</v>
      </c>
      <c r="F46" s="3">
        <v>2</v>
      </c>
      <c r="G46" s="3" t="str">
        <f t="shared" si="5"/>
        <v>insert into game_score (id, matchid, squad, goals, points, time_type) values (539, 120, 33, 2, 2, 2);</v>
      </c>
    </row>
    <row r="47" spans="1:7" x14ac:dyDescent="0.25">
      <c r="A47" s="3">
        <f t="shared" si="6"/>
        <v>540</v>
      </c>
      <c r="B47" s="3">
        <f>B46</f>
        <v>120</v>
      </c>
      <c r="C47" s="3">
        <v>33</v>
      </c>
      <c r="D47" s="5">
        <v>1</v>
      </c>
      <c r="E47" s="5">
        <v>0</v>
      </c>
      <c r="F47" s="3">
        <v>1</v>
      </c>
      <c r="G47" s="3" t="str">
        <f t="shared" si="5"/>
        <v>insert into game_score (id, matchid, squad, goals, points, time_type) values (540, 120, 33, 1, 0, 1);</v>
      </c>
    </row>
    <row r="48" spans="1:7" x14ac:dyDescent="0.25">
      <c r="A48" s="3">
        <f t="shared" si="6"/>
        <v>541</v>
      </c>
      <c r="B48" s="3">
        <f>B46</f>
        <v>120</v>
      </c>
      <c r="C48" s="3">
        <v>91</v>
      </c>
      <c r="D48" s="5">
        <v>1</v>
      </c>
      <c r="E48" s="5">
        <v>0</v>
      </c>
      <c r="F48" s="3">
        <v>2</v>
      </c>
      <c r="G48" s="3" t="str">
        <f t="shared" si="5"/>
        <v>insert into game_score (id, matchid, squad, goals, points, time_type) values (541, 120, 91, 1, 0, 2);</v>
      </c>
    </row>
    <row r="49" spans="1:7" x14ac:dyDescent="0.25">
      <c r="A49" s="3">
        <f t="shared" si="6"/>
        <v>542</v>
      </c>
      <c r="B49" s="3">
        <f>B46</f>
        <v>120</v>
      </c>
      <c r="C49" s="3">
        <v>91</v>
      </c>
      <c r="D49" s="5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(542, 120, 91, 0, 0, 1);</v>
      </c>
    </row>
    <row r="50" spans="1:7" x14ac:dyDescent="0.25">
      <c r="A50" s="4">
        <f t="shared" si="6"/>
        <v>543</v>
      </c>
      <c r="B50" s="4">
        <f>B46+1</f>
        <v>121</v>
      </c>
      <c r="C50" s="4">
        <v>38</v>
      </c>
      <c r="D50" s="6">
        <v>8</v>
      </c>
      <c r="E50" s="6">
        <v>2</v>
      </c>
      <c r="F50" s="4">
        <v>2</v>
      </c>
      <c r="G50" s="4" t="str">
        <f t="shared" si="5"/>
        <v>insert into game_score (id, matchid, squad, goals, points, time_type) values (543, 121, 38, 8, 2, 2);</v>
      </c>
    </row>
    <row r="51" spans="1:7" x14ac:dyDescent="0.25">
      <c r="A51" s="4">
        <f t="shared" si="6"/>
        <v>544</v>
      </c>
      <c r="B51" s="4">
        <f>B50</f>
        <v>121</v>
      </c>
      <c r="C51" s="4">
        <v>39</v>
      </c>
      <c r="D51" s="6">
        <v>0</v>
      </c>
      <c r="E51" s="6">
        <v>0</v>
      </c>
      <c r="F51" s="4">
        <v>1</v>
      </c>
      <c r="G51" s="4" t="str">
        <f t="shared" si="5"/>
        <v>insert into game_score (id, matchid, squad, goals, points, time_type) values (544, 121, 39, 0, 0, 1);</v>
      </c>
    </row>
    <row r="52" spans="1:7" x14ac:dyDescent="0.25">
      <c r="A52" s="4">
        <f t="shared" si="6"/>
        <v>545</v>
      </c>
      <c r="B52" s="4">
        <f>B50</f>
        <v>121</v>
      </c>
      <c r="C52" s="4">
        <v>352</v>
      </c>
      <c r="D52" s="6">
        <v>1</v>
      </c>
      <c r="E52" s="6">
        <v>0</v>
      </c>
      <c r="F52" s="4">
        <v>2</v>
      </c>
      <c r="G52" s="4" t="str">
        <f t="shared" si="5"/>
        <v>insert into game_score (id, matchid, squad, goals, points, time_type) values (545, 121, 352, 1, 0, 2);</v>
      </c>
    </row>
    <row r="53" spans="1:7" x14ac:dyDescent="0.25">
      <c r="A53" s="4">
        <f t="shared" si="6"/>
        <v>546</v>
      </c>
      <c r="B53" s="4">
        <f>B50</f>
        <v>121</v>
      </c>
      <c r="C53" s="4">
        <v>352</v>
      </c>
      <c r="D53" s="6">
        <v>1</v>
      </c>
      <c r="E53" s="6">
        <v>0</v>
      </c>
      <c r="F53" s="4">
        <v>1</v>
      </c>
      <c r="G53" s="4" t="str">
        <f t="shared" si="5"/>
        <v>insert into game_score (id, matchid, squad, goals, points, time_type) values (546, 121, 352, 1, 0, 1);</v>
      </c>
    </row>
    <row r="54" spans="1:7" x14ac:dyDescent="0.25">
      <c r="A54" s="3">
        <f t="shared" si="6"/>
        <v>547</v>
      </c>
      <c r="B54" s="3">
        <f>B50+1</f>
        <v>122</v>
      </c>
      <c r="C54" s="3">
        <v>90</v>
      </c>
      <c r="D54" s="5">
        <v>4</v>
      </c>
      <c r="E54" s="5">
        <v>2</v>
      </c>
      <c r="F54" s="3">
        <v>2</v>
      </c>
      <c r="G54" s="3" t="str">
        <f t="shared" si="5"/>
        <v>insert into game_score (id, matchid, squad, goals, points, time_type) values (547, 122, 90, 4, 2, 2);</v>
      </c>
    </row>
    <row r="55" spans="1:7" x14ac:dyDescent="0.25">
      <c r="A55" s="3">
        <f t="shared" si="6"/>
        <v>548</v>
      </c>
      <c r="B55" s="3">
        <f>B54</f>
        <v>122</v>
      </c>
      <c r="C55" s="3">
        <v>90</v>
      </c>
      <c r="D55" s="5">
        <v>1</v>
      </c>
      <c r="E55" s="5">
        <v>0</v>
      </c>
      <c r="F55" s="3">
        <v>1</v>
      </c>
      <c r="G55" s="3" t="str">
        <f t="shared" si="5"/>
        <v>insert into game_score (id, matchid, squad, goals, points, time_type) values (548, 122, 90, 1, 0, 1);</v>
      </c>
    </row>
    <row r="56" spans="1:7" x14ac:dyDescent="0.25">
      <c r="A56" s="3">
        <f t="shared" si="6"/>
        <v>549</v>
      </c>
      <c r="B56" s="3">
        <f>B54</f>
        <v>122</v>
      </c>
      <c r="C56" s="3">
        <v>86</v>
      </c>
      <c r="D56" s="5">
        <v>0</v>
      </c>
      <c r="E56" s="5">
        <v>0</v>
      </c>
      <c r="F56" s="3">
        <v>2</v>
      </c>
      <c r="G56" s="3" t="str">
        <f t="shared" si="5"/>
        <v>insert into game_score (id, matchid, squad, goals, points, time_type) values (549, 122, 86, 0, 0, 2);</v>
      </c>
    </row>
    <row r="57" spans="1:7" x14ac:dyDescent="0.25">
      <c r="A57" s="3">
        <f t="shared" si="6"/>
        <v>550</v>
      </c>
      <c r="B57" s="3">
        <f>B54</f>
        <v>122</v>
      </c>
      <c r="C57" s="3">
        <v>86</v>
      </c>
      <c r="D57" s="5">
        <v>0</v>
      </c>
      <c r="E57" s="5">
        <v>0</v>
      </c>
      <c r="F57" s="3">
        <v>1</v>
      </c>
      <c r="G57" s="3" t="str">
        <f t="shared" si="5"/>
        <v>insert into game_score (id, matchid, squad, goals, points, time_type) values (550, 122, 86, 0, 0, 1);</v>
      </c>
    </row>
    <row r="58" spans="1:7" x14ac:dyDescent="0.25">
      <c r="A58" s="4">
        <f t="shared" si="6"/>
        <v>551</v>
      </c>
      <c r="B58" s="4">
        <f>B54+1</f>
        <v>123</v>
      </c>
      <c r="C58" s="6">
        <v>46</v>
      </c>
      <c r="D58" s="6">
        <v>3</v>
      </c>
      <c r="E58" s="6">
        <v>2</v>
      </c>
      <c r="F58" s="4">
        <v>2</v>
      </c>
      <c r="G58" s="4" t="str">
        <f t="shared" si="5"/>
        <v>insert into game_score (id, matchid, squad, goals, points, time_type) values (551, 123, 46, 3, 2, 2);</v>
      </c>
    </row>
    <row r="59" spans="1:7" x14ac:dyDescent="0.25">
      <c r="A59" s="4">
        <f t="shared" si="6"/>
        <v>552</v>
      </c>
      <c r="B59" s="4">
        <f>B58</f>
        <v>123</v>
      </c>
      <c r="C59" s="6">
        <v>46</v>
      </c>
      <c r="D59" s="6">
        <v>2</v>
      </c>
      <c r="E59" s="6">
        <v>0</v>
      </c>
      <c r="F59" s="4">
        <v>1</v>
      </c>
      <c r="G59" s="4" t="str">
        <f t="shared" si="5"/>
        <v>insert into game_score (id, matchid, squad, goals, points, time_type) values (552, 123, 46, 2, 0, 1);</v>
      </c>
    </row>
    <row r="60" spans="1:7" x14ac:dyDescent="0.25">
      <c r="A60" s="4">
        <f t="shared" si="6"/>
        <v>553</v>
      </c>
      <c r="B60" s="4">
        <f>B58</f>
        <v>123</v>
      </c>
      <c r="C60" s="6">
        <v>43</v>
      </c>
      <c r="D60" s="6">
        <v>0</v>
      </c>
      <c r="E60" s="6">
        <v>0</v>
      </c>
      <c r="F60" s="4">
        <v>2</v>
      </c>
      <c r="G60" s="4" t="str">
        <f t="shared" si="5"/>
        <v>insert into game_score (id, matchid, squad, goals, points, time_type) values (553, 123, 43, 0, 0, 2);</v>
      </c>
    </row>
    <row r="61" spans="1:7" x14ac:dyDescent="0.25">
      <c r="A61" s="4">
        <f t="shared" si="6"/>
        <v>554</v>
      </c>
      <c r="B61" s="4">
        <f>B58</f>
        <v>123</v>
      </c>
      <c r="C61" s="6">
        <v>43</v>
      </c>
      <c r="D61" s="6">
        <v>0</v>
      </c>
      <c r="E61" s="6">
        <v>0</v>
      </c>
      <c r="F61" s="4">
        <v>1</v>
      </c>
      <c r="G61" s="4" t="str">
        <f t="shared" si="5"/>
        <v>insert into game_score (id, matchid, squad, goals, points, time_type) values (554, 123, 43, 0, 0, 1);</v>
      </c>
    </row>
    <row r="62" spans="1:7" x14ac:dyDescent="0.25">
      <c r="A62" s="3">
        <f t="shared" si="6"/>
        <v>555</v>
      </c>
      <c r="B62" s="3">
        <f>B58+1</f>
        <v>124</v>
      </c>
      <c r="C62" s="3">
        <v>52</v>
      </c>
      <c r="D62" s="5">
        <v>3</v>
      </c>
      <c r="E62" s="5">
        <v>0</v>
      </c>
      <c r="F62" s="3">
        <v>2</v>
      </c>
      <c r="G62" s="3" t="str">
        <f t="shared" si="5"/>
        <v>insert into game_score (id, matchid, squad, goals, points, time_type) values (555, 124, 52, 3, 0, 2);</v>
      </c>
    </row>
    <row r="63" spans="1:7" x14ac:dyDescent="0.25">
      <c r="A63" s="3">
        <f t="shared" si="6"/>
        <v>556</v>
      </c>
      <c r="B63" s="3">
        <f>B62</f>
        <v>124</v>
      </c>
      <c r="C63" s="3">
        <v>52</v>
      </c>
      <c r="D63" s="5">
        <v>1</v>
      </c>
      <c r="E63" s="5">
        <v>0</v>
      </c>
      <c r="F63" s="3">
        <v>1</v>
      </c>
      <c r="G63" s="3" t="str">
        <f t="shared" si="5"/>
        <v>insert into game_score (id, matchid, squad, goals, points, time_type) values (556, 124, 52, 1, 0, 1);</v>
      </c>
    </row>
    <row r="64" spans="1:7" x14ac:dyDescent="0.25">
      <c r="A64" s="3">
        <f t="shared" si="6"/>
        <v>557</v>
      </c>
      <c r="B64" s="3">
        <f>B62</f>
        <v>124</v>
      </c>
      <c r="C64" s="3">
        <v>82</v>
      </c>
      <c r="D64" s="5">
        <v>5</v>
      </c>
      <c r="E64" s="5">
        <v>2</v>
      </c>
      <c r="F64" s="3">
        <v>2</v>
      </c>
      <c r="G64" s="3" t="str">
        <f t="shared" si="5"/>
        <v>insert into game_score (id, matchid, squad, goals, points, time_type) values (557, 124, 82, 5, 2, 2);</v>
      </c>
    </row>
    <row r="65" spans="1:7" x14ac:dyDescent="0.25">
      <c r="A65" s="3">
        <f t="shared" si="6"/>
        <v>558</v>
      </c>
      <c r="B65" s="3">
        <f>B62</f>
        <v>124</v>
      </c>
      <c r="C65" s="3">
        <v>82</v>
      </c>
      <c r="D65" s="5">
        <v>2</v>
      </c>
      <c r="E65" s="5">
        <v>0</v>
      </c>
      <c r="F65" s="3">
        <v>1</v>
      </c>
      <c r="G65" s="3" t="str">
        <f t="shared" si="5"/>
        <v>insert into game_score (id, matchid, squad, goals, points, time_type) values (558, 124, 82, 2, 0, 1);</v>
      </c>
    </row>
    <row r="66" spans="1:7" x14ac:dyDescent="0.25">
      <c r="A66" s="4">
        <f t="shared" si="6"/>
        <v>559</v>
      </c>
      <c r="B66" s="4">
        <f>B62+1</f>
        <v>125</v>
      </c>
      <c r="C66" s="4">
        <v>39</v>
      </c>
      <c r="D66" s="6">
        <v>9</v>
      </c>
      <c r="E66" s="6">
        <v>2</v>
      </c>
      <c r="F66" s="4">
        <v>2</v>
      </c>
      <c r="G66" s="4" t="str">
        <f t="shared" si="5"/>
        <v>insert into game_score (id, matchid, squad, goals, points, time_type) values (559, 125, 39, 9, 2, 2);</v>
      </c>
    </row>
    <row r="67" spans="1:7" x14ac:dyDescent="0.25">
      <c r="A67" s="4">
        <f t="shared" si="6"/>
        <v>560</v>
      </c>
      <c r="B67" s="4">
        <f>B66</f>
        <v>125</v>
      </c>
      <c r="C67" s="4">
        <v>39</v>
      </c>
      <c r="D67" s="6">
        <v>2</v>
      </c>
      <c r="E67" s="6">
        <v>0</v>
      </c>
      <c r="F67" s="4">
        <v>1</v>
      </c>
      <c r="G67" s="4" t="str">
        <f t="shared" si="5"/>
        <v>insert into game_score (id, matchid, squad, goals, points, time_type) values (560, 125, 39, 2, 0, 1);</v>
      </c>
    </row>
    <row r="68" spans="1:7" x14ac:dyDescent="0.25">
      <c r="A68" s="4">
        <f t="shared" si="6"/>
        <v>561</v>
      </c>
      <c r="B68" s="4">
        <f>B66</f>
        <v>125</v>
      </c>
      <c r="C68" s="4">
        <v>1</v>
      </c>
      <c r="D68" s="6">
        <v>0</v>
      </c>
      <c r="E68" s="6">
        <v>0</v>
      </c>
      <c r="F68" s="4">
        <v>2</v>
      </c>
      <c r="G68" s="4" t="str">
        <f t="shared" si="5"/>
        <v>insert into game_score (id, matchid, squad, goals, points, time_type) values (561, 125, 1, 0, 0, 2);</v>
      </c>
    </row>
    <row r="69" spans="1:7" x14ac:dyDescent="0.25">
      <c r="A69" s="4">
        <f t="shared" si="6"/>
        <v>562</v>
      </c>
      <c r="B69" s="4">
        <f>B66</f>
        <v>125</v>
      </c>
      <c r="C69" s="4">
        <v>1</v>
      </c>
      <c r="D69" s="6">
        <v>0</v>
      </c>
      <c r="E69" s="6">
        <v>0</v>
      </c>
      <c r="F69" s="4">
        <v>1</v>
      </c>
      <c r="G69" s="4" t="str">
        <f t="shared" si="5"/>
        <v>insert into game_score (id, matchid, squad, goals, points, time_type) values (562, 125, 1, 0, 0, 1);</v>
      </c>
    </row>
    <row r="70" spans="1:7" x14ac:dyDescent="0.25">
      <c r="A70" s="3">
        <f t="shared" si="6"/>
        <v>563</v>
      </c>
      <c r="B70" s="3">
        <f>B66+1</f>
        <v>126</v>
      </c>
      <c r="C70" s="3">
        <v>44</v>
      </c>
      <c r="D70" s="5">
        <v>1</v>
      </c>
      <c r="E70" s="5">
        <v>2</v>
      </c>
      <c r="F70" s="3">
        <v>2</v>
      </c>
      <c r="G70" s="3" t="str">
        <f t="shared" si="5"/>
        <v>insert into game_score (id, matchid, squad, goals, points, time_type) values (563, 126, 44, 1, 2, 2);</v>
      </c>
    </row>
    <row r="71" spans="1:7" x14ac:dyDescent="0.25">
      <c r="A71" s="3">
        <f t="shared" si="6"/>
        <v>564</v>
      </c>
      <c r="B71" s="3">
        <f>B70</f>
        <v>126</v>
      </c>
      <c r="C71" s="3">
        <v>44</v>
      </c>
      <c r="D71" s="5">
        <v>1</v>
      </c>
      <c r="E71" s="5">
        <v>0</v>
      </c>
      <c r="F71" s="3">
        <v>1</v>
      </c>
      <c r="G71" s="3" t="str">
        <f t="shared" si="5"/>
        <v>insert into game_score (id, matchid, squad, goals, points, time_type) values (564, 126, 44, 1, 0, 1);</v>
      </c>
    </row>
    <row r="72" spans="1:7" x14ac:dyDescent="0.25">
      <c r="A72" s="3">
        <f t="shared" si="6"/>
        <v>565</v>
      </c>
      <c r="B72" s="3">
        <f>B70</f>
        <v>126</v>
      </c>
      <c r="C72" s="3">
        <v>33</v>
      </c>
      <c r="D72" s="5">
        <v>0</v>
      </c>
      <c r="E72" s="5">
        <v>0</v>
      </c>
      <c r="F72" s="3">
        <v>2</v>
      </c>
      <c r="G72" s="3" t="str">
        <f t="shared" si="5"/>
        <v>insert into game_score (id, matchid, squad, goals, points, time_type) values (565, 126, 33, 0, 0, 2);</v>
      </c>
    </row>
    <row r="73" spans="1:7" x14ac:dyDescent="0.25">
      <c r="A73" s="3">
        <f t="shared" si="6"/>
        <v>566</v>
      </c>
      <c r="B73" s="3">
        <f>B70</f>
        <v>126</v>
      </c>
      <c r="C73" s="3">
        <v>33</v>
      </c>
      <c r="D73" s="5">
        <v>0</v>
      </c>
      <c r="E73" s="5">
        <v>0</v>
      </c>
      <c r="F73" s="3">
        <v>1</v>
      </c>
      <c r="G73" s="3" t="str">
        <f t="shared" si="5"/>
        <v>insert into game_score (id, matchid, squad, goals, points, time_type) values (566, 126, 33, 0, 0, 1);</v>
      </c>
    </row>
    <row r="74" spans="1:7" x14ac:dyDescent="0.25">
      <c r="A74" s="4">
        <f t="shared" si="6"/>
        <v>567</v>
      </c>
      <c r="B74" s="4">
        <f>B70+1</f>
        <v>127</v>
      </c>
      <c r="C74" s="4">
        <v>45</v>
      </c>
      <c r="D74" s="6">
        <v>5</v>
      </c>
      <c r="E74" s="6">
        <v>2</v>
      </c>
      <c r="F74" s="4">
        <v>2</v>
      </c>
      <c r="G74" s="4" t="str">
        <f t="shared" si="5"/>
        <v>insert into game_score (id, matchid, squad, goals, points, time_type) values (567, 127, 45, 5, 2, 2);</v>
      </c>
    </row>
    <row r="75" spans="1:7" x14ac:dyDescent="0.25">
      <c r="A75" s="4">
        <f t="shared" si="6"/>
        <v>568</v>
      </c>
      <c r="B75" s="4">
        <f>B74</f>
        <v>127</v>
      </c>
      <c r="C75" s="4">
        <v>45</v>
      </c>
      <c r="D75" s="6">
        <v>1</v>
      </c>
      <c r="E75" s="6">
        <v>0</v>
      </c>
      <c r="F75" s="4">
        <v>1</v>
      </c>
      <c r="G75" s="4" t="str">
        <f t="shared" si="5"/>
        <v>insert into game_score (id, matchid, squad, goals, points, time_type) values (568, 127, 45, 1, 0, 1);</v>
      </c>
    </row>
    <row r="76" spans="1:7" x14ac:dyDescent="0.25">
      <c r="A76" s="4">
        <f t="shared" si="6"/>
        <v>569</v>
      </c>
      <c r="B76" s="4">
        <f>B74</f>
        <v>127</v>
      </c>
      <c r="C76" s="4">
        <v>39</v>
      </c>
      <c r="D76" s="6">
        <v>3</v>
      </c>
      <c r="E76" s="6">
        <v>0</v>
      </c>
      <c r="F76" s="4">
        <v>2</v>
      </c>
      <c r="G76" s="4" t="str">
        <f t="shared" si="5"/>
        <v>insert into game_score (id, matchid, squad, goals, points, time_type) values (569, 127, 39, 3, 0, 2);</v>
      </c>
    </row>
    <row r="77" spans="1:7" x14ac:dyDescent="0.25">
      <c r="A77" s="4">
        <f>A76+1</f>
        <v>570</v>
      </c>
      <c r="B77" s="4">
        <f>B74</f>
        <v>127</v>
      </c>
      <c r="C77" s="4">
        <v>39</v>
      </c>
      <c r="D77" s="6">
        <v>0</v>
      </c>
      <c r="E77" s="6">
        <v>0</v>
      </c>
      <c r="F77" s="4">
        <v>1</v>
      </c>
      <c r="G77" s="4" t="str">
        <f t="shared" si="5"/>
        <v>insert into game_score (id, matchid, squad, goals, points, time_type) values (570, 127, 39, 0, 0, 1);</v>
      </c>
    </row>
    <row r="78" spans="1:7" x14ac:dyDescent="0.25">
      <c r="A78" s="3">
        <f t="shared" si="6"/>
        <v>571</v>
      </c>
      <c r="B78" s="3">
        <f>B74+1</f>
        <v>128</v>
      </c>
      <c r="C78" s="3">
        <v>46</v>
      </c>
      <c r="D78" s="5">
        <v>12</v>
      </c>
      <c r="E78" s="5">
        <v>2</v>
      </c>
      <c r="F78" s="3">
        <v>2</v>
      </c>
      <c r="G78" s="3" t="str">
        <f t="shared" si="5"/>
        <v>insert into game_score (id, matchid, squad, goals, points, time_type) values (571, 128, 46, 12, 2, 2);</v>
      </c>
    </row>
    <row r="79" spans="1:7" x14ac:dyDescent="0.25">
      <c r="A79" s="3">
        <f t="shared" si="6"/>
        <v>572</v>
      </c>
      <c r="B79" s="3">
        <f>B78</f>
        <v>128</v>
      </c>
      <c r="C79" s="3">
        <v>46</v>
      </c>
      <c r="D79" s="5">
        <v>4</v>
      </c>
      <c r="E79" s="5">
        <v>0</v>
      </c>
      <c r="F79" s="3">
        <v>1</v>
      </c>
      <c r="G79" s="3" t="str">
        <f t="shared" si="5"/>
        <v>insert into game_score (id, matchid, squad, goals, points, time_type) values (572, 128, 46, 4, 0, 1);</v>
      </c>
    </row>
    <row r="80" spans="1:7" x14ac:dyDescent="0.25">
      <c r="A80" s="3">
        <f t="shared" si="6"/>
        <v>573</v>
      </c>
      <c r="B80" s="3">
        <f>B78</f>
        <v>128</v>
      </c>
      <c r="C80" s="3">
        <v>82</v>
      </c>
      <c r="D80" s="5">
        <v>0</v>
      </c>
      <c r="E80" s="5">
        <v>0</v>
      </c>
      <c r="F80" s="3">
        <v>2</v>
      </c>
      <c r="G80" s="3" t="str">
        <f t="shared" si="5"/>
        <v>insert into game_score (id, matchid, squad, goals, points, time_type) values (573, 128, 82, 0, 0, 2);</v>
      </c>
    </row>
    <row r="81" spans="1:7" x14ac:dyDescent="0.25">
      <c r="A81" s="3">
        <f t="shared" si="6"/>
        <v>574</v>
      </c>
      <c r="B81" s="3">
        <f>B78</f>
        <v>128</v>
      </c>
      <c r="C81" s="3">
        <v>82</v>
      </c>
      <c r="D81" s="5">
        <v>0</v>
      </c>
      <c r="E81" s="5">
        <v>0</v>
      </c>
      <c r="F81" s="3">
        <v>1</v>
      </c>
      <c r="G81" s="3" t="str">
        <f t="shared" si="5"/>
        <v>insert into game_score (id, matchid, squad, goals, points, time_type) values (574, 128, 82, 0, 0, 1);</v>
      </c>
    </row>
    <row r="82" spans="1:7" x14ac:dyDescent="0.25">
      <c r="A82" s="4">
        <f t="shared" si="6"/>
        <v>575</v>
      </c>
      <c r="B82" s="4">
        <f>B78+1</f>
        <v>129</v>
      </c>
      <c r="C82" s="4">
        <v>90</v>
      </c>
      <c r="D82" s="6">
        <v>1</v>
      </c>
      <c r="E82" s="6">
        <v>0</v>
      </c>
      <c r="F82" s="4">
        <v>2</v>
      </c>
      <c r="G82" s="4" t="str">
        <f t="shared" si="5"/>
        <v>insert into game_score (id, matchid, squad, goals, points, time_type) values (575, 129, 90, 1, 0, 2);</v>
      </c>
    </row>
    <row r="83" spans="1:7" x14ac:dyDescent="0.25">
      <c r="A83" s="4">
        <f t="shared" si="6"/>
        <v>576</v>
      </c>
      <c r="B83" s="4">
        <f>B82</f>
        <v>129</v>
      </c>
      <c r="C83" s="4">
        <v>90</v>
      </c>
      <c r="D83" s="6">
        <v>1</v>
      </c>
      <c r="E83" s="6">
        <v>0</v>
      </c>
      <c r="F83" s="4">
        <v>1</v>
      </c>
      <c r="G83" s="4" t="str">
        <f t="shared" si="5"/>
        <v>insert into game_score (id, matchid, squad, goals, points, time_type) values (576, 129, 90, 1, 0, 1);</v>
      </c>
    </row>
    <row r="84" spans="1:7" x14ac:dyDescent="0.25">
      <c r="A84" s="4">
        <f t="shared" si="6"/>
        <v>577</v>
      </c>
      <c r="B84" s="4">
        <f>B82</f>
        <v>129</v>
      </c>
      <c r="C84" s="4">
        <v>38</v>
      </c>
      <c r="D84" s="6">
        <v>3</v>
      </c>
      <c r="E84" s="6">
        <v>2</v>
      </c>
      <c r="F84" s="4">
        <v>2</v>
      </c>
      <c r="G84" s="4" t="str">
        <f t="shared" si="5"/>
        <v>insert into game_score (id, matchid, squad, goals, points, time_type) values (577, 129, 38, 3, 2, 2);</v>
      </c>
    </row>
    <row r="85" spans="1:7" x14ac:dyDescent="0.25">
      <c r="A85" s="4">
        <f t="shared" si="6"/>
        <v>578</v>
      </c>
      <c r="B85" s="4">
        <f>B82</f>
        <v>129</v>
      </c>
      <c r="C85" s="4">
        <v>38</v>
      </c>
      <c r="D85" s="6">
        <v>1</v>
      </c>
      <c r="E85" s="6">
        <v>0</v>
      </c>
      <c r="F85" s="4">
        <v>1</v>
      </c>
      <c r="G85" s="4" t="str">
        <f t="shared" si="5"/>
        <v>insert into game_score (id, matchid, squad, goals, points, time_type) values (578, 129, 38, 1, 0, 1);</v>
      </c>
    </row>
    <row r="86" spans="1:7" x14ac:dyDescent="0.25">
      <c r="A86" s="3">
        <f t="shared" si="6"/>
        <v>579</v>
      </c>
      <c r="B86" s="3">
        <f>B82+1</f>
        <v>130</v>
      </c>
      <c r="C86" s="3">
        <v>45</v>
      </c>
      <c r="D86" s="5">
        <v>2</v>
      </c>
      <c r="E86" s="5">
        <v>0</v>
      </c>
      <c r="F86" s="3">
        <v>2</v>
      </c>
      <c r="G86" s="3" t="str">
        <f t="shared" si="5"/>
        <v>insert into game_score (id, matchid, squad, goals, points, time_type) values (579, 130, 45, 2, 0, 2);</v>
      </c>
    </row>
    <row r="87" spans="1:7" x14ac:dyDescent="0.25">
      <c r="A87" s="3">
        <f t="shared" si="6"/>
        <v>580</v>
      </c>
      <c r="B87" s="3">
        <f>B86</f>
        <v>130</v>
      </c>
      <c r="C87" s="3">
        <v>45</v>
      </c>
      <c r="D87" s="5">
        <v>1</v>
      </c>
      <c r="E87" s="5">
        <v>0</v>
      </c>
      <c r="F87" s="3">
        <v>1</v>
      </c>
      <c r="G87" s="3" t="str">
        <f t="shared" si="5"/>
        <v>insert into game_score (id, matchid, squad, goals, points, time_type) values (580, 130, 45, 1, 0, 1);</v>
      </c>
    </row>
    <row r="88" spans="1:7" x14ac:dyDescent="0.25">
      <c r="A88" s="3">
        <f t="shared" ref="A88:A101" si="7">A87+1</f>
        <v>581</v>
      </c>
      <c r="B88" s="3">
        <f>B86</f>
        <v>130</v>
      </c>
      <c r="C88" s="3">
        <v>46</v>
      </c>
      <c r="D88" s="5">
        <v>4</v>
      </c>
      <c r="E88" s="5">
        <v>2</v>
      </c>
      <c r="F88" s="3">
        <v>2</v>
      </c>
      <c r="G88" s="3" t="str">
        <f t="shared" si="5"/>
        <v>insert into game_score (id, matchid, squad, goals, points, time_type) values (581, 130, 46, 4, 2, 2);</v>
      </c>
    </row>
    <row r="89" spans="1:7" x14ac:dyDescent="0.25">
      <c r="A89" s="3">
        <f t="shared" si="7"/>
        <v>582</v>
      </c>
      <c r="B89" s="3">
        <f>B86</f>
        <v>130</v>
      </c>
      <c r="C89" s="3">
        <v>46</v>
      </c>
      <c r="D89" s="5">
        <v>4</v>
      </c>
      <c r="E89" s="5">
        <v>0</v>
      </c>
      <c r="F89" s="3">
        <v>1</v>
      </c>
      <c r="G89" s="3" t="str">
        <f t="shared" si="5"/>
        <v>insert into game_score (id, matchid, squad, goals, points, time_type) values (582, 130, 46, 4, 0, 1);</v>
      </c>
    </row>
    <row r="90" spans="1:7" x14ac:dyDescent="0.25">
      <c r="A90" s="4">
        <f t="shared" si="7"/>
        <v>583</v>
      </c>
      <c r="B90" s="4">
        <f>B86+1</f>
        <v>131</v>
      </c>
      <c r="C90" s="4">
        <v>44</v>
      </c>
      <c r="D90" s="6">
        <v>1</v>
      </c>
      <c r="E90" s="6">
        <v>0</v>
      </c>
      <c r="F90" s="4">
        <v>2</v>
      </c>
      <c r="G90" s="4" t="str">
        <f t="shared" ref="G90:G97" si="8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(583, 131, 44, 1, 0, 2);</v>
      </c>
    </row>
    <row r="91" spans="1:7" x14ac:dyDescent="0.25">
      <c r="A91" s="4">
        <f t="shared" si="7"/>
        <v>584</v>
      </c>
      <c r="B91" s="4">
        <f>B90</f>
        <v>131</v>
      </c>
      <c r="C91" s="4">
        <v>44</v>
      </c>
      <c r="D91" s="6">
        <v>1</v>
      </c>
      <c r="E91" s="6">
        <v>0</v>
      </c>
      <c r="F91" s="4">
        <v>1</v>
      </c>
      <c r="G91" s="4" t="str">
        <f t="shared" si="8"/>
        <v>insert into game_score (id, matchid, squad, goals, points, time_type) values (584, 131, 44, 1, 0, 1);</v>
      </c>
    </row>
    <row r="92" spans="1:7" x14ac:dyDescent="0.25">
      <c r="A92" s="4">
        <f t="shared" si="7"/>
        <v>585</v>
      </c>
      <c r="B92" s="4">
        <f>B90</f>
        <v>131</v>
      </c>
      <c r="C92" s="4">
        <v>38</v>
      </c>
      <c r="D92" s="6">
        <v>3</v>
      </c>
      <c r="E92" s="6">
        <v>2</v>
      </c>
      <c r="F92" s="4">
        <v>2</v>
      </c>
      <c r="G92" s="4" t="str">
        <f t="shared" si="8"/>
        <v>insert into game_score (id, matchid, squad, goals, points, time_type) values (585, 131, 38, 3, 2, 2);</v>
      </c>
    </row>
    <row r="93" spans="1:7" x14ac:dyDescent="0.25">
      <c r="A93" s="4">
        <f t="shared" si="7"/>
        <v>586</v>
      </c>
      <c r="B93" s="4">
        <f>B90</f>
        <v>131</v>
      </c>
      <c r="C93" s="4">
        <v>38</v>
      </c>
      <c r="D93" s="6">
        <v>2</v>
      </c>
      <c r="E93" s="6">
        <v>0</v>
      </c>
      <c r="F93" s="4">
        <v>1</v>
      </c>
      <c r="G93" s="4" t="str">
        <f t="shared" si="8"/>
        <v>insert into game_score (id, matchid, squad, goals, points, time_type) values (586, 131, 38, 2, 0, 1);</v>
      </c>
    </row>
    <row r="94" spans="1:7" x14ac:dyDescent="0.25">
      <c r="A94" s="3">
        <f t="shared" si="7"/>
        <v>587</v>
      </c>
      <c r="B94" s="3">
        <f>B90+1</f>
        <v>132</v>
      </c>
      <c r="C94" s="3">
        <v>45</v>
      </c>
      <c r="D94" s="5">
        <v>5</v>
      </c>
      <c r="E94" s="5">
        <v>2</v>
      </c>
      <c r="F94" s="3">
        <v>2</v>
      </c>
      <c r="G94" s="3" t="str">
        <f t="shared" si="8"/>
        <v>insert into game_score (id, matchid, squad, goals, points, time_type) values (587, 132, 45, 5, 2, 2);</v>
      </c>
    </row>
    <row r="95" spans="1:7" x14ac:dyDescent="0.25">
      <c r="A95" s="3">
        <f t="shared" si="7"/>
        <v>588</v>
      </c>
      <c r="B95" s="3">
        <f>B94</f>
        <v>132</v>
      </c>
      <c r="C95" s="3">
        <v>45</v>
      </c>
      <c r="D95" s="5">
        <v>3</v>
      </c>
      <c r="E95" s="5">
        <v>0</v>
      </c>
      <c r="F95" s="3">
        <v>1</v>
      </c>
      <c r="G95" s="3" t="str">
        <f t="shared" si="8"/>
        <v>insert into game_score (id, matchid, squad, goals, points, time_type) values (588, 132, 45, 3, 0, 1);</v>
      </c>
    </row>
    <row r="96" spans="1:7" x14ac:dyDescent="0.25">
      <c r="A96" s="3">
        <f t="shared" si="7"/>
        <v>589</v>
      </c>
      <c r="B96" s="3">
        <f>B94</f>
        <v>132</v>
      </c>
      <c r="C96" s="3">
        <v>44</v>
      </c>
      <c r="D96" s="5">
        <v>3</v>
      </c>
      <c r="E96" s="5">
        <v>0</v>
      </c>
      <c r="F96" s="3">
        <v>2</v>
      </c>
      <c r="G96" s="3" t="str">
        <f t="shared" si="8"/>
        <v>insert into game_score (id, matchid, squad, goals, points, time_type) values (589, 132, 44, 3, 0, 2);</v>
      </c>
    </row>
    <row r="97" spans="1:7" x14ac:dyDescent="0.25">
      <c r="A97" s="3">
        <f t="shared" si="7"/>
        <v>590</v>
      </c>
      <c r="B97" s="3">
        <f>B94</f>
        <v>132</v>
      </c>
      <c r="C97" s="3">
        <v>44</v>
      </c>
      <c r="D97" s="5">
        <v>2</v>
      </c>
      <c r="E97" s="5">
        <v>0</v>
      </c>
      <c r="F97" s="3">
        <v>1</v>
      </c>
      <c r="G97" s="3" t="str">
        <f t="shared" si="8"/>
        <v>insert into game_score (id, matchid, squad, goals, points, time_type) values (590, 132, 44, 2, 0, 1);</v>
      </c>
    </row>
    <row r="98" spans="1:7" x14ac:dyDescent="0.25">
      <c r="A98" s="4">
        <f t="shared" si="7"/>
        <v>591</v>
      </c>
      <c r="B98" s="4">
        <f>B94+1</f>
        <v>133</v>
      </c>
      <c r="C98" s="4">
        <v>38</v>
      </c>
      <c r="D98" s="6">
        <v>1</v>
      </c>
      <c r="E98" s="6">
        <v>0</v>
      </c>
      <c r="F98" s="4">
        <v>2</v>
      </c>
      <c r="G98" s="4" t="str">
        <f t="shared" ref="G98:G101" si="9">"insert into game_score (id, matchid, squad, goals, points, time_type) values (" &amp; A98 &amp; ", " &amp; B98 &amp; ", " &amp; C98 &amp; ", " &amp; D98 &amp; ", " &amp; E98 &amp; ", " &amp; F98 &amp; ");"</f>
        <v>insert into game_score (id, matchid, squad, goals, points, time_type) values (591, 133, 38, 1, 0, 2);</v>
      </c>
    </row>
    <row r="99" spans="1:7" x14ac:dyDescent="0.25">
      <c r="A99" s="4">
        <f t="shared" si="7"/>
        <v>592</v>
      </c>
      <c r="B99" s="4">
        <f>B98</f>
        <v>133</v>
      </c>
      <c r="C99" s="4">
        <v>38</v>
      </c>
      <c r="D99" s="6">
        <v>1</v>
      </c>
      <c r="E99" s="6">
        <v>0</v>
      </c>
      <c r="F99" s="4">
        <v>1</v>
      </c>
      <c r="G99" s="4" t="str">
        <f t="shared" si="9"/>
        <v>insert into game_score (id, matchid, squad, goals, points, time_type) values (592, 133, 38, 1, 0, 1);</v>
      </c>
    </row>
    <row r="100" spans="1:7" x14ac:dyDescent="0.25">
      <c r="A100" s="4">
        <f t="shared" si="7"/>
        <v>593</v>
      </c>
      <c r="B100" s="4">
        <f>B98</f>
        <v>133</v>
      </c>
      <c r="C100" s="4">
        <v>46</v>
      </c>
      <c r="D100" s="6">
        <v>3</v>
      </c>
      <c r="E100" s="6">
        <v>2</v>
      </c>
      <c r="F100" s="4">
        <v>2</v>
      </c>
      <c r="G100" s="4" t="str">
        <f t="shared" si="9"/>
        <v>insert into game_score (id, matchid, squad, goals, points, time_type) values (593, 133, 46, 3, 2, 2);</v>
      </c>
    </row>
    <row r="101" spans="1:7" x14ac:dyDescent="0.25">
      <c r="A101" s="4">
        <f t="shared" si="7"/>
        <v>594</v>
      </c>
      <c r="B101" s="4">
        <f>B98</f>
        <v>133</v>
      </c>
      <c r="C101" s="4">
        <v>46</v>
      </c>
      <c r="D101" s="6">
        <v>1</v>
      </c>
      <c r="E101" s="6">
        <v>0</v>
      </c>
      <c r="F101" s="4">
        <v>1</v>
      </c>
      <c r="G101" s="4" t="str">
        <f t="shared" si="9"/>
        <v>insert into game_score (id, matchid, squad, goals, points, time_type) values (594, 133, 46,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'1948'!A19+1</f>
        <v>134</v>
      </c>
      <c r="B2" s="2" t="str">
        <f>"1952-07-15"</f>
        <v>1952-07-15</v>
      </c>
      <c r="C2">
        <v>22</v>
      </c>
      <c r="D2">
        <v>358</v>
      </c>
      <c r="E2">
        <v>1</v>
      </c>
      <c r="G2" t="str">
        <f t="shared" ref="G2:G27" si="0">"insert into game (matchid, matchdate, game_type, country) values (" &amp; A2 &amp; ", '" &amp; B2 &amp; "', " &amp; C2 &amp; ", " &amp; D2 &amp;  ");"</f>
        <v>insert into game (matchid, matchdate, game_type, country) values (134, '1952-07-15', 22, 358);</v>
      </c>
    </row>
    <row r="3" spans="1:7" x14ac:dyDescent="0.25">
      <c r="A3">
        <f t="shared" ref="A3:A13" si="1">A2+1</f>
        <v>135</v>
      </c>
      <c r="B3" s="2" t="str">
        <f>"1952-07-15"</f>
        <v>1952-07-15</v>
      </c>
      <c r="C3">
        <v>22</v>
      </c>
      <c r="D3">
        <f t="shared" ref="D3:D12" si="2">D2</f>
        <v>358</v>
      </c>
      <c r="E3">
        <f>E2+1</f>
        <v>2</v>
      </c>
      <c r="G3" t="str">
        <f t="shared" si="0"/>
        <v>insert into game (matchid, matchdate, game_type, country) values (135, '1952-07-15', 22, 358);</v>
      </c>
    </row>
    <row r="4" spans="1:7" x14ac:dyDescent="0.25">
      <c r="A4">
        <f t="shared" si="1"/>
        <v>136</v>
      </c>
      <c r="B4" s="2" t="str">
        <f>"1952-07-15"</f>
        <v>1952-07-15</v>
      </c>
      <c r="C4">
        <v>22</v>
      </c>
      <c r="D4">
        <f t="shared" si="2"/>
        <v>358</v>
      </c>
      <c r="E4">
        <f t="shared" ref="E4:E26" si="3">E3+1</f>
        <v>3</v>
      </c>
      <c r="G4" t="str">
        <f t="shared" si="0"/>
        <v>insert into game (matchid, matchdate, game_type, country) values (136, '1952-07-15', 22, 358);</v>
      </c>
    </row>
    <row r="5" spans="1:7" x14ac:dyDescent="0.25">
      <c r="A5">
        <f t="shared" si="1"/>
        <v>137</v>
      </c>
      <c r="B5" s="2" t="str">
        <f>"1952-07-15"</f>
        <v>1952-07-15</v>
      </c>
      <c r="C5">
        <v>22</v>
      </c>
      <c r="D5">
        <f t="shared" si="2"/>
        <v>358</v>
      </c>
      <c r="E5">
        <f t="shared" si="3"/>
        <v>4</v>
      </c>
      <c r="G5" t="str">
        <f t="shared" si="0"/>
        <v>insert into game (matchid, matchdate, game_type, country) values (137, '1952-07-15', 22, 358);</v>
      </c>
    </row>
    <row r="6" spans="1:7" x14ac:dyDescent="0.25">
      <c r="A6">
        <f t="shared" si="1"/>
        <v>138</v>
      </c>
      <c r="B6" s="2" t="str">
        <f>"1952-07-15"</f>
        <v>1952-07-15</v>
      </c>
      <c r="C6">
        <v>22</v>
      </c>
      <c r="D6">
        <f t="shared" si="2"/>
        <v>358</v>
      </c>
      <c r="E6">
        <f t="shared" si="3"/>
        <v>5</v>
      </c>
      <c r="G6" t="str">
        <f t="shared" si="0"/>
        <v>insert into game (matchid, matchdate, game_type, country) values (138, '1952-07-15', 22, 358);</v>
      </c>
    </row>
    <row r="7" spans="1:7" x14ac:dyDescent="0.25">
      <c r="A7">
        <f t="shared" si="1"/>
        <v>139</v>
      </c>
      <c r="B7" s="2" t="str">
        <f>"1952-07-16"</f>
        <v>1952-07-16</v>
      </c>
      <c r="C7">
        <v>22</v>
      </c>
      <c r="D7">
        <f t="shared" si="2"/>
        <v>358</v>
      </c>
      <c r="E7">
        <f t="shared" si="3"/>
        <v>6</v>
      </c>
      <c r="G7" t="str">
        <f t="shared" si="0"/>
        <v>insert into game (matchid, matchdate, game_type, country) values (139, '1952-07-16', 22, 358);</v>
      </c>
    </row>
    <row r="8" spans="1:7" x14ac:dyDescent="0.25">
      <c r="A8">
        <f t="shared" si="1"/>
        <v>140</v>
      </c>
      <c r="B8" s="2" t="str">
        <f>"1952-07-16"</f>
        <v>1952-07-16</v>
      </c>
      <c r="C8">
        <v>22</v>
      </c>
      <c r="D8">
        <f t="shared" si="2"/>
        <v>358</v>
      </c>
      <c r="E8">
        <f t="shared" si="3"/>
        <v>7</v>
      </c>
      <c r="G8" t="str">
        <f t="shared" si="0"/>
        <v>insert into game (matchid, matchdate, game_type, country) values (140, '1952-07-16', 22, 358);</v>
      </c>
    </row>
    <row r="9" spans="1:7" x14ac:dyDescent="0.25">
      <c r="A9">
        <f t="shared" si="1"/>
        <v>141</v>
      </c>
      <c r="B9" s="2" t="str">
        <f>"1952-07-16"</f>
        <v>1952-07-16</v>
      </c>
      <c r="C9">
        <v>22</v>
      </c>
      <c r="D9">
        <f t="shared" si="2"/>
        <v>358</v>
      </c>
      <c r="E9">
        <f t="shared" si="3"/>
        <v>8</v>
      </c>
      <c r="G9" t="str">
        <f t="shared" si="0"/>
        <v>insert into game (matchid, matchdate, game_type, country) values (141, '1952-07-16', 22, 358);</v>
      </c>
    </row>
    <row r="10" spans="1:7" x14ac:dyDescent="0.25">
      <c r="A10">
        <f t="shared" si="1"/>
        <v>142</v>
      </c>
      <c r="B10" s="2" t="str">
        <f>"1952-07-16"</f>
        <v>1952-07-16</v>
      </c>
      <c r="C10">
        <v>22</v>
      </c>
      <c r="D10">
        <f t="shared" si="2"/>
        <v>358</v>
      </c>
      <c r="E10">
        <f t="shared" si="3"/>
        <v>9</v>
      </c>
      <c r="G10" t="str">
        <f t="shared" si="0"/>
        <v>insert into game (matchid, matchdate, game_type, country) values (142, '1952-07-16', 22, 358);</v>
      </c>
    </row>
    <row r="11" spans="1:7" x14ac:dyDescent="0.25">
      <c r="A11">
        <f t="shared" si="1"/>
        <v>143</v>
      </c>
      <c r="B11" s="2" t="str">
        <f>"1952-07-19"</f>
        <v>1952-07-19</v>
      </c>
      <c r="C11">
        <v>9</v>
      </c>
      <c r="D11">
        <f t="shared" si="2"/>
        <v>358</v>
      </c>
      <c r="E11">
        <f t="shared" si="3"/>
        <v>10</v>
      </c>
      <c r="G11" t="str">
        <f t="shared" si="0"/>
        <v>insert into game (matchid, matchdate, game_type, country) values (143, '1952-07-19', 9, 358);</v>
      </c>
    </row>
    <row r="12" spans="1:7" x14ac:dyDescent="0.25">
      <c r="A12">
        <f t="shared" si="1"/>
        <v>144</v>
      </c>
      <c r="B12" s="2" t="str">
        <f>"1952-07-20"</f>
        <v>1952-07-20</v>
      </c>
      <c r="C12">
        <v>9</v>
      </c>
      <c r="D12">
        <f t="shared" si="2"/>
        <v>358</v>
      </c>
      <c r="E12">
        <f t="shared" si="3"/>
        <v>11</v>
      </c>
      <c r="G12" t="str">
        <f t="shared" si="0"/>
        <v>insert into game (matchid, matchdate, game_type, country) values (144, '1952-07-20', 9, 358);</v>
      </c>
    </row>
    <row r="13" spans="1:7" x14ac:dyDescent="0.25">
      <c r="A13">
        <f t="shared" si="1"/>
        <v>145</v>
      </c>
      <c r="B13" s="2" t="str">
        <f>"1952-07-20"</f>
        <v>1952-07-20</v>
      </c>
      <c r="C13">
        <v>9</v>
      </c>
      <c r="D13">
        <f>D10</f>
        <v>358</v>
      </c>
      <c r="E13">
        <f t="shared" si="3"/>
        <v>12</v>
      </c>
      <c r="G13" t="str">
        <f t="shared" si="0"/>
        <v>insert into game (matchid, matchdate, game_type, country) values (145, '1952-07-20', 9, 358);</v>
      </c>
    </row>
    <row r="14" spans="1:7" x14ac:dyDescent="0.25">
      <c r="A14">
        <f t="shared" ref="A14:A27" si="4">A13+1</f>
        <v>146</v>
      </c>
      <c r="B14" s="2" t="str">
        <f>"1952-07-20"</f>
        <v>1952-07-20</v>
      </c>
      <c r="C14">
        <v>9</v>
      </c>
      <c r="D14">
        <f t="shared" ref="D14:D27" si="5">D13</f>
        <v>358</v>
      </c>
      <c r="E14">
        <f t="shared" si="3"/>
        <v>13</v>
      </c>
      <c r="G14" t="str">
        <f t="shared" si="0"/>
        <v>insert into game (matchid, matchdate, game_type, country) values (146, '1952-07-20', 9, 358);</v>
      </c>
    </row>
    <row r="15" spans="1:7" x14ac:dyDescent="0.25">
      <c r="A15">
        <f t="shared" si="4"/>
        <v>147</v>
      </c>
      <c r="B15" s="2" t="str">
        <f>"1952-07-21"</f>
        <v>1952-07-21</v>
      </c>
      <c r="C15">
        <v>9</v>
      </c>
      <c r="D15">
        <f t="shared" si="5"/>
        <v>358</v>
      </c>
      <c r="E15">
        <f t="shared" si="3"/>
        <v>14</v>
      </c>
      <c r="G15" t="str">
        <f t="shared" si="0"/>
        <v>insert into game (matchid, matchdate, game_type, country) values (147, '1952-07-21', 9, 358);</v>
      </c>
    </row>
    <row r="16" spans="1:7" x14ac:dyDescent="0.25">
      <c r="A16">
        <f t="shared" si="4"/>
        <v>148</v>
      </c>
      <c r="B16" s="2" t="str">
        <f>"1952-07-21"</f>
        <v>1952-07-21</v>
      </c>
      <c r="C16">
        <v>9</v>
      </c>
      <c r="D16">
        <f t="shared" si="5"/>
        <v>358</v>
      </c>
      <c r="E16">
        <f t="shared" si="3"/>
        <v>15</v>
      </c>
      <c r="G16" t="str">
        <f t="shared" si="0"/>
        <v>insert into game (matchid, matchdate, game_type, country) values (148, '1952-07-21', 9, 358);</v>
      </c>
    </row>
    <row r="17" spans="1:7" x14ac:dyDescent="0.25">
      <c r="A17">
        <f t="shared" si="4"/>
        <v>149</v>
      </c>
      <c r="B17" s="2" t="str">
        <f>"1952-07-21"</f>
        <v>1952-07-21</v>
      </c>
      <c r="C17">
        <v>9</v>
      </c>
      <c r="D17">
        <f t="shared" si="5"/>
        <v>358</v>
      </c>
      <c r="E17">
        <f t="shared" si="3"/>
        <v>16</v>
      </c>
      <c r="G17" t="str">
        <f t="shared" si="0"/>
        <v>insert into game (matchid, matchdate, game_type, country) values (149, '1952-07-21', 9, 358);</v>
      </c>
    </row>
    <row r="18" spans="1:7" x14ac:dyDescent="0.25">
      <c r="A18">
        <f t="shared" si="4"/>
        <v>150</v>
      </c>
      <c r="B18" s="2" t="str">
        <f>"1952-07-21"</f>
        <v>1952-07-21</v>
      </c>
      <c r="C18">
        <v>9</v>
      </c>
      <c r="D18">
        <f t="shared" si="5"/>
        <v>358</v>
      </c>
      <c r="E18">
        <f t="shared" si="3"/>
        <v>17</v>
      </c>
      <c r="G18" t="str">
        <f t="shared" si="0"/>
        <v>insert into game (matchid, matchdate, game_type, country) values (150, '1952-07-21', 9, 358);</v>
      </c>
    </row>
    <row r="19" spans="1:7" x14ac:dyDescent="0.25">
      <c r="A19">
        <f t="shared" si="4"/>
        <v>151</v>
      </c>
      <c r="B19" s="2" t="str">
        <f>"1952-07-22"</f>
        <v>1952-07-22</v>
      </c>
      <c r="C19">
        <v>9</v>
      </c>
      <c r="D19">
        <f t="shared" si="5"/>
        <v>358</v>
      </c>
      <c r="E19">
        <f t="shared" si="3"/>
        <v>18</v>
      </c>
      <c r="G19" t="str">
        <f t="shared" si="0"/>
        <v>insert into game (matchid, matchdate, game_type, country) values (151, '1952-07-22', 9, 358);</v>
      </c>
    </row>
    <row r="20" spans="1:7" x14ac:dyDescent="0.25">
      <c r="A20">
        <f t="shared" si="4"/>
        <v>152</v>
      </c>
      <c r="B20" s="2" t="str">
        <f>"1952-07-23"</f>
        <v>1952-07-23</v>
      </c>
      <c r="C20">
        <v>3</v>
      </c>
      <c r="D20">
        <f t="shared" si="5"/>
        <v>358</v>
      </c>
      <c r="E20">
        <f t="shared" si="3"/>
        <v>19</v>
      </c>
      <c r="G20" t="str">
        <f t="shared" si="0"/>
        <v>insert into game (matchid, matchdate, game_type, country) values (152, '1952-07-23', 3, 358);</v>
      </c>
    </row>
    <row r="21" spans="1:7" x14ac:dyDescent="0.25">
      <c r="A21">
        <f t="shared" si="4"/>
        <v>153</v>
      </c>
      <c r="B21" s="2" t="str">
        <f>"1952-07-24"</f>
        <v>1952-07-24</v>
      </c>
      <c r="C21">
        <v>3</v>
      </c>
      <c r="D21">
        <f t="shared" si="5"/>
        <v>358</v>
      </c>
      <c r="E21">
        <f t="shared" si="3"/>
        <v>20</v>
      </c>
      <c r="G21" t="str">
        <f t="shared" si="0"/>
        <v>insert into game (matchid, matchdate, game_type, country) values (153, '1952-07-24', 3, 358);</v>
      </c>
    </row>
    <row r="22" spans="1:7" x14ac:dyDescent="0.25">
      <c r="A22">
        <f t="shared" si="4"/>
        <v>154</v>
      </c>
      <c r="B22" s="2" t="str">
        <f>"1952-07-24"</f>
        <v>1952-07-24</v>
      </c>
      <c r="C22">
        <v>3</v>
      </c>
      <c r="D22">
        <f t="shared" si="5"/>
        <v>358</v>
      </c>
      <c r="E22">
        <f t="shared" si="3"/>
        <v>21</v>
      </c>
      <c r="G22" t="str">
        <f t="shared" si="0"/>
        <v>insert into game (matchid, matchdate, game_type, country) values (154, '1952-07-24', 3, 358);</v>
      </c>
    </row>
    <row r="23" spans="1:7" x14ac:dyDescent="0.25">
      <c r="A23">
        <f t="shared" si="4"/>
        <v>155</v>
      </c>
      <c r="B23" s="2" t="str">
        <f>"1952-07-25"</f>
        <v>1952-07-25</v>
      </c>
      <c r="C23">
        <v>3</v>
      </c>
      <c r="D23">
        <f t="shared" si="5"/>
        <v>358</v>
      </c>
      <c r="E23">
        <f t="shared" si="3"/>
        <v>22</v>
      </c>
      <c r="G23" t="str">
        <f t="shared" si="0"/>
        <v>insert into game (matchid, matchdate, game_type, country) values (155, '1952-07-25', 3, 358);</v>
      </c>
    </row>
    <row r="24" spans="1:7" x14ac:dyDescent="0.25">
      <c r="A24">
        <f t="shared" si="4"/>
        <v>156</v>
      </c>
      <c r="B24" s="2" t="str">
        <f>"1952-07-28"</f>
        <v>1952-07-28</v>
      </c>
      <c r="C24">
        <v>4</v>
      </c>
      <c r="D24">
        <f t="shared" si="5"/>
        <v>358</v>
      </c>
      <c r="E24">
        <f t="shared" si="3"/>
        <v>23</v>
      </c>
      <c r="G24" t="str">
        <f t="shared" si="0"/>
        <v>insert into game (matchid, matchdate, game_type, country) values (156, '1952-07-28', 4, 358);</v>
      </c>
    </row>
    <row r="25" spans="1:7" x14ac:dyDescent="0.25">
      <c r="A25">
        <f t="shared" si="4"/>
        <v>157</v>
      </c>
      <c r="B25" s="2" t="str">
        <f>"1952-07-29"</f>
        <v>1952-07-29</v>
      </c>
      <c r="C25">
        <v>4</v>
      </c>
      <c r="D25">
        <f t="shared" si="5"/>
        <v>358</v>
      </c>
      <c r="E25">
        <f t="shared" si="3"/>
        <v>24</v>
      </c>
      <c r="G25" t="str">
        <f t="shared" si="0"/>
        <v>insert into game (matchid, matchdate, game_type, country) values (157, '1952-07-29', 4, 358);</v>
      </c>
    </row>
    <row r="26" spans="1:7" x14ac:dyDescent="0.25">
      <c r="A26">
        <f t="shared" si="4"/>
        <v>158</v>
      </c>
      <c r="B26" s="2" t="str">
        <f>"1952-08-01"</f>
        <v>1952-08-01</v>
      </c>
      <c r="C26">
        <v>13</v>
      </c>
      <c r="D26">
        <f t="shared" si="5"/>
        <v>358</v>
      </c>
      <c r="E26">
        <f t="shared" si="3"/>
        <v>25</v>
      </c>
      <c r="G26" t="str">
        <f t="shared" si="0"/>
        <v>insert into game (matchid, matchdate, game_type, country) values (158, '1952-08-01', 13, 358);</v>
      </c>
    </row>
    <row r="27" spans="1:7" x14ac:dyDescent="0.25">
      <c r="A27">
        <f t="shared" si="4"/>
        <v>159</v>
      </c>
      <c r="B27" s="2" t="str">
        <f>"1952-08-02"</f>
        <v>1952-08-02</v>
      </c>
      <c r="C27">
        <v>14</v>
      </c>
      <c r="D27">
        <f t="shared" si="5"/>
        <v>358</v>
      </c>
      <c r="E27">
        <f t="shared" ref="E27" si="6">E26+1</f>
        <v>26</v>
      </c>
      <c r="G27" t="str">
        <f t="shared" si="0"/>
        <v>insert into game (matchid, matchdate, game_type, country) values (159, '1952-08-02', 14, 358);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'1948'!A101+ 1</f>
        <v>595</v>
      </c>
      <c r="B30" s="3">
        <f>A2</f>
        <v>134</v>
      </c>
      <c r="C30" s="3">
        <v>38</v>
      </c>
      <c r="D30" s="3">
        <v>10</v>
      </c>
      <c r="E30" s="3">
        <v>2</v>
      </c>
      <c r="F30" s="3">
        <v>2</v>
      </c>
      <c r="G30" s="3" t="str">
        <f t="shared" ref="G30:G101" si="7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(595, 134, 38, 10, 2, 2);</v>
      </c>
    </row>
    <row r="31" spans="1:7" x14ac:dyDescent="0.25">
      <c r="A31" s="3">
        <f>A30+1</f>
        <v>596</v>
      </c>
      <c r="B31" s="3">
        <f>B30</f>
        <v>134</v>
      </c>
      <c r="C31" s="3">
        <v>38</v>
      </c>
      <c r="D31" s="3">
        <v>5</v>
      </c>
      <c r="E31" s="3">
        <v>0</v>
      </c>
      <c r="F31" s="3">
        <v>1</v>
      </c>
      <c r="G31" s="3" t="str">
        <f t="shared" si="7"/>
        <v>insert into game_score (id, matchid, squad, goals, points, time_type) values (596, 134, 38, 5, 0, 1);</v>
      </c>
    </row>
    <row r="32" spans="1:7" x14ac:dyDescent="0.25">
      <c r="A32" s="3">
        <f t="shared" ref="A32:A99" si="8">A31+1</f>
        <v>597</v>
      </c>
      <c r="B32" s="3">
        <f>B30</f>
        <v>134</v>
      </c>
      <c r="C32" s="3">
        <v>91</v>
      </c>
      <c r="D32" s="3">
        <v>1</v>
      </c>
      <c r="E32" s="3">
        <v>0</v>
      </c>
      <c r="F32" s="3">
        <v>2</v>
      </c>
      <c r="G32" s="3" t="str">
        <f t="shared" si="7"/>
        <v>insert into game_score (id, matchid, squad, goals, points, time_type) values (597, 134, 91, 1, 0, 2);</v>
      </c>
    </row>
    <row r="33" spans="1:7" x14ac:dyDescent="0.25">
      <c r="A33" s="3">
        <f t="shared" si="8"/>
        <v>598</v>
      </c>
      <c r="B33" s="3">
        <f>B30</f>
        <v>134</v>
      </c>
      <c r="C33" s="3">
        <v>91</v>
      </c>
      <c r="D33" s="3">
        <v>0</v>
      </c>
      <c r="E33" s="3">
        <v>0</v>
      </c>
      <c r="F33" s="3">
        <v>1</v>
      </c>
      <c r="G33" s="3" t="str">
        <f t="shared" si="7"/>
        <v>insert into game_score (id, matchid, squad, goals, points, time_type) values (598, 134, 91, 0, 0, 1);</v>
      </c>
    </row>
    <row r="34" spans="1:7" x14ac:dyDescent="0.25">
      <c r="A34" s="4">
        <f t="shared" si="8"/>
        <v>599</v>
      </c>
      <c r="B34" s="4">
        <f>B30+1</f>
        <v>135</v>
      </c>
      <c r="C34" s="4">
        <v>7097</v>
      </c>
      <c r="D34" s="4">
        <v>0</v>
      </c>
      <c r="E34" s="4">
        <v>0</v>
      </c>
      <c r="F34" s="4">
        <v>2</v>
      </c>
      <c r="G34" s="4" t="str">
        <f t="shared" si="7"/>
        <v>insert into game_score (id, matchid, squad, goals, points, time_type) values (599, 135, 7097, 0, 0, 2);</v>
      </c>
    </row>
    <row r="35" spans="1:7" x14ac:dyDescent="0.25">
      <c r="A35" s="4">
        <f t="shared" si="8"/>
        <v>600</v>
      </c>
      <c r="B35" s="4">
        <f>B34</f>
        <v>135</v>
      </c>
      <c r="C35" s="4">
        <v>7097</v>
      </c>
      <c r="D35" s="4">
        <v>0</v>
      </c>
      <c r="E35" s="4">
        <v>0</v>
      </c>
      <c r="F35" s="4">
        <v>1</v>
      </c>
      <c r="G35" s="4" t="str">
        <f t="shared" si="7"/>
        <v>insert into game_score (id, matchid, squad, goals, points, time_type) values (600, 135, 7097, 0, 0, 1);</v>
      </c>
    </row>
    <row r="36" spans="1:7" x14ac:dyDescent="0.25">
      <c r="A36" s="4">
        <f t="shared" si="8"/>
        <v>601</v>
      </c>
      <c r="B36" s="4">
        <f>B34</f>
        <v>135</v>
      </c>
      <c r="C36" s="4">
        <v>359</v>
      </c>
      <c r="D36" s="4">
        <v>0</v>
      </c>
      <c r="E36" s="4">
        <v>0</v>
      </c>
      <c r="F36" s="4">
        <v>2</v>
      </c>
      <c r="G36" s="4" t="str">
        <f t="shared" si="7"/>
        <v>insert into game_score (id, matchid, squad, goals, points, time_type) values (601, 135, 359, 0, 0, 2);</v>
      </c>
    </row>
    <row r="37" spans="1:7" x14ac:dyDescent="0.25">
      <c r="A37" s="4">
        <f t="shared" si="8"/>
        <v>602</v>
      </c>
      <c r="B37" s="4">
        <f>B34</f>
        <v>135</v>
      </c>
      <c r="C37" s="4">
        <v>359</v>
      </c>
      <c r="D37" s="4">
        <v>0</v>
      </c>
      <c r="E37" s="4">
        <v>0</v>
      </c>
      <c r="F37" s="4">
        <v>1</v>
      </c>
      <c r="G37" s="4" t="str">
        <f t="shared" si="7"/>
        <v>insert into game_score (id, matchid, squad, goals, points, time_type) values (602, 135, 359, 0, 0, 1);</v>
      </c>
    </row>
    <row r="38" spans="1:7" x14ac:dyDescent="0.25">
      <c r="A38" s="4">
        <f t="shared" si="8"/>
        <v>603</v>
      </c>
      <c r="B38" s="4">
        <f>B36</f>
        <v>135</v>
      </c>
      <c r="C38" s="4">
        <v>7097</v>
      </c>
      <c r="D38" s="4">
        <v>2</v>
      </c>
      <c r="E38" s="4">
        <v>2</v>
      </c>
      <c r="F38" s="4">
        <v>4</v>
      </c>
      <c r="G38" s="4" t="str">
        <f t="shared" ref="G38:G41" si="9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(603, 135, 7097, 2, 2, 4);</v>
      </c>
    </row>
    <row r="39" spans="1:7" x14ac:dyDescent="0.25">
      <c r="A39" s="4">
        <f t="shared" si="8"/>
        <v>604</v>
      </c>
      <c r="B39" s="4">
        <f>B36</f>
        <v>135</v>
      </c>
      <c r="C39" s="4">
        <v>7097</v>
      </c>
      <c r="D39" s="4">
        <v>2</v>
      </c>
      <c r="E39" s="4">
        <v>0</v>
      </c>
      <c r="F39" s="4">
        <v>3</v>
      </c>
      <c r="G39" s="4" t="str">
        <f t="shared" si="9"/>
        <v>insert into game_score (id, matchid, squad, goals, points, time_type) values (604, 135, 7097, 2, 0, 3);</v>
      </c>
    </row>
    <row r="40" spans="1:7" x14ac:dyDescent="0.25">
      <c r="A40" s="4">
        <f t="shared" si="8"/>
        <v>605</v>
      </c>
      <c r="B40" s="4">
        <f>B38</f>
        <v>135</v>
      </c>
      <c r="C40" s="4">
        <v>359</v>
      </c>
      <c r="D40" s="4">
        <v>1</v>
      </c>
      <c r="E40" s="4">
        <v>0</v>
      </c>
      <c r="F40" s="4">
        <v>4</v>
      </c>
      <c r="G40" s="4" t="str">
        <f t="shared" si="9"/>
        <v>insert into game_score (id, matchid, squad, goals, points, time_type) values (605, 135, 359, 1, 0, 4);</v>
      </c>
    </row>
    <row r="41" spans="1:7" x14ac:dyDescent="0.25">
      <c r="A41" s="4">
        <f t="shared" si="8"/>
        <v>606</v>
      </c>
      <c r="B41" s="4">
        <f>B38</f>
        <v>135</v>
      </c>
      <c r="C41" s="4">
        <v>359</v>
      </c>
      <c r="D41" s="4">
        <v>1</v>
      </c>
      <c r="E41" s="4">
        <v>0</v>
      </c>
      <c r="F41" s="4">
        <v>3</v>
      </c>
      <c r="G41" s="4" t="str">
        <f t="shared" si="9"/>
        <v>insert into game_score (id, matchid, squad, goals, points, time_type) values (606, 135, 359, 1, 0, 3);</v>
      </c>
    </row>
    <row r="42" spans="1:7" x14ac:dyDescent="0.25">
      <c r="A42" s="3">
        <f t="shared" si="8"/>
        <v>607</v>
      </c>
      <c r="B42" s="3">
        <f>B34+1</f>
        <v>136</v>
      </c>
      <c r="C42" s="3">
        <v>40</v>
      </c>
      <c r="D42" s="3">
        <v>1</v>
      </c>
      <c r="E42" s="3">
        <v>0</v>
      </c>
      <c r="F42" s="3">
        <v>2</v>
      </c>
      <c r="G42" s="3" t="str">
        <f t="shared" si="7"/>
        <v>insert into game_score (id, matchid, squad, goals, points, time_type) values (607, 136, 40, 1, 0, 2);</v>
      </c>
    </row>
    <row r="43" spans="1:7" x14ac:dyDescent="0.25">
      <c r="A43" s="3">
        <f t="shared" si="8"/>
        <v>608</v>
      </c>
      <c r="B43" s="3">
        <f>B42</f>
        <v>136</v>
      </c>
      <c r="C43" s="3">
        <v>40</v>
      </c>
      <c r="D43" s="3">
        <v>0</v>
      </c>
      <c r="E43" s="3">
        <v>0</v>
      </c>
      <c r="F43" s="3">
        <v>1</v>
      </c>
      <c r="G43" s="3" t="str">
        <f t="shared" si="7"/>
        <v>insert into game_score (id, matchid, squad, goals, points, time_type) values (608, 136, 40, 0, 0, 1);</v>
      </c>
    </row>
    <row r="44" spans="1:7" x14ac:dyDescent="0.25">
      <c r="A44" s="3">
        <f t="shared" si="8"/>
        <v>609</v>
      </c>
      <c r="B44" s="3">
        <f>B42</f>
        <v>136</v>
      </c>
      <c r="C44" s="3">
        <v>36</v>
      </c>
      <c r="D44" s="3">
        <v>2</v>
      </c>
      <c r="E44" s="3">
        <v>2</v>
      </c>
      <c r="F44" s="3">
        <v>2</v>
      </c>
      <c r="G44" s="3" t="str">
        <f t="shared" si="7"/>
        <v>insert into game_score (id, matchid, squad, goals, points, time_type) values (609, 136, 36, 2, 2, 2);</v>
      </c>
    </row>
    <row r="45" spans="1:7" x14ac:dyDescent="0.25">
      <c r="A45" s="3">
        <f t="shared" si="8"/>
        <v>610</v>
      </c>
      <c r="B45" s="3">
        <f>B42</f>
        <v>136</v>
      </c>
      <c r="C45" s="3">
        <v>36</v>
      </c>
      <c r="D45" s="3">
        <v>1</v>
      </c>
      <c r="E45" s="3">
        <v>0</v>
      </c>
      <c r="F45" s="3">
        <v>1</v>
      </c>
      <c r="G45" s="3" t="str">
        <f t="shared" si="7"/>
        <v>insert into game_score (id, matchid, squad, goals, points, time_type) values (610, 136, 36, 1, 0, 1);</v>
      </c>
    </row>
    <row r="46" spans="1:7" x14ac:dyDescent="0.25">
      <c r="A46" s="4">
        <f t="shared" si="8"/>
        <v>611</v>
      </c>
      <c r="B46" s="4">
        <f>B42+1</f>
        <v>137</v>
      </c>
      <c r="C46" s="4">
        <v>45</v>
      </c>
      <c r="D46" s="6">
        <v>2</v>
      </c>
      <c r="E46" s="6">
        <v>2</v>
      </c>
      <c r="F46" s="4">
        <v>2</v>
      </c>
      <c r="G46" s="4" t="str">
        <f t="shared" si="7"/>
        <v>insert into game_score (id, matchid, squad, goals, points, time_type) values (611, 137, 45, 2, 2, 2);</v>
      </c>
    </row>
    <row r="47" spans="1:7" x14ac:dyDescent="0.25">
      <c r="A47" s="4">
        <f t="shared" si="8"/>
        <v>612</v>
      </c>
      <c r="B47" s="4">
        <f>B46</f>
        <v>137</v>
      </c>
      <c r="C47" s="4">
        <v>45</v>
      </c>
      <c r="D47" s="6">
        <v>2</v>
      </c>
      <c r="E47" s="6">
        <v>0</v>
      </c>
      <c r="F47" s="4">
        <v>1</v>
      </c>
      <c r="G47" s="4" t="str">
        <f t="shared" si="7"/>
        <v>insert into game_score (id, matchid, squad, goals, points, time_type) values (612, 137, 45, 2, 0, 1);</v>
      </c>
    </row>
    <row r="48" spans="1:7" x14ac:dyDescent="0.25">
      <c r="A48" s="4">
        <f t="shared" si="8"/>
        <v>613</v>
      </c>
      <c r="B48" s="4">
        <f>B46</f>
        <v>137</v>
      </c>
      <c r="C48" s="4">
        <v>30</v>
      </c>
      <c r="D48" s="6">
        <v>1</v>
      </c>
      <c r="E48" s="6">
        <v>0</v>
      </c>
      <c r="F48" s="4">
        <v>2</v>
      </c>
      <c r="G48" s="4" t="str">
        <f t="shared" si="7"/>
        <v>insert into game_score (id, matchid, squad, goals, points, time_type) values (613, 137, 30, 1, 0, 2);</v>
      </c>
    </row>
    <row r="49" spans="1:7" x14ac:dyDescent="0.25">
      <c r="A49" s="4">
        <f t="shared" si="8"/>
        <v>614</v>
      </c>
      <c r="B49" s="4">
        <f>B46</f>
        <v>137</v>
      </c>
      <c r="C49" s="4">
        <v>30</v>
      </c>
      <c r="D49" s="6">
        <v>0</v>
      </c>
      <c r="E49" s="6">
        <v>0</v>
      </c>
      <c r="F49" s="4">
        <v>1</v>
      </c>
      <c r="G49" s="4" t="str">
        <f t="shared" si="7"/>
        <v>insert into game_score (id, matchid, squad, goals, points, time_type) values (614, 137, 30, 0, 0, 1);</v>
      </c>
    </row>
    <row r="50" spans="1:7" x14ac:dyDescent="0.25">
      <c r="A50" s="3">
        <f t="shared" si="8"/>
        <v>615</v>
      </c>
      <c r="B50" s="3">
        <f>B46+1</f>
        <v>138</v>
      </c>
      <c r="C50" s="3">
        <v>48</v>
      </c>
      <c r="D50" s="5">
        <v>2</v>
      </c>
      <c r="E50" s="5">
        <v>2</v>
      </c>
      <c r="F50" s="3">
        <v>2</v>
      </c>
      <c r="G50" s="3" t="str">
        <f t="shared" si="7"/>
        <v>insert into game_score (id, matchid, squad, goals, points, time_type) values (615, 138, 48, 2, 2, 2);</v>
      </c>
    </row>
    <row r="51" spans="1:7" x14ac:dyDescent="0.25">
      <c r="A51" s="3">
        <f t="shared" si="8"/>
        <v>616</v>
      </c>
      <c r="B51" s="3">
        <f>B50</f>
        <v>138</v>
      </c>
      <c r="C51" s="3">
        <v>48</v>
      </c>
      <c r="D51" s="5">
        <v>1</v>
      </c>
      <c r="E51" s="5">
        <v>0</v>
      </c>
      <c r="F51" s="3">
        <v>1</v>
      </c>
      <c r="G51" s="3" t="str">
        <f t="shared" si="7"/>
        <v>insert into game_score (id, matchid, squad, goals, points, time_type) values (616, 138, 48, 1, 0, 1);</v>
      </c>
    </row>
    <row r="52" spans="1:7" x14ac:dyDescent="0.25">
      <c r="A52" s="3">
        <f t="shared" si="8"/>
        <v>617</v>
      </c>
      <c r="B52" s="3">
        <f>B50</f>
        <v>138</v>
      </c>
      <c r="C52" s="3">
        <v>33</v>
      </c>
      <c r="D52" s="5">
        <v>1</v>
      </c>
      <c r="E52" s="5">
        <v>0</v>
      </c>
      <c r="F52" s="3">
        <v>2</v>
      </c>
      <c r="G52" s="3" t="str">
        <f t="shared" si="7"/>
        <v>insert into game_score (id, matchid, squad, goals, points, time_type) values (617, 138, 33, 1, 0, 2);</v>
      </c>
    </row>
    <row r="53" spans="1:7" x14ac:dyDescent="0.25">
      <c r="A53" s="3">
        <f t="shared" si="8"/>
        <v>618</v>
      </c>
      <c r="B53" s="3">
        <f>B50</f>
        <v>138</v>
      </c>
      <c r="C53" s="3">
        <v>33</v>
      </c>
      <c r="D53" s="5">
        <v>1</v>
      </c>
      <c r="E53" s="5">
        <v>0</v>
      </c>
      <c r="F53" s="3">
        <v>1</v>
      </c>
      <c r="G53" s="3" t="str">
        <f t="shared" si="7"/>
        <v>insert into game_score (id, matchid, squad, goals, points, time_type) values (618, 138, 33, 1, 0, 1);</v>
      </c>
    </row>
    <row r="54" spans="1:7" x14ac:dyDescent="0.25">
      <c r="A54" s="4">
        <f t="shared" si="8"/>
        <v>619</v>
      </c>
      <c r="B54" s="4">
        <f>B50+1</f>
        <v>139</v>
      </c>
      <c r="C54" s="4">
        <v>20</v>
      </c>
      <c r="D54" s="6">
        <v>5</v>
      </c>
      <c r="E54" s="6">
        <v>2</v>
      </c>
      <c r="F54" s="4">
        <v>2</v>
      </c>
      <c r="G54" s="4" t="str">
        <f t="shared" si="7"/>
        <v>insert into game_score (id, matchid, squad, goals, points, time_type) values (619, 139, 20, 5, 2, 2);</v>
      </c>
    </row>
    <row r="55" spans="1:7" x14ac:dyDescent="0.25">
      <c r="A55" s="4">
        <f t="shared" si="8"/>
        <v>620</v>
      </c>
      <c r="B55" s="4">
        <f>B54</f>
        <v>139</v>
      </c>
      <c r="C55" s="4">
        <v>20</v>
      </c>
      <c r="D55" s="6">
        <v>2</v>
      </c>
      <c r="E55" s="6">
        <v>0</v>
      </c>
      <c r="F55" s="4">
        <v>1</v>
      </c>
      <c r="G55" s="4" t="str">
        <f t="shared" si="7"/>
        <v>insert into game_score (id, matchid, squad, goals, points, time_type) values (620, 139, 20, 2, 0, 1);</v>
      </c>
    </row>
    <row r="56" spans="1:7" x14ac:dyDescent="0.25">
      <c r="A56" s="4">
        <f t="shared" si="8"/>
        <v>621</v>
      </c>
      <c r="B56" s="4">
        <f>B54</f>
        <v>139</v>
      </c>
      <c r="C56" s="4">
        <v>56</v>
      </c>
      <c r="D56" s="6">
        <v>4</v>
      </c>
      <c r="E56" s="6">
        <v>0</v>
      </c>
      <c r="F56" s="4">
        <v>2</v>
      </c>
      <c r="G56" s="4" t="str">
        <f t="shared" si="7"/>
        <v>insert into game_score (id, matchid, squad, goals, points, time_type) values (621, 139, 56, 4, 0, 2);</v>
      </c>
    </row>
    <row r="57" spans="1:7" x14ac:dyDescent="0.25">
      <c r="A57" s="4">
        <f t="shared" si="8"/>
        <v>622</v>
      </c>
      <c r="B57" s="4">
        <f>B54</f>
        <v>139</v>
      </c>
      <c r="C57" s="4">
        <v>56</v>
      </c>
      <c r="D57" s="6">
        <v>2</v>
      </c>
      <c r="E57" s="6">
        <v>0</v>
      </c>
      <c r="F57" s="4">
        <v>1</v>
      </c>
      <c r="G57" s="4" t="str">
        <f t="shared" si="7"/>
        <v>insert into game_score (id, matchid, squad, goals, points, time_type) values (622, 139, 56, 2, 0, 1);</v>
      </c>
    </row>
    <row r="58" spans="1:7" x14ac:dyDescent="0.25">
      <c r="A58" s="3">
        <f t="shared" si="8"/>
        <v>623</v>
      </c>
      <c r="B58" s="3">
        <f>B54+1</f>
        <v>140</v>
      </c>
      <c r="C58" s="3">
        <v>31</v>
      </c>
      <c r="D58" s="5">
        <v>1</v>
      </c>
      <c r="E58" s="5">
        <v>0</v>
      </c>
      <c r="F58" s="3">
        <v>2</v>
      </c>
      <c r="G58" s="3" t="str">
        <f t="shared" si="7"/>
        <v>insert into game_score (id, matchid, squad, goals, points, time_type) values (623, 140, 31, 1, 0, 2);</v>
      </c>
    </row>
    <row r="59" spans="1:7" x14ac:dyDescent="0.25">
      <c r="A59" s="3">
        <f t="shared" si="8"/>
        <v>624</v>
      </c>
      <c r="B59" s="3">
        <f>B58</f>
        <v>140</v>
      </c>
      <c r="C59" s="3">
        <v>31</v>
      </c>
      <c r="D59" s="5">
        <v>1</v>
      </c>
      <c r="E59" s="5">
        <v>0</v>
      </c>
      <c r="F59" s="3">
        <v>1</v>
      </c>
      <c r="G59" s="3" t="str">
        <f t="shared" si="7"/>
        <v>insert into game_score (id, matchid, squad, goals, points, time_type) values (624, 140, 31, 1, 0, 1);</v>
      </c>
    </row>
    <row r="60" spans="1:7" x14ac:dyDescent="0.25">
      <c r="A60" s="3">
        <f t="shared" si="8"/>
        <v>625</v>
      </c>
      <c r="B60" s="3">
        <f>B58</f>
        <v>140</v>
      </c>
      <c r="C60" s="3">
        <v>55</v>
      </c>
      <c r="D60" s="5">
        <v>5</v>
      </c>
      <c r="E60" s="5">
        <v>2</v>
      </c>
      <c r="F60" s="3">
        <v>2</v>
      </c>
      <c r="G60" s="3" t="str">
        <f t="shared" si="7"/>
        <v>insert into game_score (id, matchid, squad, goals, points, time_type) values (625, 140, 55, 5, 2, 2);</v>
      </c>
    </row>
    <row r="61" spans="1:7" x14ac:dyDescent="0.25">
      <c r="A61" s="3">
        <f t="shared" si="8"/>
        <v>626</v>
      </c>
      <c r="B61" s="3">
        <f>B58</f>
        <v>140</v>
      </c>
      <c r="C61" s="3">
        <v>55</v>
      </c>
      <c r="D61" s="5">
        <v>3</v>
      </c>
      <c r="E61" s="5">
        <v>0</v>
      </c>
      <c r="F61" s="3">
        <v>1</v>
      </c>
      <c r="G61" s="3" t="str">
        <f t="shared" si="7"/>
        <v>insert into game_score (id, matchid, squad, goals, points, time_type) values (626, 140, 55, 3, 0, 1);</v>
      </c>
    </row>
    <row r="62" spans="1:7" x14ac:dyDescent="0.25">
      <c r="A62" s="4">
        <f t="shared" si="8"/>
        <v>627</v>
      </c>
      <c r="B62" s="4">
        <f>B58+1</f>
        <v>141</v>
      </c>
      <c r="C62" s="6">
        <v>39</v>
      </c>
      <c r="D62" s="6">
        <v>8</v>
      </c>
      <c r="E62" s="6">
        <v>2</v>
      </c>
      <c r="F62" s="4">
        <v>2</v>
      </c>
      <c r="G62" s="4" t="str">
        <f t="shared" si="7"/>
        <v>insert into game_score (id, matchid, squad, goals, points, time_type) values (627, 141, 39, 8, 2, 2);</v>
      </c>
    </row>
    <row r="63" spans="1:7" x14ac:dyDescent="0.25">
      <c r="A63" s="4">
        <f t="shared" si="8"/>
        <v>628</v>
      </c>
      <c r="B63" s="4">
        <f>B62</f>
        <v>141</v>
      </c>
      <c r="C63" s="6">
        <v>39</v>
      </c>
      <c r="D63" s="6">
        <v>3</v>
      </c>
      <c r="E63" s="7">
        <v>0</v>
      </c>
      <c r="F63" s="4">
        <v>1</v>
      </c>
      <c r="G63" s="4" t="str">
        <f t="shared" si="7"/>
        <v>insert into game_score (id, matchid, squad, goals, points, time_type) values (628, 141, 39, 3, 0, 1);</v>
      </c>
    </row>
    <row r="64" spans="1:7" x14ac:dyDescent="0.25">
      <c r="A64" s="4">
        <f t="shared" si="8"/>
        <v>629</v>
      </c>
      <c r="B64" s="4">
        <f>B62</f>
        <v>141</v>
      </c>
      <c r="C64" s="6">
        <v>1</v>
      </c>
      <c r="D64" s="6">
        <v>0</v>
      </c>
      <c r="E64" s="6">
        <v>0</v>
      </c>
      <c r="F64" s="4">
        <v>2</v>
      </c>
      <c r="G64" s="4" t="str">
        <f t="shared" si="7"/>
        <v>insert into game_score (id, matchid, squad, goals, points, time_type) values (629, 141, 1, 0, 0, 2);</v>
      </c>
    </row>
    <row r="65" spans="1:7" x14ac:dyDescent="0.25">
      <c r="A65" s="4">
        <f t="shared" si="8"/>
        <v>630</v>
      </c>
      <c r="B65" s="4">
        <f>B62</f>
        <v>141</v>
      </c>
      <c r="C65" s="6">
        <v>1</v>
      </c>
      <c r="D65" s="6">
        <v>0</v>
      </c>
      <c r="E65" s="6">
        <v>0</v>
      </c>
      <c r="F65" s="4">
        <v>1</v>
      </c>
      <c r="G65" s="4" t="str">
        <f t="shared" si="7"/>
        <v>insert into game_score (id, matchid, squad, goals, points, time_type) values (630, 141, 1, 0, 0, 1);</v>
      </c>
    </row>
    <row r="66" spans="1:7" x14ac:dyDescent="0.25">
      <c r="A66" s="3">
        <f t="shared" si="8"/>
        <v>631</v>
      </c>
      <c r="B66" s="3">
        <f>B62+1</f>
        <v>142</v>
      </c>
      <c r="C66" s="3">
        <v>352</v>
      </c>
      <c r="D66" s="5">
        <v>1</v>
      </c>
      <c r="E66" s="5">
        <v>0</v>
      </c>
      <c r="F66" s="3">
        <v>2</v>
      </c>
      <c r="G66" s="3" t="str">
        <f t="shared" si="7"/>
        <v>insert into game_score (id, matchid, squad, goals, points, time_type) values (631, 142, 352, 1, 0, 2);</v>
      </c>
    </row>
    <row r="67" spans="1:7" x14ac:dyDescent="0.25">
      <c r="A67" s="3">
        <f t="shared" si="8"/>
        <v>632</v>
      </c>
      <c r="B67" s="3">
        <f>B66</f>
        <v>142</v>
      </c>
      <c r="C67" s="3">
        <v>352</v>
      </c>
      <c r="D67" s="5">
        <v>0</v>
      </c>
      <c r="E67" s="5">
        <v>0</v>
      </c>
      <c r="F67" s="3">
        <v>1</v>
      </c>
      <c r="G67" s="3" t="str">
        <f t="shared" si="7"/>
        <v>insert into game_score (id, matchid, squad, goals, points, time_type) values (632, 142, 352, 0, 0, 1);</v>
      </c>
    </row>
    <row r="68" spans="1:7" x14ac:dyDescent="0.25">
      <c r="A68" s="3">
        <f t="shared" si="8"/>
        <v>633</v>
      </c>
      <c r="B68" s="3">
        <f>B66</f>
        <v>142</v>
      </c>
      <c r="C68" s="3">
        <v>44</v>
      </c>
      <c r="D68" s="5">
        <v>1</v>
      </c>
      <c r="E68" s="5">
        <v>0</v>
      </c>
      <c r="F68" s="3">
        <v>2</v>
      </c>
      <c r="G68" s="3" t="str">
        <f t="shared" si="7"/>
        <v>insert into game_score (id, matchid, squad, goals, points, time_type) values (633, 142, 44, 1, 0, 2);</v>
      </c>
    </row>
    <row r="69" spans="1:7" x14ac:dyDescent="0.25">
      <c r="A69" s="3">
        <f t="shared" si="8"/>
        <v>634</v>
      </c>
      <c r="B69" s="3">
        <f>B66</f>
        <v>142</v>
      </c>
      <c r="C69" s="3">
        <v>44</v>
      </c>
      <c r="D69" s="5">
        <v>1</v>
      </c>
      <c r="E69" s="5">
        <v>0</v>
      </c>
      <c r="F69" s="3">
        <v>1</v>
      </c>
      <c r="G69" s="3" t="str">
        <f t="shared" si="7"/>
        <v>insert into game_score (id, matchid, squad, goals, points, time_type) values (634, 142, 44, 1, 0, 1);</v>
      </c>
    </row>
    <row r="70" spans="1:7" x14ac:dyDescent="0.25">
      <c r="A70" s="3">
        <f t="shared" si="8"/>
        <v>635</v>
      </c>
      <c r="B70" s="3">
        <f>B67</f>
        <v>142</v>
      </c>
      <c r="C70" s="3">
        <v>352</v>
      </c>
      <c r="D70" s="5">
        <v>5</v>
      </c>
      <c r="E70" s="5">
        <v>2</v>
      </c>
      <c r="F70" s="3">
        <v>4</v>
      </c>
      <c r="G70" s="3" t="str">
        <f t="shared" si="7"/>
        <v>insert into game_score (id, matchid, squad, goals, points, time_type) values (635, 142, 352, 5, 2, 4);</v>
      </c>
    </row>
    <row r="71" spans="1:7" x14ac:dyDescent="0.25">
      <c r="A71" s="3">
        <f t="shared" si="8"/>
        <v>636</v>
      </c>
      <c r="B71" s="3">
        <f>B68</f>
        <v>142</v>
      </c>
      <c r="C71" s="3">
        <v>352</v>
      </c>
      <c r="D71" s="5">
        <v>5</v>
      </c>
      <c r="E71" s="5">
        <v>0</v>
      </c>
      <c r="F71" s="3">
        <v>3</v>
      </c>
      <c r="G71" s="3" t="str">
        <f t="shared" si="7"/>
        <v>insert into game_score (id, matchid, squad, goals, points, time_type) values (636, 142, 352, 5, 0, 3);</v>
      </c>
    </row>
    <row r="72" spans="1:7" x14ac:dyDescent="0.25">
      <c r="A72" s="3">
        <f t="shared" si="8"/>
        <v>637</v>
      </c>
      <c r="B72" s="3">
        <f>B69</f>
        <v>142</v>
      </c>
      <c r="C72" s="3">
        <v>44</v>
      </c>
      <c r="D72" s="5">
        <v>3</v>
      </c>
      <c r="E72" s="5">
        <v>0</v>
      </c>
      <c r="F72" s="3">
        <v>4</v>
      </c>
      <c r="G72" s="3" t="str">
        <f t="shared" si="7"/>
        <v>insert into game_score (id, matchid, squad, goals, points, time_type) values (637, 142, 44, 3, 0, 4);</v>
      </c>
    </row>
    <row r="73" spans="1:7" x14ac:dyDescent="0.25">
      <c r="A73" s="3">
        <f t="shared" si="8"/>
        <v>638</v>
      </c>
      <c r="B73" s="3">
        <f>B70</f>
        <v>142</v>
      </c>
      <c r="C73" s="3">
        <v>44</v>
      </c>
      <c r="D73" s="5">
        <v>2</v>
      </c>
      <c r="E73" s="5">
        <v>0</v>
      </c>
      <c r="F73" s="3">
        <v>3</v>
      </c>
      <c r="G73" s="3" t="str">
        <f t="shared" si="7"/>
        <v>insert into game_score (id, matchid, squad, goals, points, time_type) values (638, 142, 44, 2, 0, 3);</v>
      </c>
    </row>
    <row r="74" spans="1:7" x14ac:dyDescent="0.25">
      <c r="A74" s="4">
        <f t="shared" si="8"/>
        <v>639</v>
      </c>
      <c r="B74" s="4">
        <f>B66+1</f>
        <v>143</v>
      </c>
      <c r="C74" s="4">
        <v>358</v>
      </c>
      <c r="D74" s="6">
        <v>3</v>
      </c>
      <c r="E74" s="6">
        <v>0</v>
      </c>
      <c r="F74" s="4">
        <v>2</v>
      </c>
      <c r="G74" s="4" t="str">
        <f t="shared" si="7"/>
        <v>insert into game_score (id, matchid, squad, goals, points, time_type) values (639, 143, 358, 3, 0, 2);</v>
      </c>
    </row>
    <row r="75" spans="1:7" x14ac:dyDescent="0.25">
      <c r="A75" s="4">
        <f t="shared" si="8"/>
        <v>640</v>
      </c>
      <c r="B75" s="4">
        <f>B74</f>
        <v>143</v>
      </c>
      <c r="C75" s="4">
        <v>358</v>
      </c>
      <c r="D75" s="6">
        <v>3</v>
      </c>
      <c r="E75" s="6">
        <v>0</v>
      </c>
      <c r="F75" s="4">
        <v>1</v>
      </c>
      <c r="G75" s="4" t="str">
        <f t="shared" si="7"/>
        <v>insert into game_score (id, matchid, squad, goals, points, time_type) values (640, 143, 358, 3, 0, 1);</v>
      </c>
    </row>
    <row r="76" spans="1:7" x14ac:dyDescent="0.25">
      <c r="A76" s="4">
        <f t="shared" si="8"/>
        <v>641</v>
      </c>
      <c r="B76" s="4">
        <f>B74</f>
        <v>143</v>
      </c>
      <c r="C76" s="4">
        <v>43</v>
      </c>
      <c r="D76" s="6">
        <v>4</v>
      </c>
      <c r="E76" s="6">
        <v>2</v>
      </c>
      <c r="F76" s="4">
        <v>2</v>
      </c>
      <c r="G76" s="4" t="str">
        <f t="shared" si="7"/>
        <v>insert into game_score (id, matchid, squad, goals, points, time_type) values (641, 143, 43, 4, 2, 2);</v>
      </c>
    </row>
    <row r="77" spans="1:7" x14ac:dyDescent="0.25">
      <c r="A77" s="4">
        <f t="shared" si="8"/>
        <v>642</v>
      </c>
      <c r="B77" s="4">
        <f>B74</f>
        <v>143</v>
      </c>
      <c r="C77" s="4">
        <v>43</v>
      </c>
      <c r="D77" s="6">
        <v>2</v>
      </c>
      <c r="E77" s="6">
        <v>0</v>
      </c>
      <c r="F77" s="4">
        <v>1</v>
      </c>
      <c r="G77" s="4" t="str">
        <f t="shared" si="7"/>
        <v>insert into game_score (id, matchid, squad, goals, points, time_type) values (642, 143, 43, 2, 0, 1);</v>
      </c>
    </row>
    <row r="78" spans="1:7" x14ac:dyDescent="0.25">
      <c r="A78" s="3">
        <f t="shared" si="8"/>
        <v>643</v>
      </c>
      <c r="B78" s="3">
        <f>B74+1</f>
        <v>144</v>
      </c>
      <c r="C78" s="3">
        <v>49228</v>
      </c>
      <c r="D78" s="5">
        <v>3</v>
      </c>
      <c r="E78" s="5">
        <v>2</v>
      </c>
      <c r="F78" s="3">
        <v>2</v>
      </c>
      <c r="G78" s="3" t="str">
        <f t="shared" si="7"/>
        <v>insert into game_score (id, matchid, squad, goals, points, time_type) values (643, 144, 49228, 3, 2, 2);</v>
      </c>
    </row>
    <row r="79" spans="1:7" x14ac:dyDescent="0.25">
      <c r="A79" s="3">
        <f t="shared" si="8"/>
        <v>644</v>
      </c>
      <c r="B79" s="3">
        <f>B78</f>
        <v>144</v>
      </c>
      <c r="C79" s="3">
        <v>49228</v>
      </c>
      <c r="D79" s="5">
        <v>2</v>
      </c>
      <c r="E79" s="5">
        <v>0</v>
      </c>
      <c r="F79" s="3">
        <v>1</v>
      </c>
      <c r="G79" s="3" t="str">
        <f t="shared" si="7"/>
        <v>insert into game_score (id, matchid, squad, goals, points, time_type) values (644, 144, 49228, 2, 0, 1);</v>
      </c>
    </row>
    <row r="80" spans="1:7" x14ac:dyDescent="0.25">
      <c r="A80" s="3">
        <f t="shared" si="8"/>
        <v>645</v>
      </c>
      <c r="B80" s="3">
        <f>B78</f>
        <v>144</v>
      </c>
      <c r="C80" s="3">
        <v>20</v>
      </c>
      <c r="D80" s="5">
        <v>1</v>
      </c>
      <c r="E80" s="5">
        <v>0</v>
      </c>
      <c r="F80" s="3">
        <v>2</v>
      </c>
      <c r="G80" s="3" t="str">
        <f t="shared" si="7"/>
        <v>insert into game_score (id, matchid, squad, goals, points, time_type) values (645, 144, 20, 1, 0, 2);</v>
      </c>
    </row>
    <row r="81" spans="1:7" x14ac:dyDescent="0.25">
      <c r="A81" s="3">
        <f t="shared" si="8"/>
        <v>646</v>
      </c>
      <c r="B81" s="3">
        <f>B78</f>
        <v>144</v>
      </c>
      <c r="C81" s="3">
        <v>20</v>
      </c>
      <c r="D81" s="5">
        <v>0</v>
      </c>
      <c r="E81" s="5">
        <v>0</v>
      </c>
      <c r="F81" s="3">
        <v>1</v>
      </c>
      <c r="G81" s="3" t="str">
        <f t="shared" si="7"/>
        <v>insert into game_score (id, matchid, squad, goals, points, time_type) values (646, 144, 20, 0, 0, 1);</v>
      </c>
    </row>
    <row r="82" spans="1:7" x14ac:dyDescent="0.25">
      <c r="A82" s="4">
        <f t="shared" si="8"/>
        <v>647</v>
      </c>
      <c r="B82" s="4">
        <f>B78+1</f>
        <v>145</v>
      </c>
      <c r="C82" s="4">
        <v>38</v>
      </c>
      <c r="D82" s="6">
        <v>5</v>
      </c>
      <c r="E82" s="6">
        <v>0</v>
      </c>
      <c r="F82" s="4">
        <v>2</v>
      </c>
      <c r="G82" s="4" t="str">
        <f t="shared" si="7"/>
        <v>insert into game_score (id, matchid, squad, goals, points, time_type) values (647, 145, 38, 5, 0, 2);</v>
      </c>
    </row>
    <row r="83" spans="1:7" x14ac:dyDescent="0.25">
      <c r="A83" s="4">
        <f t="shared" si="8"/>
        <v>648</v>
      </c>
      <c r="B83" s="4">
        <f>B82</f>
        <v>145</v>
      </c>
      <c r="C83" s="4">
        <v>38</v>
      </c>
      <c r="D83" s="6">
        <v>3</v>
      </c>
      <c r="E83" s="6">
        <v>0</v>
      </c>
      <c r="F83" s="4">
        <v>1</v>
      </c>
      <c r="G83" s="4" t="str">
        <f t="shared" si="7"/>
        <v>insert into game_score (id, matchid, squad, goals, points, time_type) values (648, 145, 38, 3, 0, 1);</v>
      </c>
    </row>
    <row r="84" spans="1:7" x14ac:dyDescent="0.25">
      <c r="A84" s="4">
        <f t="shared" si="8"/>
        <v>649</v>
      </c>
      <c r="B84" s="4">
        <f>B82</f>
        <v>145</v>
      </c>
      <c r="C84" s="4">
        <v>7097</v>
      </c>
      <c r="D84" s="6">
        <v>5</v>
      </c>
      <c r="E84" s="6">
        <v>0</v>
      </c>
      <c r="F84" s="4">
        <v>2</v>
      </c>
      <c r="G84" s="4" t="str">
        <f t="shared" si="7"/>
        <v>insert into game_score (id, matchid, squad, goals, points, time_type) values (649, 145, 7097, 5, 0, 2);</v>
      </c>
    </row>
    <row r="85" spans="1:7" x14ac:dyDescent="0.25">
      <c r="A85" s="4">
        <f t="shared" ref="A85:A90" si="10">A84+1</f>
        <v>650</v>
      </c>
      <c r="B85" s="4">
        <f>B82</f>
        <v>145</v>
      </c>
      <c r="C85" s="4">
        <v>7097</v>
      </c>
      <c r="D85" s="6">
        <v>0</v>
      </c>
      <c r="E85" s="6">
        <v>0</v>
      </c>
      <c r="F85" s="4">
        <v>1</v>
      </c>
      <c r="G85" s="4" t="str">
        <f t="shared" si="7"/>
        <v>insert into game_score (id, matchid, squad, goals, points, time_type) values (650, 145, 7097, 0, 0, 1);</v>
      </c>
    </row>
    <row r="86" spans="1:7" x14ac:dyDescent="0.25">
      <c r="A86" s="4">
        <f t="shared" si="10"/>
        <v>651</v>
      </c>
      <c r="B86" s="4">
        <f>B83</f>
        <v>145</v>
      </c>
      <c r="C86" s="4">
        <v>38</v>
      </c>
      <c r="D86" s="6">
        <v>5</v>
      </c>
      <c r="E86" s="6">
        <v>1</v>
      </c>
      <c r="F86" s="6">
        <v>4</v>
      </c>
      <c r="G86" s="4" t="str">
        <f t="shared" si="7"/>
        <v>insert into game_score (id, matchid, squad, goals, points, time_type) values (651, 145, 38, 5, 1, 4);</v>
      </c>
    </row>
    <row r="87" spans="1:7" x14ac:dyDescent="0.25">
      <c r="A87" s="4">
        <f t="shared" si="10"/>
        <v>652</v>
      </c>
      <c r="B87" s="4">
        <f>B84</f>
        <v>145</v>
      </c>
      <c r="C87" s="4">
        <v>38</v>
      </c>
      <c r="D87" s="6">
        <v>5</v>
      </c>
      <c r="E87" s="6">
        <v>0</v>
      </c>
      <c r="F87" s="6">
        <v>3</v>
      </c>
      <c r="G87" s="4" t="str">
        <f t="shared" si="7"/>
        <v>insert into game_score (id, matchid, squad, goals, points, time_type) values (652, 145, 38, 5, 0, 3);</v>
      </c>
    </row>
    <row r="88" spans="1:7" x14ac:dyDescent="0.25">
      <c r="A88" s="4">
        <f t="shared" si="10"/>
        <v>653</v>
      </c>
      <c r="B88" s="4">
        <f>B85</f>
        <v>145</v>
      </c>
      <c r="C88" s="4">
        <v>7097</v>
      </c>
      <c r="D88" s="6">
        <v>5</v>
      </c>
      <c r="E88" s="6">
        <v>1</v>
      </c>
      <c r="F88" s="6">
        <v>4</v>
      </c>
      <c r="G88" s="4" t="str">
        <f t="shared" si="7"/>
        <v>insert into game_score (id, matchid, squad, goals, points, time_type) values (653, 145, 7097, 5, 1, 4);</v>
      </c>
    </row>
    <row r="89" spans="1:7" x14ac:dyDescent="0.25">
      <c r="A89" s="4">
        <f t="shared" si="10"/>
        <v>654</v>
      </c>
      <c r="B89" s="4">
        <f>B86</f>
        <v>145</v>
      </c>
      <c r="C89" s="4">
        <v>7097</v>
      </c>
      <c r="D89" s="6">
        <v>5</v>
      </c>
      <c r="E89" s="6">
        <v>0</v>
      </c>
      <c r="F89" s="6">
        <v>3</v>
      </c>
      <c r="G89" s="4" t="str">
        <f t="shared" si="7"/>
        <v>insert into game_score (id, matchid, squad, goals, points, time_type) values (654, 145, 7097, 5, 0, 3);</v>
      </c>
    </row>
    <row r="90" spans="1:7" x14ac:dyDescent="0.25">
      <c r="A90" s="3">
        <f t="shared" si="10"/>
        <v>655</v>
      </c>
      <c r="B90" s="3">
        <f>B82+1</f>
        <v>146</v>
      </c>
      <c r="C90" s="3">
        <v>55</v>
      </c>
      <c r="D90" s="5">
        <v>2</v>
      </c>
      <c r="E90" s="5">
        <v>2</v>
      </c>
      <c r="F90" s="3">
        <v>2</v>
      </c>
      <c r="G90" s="3" t="str">
        <f t="shared" si="7"/>
        <v>insert into game_score (id, matchid, squad, goals, points, time_type) values (655, 146, 55, 2, 2, 2);</v>
      </c>
    </row>
    <row r="91" spans="1:7" x14ac:dyDescent="0.25">
      <c r="A91" s="3">
        <f t="shared" si="8"/>
        <v>656</v>
      </c>
      <c r="B91" s="3">
        <f>B90</f>
        <v>146</v>
      </c>
      <c r="C91" s="3">
        <v>55</v>
      </c>
      <c r="D91" s="5">
        <v>1</v>
      </c>
      <c r="E91" s="5">
        <v>0</v>
      </c>
      <c r="F91" s="3">
        <v>1</v>
      </c>
      <c r="G91" s="3" t="str">
        <f t="shared" si="7"/>
        <v>insert into game_score (id, matchid, squad, goals, points, time_type) values (656, 146, 55, 1, 0, 1);</v>
      </c>
    </row>
    <row r="92" spans="1:7" x14ac:dyDescent="0.25">
      <c r="A92" s="3">
        <f t="shared" si="8"/>
        <v>657</v>
      </c>
      <c r="B92" s="3">
        <f>B90</f>
        <v>146</v>
      </c>
      <c r="C92" s="3">
        <v>352</v>
      </c>
      <c r="D92" s="5">
        <v>1</v>
      </c>
      <c r="E92" s="5">
        <v>0</v>
      </c>
      <c r="F92" s="3">
        <v>2</v>
      </c>
      <c r="G92" s="3" t="str">
        <f t="shared" si="7"/>
        <v>insert into game_score (id, matchid, squad, goals, points, time_type) values (657, 146, 352, 1, 0, 2);</v>
      </c>
    </row>
    <row r="93" spans="1:7" x14ac:dyDescent="0.25">
      <c r="A93" s="3">
        <f t="shared" si="8"/>
        <v>658</v>
      </c>
      <c r="B93" s="3">
        <f>B90</f>
        <v>146</v>
      </c>
      <c r="C93" s="3">
        <v>352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(658, 146, 352, 0, 0, 1);</v>
      </c>
    </row>
    <row r="94" spans="1:7" x14ac:dyDescent="0.25">
      <c r="A94" s="4">
        <f t="shared" si="8"/>
        <v>659</v>
      </c>
      <c r="B94" s="4">
        <f>B90+1</f>
        <v>147</v>
      </c>
      <c r="C94" s="4">
        <v>36</v>
      </c>
      <c r="D94" s="6">
        <v>3</v>
      </c>
      <c r="E94" s="6">
        <v>2</v>
      </c>
      <c r="F94" s="4">
        <v>2</v>
      </c>
      <c r="G94" s="4" t="str">
        <f t="shared" si="7"/>
        <v>insert into game_score (id, matchid, squad, goals, points, time_type) values (659, 147, 36, 3, 2, 2);</v>
      </c>
    </row>
    <row r="95" spans="1:7" x14ac:dyDescent="0.25">
      <c r="A95" s="4">
        <f t="shared" si="8"/>
        <v>660</v>
      </c>
      <c r="B95" s="4">
        <f>B94</f>
        <v>147</v>
      </c>
      <c r="C95" s="4">
        <v>36</v>
      </c>
      <c r="D95" s="6">
        <v>2</v>
      </c>
      <c r="E95" s="6">
        <v>0</v>
      </c>
      <c r="F95" s="4">
        <v>1</v>
      </c>
      <c r="G95" s="4" t="str">
        <f t="shared" si="7"/>
        <v>insert into game_score (id, matchid, squad, goals, points, time_type) values (660, 147, 36, 2, 0, 1);</v>
      </c>
    </row>
    <row r="96" spans="1:7" x14ac:dyDescent="0.25">
      <c r="A96" s="4">
        <f t="shared" si="8"/>
        <v>661</v>
      </c>
      <c r="B96" s="4">
        <f>B94</f>
        <v>147</v>
      </c>
      <c r="C96" s="4">
        <v>39</v>
      </c>
      <c r="D96" s="6">
        <v>0</v>
      </c>
      <c r="E96" s="6">
        <v>0</v>
      </c>
      <c r="F96" s="4">
        <v>2</v>
      </c>
      <c r="G96" s="4" t="str">
        <f t="shared" si="7"/>
        <v>insert into game_score (id, matchid, squad, goals, points, time_type) values (661, 147, 39, 0, 0, 2);</v>
      </c>
    </row>
    <row r="97" spans="1:7" x14ac:dyDescent="0.25">
      <c r="A97" s="4">
        <f t="shared" si="8"/>
        <v>662</v>
      </c>
      <c r="B97" s="4">
        <f>B94</f>
        <v>147</v>
      </c>
      <c r="C97" s="4">
        <v>39</v>
      </c>
      <c r="D97" s="6">
        <v>0</v>
      </c>
      <c r="E97" s="6">
        <v>0</v>
      </c>
      <c r="F97" s="4">
        <v>1</v>
      </c>
      <c r="G97" s="4" t="str">
        <f t="shared" si="7"/>
        <v>insert into game_score (id, matchid, squad, goals, points, time_type) values (662, 147, 39, 0, 0, 1);</v>
      </c>
    </row>
    <row r="98" spans="1:7" x14ac:dyDescent="0.25">
      <c r="A98" s="3">
        <f t="shared" si="8"/>
        <v>663</v>
      </c>
      <c r="B98" s="3">
        <f>B94+1</f>
        <v>148</v>
      </c>
      <c r="C98" s="3">
        <v>45</v>
      </c>
      <c r="D98" s="5">
        <v>2</v>
      </c>
      <c r="E98" s="5">
        <v>2</v>
      </c>
      <c r="F98" s="3">
        <v>2</v>
      </c>
      <c r="G98" s="3" t="str">
        <f t="shared" si="7"/>
        <v>insert into game_score (id, matchid, squad, goals, points, time_type) values (663, 148, 45, 2, 2, 2);</v>
      </c>
    </row>
    <row r="99" spans="1:7" x14ac:dyDescent="0.25">
      <c r="A99" s="3">
        <f t="shared" si="8"/>
        <v>664</v>
      </c>
      <c r="B99" s="3">
        <f>B98</f>
        <v>148</v>
      </c>
      <c r="C99" s="3">
        <v>45</v>
      </c>
      <c r="D99" s="5">
        <v>1</v>
      </c>
      <c r="E99" s="5">
        <v>0</v>
      </c>
      <c r="F99" s="3">
        <v>1</v>
      </c>
      <c r="G99" s="3" t="str">
        <f t="shared" si="7"/>
        <v>insert into game_score (id, matchid, squad, goals, points, time_type) values (664, 148, 45, 1, 0, 1);</v>
      </c>
    </row>
    <row r="100" spans="1:7" x14ac:dyDescent="0.25">
      <c r="A100" s="3">
        <f t="shared" ref="A100:A149" si="11">A99+1</f>
        <v>665</v>
      </c>
      <c r="B100" s="3">
        <f>B98</f>
        <v>148</v>
      </c>
      <c r="C100" s="3">
        <v>48</v>
      </c>
      <c r="D100" s="5">
        <v>0</v>
      </c>
      <c r="E100" s="5">
        <v>0</v>
      </c>
      <c r="F100" s="3">
        <v>2</v>
      </c>
      <c r="G100" s="3" t="str">
        <f t="shared" si="7"/>
        <v>insert into game_score (id, matchid, squad, goals, points, time_type) values (665, 148, 48, 0, 0, 2);</v>
      </c>
    </row>
    <row r="101" spans="1:7" x14ac:dyDescent="0.25">
      <c r="A101" s="3">
        <f t="shared" si="11"/>
        <v>666</v>
      </c>
      <c r="B101" s="3">
        <f>B98</f>
        <v>148</v>
      </c>
      <c r="C101" s="3">
        <v>48</v>
      </c>
      <c r="D101" s="5">
        <v>0</v>
      </c>
      <c r="E101" s="5">
        <v>0</v>
      </c>
      <c r="F101" s="3">
        <v>1</v>
      </c>
      <c r="G101" s="3" t="str">
        <f t="shared" si="7"/>
        <v>insert into game_score (id, matchid, squad, goals, points, time_type) values (666, 148, 48, 0, 0, 1);</v>
      </c>
    </row>
    <row r="102" spans="1:7" x14ac:dyDescent="0.25">
      <c r="A102" s="4">
        <f t="shared" si="11"/>
        <v>667</v>
      </c>
      <c r="B102" s="4">
        <f>B98+1</f>
        <v>149</v>
      </c>
      <c r="C102" s="4">
        <v>46</v>
      </c>
      <c r="D102" s="6">
        <v>4</v>
      </c>
      <c r="E102" s="6">
        <v>2</v>
      </c>
      <c r="F102" s="4">
        <v>2</v>
      </c>
      <c r="G102" s="4" t="str">
        <f t="shared" ref="G102:G137" si="12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(667, 149, 46, 4, 2, 2);</v>
      </c>
    </row>
    <row r="103" spans="1:7" x14ac:dyDescent="0.25">
      <c r="A103" s="4">
        <f t="shared" si="11"/>
        <v>668</v>
      </c>
      <c r="B103" s="4">
        <f>B102</f>
        <v>149</v>
      </c>
      <c r="C103" s="4">
        <v>46</v>
      </c>
      <c r="D103" s="6">
        <v>2</v>
      </c>
      <c r="E103" s="6">
        <v>0</v>
      </c>
      <c r="F103" s="4">
        <v>1</v>
      </c>
      <c r="G103" s="4" t="str">
        <f t="shared" si="12"/>
        <v>insert into game_score (id, matchid, squad, goals, points, time_type) values (668, 149, 46, 2, 0, 1);</v>
      </c>
    </row>
    <row r="104" spans="1:7" x14ac:dyDescent="0.25">
      <c r="A104" s="4">
        <f t="shared" si="11"/>
        <v>669</v>
      </c>
      <c r="B104" s="4">
        <f>B102</f>
        <v>149</v>
      </c>
      <c r="C104" s="4">
        <v>47</v>
      </c>
      <c r="D104" s="6">
        <v>1</v>
      </c>
      <c r="E104" s="6">
        <v>0</v>
      </c>
      <c r="F104" s="4">
        <v>2</v>
      </c>
      <c r="G104" s="4" t="str">
        <f t="shared" si="12"/>
        <v>insert into game_score (id, matchid, squad, goals, points, time_type) values (669, 149, 47, 1, 0, 2);</v>
      </c>
    </row>
    <row r="105" spans="1:7" x14ac:dyDescent="0.25">
      <c r="A105" s="4">
        <f t="shared" si="11"/>
        <v>670</v>
      </c>
      <c r="B105" s="4">
        <f>B102</f>
        <v>149</v>
      </c>
      <c r="C105" s="4">
        <v>47</v>
      </c>
      <c r="D105" s="6">
        <v>0</v>
      </c>
      <c r="E105" s="6">
        <v>0</v>
      </c>
      <c r="F105" s="4">
        <v>1</v>
      </c>
      <c r="G105" s="4" t="str">
        <f t="shared" si="12"/>
        <v>insert into game_score (id, matchid, squad, goals, points, time_type) values (670, 149, 47, 0, 0, 1);</v>
      </c>
    </row>
    <row r="106" spans="1:7" x14ac:dyDescent="0.25">
      <c r="A106" s="3">
        <f t="shared" si="11"/>
        <v>671</v>
      </c>
      <c r="B106" s="3">
        <f>B102+1</f>
        <v>150</v>
      </c>
      <c r="C106" s="3">
        <v>90</v>
      </c>
      <c r="D106" s="5">
        <v>2</v>
      </c>
      <c r="E106" s="5">
        <v>2</v>
      </c>
      <c r="F106" s="3">
        <v>2</v>
      </c>
      <c r="G106" s="3" t="str">
        <f t="shared" si="12"/>
        <v>insert into game_score (id, matchid, squad, goals, points, time_type) values (671, 150, 90, 2, 2, 2);</v>
      </c>
    </row>
    <row r="107" spans="1:7" x14ac:dyDescent="0.25">
      <c r="A107" s="3">
        <f t="shared" si="11"/>
        <v>672</v>
      </c>
      <c r="B107" s="3">
        <f>B106</f>
        <v>150</v>
      </c>
      <c r="C107" s="3">
        <v>90</v>
      </c>
      <c r="D107" s="5">
        <v>1</v>
      </c>
      <c r="E107" s="5">
        <v>0</v>
      </c>
      <c r="F107" s="3">
        <v>1</v>
      </c>
      <c r="G107" s="3" t="str">
        <f t="shared" si="12"/>
        <v>insert into game_score (id, matchid, squad, goals, points, time_type) values (672, 150, 90, 1, 0, 1);</v>
      </c>
    </row>
    <row r="108" spans="1:7" x14ac:dyDescent="0.25">
      <c r="A108" s="3">
        <f t="shared" si="11"/>
        <v>673</v>
      </c>
      <c r="B108" s="3">
        <f>B106</f>
        <v>150</v>
      </c>
      <c r="C108" s="3">
        <v>599</v>
      </c>
      <c r="D108" s="5">
        <v>1</v>
      </c>
      <c r="E108" s="5">
        <v>0</v>
      </c>
      <c r="F108" s="3">
        <v>2</v>
      </c>
      <c r="G108" s="3" t="str">
        <f t="shared" si="12"/>
        <v>insert into game_score (id, matchid, squad, goals, points, time_type) values (673, 150, 599, 1, 0, 2);</v>
      </c>
    </row>
    <row r="109" spans="1:7" x14ac:dyDescent="0.25">
      <c r="A109" s="3">
        <f t="shared" si="11"/>
        <v>674</v>
      </c>
      <c r="B109" s="3">
        <f>B106</f>
        <v>150</v>
      </c>
      <c r="C109" s="3">
        <v>599</v>
      </c>
      <c r="D109" s="5">
        <v>0</v>
      </c>
      <c r="E109" s="5">
        <v>0</v>
      </c>
      <c r="F109" s="3">
        <v>1</v>
      </c>
      <c r="G109" s="3" t="str">
        <f t="shared" si="12"/>
        <v>insert into game_score (id, matchid, squad, goals, points, time_type) values (674, 150, 599, 0, 0, 1);</v>
      </c>
    </row>
    <row r="110" spans="1:7" x14ac:dyDescent="0.25">
      <c r="A110" s="4">
        <f t="shared" si="11"/>
        <v>675</v>
      </c>
      <c r="B110" s="4">
        <f>B106+1</f>
        <v>151</v>
      </c>
      <c r="C110" s="4">
        <v>38</v>
      </c>
      <c r="D110" s="6">
        <v>3</v>
      </c>
      <c r="E110" s="6">
        <v>2</v>
      </c>
      <c r="F110" s="4">
        <v>2</v>
      </c>
      <c r="G110" s="4" t="str">
        <f t="shared" si="12"/>
        <v>insert into game_score (id, matchid, squad, goals, points, time_type) values (675, 151, 38, 3, 2, 2);</v>
      </c>
    </row>
    <row r="111" spans="1:7" x14ac:dyDescent="0.25">
      <c r="A111" s="4">
        <f t="shared" si="11"/>
        <v>676</v>
      </c>
      <c r="B111" s="4">
        <f>B110</f>
        <v>151</v>
      </c>
      <c r="C111" s="4">
        <v>39</v>
      </c>
      <c r="D111" s="6">
        <v>2</v>
      </c>
      <c r="E111" s="6">
        <v>0</v>
      </c>
      <c r="F111" s="4">
        <v>1</v>
      </c>
      <c r="G111" s="4" t="str">
        <f t="shared" si="12"/>
        <v>insert into game_score (id, matchid, squad, goals, points, time_type) values (676, 151, 39, 2, 0, 1);</v>
      </c>
    </row>
    <row r="112" spans="1:7" x14ac:dyDescent="0.25">
      <c r="A112" s="4">
        <f t="shared" si="11"/>
        <v>677</v>
      </c>
      <c r="B112" s="4">
        <f>B110</f>
        <v>151</v>
      </c>
      <c r="C112" s="4">
        <v>7097</v>
      </c>
      <c r="D112" s="6">
        <v>1</v>
      </c>
      <c r="E112" s="6">
        <v>0</v>
      </c>
      <c r="F112" s="4">
        <v>2</v>
      </c>
      <c r="G112" s="4" t="str">
        <f t="shared" si="12"/>
        <v>insert into game_score (id, matchid, squad, goals, points, time_type) values (677, 151, 7097, 1, 0, 2);</v>
      </c>
    </row>
    <row r="113" spans="1:7" x14ac:dyDescent="0.25">
      <c r="A113" s="4">
        <f t="shared" si="11"/>
        <v>678</v>
      </c>
      <c r="B113" s="4">
        <f>B110</f>
        <v>151</v>
      </c>
      <c r="C113" s="4">
        <v>7097</v>
      </c>
      <c r="D113" s="6">
        <v>1</v>
      </c>
      <c r="E113" s="6">
        <v>0</v>
      </c>
      <c r="F113" s="4">
        <v>1</v>
      </c>
      <c r="G113" s="4" t="str">
        <f t="shared" si="12"/>
        <v>insert into game_score (id, matchid, squad, goals, points, time_type) values (678, 151, 7097, 1, 0, 1);</v>
      </c>
    </row>
    <row r="114" spans="1:7" x14ac:dyDescent="0.25">
      <c r="A114" s="3">
        <f t="shared" si="11"/>
        <v>679</v>
      </c>
      <c r="B114" s="3">
        <f>B110+1</f>
        <v>152</v>
      </c>
      <c r="C114" s="3">
        <v>46</v>
      </c>
      <c r="D114" s="5">
        <v>3</v>
      </c>
      <c r="E114" s="5">
        <v>2</v>
      </c>
      <c r="F114" s="3">
        <v>2</v>
      </c>
      <c r="G114" s="3" t="str">
        <f t="shared" si="12"/>
        <v>insert into game_score (id, matchid, squad, goals, points, time_type) values (679, 152, 46, 3, 2, 2);</v>
      </c>
    </row>
    <row r="115" spans="1:7" x14ac:dyDescent="0.25">
      <c r="A115" s="3">
        <f t="shared" si="11"/>
        <v>680</v>
      </c>
      <c r="B115" s="3">
        <f>B114</f>
        <v>152</v>
      </c>
      <c r="C115" s="3">
        <v>46</v>
      </c>
      <c r="D115" s="5">
        <v>0</v>
      </c>
      <c r="E115" s="5">
        <v>0</v>
      </c>
      <c r="F115" s="3">
        <v>1</v>
      </c>
      <c r="G115" s="3" t="str">
        <f t="shared" si="12"/>
        <v>insert into game_score (id, matchid, squad, goals, points, time_type) values (680, 152, 46, 0, 0, 1);</v>
      </c>
    </row>
    <row r="116" spans="1:7" x14ac:dyDescent="0.25">
      <c r="A116" s="3">
        <f t="shared" si="11"/>
        <v>681</v>
      </c>
      <c r="B116" s="3">
        <f>B114</f>
        <v>152</v>
      </c>
      <c r="C116" s="3">
        <v>43</v>
      </c>
      <c r="D116" s="5">
        <v>1</v>
      </c>
      <c r="E116" s="5">
        <v>0</v>
      </c>
      <c r="F116" s="3">
        <v>2</v>
      </c>
      <c r="G116" s="3" t="str">
        <f t="shared" si="12"/>
        <v>insert into game_score (id, matchid, squad, goals, points, time_type) values (681, 152, 43, 1, 0, 2);</v>
      </c>
    </row>
    <row r="117" spans="1:7" x14ac:dyDescent="0.25">
      <c r="A117" s="3">
        <f t="shared" si="11"/>
        <v>682</v>
      </c>
      <c r="B117" s="3">
        <f>B114</f>
        <v>152</v>
      </c>
      <c r="C117" s="3">
        <v>43</v>
      </c>
      <c r="D117" s="5">
        <v>1</v>
      </c>
      <c r="E117" s="5">
        <v>0</v>
      </c>
      <c r="F117" s="3">
        <v>1</v>
      </c>
      <c r="G117" s="3" t="str">
        <f t="shared" si="12"/>
        <v>insert into game_score (id, matchid, squad, goals, points, time_type) values (682, 152, 43, 1, 0, 1);</v>
      </c>
    </row>
    <row r="118" spans="1:7" x14ac:dyDescent="0.25">
      <c r="A118" s="4">
        <f t="shared" si="11"/>
        <v>683</v>
      </c>
      <c r="B118" s="4">
        <f>B114+1</f>
        <v>153</v>
      </c>
      <c r="C118" s="4">
        <v>49228</v>
      </c>
      <c r="D118" s="6">
        <v>2</v>
      </c>
      <c r="E118" s="6">
        <v>0</v>
      </c>
      <c r="F118" s="4">
        <v>2</v>
      </c>
      <c r="G118" s="4" t="str">
        <f t="shared" si="12"/>
        <v>insert into game_score (id, matchid, squad, goals, points, time_type) values (683, 153, 49228, 2, 0, 2);</v>
      </c>
    </row>
    <row r="119" spans="1:7" x14ac:dyDescent="0.25">
      <c r="A119" s="4">
        <f t="shared" si="11"/>
        <v>684</v>
      </c>
      <c r="B119" s="4">
        <f>B118</f>
        <v>153</v>
      </c>
      <c r="C119" s="4">
        <v>49228</v>
      </c>
      <c r="D119" s="6">
        <v>0</v>
      </c>
      <c r="E119" s="6">
        <v>0</v>
      </c>
      <c r="F119" s="4">
        <v>1</v>
      </c>
      <c r="G119" s="4" t="str">
        <f t="shared" si="12"/>
        <v>insert into game_score (id, matchid, squad, goals, points, time_type) values (684, 153, 49228, 0, 0, 1);</v>
      </c>
    </row>
    <row r="120" spans="1:7" x14ac:dyDescent="0.25">
      <c r="A120" s="4">
        <f t="shared" si="11"/>
        <v>685</v>
      </c>
      <c r="B120" s="4">
        <f>B118</f>
        <v>153</v>
      </c>
      <c r="C120" s="4">
        <v>55</v>
      </c>
      <c r="D120" s="6">
        <v>2</v>
      </c>
      <c r="E120" s="6">
        <v>0</v>
      </c>
      <c r="F120" s="4">
        <v>2</v>
      </c>
      <c r="G120" s="4" t="str">
        <f t="shared" si="12"/>
        <v>insert into game_score (id, matchid, squad, goals, points, time_type) values (685, 153, 55, 2, 0, 2);</v>
      </c>
    </row>
    <row r="121" spans="1:7" x14ac:dyDescent="0.25">
      <c r="A121" s="4">
        <f t="shared" ref="A121:A126" si="13">A120+1</f>
        <v>686</v>
      </c>
      <c r="B121" s="4">
        <f>B118</f>
        <v>153</v>
      </c>
      <c r="C121" s="4">
        <v>55</v>
      </c>
      <c r="D121" s="6">
        <v>1</v>
      </c>
      <c r="E121" s="6">
        <v>0</v>
      </c>
      <c r="F121" s="4">
        <v>1</v>
      </c>
      <c r="G121" s="4" t="str">
        <f t="shared" si="12"/>
        <v>insert into game_score (id, matchid, squad, goals, points, time_type) values (686, 153, 55, 1, 0, 1);</v>
      </c>
    </row>
    <row r="122" spans="1:7" x14ac:dyDescent="0.25">
      <c r="A122" s="4">
        <f t="shared" si="13"/>
        <v>687</v>
      </c>
      <c r="B122" s="4">
        <f>B119</f>
        <v>153</v>
      </c>
      <c r="C122" s="4">
        <v>49228</v>
      </c>
      <c r="D122" s="6">
        <v>4</v>
      </c>
      <c r="E122" s="6">
        <v>2</v>
      </c>
      <c r="F122" s="4">
        <v>4</v>
      </c>
      <c r="G122" s="4" t="str">
        <f t="shared" si="12"/>
        <v>insert into game_score (id, matchid, squad, goals, points, time_type) values (687, 153, 49228, 4, 2, 4);</v>
      </c>
    </row>
    <row r="123" spans="1:7" x14ac:dyDescent="0.25">
      <c r="A123" s="4">
        <f t="shared" si="13"/>
        <v>688</v>
      </c>
      <c r="B123" s="4">
        <f>B120</f>
        <v>153</v>
      </c>
      <c r="C123" s="4">
        <v>49228</v>
      </c>
      <c r="D123" s="6">
        <v>3</v>
      </c>
      <c r="E123" s="6">
        <v>0</v>
      </c>
      <c r="F123" s="4">
        <v>3</v>
      </c>
      <c r="G123" s="4" t="str">
        <f t="shared" si="12"/>
        <v>insert into game_score (id, matchid, squad, goals, points, time_type) values (688, 153, 49228, 3, 0, 3);</v>
      </c>
    </row>
    <row r="124" spans="1:7" x14ac:dyDescent="0.25">
      <c r="A124" s="4">
        <f t="shared" si="13"/>
        <v>689</v>
      </c>
      <c r="B124" s="4">
        <f>B121</f>
        <v>153</v>
      </c>
      <c r="C124" s="4">
        <v>55</v>
      </c>
      <c r="D124" s="6">
        <v>2</v>
      </c>
      <c r="E124" s="6">
        <v>0</v>
      </c>
      <c r="F124" s="4">
        <v>4</v>
      </c>
      <c r="G124" s="4" t="str">
        <f t="shared" si="12"/>
        <v>insert into game_score (id, matchid, squad, goals, points, time_type) values (689, 153, 55, 2, 0, 4);</v>
      </c>
    </row>
    <row r="125" spans="1:7" x14ac:dyDescent="0.25">
      <c r="A125" s="4">
        <f t="shared" si="13"/>
        <v>690</v>
      </c>
      <c r="B125" s="4">
        <f>B122</f>
        <v>153</v>
      </c>
      <c r="C125" s="4">
        <v>55</v>
      </c>
      <c r="D125" s="6">
        <v>2</v>
      </c>
      <c r="E125" s="6">
        <v>0</v>
      </c>
      <c r="F125" s="4">
        <v>3</v>
      </c>
      <c r="G125" s="4" t="str">
        <f t="shared" si="12"/>
        <v>insert into game_score (id, matchid, squad, goals, points, time_type) values (690, 153, 55, 2, 0, 3);</v>
      </c>
    </row>
    <row r="126" spans="1:7" x14ac:dyDescent="0.25">
      <c r="A126" s="3">
        <f t="shared" si="13"/>
        <v>691</v>
      </c>
      <c r="B126" s="3">
        <f>B118+1</f>
        <v>154</v>
      </c>
      <c r="C126" s="3">
        <v>36</v>
      </c>
      <c r="D126" s="5">
        <v>7</v>
      </c>
      <c r="E126" s="5">
        <v>2</v>
      </c>
      <c r="F126" s="3">
        <v>2</v>
      </c>
      <c r="G126" s="3" t="str">
        <f t="shared" si="12"/>
        <v>insert into game_score (id, matchid, squad, goals, points, time_type) values (691, 154, 36, 7, 2, 2);</v>
      </c>
    </row>
    <row r="127" spans="1:7" x14ac:dyDescent="0.25">
      <c r="A127" s="3">
        <f t="shared" si="11"/>
        <v>692</v>
      </c>
      <c r="B127" s="3">
        <f>B126</f>
        <v>154</v>
      </c>
      <c r="C127" s="3">
        <v>36</v>
      </c>
      <c r="D127" s="5">
        <v>2</v>
      </c>
      <c r="E127" s="5">
        <v>0</v>
      </c>
      <c r="F127" s="3">
        <v>1</v>
      </c>
      <c r="G127" s="3" t="str">
        <f t="shared" si="12"/>
        <v>insert into game_score (id, matchid, squad, goals, points, time_type) values (692, 154, 36, 2, 0, 1);</v>
      </c>
    </row>
    <row r="128" spans="1:7" x14ac:dyDescent="0.25">
      <c r="A128" s="3">
        <f t="shared" si="11"/>
        <v>693</v>
      </c>
      <c r="B128" s="3">
        <f>B126</f>
        <v>154</v>
      </c>
      <c r="C128" s="3">
        <v>90</v>
      </c>
      <c r="D128" s="5">
        <v>1</v>
      </c>
      <c r="E128" s="5">
        <v>0</v>
      </c>
      <c r="F128" s="3">
        <v>2</v>
      </c>
      <c r="G128" s="3" t="str">
        <f t="shared" si="12"/>
        <v>insert into game_score (id, matchid, squad, goals, points, time_type) values (693, 154, 90, 1, 0, 2);</v>
      </c>
    </row>
    <row r="129" spans="1:7" x14ac:dyDescent="0.25">
      <c r="A129" s="3">
        <f t="shared" si="11"/>
        <v>694</v>
      </c>
      <c r="B129" s="3">
        <f>B126</f>
        <v>154</v>
      </c>
      <c r="C129" s="3">
        <v>90</v>
      </c>
      <c r="D129" s="5">
        <v>0</v>
      </c>
      <c r="E129" s="5">
        <v>0</v>
      </c>
      <c r="F129" s="3">
        <v>1</v>
      </c>
      <c r="G129" s="3" t="str">
        <f t="shared" si="12"/>
        <v>insert into game_score (id, matchid, squad, goals, points, time_type) values (694, 154, 90, 0, 0, 1);</v>
      </c>
    </row>
    <row r="130" spans="1:7" x14ac:dyDescent="0.25">
      <c r="A130" s="4">
        <f t="shared" si="11"/>
        <v>695</v>
      </c>
      <c r="B130" s="4">
        <f>B126+1</f>
        <v>155</v>
      </c>
      <c r="C130" s="4">
        <v>38</v>
      </c>
      <c r="D130" s="6">
        <v>5</v>
      </c>
      <c r="E130" s="6">
        <v>2</v>
      </c>
      <c r="F130" s="4">
        <v>2</v>
      </c>
      <c r="G130" s="4" t="str">
        <f t="shared" si="12"/>
        <v>insert into game_score (id, matchid, squad, goals, points, time_type) values (695, 155, 38, 5, 2, 2);</v>
      </c>
    </row>
    <row r="131" spans="1:7" x14ac:dyDescent="0.25">
      <c r="A131" s="4">
        <f t="shared" si="11"/>
        <v>696</v>
      </c>
      <c r="B131" s="4">
        <f>B130</f>
        <v>155</v>
      </c>
      <c r="C131" s="4">
        <v>38</v>
      </c>
      <c r="D131" s="6">
        <v>3</v>
      </c>
      <c r="E131" s="6">
        <v>0</v>
      </c>
      <c r="F131" s="4">
        <v>1</v>
      </c>
      <c r="G131" s="4" t="str">
        <f t="shared" si="12"/>
        <v>insert into game_score (id, matchid, squad, goals, points, time_type) values (696, 155, 38, 3, 0, 1);</v>
      </c>
    </row>
    <row r="132" spans="1:7" x14ac:dyDescent="0.25">
      <c r="A132" s="4">
        <f t="shared" si="11"/>
        <v>697</v>
      </c>
      <c r="B132" s="4">
        <f>B130</f>
        <v>155</v>
      </c>
      <c r="C132" s="4">
        <v>45</v>
      </c>
      <c r="D132" s="6">
        <v>3</v>
      </c>
      <c r="E132" s="6">
        <v>0</v>
      </c>
      <c r="F132" s="4">
        <v>2</v>
      </c>
      <c r="G132" s="4" t="str">
        <f t="shared" si="12"/>
        <v>insert into game_score (id, matchid, squad, goals, points, time_type) values (697, 155, 45, 3, 0, 2);</v>
      </c>
    </row>
    <row r="133" spans="1:7" x14ac:dyDescent="0.25">
      <c r="A133" s="4">
        <f t="shared" si="11"/>
        <v>698</v>
      </c>
      <c r="B133" s="4">
        <f>B130</f>
        <v>155</v>
      </c>
      <c r="C133" s="4">
        <v>45</v>
      </c>
      <c r="D133" s="6">
        <v>1</v>
      </c>
      <c r="E133" s="6">
        <v>0</v>
      </c>
      <c r="F133" s="4">
        <v>1</v>
      </c>
      <c r="G133" s="4" t="str">
        <f t="shared" si="12"/>
        <v>insert into game_score (id, matchid, squad, goals, points, time_type) values (698, 155, 45, 1, 0, 1);</v>
      </c>
    </row>
    <row r="134" spans="1:7" x14ac:dyDescent="0.25">
      <c r="A134" s="3">
        <f t="shared" si="11"/>
        <v>699</v>
      </c>
      <c r="B134" s="3">
        <f>B130+1</f>
        <v>156</v>
      </c>
      <c r="C134" s="3">
        <v>36</v>
      </c>
      <c r="D134" s="5">
        <v>6</v>
      </c>
      <c r="E134" s="5">
        <v>2</v>
      </c>
      <c r="F134" s="3">
        <v>2</v>
      </c>
      <c r="G134" s="3" t="str">
        <f t="shared" si="12"/>
        <v>insert into game_score (id, matchid, squad, goals, points, time_type) values (699, 156, 36, 6, 2, 2);</v>
      </c>
    </row>
    <row r="135" spans="1:7" x14ac:dyDescent="0.25">
      <c r="A135" s="3">
        <f t="shared" si="11"/>
        <v>700</v>
      </c>
      <c r="B135" s="3">
        <f>B134</f>
        <v>156</v>
      </c>
      <c r="C135" s="3">
        <v>36</v>
      </c>
      <c r="D135" s="5">
        <v>3</v>
      </c>
      <c r="E135" s="5">
        <v>0</v>
      </c>
      <c r="F135" s="3">
        <v>1</v>
      </c>
      <c r="G135" s="3" t="str">
        <f t="shared" si="12"/>
        <v>insert into game_score (id, matchid, squad, goals, points, time_type) values (700, 156, 36, 3, 0, 1);</v>
      </c>
    </row>
    <row r="136" spans="1:7" x14ac:dyDescent="0.25">
      <c r="A136" s="3">
        <f t="shared" si="11"/>
        <v>701</v>
      </c>
      <c r="B136" s="3">
        <f>B134</f>
        <v>156</v>
      </c>
      <c r="C136" s="3">
        <v>46</v>
      </c>
      <c r="D136" s="5">
        <v>0</v>
      </c>
      <c r="E136" s="5">
        <v>0</v>
      </c>
      <c r="F136" s="3">
        <v>2</v>
      </c>
      <c r="G136" s="3" t="str">
        <f t="shared" si="12"/>
        <v>insert into game_score (id, matchid, squad, goals, points, time_type) values (701, 156, 46, 0, 0, 2);</v>
      </c>
    </row>
    <row r="137" spans="1:7" x14ac:dyDescent="0.25">
      <c r="A137" s="3">
        <f t="shared" si="11"/>
        <v>702</v>
      </c>
      <c r="B137" s="3">
        <f>B134</f>
        <v>156</v>
      </c>
      <c r="C137" s="3">
        <v>46</v>
      </c>
      <c r="D137" s="5">
        <v>0</v>
      </c>
      <c r="E137" s="5">
        <v>0</v>
      </c>
      <c r="F137" s="3">
        <v>1</v>
      </c>
      <c r="G137" s="3" t="str">
        <f t="shared" si="12"/>
        <v>insert into game_score (id, matchid, squad, goals, points, time_type) values (702, 156, 46, 0, 0, 1);</v>
      </c>
    </row>
    <row r="138" spans="1:7" x14ac:dyDescent="0.25">
      <c r="A138" s="4">
        <f t="shared" si="11"/>
        <v>703</v>
      </c>
      <c r="B138" s="4">
        <f>B134+1</f>
        <v>157</v>
      </c>
      <c r="C138" s="4">
        <v>38</v>
      </c>
      <c r="D138" s="6">
        <v>3</v>
      </c>
      <c r="E138" s="6">
        <v>2</v>
      </c>
      <c r="F138" s="4">
        <v>2</v>
      </c>
      <c r="G138" s="4" t="str">
        <f t="shared" ref="G138:G149" si="14">"insert into game_score (id, matchid, squad, goals, points, time_type) values (" &amp; A138 &amp; ", " &amp; B138 &amp; ", " &amp; C138 &amp; ", " &amp; D138 &amp; ", " &amp; E138 &amp; ", " &amp; F138 &amp; ");"</f>
        <v>insert into game_score (id, matchid, squad, goals, points, time_type) values (703, 157, 38, 3, 2, 2);</v>
      </c>
    </row>
    <row r="139" spans="1:7" x14ac:dyDescent="0.25">
      <c r="A139" s="4">
        <f t="shared" si="11"/>
        <v>704</v>
      </c>
      <c r="B139" s="4">
        <f>B138</f>
        <v>157</v>
      </c>
      <c r="C139" s="4">
        <v>38</v>
      </c>
      <c r="D139" s="6">
        <v>3</v>
      </c>
      <c r="E139" s="6">
        <v>0</v>
      </c>
      <c r="F139" s="4">
        <v>1</v>
      </c>
      <c r="G139" s="4" t="str">
        <f t="shared" si="14"/>
        <v>insert into game_score (id, matchid, squad, goals, points, time_type) values (704, 157, 38, 3, 0, 1);</v>
      </c>
    </row>
    <row r="140" spans="1:7" x14ac:dyDescent="0.25">
      <c r="A140" s="4">
        <f t="shared" si="11"/>
        <v>705</v>
      </c>
      <c r="B140" s="4">
        <f>B138</f>
        <v>157</v>
      </c>
      <c r="C140" s="4">
        <v>49228</v>
      </c>
      <c r="D140" s="6">
        <v>1</v>
      </c>
      <c r="E140" s="6">
        <v>0</v>
      </c>
      <c r="F140" s="4">
        <v>2</v>
      </c>
      <c r="G140" s="4" t="str">
        <f t="shared" si="14"/>
        <v>insert into game_score (id, matchid, squad, goals, points, time_type) values (705, 157, 49228, 1, 0, 2);</v>
      </c>
    </row>
    <row r="141" spans="1:7" x14ac:dyDescent="0.25">
      <c r="A141" s="4">
        <f t="shared" si="11"/>
        <v>706</v>
      </c>
      <c r="B141" s="4">
        <f>B138</f>
        <v>157</v>
      </c>
      <c r="C141" s="4">
        <v>49228</v>
      </c>
      <c r="D141" s="6">
        <v>1</v>
      </c>
      <c r="E141" s="6">
        <v>0</v>
      </c>
      <c r="F141" s="4">
        <v>1</v>
      </c>
      <c r="G141" s="4" t="str">
        <f t="shared" si="14"/>
        <v>insert into game_score (id, matchid, squad, goals, points, time_type) values (706, 157, 49228, 1, 0, 1);</v>
      </c>
    </row>
    <row r="142" spans="1:7" x14ac:dyDescent="0.25">
      <c r="A142" s="3">
        <f t="shared" si="11"/>
        <v>707</v>
      </c>
      <c r="B142" s="3">
        <f>B138+1</f>
        <v>158</v>
      </c>
      <c r="C142" s="3">
        <v>46</v>
      </c>
      <c r="D142" s="5">
        <v>2</v>
      </c>
      <c r="E142" s="5">
        <v>2</v>
      </c>
      <c r="F142" s="3">
        <v>2</v>
      </c>
      <c r="G142" s="3" t="str">
        <f t="shared" si="14"/>
        <v>insert into game_score (id, matchid, squad, goals, points, time_type) values (707, 158, 46, 2, 2, 2);</v>
      </c>
    </row>
    <row r="143" spans="1:7" x14ac:dyDescent="0.25">
      <c r="A143" s="3">
        <f t="shared" si="11"/>
        <v>708</v>
      </c>
      <c r="B143" s="3">
        <f>B142</f>
        <v>158</v>
      </c>
      <c r="C143" s="3">
        <v>46</v>
      </c>
      <c r="D143" s="5">
        <v>1</v>
      </c>
      <c r="E143" s="5">
        <v>0</v>
      </c>
      <c r="F143" s="3">
        <v>1</v>
      </c>
      <c r="G143" s="3" t="str">
        <f t="shared" si="14"/>
        <v>insert into game_score (id, matchid, squad, goals, points, time_type) values (708, 158, 46, 1, 0, 1);</v>
      </c>
    </row>
    <row r="144" spans="1:7" x14ac:dyDescent="0.25">
      <c r="A144" s="3">
        <f t="shared" si="11"/>
        <v>709</v>
      </c>
      <c r="B144" s="3">
        <f>B142</f>
        <v>158</v>
      </c>
      <c r="C144" s="3">
        <v>49228</v>
      </c>
      <c r="D144" s="5">
        <v>0</v>
      </c>
      <c r="E144" s="5">
        <v>0</v>
      </c>
      <c r="F144" s="3">
        <v>2</v>
      </c>
      <c r="G144" s="3" t="str">
        <f t="shared" si="14"/>
        <v>insert into game_score (id, matchid, squad, goals, points, time_type) values (709, 158, 49228, 0, 0, 2);</v>
      </c>
    </row>
    <row r="145" spans="1:7" x14ac:dyDescent="0.25">
      <c r="A145" s="3">
        <f t="shared" si="11"/>
        <v>710</v>
      </c>
      <c r="B145" s="3">
        <f>B142</f>
        <v>158</v>
      </c>
      <c r="C145" s="3">
        <v>49228</v>
      </c>
      <c r="D145" s="5">
        <v>0</v>
      </c>
      <c r="E145" s="5">
        <v>0</v>
      </c>
      <c r="F145" s="3">
        <v>1</v>
      </c>
      <c r="G145" s="3" t="str">
        <f t="shared" si="14"/>
        <v>insert into game_score (id, matchid, squad, goals, points, time_type) values (710, 158, 49228, 0, 0, 1);</v>
      </c>
    </row>
    <row r="146" spans="1:7" x14ac:dyDescent="0.25">
      <c r="A146" s="4">
        <f t="shared" si="11"/>
        <v>711</v>
      </c>
      <c r="B146" s="4">
        <f>B142+1</f>
        <v>159</v>
      </c>
      <c r="C146" s="4">
        <v>38</v>
      </c>
      <c r="D146" s="6">
        <v>0</v>
      </c>
      <c r="E146" s="6">
        <v>0</v>
      </c>
      <c r="F146" s="4">
        <v>2</v>
      </c>
      <c r="G146" s="4" t="str">
        <f t="shared" si="14"/>
        <v>insert into game_score (id, matchid, squad, goals, points, time_type) values (711, 159, 38, 0, 0, 2);</v>
      </c>
    </row>
    <row r="147" spans="1:7" x14ac:dyDescent="0.25">
      <c r="A147" s="4">
        <f t="shared" si="11"/>
        <v>712</v>
      </c>
      <c r="B147" s="4">
        <f>B146</f>
        <v>159</v>
      </c>
      <c r="C147" s="4">
        <v>38</v>
      </c>
      <c r="D147" s="6">
        <v>0</v>
      </c>
      <c r="E147" s="6">
        <v>0</v>
      </c>
      <c r="F147" s="4">
        <v>1</v>
      </c>
      <c r="G147" s="4" t="str">
        <f t="shared" si="14"/>
        <v>insert into game_score (id, matchid, squad, goals, points, time_type) values (712, 159, 38, 0, 0, 1);</v>
      </c>
    </row>
    <row r="148" spans="1:7" x14ac:dyDescent="0.25">
      <c r="A148" s="4">
        <f t="shared" si="11"/>
        <v>713</v>
      </c>
      <c r="B148" s="4">
        <f>B146</f>
        <v>159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14"/>
        <v>insert into game_score (id, matchid, squad, goals, points, time_type) values (713, 159, 36, 2, 2, 2);</v>
      </c>
    </row>
    <row r="149" spans="1:7" x14ac:dyDescent="0.25">
      <c r="A149" s="4">
        <f t="shared" si="11"/>
        <v>714</v>
      </c>
      <c r="B149" s="4">
        <f>B146</f>
        <v>159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14"/>
        <v>insert into game_score (id, matchid, squad, goals, points, time_type) values (714, 159, 36, 0,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'1952'!A27+1</f>
        <v>160</v>
      </c>
      <c r="B2" s="2" t="str">
        <f>"1956-11-24"</f>
        <v>1956-11-24</v>
      </c>
      <c r="C2">
        <v>15</v>
      </c>
      <c r="D2">
        <v>61</v>
      </c>
      <c r="E2">
        <v>1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(160, '1956-11-24', 15, 61);</v>
      </c>
    </row>
    <row r="3" spans="1:7" x14ac:dyDescent="0.25">
      <c r="A3">
        <f t="shared" ref="A3:A13" si="1">A2+1</f>
        <v>161</v>
      </c>
      <c r="B3" s="2" t="str">
        <f>"1956-11-26"</f>
        <v>1956-11-26</v>
      </c>
      <c r="C3">
        <v>15</v>
      </c>
      <c r="D3">
        <f t="shared" ref="D3:D12" si="2">D2</f>
        <v>61</v>
      </c>
      <c r="E3">
        <f>E2+1</f>
        <v>2</v>
      </c>
      <c r="G3" t="str">
        <f t="shared" si="0"/>
        <v>insert into game (matchid, matchdate, game_type, country) values (161, '1956-11-26', 15, 61);</v>
      </c>
    </row>
    <row r="4" spans="1:7" x14ac:dyDescent="0.25">
      <c r="A4">
        <f t="shared" si="1"/>
        <v>162</v>
      </c>
      <c r="B4" s="2" t="str">
        <f>"1956-11-27"</f>
        <v>1956-11-27</v>
      </c>
      <c r="C4">
        <v>15</v>
      </c>
      <c r="D4">
        <f t="shared" si="2"/>
        <v>61</v>
      </c>
      <c r="E4">
        <f t="shared" ref="E4:E13" si="3">E3+1</f>
        <v>3</v>
      </c>
      <c r="G4" t="str">
        <f t="shared" si="0"/>
        <v>insert into game (matchid, matchdate, game_type, country) values (162, '1956-11-27', 15, 61);</v>
      </c>
    </row>
    <row r="5" spans="1:7" x14ac:dyDescent="0.25">
      <c r="A5">
        <f t="shared" si="1"/>
        <v>163</v>
      </c>
      <c r="B5" s="2" t="str">
        <f>"1956-11-28"</f>
        <v>1956-11-28</v>
      </c>
      <c r="C5">
        <v>3</v>
      </c>
      <c r="D5">
        <f t="shared" si="2"/>
        <v>61</v>
      </c>
      <c r="E5">
        <f t="shared" si="3"/>
        <v>4</v>
      </c>
      <c r="G5" t="str">
        <f t="shared" si="0"/>
        <v>insert into game (matchid, matchdate, game_type, country) values (163, '1956-11-28', 3, 61);</v>
      </c>
    </row>
    <row r="6" spans="1:7" x14ac:dyDescent="0.25">
      <c r="A6">
        <f t="shared" si="1"/>
        <v>164</v>
      </c>
      <c r="B6" s="2" t="str">
        <f>"1956-11-29"</f>
        <v>1956-11-29</v>
      </c>
      <c r="C6">
        <v>3</v>
      </c>
      <c r="D6">
        <f t="shared" si="2"/>
        <v>61</v>
      </c>
      <c r="E6">
        <f t="shared" si="3"/>
        <v>5</v>
      </c>
      <c r="G6" t="str">
        <f t="shared" si="0"/>
        <v>insert into game (matchid, matchdate, game_type, country) values (164, '1956-11-29', 3, 61);</v>
      </c>
    </row>
    <row r="7" spans="1:7" x14ac:dyDescent="0.25">
      <c r="A7">
        <f t="shared" si="1"/>
        <v>165</v>
      </c>
      <c r="B7" s="2" t="str">
        <f>"1956-11-30"</f>
        <v>1956-11-30</v>
      </c>
      <c r="C7">
        <v>3</v>
      </c>
      <c r="D7">
        <f t="shared" si="2"/>
        <v>61</v>
      </c>
      <c r="E7">
        <f t="shared" si="3"/>
        <v>6</v>
      </c>
      <c r="G7" t="str">
        <f t="shared" si="0"/>
        <v>insert into game (matchid, matchdate, game_type, country) values (165, '1956-11-30', 3, 61);</v>
      </c>
    </row>
    <row r="8" spans="1:7" x14ac:dyDescent="0.25">
      <c r="A8">
        <f t="shared" si="1"/>
        <v>166</v>
      </c>
      <c r="B8" s="2" t="str">
        <f>"1956-12-01"</f>
        <v>1956-12-01</v>
      </c>
      <c r="C8">
        <v>3</v>
      </c>
      <c r="D8">
        <f t="shared" si="2"/>
        <v>61</v>
      </c>
      <c r="E8">
        <f t="shared" si="3"/>
        <v>7</v>
      </c>
      <c r="G8" t="str">
        <f t="shared" si="0"/>
        <v>insert into game (matchid, matchdate, game_type, country) values (166, '1956-12-01', 3, 61);</v>
      </c>
    </row>
    <row r="9" spans="1:7" x14ac:dyDescent="0.25">
      <c r="A9">
        <f t="shared" si="1"/>
        <v>167</v>
      </c>
      <c r="B9" s="2" t="str">
        <f>"1956-12-01"</f>
        <v>1956-12-01</v>
      </c>
      <c r="C9">
        <v>3</v>
      </c>
      <c r="D9">
        <f t="shared" si="2"/>
        <v>61</v>
      </c>
      <c r="E9">
        <f t="shared" si="3"/>
        <v>8</v>
      </c>
      <c r="G9" t="str">
        <f t="shared" si="0"/>
        <v>insert into game (matchid, matchdate, game_type, country) values (167, '1956-12-01', 3, 61);</v>
      </c>
    </row>
    <row r="10" spans="1:7" x14ac:dyDescent="0.25">
      <c r="A10">
        <f t="shared" si="1"/>
        <v>168</v>
      </c>
      <c r="B10" s="2" t="str">
        <f>"1956-12-04"</f>
        <v>1956-12-04</v>
      </c>
      <c r="C10">
        <v>4</v>
      </c>
      <c r="D10">
        <f t="shared" si="2"/>
        <v>61</v>
      </c>
      <c r="E10">
        <f t="shared" si="3"/>
        <v>9</v>
      </c>
      <c r="G10" t="str">
        <f t="shared" si="0"/>
        <v>insert into game (matchid, matchdate, game_type, country) values (168, '1956-12-04', 4, 61);</v>
      </c>
    </row>
    <row r="11" spans="1:7" x14ac:dyDescent="0.25">
      <c r="A11">
        <f t="shared" si="1"/>
        <v>169</v>
      </c>
      <c r="B11" s="2" t="str">
        <f>"1956-12-05"</f>
        <v>1956-12-05</v>
      </c>
      <c r="C11">
        <v>4</v>
      </c>
      <c r="D11">
        <f t="shared" si="2"/>
        <v>61</v>
      </c>
      <c r="E11">
        <f t="shared" si="3"/>
        <v>10</v>
      </c>
      <c r="G11" t="str">
        <f t="shared" si="0"/>
        <v>insert into game (matchid, matchdate, game_type, country) values (169, '1956-12-05', 4, 61);</v>
      </c>
    </row>
    <row r="12" spans="1:7" x14ac:dyDescent="0.25">
      <c r="A12">
        <f t="shared" si="1"/>
        <v>170</v>
      </c>
      <c r="B12" s="2" t="str">
        <f>"1956-12-07"</f>
        <v>1956-12-07</v>
      </c>
      <c r="C12">
        <v>13</v>
      </c>
      <c r="D12">
        <f t="shared" si="2"/>
        <v>61</v>
      </c>
      <c r="E12">
        <f t="shared" si="3"/>
        <v>11</v>
      </c>
      <c r="G12" t="str">
        <f t="shared" si="0"/>
        <v>insert into game (matchid, matchdate, game_type, country) values (170, '1956-12-07', 13, 61);</v>
      </c>
    </row>
    <row r="13" spans="1:7" x14ac:dyDescent="0.25">
      <c r="A13">
        <f t="shared" si="1"/>
        <v>171</v>
      </c>
      <c r="B13" s="2" t="str">
        <f>"1956-12-08"</f>
        <v>1956-12-08</v>
      </c>
      <c r="C13">
        <v>14</v>
      </c>
      <c r="D13">
        <f>D10</f>
        <v>61</v>
      </c>
      <c r="E13">
        <f t="shared" si="3"/>
        <v>12</v>
      </c>
      <c r="G13" t="str">
        <f t="shared" si="0"/>
        <v>insert into game (matchid, matchdate, game_type, country) values (171, '1956-12-08', 14, 61);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f>'1952'!A149+ 1</f>
        <v>715</v>
      </c>
      <c r="B16" s="3">
        <f>A2</f>
        <v>160</v>
      </c>
      <c r="C16" s="3">
        <v>7097</v>
      </c>
      <c r="D16" s="3">
        <v>2</v>
      </c>
      <c r="E16" s="3">
        <v>2</v>
      </c>
      <c r="F16" s="3">
        <v>2</v>
      </c>
      <c r="G16" s="3" t="str">
        <f t="shared" ref="G16:G67" si="4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(715, 160, 7097, 2, 2, 2);</v>
      </c>
    </row>
    <row r="17" spans="1:7" x14ac:dyDescent="0.25">
      <c r="A17" s="3">
        <f>A16+1</f>
        <v>716</v>
      </c>
      <c r="B17" s="3">
        <f>B16</f>
        <v>160</v>
      </c>
      <c r="C17" s="3">
        <v>7097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(716, 160, 7097, 1, 0, 1);</v>
      </c>
    </row>
    <row r="18" spans="1:7" x14ac:dyDescent="0.25">
      <c r="A18" s="3">
        <f t="shared" ref="A18:A67" si="5">A17+1</f>
        <v>717</v>
      </c>
      <c r="B18" s="3">
        <f>B16</f>
        <v>160</v>
      </c>
      <c r="C18" s="3">
        <v>49228</v>
      </c>
      <c r="D18" s="3">
        <v>1</v>
      </c>
      <c r="E18" s="3">
        <v>0</v>
      </c>
      <c r="F18" s="3">
        <v>2</v>
      </c>
      <c r="G18" s="3" t="str">
        <f t="shared" si="4"/>
        <v>insert into game_score (id, matchid, squad, goals, points, time_type) values (717, 160, 49228, 1, 0, 2);</v>
      </c>
    </row>
    <row r="19" spans="1:7" x14ac:dyDescent="0.25">
      <c r="A19" s="3">
        <f t="shared" si="5"/>
        <v>718</v>
      </c>
      <c r="B19" s="3">
        <f>B16</f>
        <v>160</v>
      </c>
      <c r="C19" s="3">
        <v>49228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(718, 160, 49228, 0, 0, 1);</v>
      </c>
    </row>
    <row r="20" spans="1:7" x14ac:dyDescent="0.25">
      <c r="A20" s="4">
        <f t="shared" si="5"/>
        <v>719</v>
      </c>
      <c r="B20" s="4">
        <f>B16+1</f>
        <v>161</v>
      </c>
      <c r="C20" s="4">
        <v>44</v>
      </c>
      <c r="D20" s="4">
        <v>9</v>
      </c>
      <c r="E20" s="4">
        <v>2</v>
      </c>
      <c r="F20" s="4">
        <v>2</v>
      </c>
      <c r="G20" s="4" t="str">
        <f t="shared" si="4"/>
        <v>insert into game_score (id, matchid, squad, goals, points, time_type) values (719, 161, 44, 9, 2, 2);</v>
      </c>
    </row>
    <row r="21" spans="1:7" x14ac:dyDescent="0.25">
      <c r="A21" s="4">
        <f t="shared" si="5"/>
        <v>720</v>
      </c>
      <c r="B21" s="4">
        <f>B20</f>
        <v>161</v>
      </c>
      <c r="C21" s="4">
        <v>44</v>
      </c>
      <c r="D21" s="4">
        <v>4</v>
      </c>
      <c r="E21" s="4">
        <v>0</v>
      </c>
      <c r="F21" s="4">
        <v>1</v>
      </c>
      <c r="G21" s="4" t="str">
        <f t="shared" si="4"/>
        <v>insert into game_score (id, matchid, squad, goals, points, time_type) values (720, 161, 44, 4, 0, 1);</v>
      </c>
    </row>
    <row r="22" spans="1:7" x14ac:dyDescent="0.25">
      <c r="A22" s="4">
        <f t="shared" si="5"/>
        <v>721</v>
      </c>
      <c r="B22" s="4">
        <f>B20</f>
        <v>161</v>
      </c>
      <c r="C22" s="4">
        <v>66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(721, 161, 66, 0, 0, 2);</v>
      </c>
    </row>
    <row r="23" spans="1:7" x14ac:dyDescent="0.25">
      <c r="A23" s="4">
        <f t="shared" si="5"/>
        <v>722</v>
      </c>
      <c r="B23" s="4">
        <f>B20</f>
        <v>161</v>
      </c>
      <c r="C23" s="4">
        <v>66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(722, 161, 66, 0, 0, 1);</v>
      </c>
    </row>
    <row r="24" spans="1:7" x14ac:dyDescent="0.25">
      <c r="A24" s="3">
        <f t="shared" si="5"/>
        <v>723</v>
      </c>
      <c r="B24" s="3">
        <f>B20+1</f>
        <v>162</v>
      </c>
      <c r="C24" s="3">
        <v>61</v>
      </c>
      <c r="D24" s="3">
        <v>2</v>
      </c>
      <c r="E24" s="3">
        <v>2</v>
      </c>
      <c r="F24" s="3">
        <v>2</v>
      </c>
      <c r="G24" s="3" t="str">
        <f t="shared" si="4"/>
        <v>insert into game_score (id, matchid, squad, goals, points, time_type) values (723, 162, 61, 2, 2, 2);</v>
      </c>
    </row>
    <row r="25" spans="1:7" x14ac:dyDescent="0.25">
      <c r="A25" s="3">
        <f t="shared" si="5"/>
        <v>724</v>
      </c>
      <c r="B25" s="3">
        <f>B24</f>
        <v>162</v>
      </c>
      <c r="C25" s="3">
        <v>61</v>
      </c>
      <c r="D25" s="3">
        <v>1</v>
      </c>
      <c r="E25" s="3">
        <v>0</v>
      </c>
      <c r="F25" s="3">
        <v>1</v>
      </c>
      <c r="G25" s="3" t="str">
        <f t="shared" si="4"/>
        <v>insert into game_score (id, matchid, squad, goals, points, time_type) values (724, 162, 61, 1, 0, 1);</v>
      </c>
    </row>
    <row r="26" spans="1:7" x14ac:dyDescent="0.25">
      <c r="A26" s="3">
        <f t="shared" si="5"/>
        <v>725</v>
      </c>
      <c r="B26" s="3">
        <f>B24</f>
        <v>162</v>
      </c>
      <c r="C26" s="3">
        <v>81</v>
      </c>
      <c r="D26" s="3">
        <v>0</v>
      </c>
      <c r="E26" s="3">
        <v>0</v>
      </c>
      <c r="F26" s="3">
        <v>2</v>
      </c>
      <c r="G26" s="3" t="str">
        <f t="shared" si="4"/>
        <v>insert into game_score (id, matchid, squad, goals, points, time_type) values (725, 162, 81, 0, 0, 2);</v>
      </c>
    </row>
    <row r="27" spans="1:7" x14ac:dyDescent="0.25">
      <c r="A27" s="3">
        <f t="shared" si="5"/>
        <v>726</v>
      </c>
      <c r="B27" s="3">
        <f>B24</f>
        <v>162</v>
      </c>
      <c r="C27" s="3">
        <v>81</v>
      </c>
      <c r="D27" s="3">
        <v>0</v>
      </c>
      <c r="E27" s="3">
        <v>0</v>
      </c>
      <c r="F27" s="3">
        <v>1</v>
      </c>
      <c r="G27" s="3" t="str">
        <f t="shared" si="4"/>
        <v>insert into game_score (id, matchid, squad, goals, points, time_type) values (726, 162, 81, 0, 0, 1);</v>
      </c>
    </row>
    <row r="28" spans="1:7" x14ac:dyDescent="0.25">
      <c r="A28" s="4">
        <f t="shared" si="5"/>
        <v>727</v>
      </c>
      <c r="B28" s="4">
        <f>B24+1</f>
        <v>163</v>
      </c>
      <c r="C28" s="4">
        <v>38</v>
      </c>
      <c r="D28" s="6">
        <v>9</v>
      </c>
      <c r="E28" s="6">
        <v>2</v>
      </c>
      <c r="F28" s="4">
        <v>2</v>
      </c>
      <c r="G28" s="4" t="str">
        <f t="shared" si="4"/>
        <v>insert into game_score (id, matchid, squad, goals, points, time_type) values (727, 163, 38, 9, 2, 2);</v>
      </c>
    </row>
    <row r="29" spans="1:7" x14ac:dyDescent="0.25">
      <c r="A29" s="4">
        <f t="shared" si="5"/>
        <v>728</v>
      </c>
      <c r="B29" s="4">
        <f>B28</f>
        <v>163</v>
      </c>
      <c r="C29" s="4">
        <v>38</v>
      </c>
      <c r="D29" s="6">
        <v>5</v>
      </c>
      <c r="E29" s="6">
        <v>0</v>
      </c>
      <c r="F29" s="4">
        <v>1</v>
      </c>
      <c r="G29" s="4" t="str">
        <f t="shared" si="4"/>
        <v>insert into game_score (id, matchid, squad, goals, points, time_type) values (728, 163, 38, 5, 0, 1);</v>
      </c>
    </row>
    <row r="30" spans="1:7" x14ac:dyDescent="0.25">
      <c r="A30" s="4">
        <f t="shared" si="5"/>
        <v>729</v>
      </c>
      <c r="B30" s="4">
        <f>B28</f>
        <v>163</v>
      </c>
      <c r="C30" s="4">
        <v>1</v>
      </c>
      <c r="D30" s="6">
        <v>1</v>
      </c>
      <c r="E30" s="6">
        <v>0</v>
      </c>
      <c r="F30" s="4">
        <v>2</v>
      </c>
      <c r="G30" s="4" t="str">
        <f t="shared" si="4"/>
        <v>insert into game_score (id, matchid, squad, goals, points, time_type) values (729, 163, 1, 1, 0, 2);</v>
      </c>
    </row>
    <row r="31" spans="1:7" x14ac:dyDescent="0.25">
      <c r="A31" s="4">
        <f t="shared" si="5"/>
        <v>730</v>
      </c>
      <c r="B31" s="4">
        <f>B28</f>
        <v>163</v>
      </c>
      <c r="C31" s="4">
        <v>1</v>
      </c>
      <c r="D31" s="6">
        <v>1</v>
      </c>
      <c r="E31" s="6">
        <v>0</v>
      </c>
      <c r="F31" s="4">
        <v>1</v>
      </c>
      <c r="G31" s="4" t="str">
        <f t="shared" si="4"/>
        <v>insert into game_score (id, matchid, squad, goals, points, time_type) values (730, 163, 1, 1, 0, 1);</v>
      </c>
    </row>
    <row r="32" spans="1:7" x14ac:dyDescent="0.25">
      <c r="A32" s="3">
        <f t="shared" si="5"/>
        <v>731</v>
      </c>
      <c r="B32" s="3">
        <f>B28+1</f>
        <v>164</v>
      </c>
      <c r="C32" s="3">
        <v>7097</v>
      </c>
      <c r="D32" s="5">
        <v>0</v>
      </c>
      <c r="E32" s="5">
        <v>1</v>
      </c>
      <c r="F32" s="3">
        <v>2</v>
      </c>
      <c r="G32" s="3" t="str">
        <f t="shared" si="4"/>
        <v>insert into game_score (id, matchid, squad, goals, points, time_type) values (731, 164, 7097, 0, 1, 2);</v>
      </c>
    </row>
    <row r="33" spans="1:7" x14ac:dyDescent="0.25">
      <c r="A33" s="3">
        <f t="shared" si="5"/>
        <v>732</v>
      </c>
      <c r="B33" s="3">
        <f>B32</f>
        <v>164</v>
      </c>
      <c r="C33" s="3">
        <v>7097</v>
      </c>
      <c r="D33" s="5">
        <v>0</v>
      </c>
      <c r="E33" s="5">
        <v>0</v>
      </c>
      <c r="F33" s="3">
        <v>1</v>
      </c>
      <c r="G33" s="3" t="str">
        <f t="shared" si="4"/>
        <v>insert into game_score (id, matchid, squad, goals, points, time_type) values (732, 164, 7097, 0, 0, 1);</v>
      </c>
    </row>
    <row r="34" spans="1:7" x14ac:dyDescent="0.25">
      <c r="A34" s="3">
        <f t="shared" si="5"/>
        <v>733</v>
      </c>
      <c r="B34" s="3">
        <f>B32</f>
        <v>164</v>
      </c>
      <c r="C34" s="3">
        <v>62</v>
      </c>
      <c r="D34" s="5">
        <v>0</v>
      </c>
      <c r="E34" s="5">
        <v>1</v>
      </c>
      <c r="F34" s="3">
        <v>2</v>
      </c>
      <c r="G34" s="3" t="str">
        <f t="shared" si="4"/>
        <v>insert into game_score (id, matchid, squad, goals, points, time_type) values (733, 164, 62, 0, 1, 2);</v>
      </c>
    </row>
    <row r="35" spans="1:7" x14ac:dyDescent="0.25">
      <c r="A35" s="3">
        <f t="shared" si="5"/>
        <v>734</v>
      </c>
      <c r="B35" s="3">
        <f>B32</f>
        <v>164</v>
      </c>
      <c r="C35" s="3">
        <v>62</v>
      </c>
      <c r="D35" s="5">
        <v>0</v>
      </c>
      <c r="E35" s="5">
        <v>0</v>
      </c>
      <c r="F35" s="3">
        <v>1</v>
      </c>
      <c r="G35" s="3" t="str">
        <f t="shared" si="4"/>
        <v>insert into game_score (id, matchid, squad, goals, points, time_type) values (734, 164, 62, 0, 0, 1);</v>
      </c>
    </row>
    <row r="36" spans="1:7" x14ac:dyDescent="0.25">
      <c r="A36" s="4">
        <f t="shared" si="5"/>
        <v>735</v>
      </c>
      <c r="B36" s="4">
        <f>B32+1</f>
        <v>165</v>
      </c>
      <c r="C36" s="4">
        <v>359</v>
      </c>
      <c r="D36" s="6">
        <v>6</v>
      </c>
      <c r="E36" s="6">
        <v>2</v>
      </c>
      <c r="F36" s="4">
        <v>2</v>
      </c>
      <c r="G36" s="4" t="str">
        <f t="shared" si="4"/>
        <v>insert into game_score (id, matchid, squad, goals, points, time_type) values (735, 165, 359, 6, 2, 2);</v>
      </c>
    </row>
    <row r="37" spans="1:7" x14ac:dyDescent="0.25">
      <c r="A37" s="4">
        <f t="shared" si="5"/>
        <v>736</v>
      </c>
      <c r="B37" s="4">
        <f>B36</f>
        <v>165</v>
      </c>
      <c r="C37" s="4">
        <v>359</v>
      </c>
      <c r="D37" s="6">
        <v>3</v>
      </c>
      <c r="E37" s="6">
        <v>0</v>
      </c>
      <c r="F37" s="4">
        <v>1</v>
      </c>
      <c r="G37" s="4" t="str">
        <f t="shared" si="4"/>
        <v>insert into game_score (id, matchid, squad, goals, points, time_type) values (736, 165, 359, 3, 0, 1);</v>
      </c>
    </row>
    <row r="38" spans="1:7" x14ac:dyDescent="0.25">
      <c r="A38" s="4">
        <f t="shared" si="5"/>
        <v>737</v>
      </c>
      <c r="B38" s="4">
        <f>B36</f>
        <v>165</v>
      </c>
      <c r="C38" s="4">
        <v>44</v>
      </c>
      <c r="D38" s="6">
        <v>1</v>
      </c>
      <c r="E38" s="6">
        <v>0</v>
      </c>
      <c r="F38" s="4">
        <v>2</v>
      </c>
      <c r="G38" s="4" t="str">
        <f t="shared" si="4"/>
        <v>insert into game_score (id, matchid, squad, goals, points, time_type) values (737, 165, 44, 1, 0, 2);</v>
      </c>
    </row>
    <row r="39" spans="1:7" x14ac:dyDescent="0.25">
      <c r="A39" s="4">
        <f t="shared" si="5"/>
        <v>738</v>
      </c>
      <c r="B39" s="4">
        <f>B36</f>
        <v>165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4"/>
        <v>insert into game_score (id, matchid, squad, goals, points, time_type) values (738, 165, 44, 1, 0, 1);</v>
      </c>
    </row>
    <row r="40" spans="1:7" x14ac:dyDescent="0.25">
      <c r="A40" s="3">
        <f t="shared" si="5"/>
        <v>739</v>
      </c>
      <c r="B40" s="3">
        <f>B36+1</f>
        <v>166</v>
      </c>
      <c r="C40" s="3">
        <v>7097</v>
      </c>
      <c r="D40" s="5">
        <v>4</v>
      </c>
      <c r="E40" s="5">
        <v>2</v>
      </c>
      <c r="F40" s="3">
        <v>2</v>
      </c>
      <c r="G40" s="3" t="str">
        <f t="shared" si="4"/>
        <v>insert into game_score (id, matchid, squad, goals, points, time_type) values (739, 166, 7097, 4, 2, 2);</v>
      </c>
    </row>
    <row r="41" spans="1:7" x14ac:dyDescent="0.25">
      <c r="A41" s="3">
        <f t="shared" si="5"/>
        <v>740</v>
      </c>
      <c r="B41" s="3">
        <f>B40</f>
        <v>166</v>
      </c>
      <c r="C41" s="3">
        <v>7097</v>
      </c>
      <c r="D41" s="5">
        <v>3</v>
      </c>
      <c r="E41" s="5">
        <v>0</v>
      </c>
      <c r="F41" s="3">
        <v>1</v>
      </c>
      <c r="G41" s="3" t="str">
        <f t="shared" si="4"/>
        <v>insert into game_score (id, matchid, squad, goals, points, time_type) values (740, 166, 7097, 3, 0, 1);</v>
      </c>
    </row>
    <row r="42" spans="1:7" x14ac:dyDescent="0.25">
      <c r="A42" s="3">
        <f t="shared" si="5"/>
        <v>741</v>
      </c>
      <c r="B42" s="3">
        <f>B40</f>
        <v>166</v>
      </c>
      <c r="C42" s="3">
        <v>62</v>
      </c>
      <c r="D42" s="5">
        <v>0</v>
      </c>
      <c r="E42" s="5">
        <v>0</v>
      </c>
      <c r="F42" s="3">
        <v>2</v>
      </c>
      <c r="G42" s="3" t="str">
        <f t="shared" si="4"/>
        <v>insert into game_score (id, matchid, squad, goals, points, time_type) values (741, 166, 62, 0, 0, 2);</v>
      </c>
    </row>
    <row r="43" spans="1:7" x14ac:dyDescent="0.25">
      <c r="A43" s="3">
        <f t="shared" si="5"/>
        <v>742</v>
      </c>
      <c r="B43" s="3">
        <f>B40</f>
        <v>166</v>
      </c>
      <c r="C43" s="3">
        <v>62</v>
      </c>
      <c r="D43" s="5">
        <v>0</v>
      </c>
      <c r="E43" s="5">
        <v>0</v>
      </c>
      <c r="F43" s="3">
        <v>1</v>
      </c>
      <c r="G43" s="3" t="str">
        <f t="shared" si="4"/>
        <v>insert into game_score (id, matchid, squad, goals, points, time_type) values (742, 166, 62, 0, 0, 1);</v>
      </c>
    </row>
    <row r="44" spans="1:7" x14ac:dyDescent="0.25">
      <c r="A44" s="4">
        <f t="shared" si="5"/>
        <v>743</v>
      </c>
      <c r="B44" s="4">
        <f>B40+1</f>
        <v>167</v>
      </c>
      <c r="C44" s="6">
        <v>61</v>
      </c>
      <c r="D44" s="6">
        <v>2</v>
      </c>
      <c r="E44" s="6">
        <v>0</v>
      </c>
      <c r="F44" s="4">
        <v>2</v>
      </c>
      <c r="G44" s="4" t="str">
        <f t="shared" si="4"/>
        <v>insert into game_score (id, matchid, squad, goals, points, time_type) values (743, 167, 61, 2, 0, 2);</v>
      </c>
    </row>
    <row r="45" spans="1:7" x14ac:dyDescent="0.25">
      <c r="A45" s="4">
        <f t="shared" si="5"/>
        <v>744</v>
      </c>
      <c r="B45" s="4">
        <f>B44</f>
        <v>167</v>
      </c>
      <c r="C45" s="6">
        <v>61</v>
      </c>
      <c r="D45" s="6">
        <v>2</v>
      </c>
      <c r="E45" s="7">
        <v>0</v>
      </c>
      <c r="F45" s="4">
        <v>1</v>
      </c>
      <c r="G45" s="4" t="str">
        <f t="shared" si="4"/>
        <v>insert into game_score (id, matchid, squad, goals, points, time_type) values (744, 167, 61, 2, 0, 1);</v>
      </c>
    </row>
    <row r="46" spans="1:7" x14ac:dyDescent="0.25">
      <c r="A46" s="4">
        <f t="shared" si="5"/>
        <v>745</v>
      </c>
      <c r="B46" s="4">
        <f>B44</f>
        <v>167</v>
      </c>
      <c r="C46" s="6">
        <v>91</v>
      </c>
      <c r="D46" s="6">
        <v>4</v>
      </c>
      <c r="E46" s="6">
        <v>2</v>
      </c>
      <c r="F46" s="4">
        <v>2</v>
      </c>
      <c r="G46" s="4" t="str">
        <f t="shared" si="4"/>
        <v>insert into game_score (id, matchid, squad, goals, points, time_type) values (745, 167, 91, 4, 2, 2);</v>
      </c>
    </row>
    <row r="47" spans="1:7" x14ac:dyDescent="0.25">
      <c r="A47" s="4">
        <f t="shared" si="5"/>
        <v>746</v>
      </c>
      <c r="B47" s="4">
        <f>B44</f>
        <v>167</v>
      </c>
      <c r="C47" s="6">
        <v>91</v>
      </c>
      <c r="D47" s="6">
        <v>2</v>
      </c>
      <c r="E47" s="6">
        <v>0</v>
      </c>
      <c r="F47" s="4">
        <v>1</v>
      </c>
      <c r="G47" s="4" t="str">
        <f t="shared" si="4"/>
        <v>insert into game_score (id, matchid, squad, goals, points, time_type) values (746, 167, 91, 2, 0, 1);</v>
      </c>
    </row>
    <row r="48" spans="1:7" x14ac:dyDescent="0.25">
      <c r="A48" s="3">
        <f t="shared" si="5"/>
        <v>747</v>
      </c>
      <c r="B48" s="3">
        <f>B44+1</f>
        <v>168</v>
      </c>
      <c r="C48" s="3">
        <v>38</v>
      </c>
      <c r="D48" s="5">
        <v>4</v>
      </c>
      <c r="E48" s="5">
        <v>2</v>
      </c>
      <c r="F48" s="3">
        <v>2</v>
      </c>
      <c r="G48" s="3" t="str">
        <f t="shared" si="4"/>
        <v>insert into game_score (id, matchid, squad, goals, points, time_type) values (747, 168, 38, 4, 2, 2);</v>
      </c>
    </row>
    <row r="49" spans="1:7" x14ac:dyDescent="0.25">
      <c r="A49" s="3">
        <f t="shared" si="5"/>
        <v>748</v>
      </c>
      <c r="B49" s="3">
        <f>B48</f>
        <v>168</v>
      </c>
      <c r="C49" s="3">
        <v>38</v>
      </c>
      <c r="D49" s="5">
        <v>0</v>
      </c>
      <c r="E49" s="5">
        <v>0</v>
      </c>
      <c r="F49" s="3">
        <v>1</v>
      </c>
      <c r="G49" s="3" t="str">
        <f t="shared" si="4"/>
        <v>insert into game_score (id, matchid, squad, goals, points, time_type) values (748, 168, 38, 0, 0, 1);</v>
      </c>
    </row>
    <row r="50" spans="1:7" x14ac:dyDescent="0.25">
      <c r="A50" s="3">
        <f t="shared" si="5"/>
        <v>749</v>
      </c>
      <c r="B50" s="3">
        <f>B48</f>
        <v>168</v>
      </c>
      <c r="C50" s="3">
        <v>91</v>
      </c>
      <c r="D50" s="5">
        <v>1</v>
      </c>
      <c r="E50" s="5">
        <v>0</v>
      </c>
      <c r="F50" s="3">
        <v>2</v>
      </c>
      <c r="G50" s="3" t="str">
        <f t="shared" si="4"/>
        <v>insert into game_score (id, matchid, squad, goals, points, time_type) values (749, 168, 91, 1, 0, 2);</v>
      </c>
    </row>
    <row r="51" spans="1:7" x14ac:dyDescent="0.25">
      <c r="A51" s="3">
        <f t="shared" si="5"/>
        <v>750</v>
      </c>
      <c r="B51" s="3">
        <f>B48</f>
        <v>168</v>
      </c>
      <c r="C51" s="3">
        <v>91</v>
      </c>
      <c r="D51" s="5">
        <v>0</v>
      </c>
      <c r="E51" s="5">
        <v>0</v>
      </c>
      <c r="F51" s="3">
        <v>1</v>
      </c>
      <c r="G51" s="3" t="str">
        <f t="shared" si="4"/>
        <v>insert into game_score (id, matchid, squad, goals, points, time_type) values (750, 168, 91, 0, 0, 1);</v>
      </c>
    </row>
    <row r="52" spans="1:7" x14ac:dyDescent="0.25">
      <c r="A52" s="4">
        <f t="shared" si="5"/>
        <v>751</v>
      </c>
      <c r="B52" s="4">
        <f>B48+1</f>
        <v>169</v>
      </c>
      <c r="C52" s="4">
        <v>7097</v>
      </c>
      <c r="D52" s="6">
        <v>0</v>
      </c>
      <c r="E52" s="6">
        <v>0</v>
      </c>
      <c r="F52" s="4">
        <v>2</v>
      </c>
      <c r="G52" s="4" t="str">
        <f t="shared" si="4"/>
        <v>insert into game_score (id, matchid, squad, goals, points, time_type) values (751, 169, 7097, 0, 0, 2);</v>
      </c>
    </row>
    <row r="53" spans="1:7" x14ac:dyDescent="0.25">
      <c r="A53" s="4">
        <f t="shared" si="5"/>
        <v>752</v>
      </c>
      <c r="B53" s="4">
        <f>B52</f>
        <v>169</v>
      </c>
      <c r="C53" s="4">
        <v>7097</v>
      </c>
      <c r="D53" s="6">
        <v>0</v>
      </c>
      <c r="E53" s="6">
        <v>0</v>
      </c>
      <c r="F53" s="4">
        <v>1</v>
      </c>
      <c r="G53" s="4" t="str">
        <f t="shared" si="4"/>
        <v>insert into game_score (id, matchid, squad, goals, points, time_type) values (752, 169, 7097, 0, 0, 1);</v>
      </c>
    </row>
    <row r="54" spans="1:7" x14ac:dyDescent="0.25">
      <c r="A54" s="4">
        <f t="shared" si="5"/>
        <v>753</v>
      </c>
      <c r="B54" s="4">
        <f>B52</f>
        <v>169</v>
      </c>
      <c r="C54" s="4">
        <v>359</v>
      </c>
      <c r="D54" s="6">
        <v>0</v>
      </c>
      <c r="E54" s="6">
        <v>0</v>
      </c>
      <c r="F54" s="4">
        <v>2</v>
      </c>
      <c r="G54" s="4" t="str">
        <f t="shared" si="4"/>
        <v>insert into game_score (id, matchid, squad, goals, points, time_type) values (753, 169, 359, 0, 0, 2);</v>
      </c>
    </row>
    <row r="55" spans="1:7" x14ac:dyDescent="0.25">
      <c r="A55" s="4">
        <f t="shared" si="5"/>
        <v>754</v>
      </c>
      <c r="B55" s="4">
        <f>B52</f>
        <v>169</v>
      </c>
      <c r="C55" s="4">
        <v>359</v>
      </c>
      <c r="D55" s="6">
        <v>0</v>
      </c>
      <c r="E55" s="6">
        <v>0</v>
      </c>
      <c r="F55" s="4">
        <v>1</v>
      </c>
      <c r="G55" s="4" t="str">
        <f t="shared" si="4"/>
        <v>insert into game_score (id, matchid, squad, goals, points, time_type) values (754, 169, 359, 0, 0, 1);</v>
      </c>
    </row>
    <row r="56" spans="1:7" x14ac:dyDescent="0.25">
      <c r="A56" s="4">
        <f t="shared" si="5"/>
        <v>755</v>
      </c>
      <c r="B56" s="4">
        <f>B53</f>
        <v>169</v>
      </c>
      <c r="C56" s="4">
        <v>7097</v>
      </c>
      <c r="D56" s="6">
        <v>2</v>
      </c>
      <c r="E56" s="6">
        <v>2</v>
      </c>
      <c r="F56" s="4">
        <v>4</v>
      </c>
      <c r="G56" s="4" t="str">
        <f t="shared" si="4"/>
        <v>insert into game_score (id, matchid, squad, goals, points, time_type) values (755, 169, 7097, 2, 2, 4);</v>
      </c>
    </row>
    <row r="57" spans="1:7" x14ac:dyDescent="0.25">
      <c r="A57" s="4">
        <f t="shared" si="5"/>
        <v>756</v>
      </c>
      <c r="B57" s="4">
        <f>B54</f>
        <v>169</v>
      </c>
      <c r="C57" s="4">
        <v>7097</v>
      </c>
      <c r="D57" s="6">
        <v>0</v>
      </c>
      <c r="E57" s="6">
        <v>0</v>
      </c>
      <c r="F57" s="4">
        <v>3</v>
      </c>
      <c r="G57" s="4" t="str">
        <f t="shared" si="4"/>
        <v>insert into game_score (id, matchid, squad, goals, points, time_type) values (756, 169, 7097, 0, 0, 3);</v>
      </c>
    </row>
    <row r="58" spans="1:7" x14ac:dyDescent="0.25">
      <c r="A58" s="4">
        <f t="shared" si="5"/>
        <v>757</v>
      </c>
      <c r="B58" s="4">
        <f>B55</f>
        <v>169</v>
      </c>
      <c r="C58" s="4">
        <v>359</v>
      </c>
      <c r="D58" s="6">
        <v>1</v>
      </c>
      <c r="E58" s="6">
        <v>0</v>
      </c>
      <c r="F58" s="4">
        <v>4</v>
      </c>
      <c r="G58" s="4" t="str">
        <f t="shared" si="4"/>
        <v>insert into game_score (id, matchid, squad, goals, points, time_type) values (757, 169, 359, 1, 0, 4);</v>
      </c>
    </row>
    <row r="59" spans="1:7" x14ac:dyDescent="0.25">
      <c r="A59" s="4">
        <f t="shared" si="5"/>
        <v>758</v>
      </c>
      <c r="B59" s="4">
        <f>B56</f>
        <v>169</v>
      </c>
      <c r="C59" s="4">
        <v>359</v>
      </c>
      <c r="D59" s="6">
        <v>1</v>
      </c>
      <c r="E59" s="6">
        <v>0</v>
      </c>
      <c r="F59" s="4">
        <v>3</v>
      </c>
      <c r="G59" s="4" t="str">
        <f t="shared" si="4"/>
        <v>insert into game_score (id, matchid, squad, goals, points, time_type) values (758, 169, 359, 1, 0, 3);</v>
      </c>
    </row>
    <row r="60" spans="1:7" x14ac:dyDescent="0.25">
      <c r="A60" s="3">
        <f t="shared" si="5"/>
        <v>759</v>
      </c>
      <c r="B60" s="3">
        <f>B52+1</f>
        <v>170</v>
      </c>
      <c r="C60" s="3">
        <v>359</v>
      </c>
      <c r="D60" s="5">
        <v>3</v>
      </c>
      <c r="E60" s="5">
        <v>2</v>
      </c>
      <c r="F60" s="3">
        <v>2</v>
      </c>
      <c r="G60" s="3" t="str">
        <f t="shared" si="4"/>
        <v>insert into game_score (id, matchid, squad, goals, points, time_type) values (759, 170, 359, 3, 2, 2);</v>
      </c>
    </row>
    <row r="61" spans="1:7" x14ac:dyDescent="0.25">
      <c r="A61" s="3">
        <f t="shared" si="5"/>
        <v>760</v>
      </c>
      <c r="B61" s="3">
        <f>B60</f>
        <v>170</v>
      </c>
      <c r="C61" s="3">
        <v>359</v>
      </c>
      <c r="D61" s="5">
        <v>2</v>
      </c>
      <c r="E61" s="5">
        <v>0</v>
      </c>
      <c r="F61" s="3">
        <v>1</v>
      </c>
      <c r="G61" s="3" t="str">
        <f t="shared" si="4"/>
        <v>insert into game_score (id, matchid, squad, goals, points, time_type) values (760, 170, 359, 2, 0, 1);</v>
      </c>
    </row>
    <row r="62" spans="1:7" x14ac:dyDescent="0.25">
      <c r="A62" s="3">
        <f t="shared" si="5"/>
        <v>761</v>
      </c>
      <c r="B62" s="3">
        <f>B60</f>
        <v>170</v>
      </c>
      <c r="C62" s="3">
        <v>91</v>
      </c>
      <c r="D62" s="5">
        <v>0</v>
      </c>
      <c r="E62" s="5">
        <v>0</v>
      </c>
      <c r="F62" s="3">
        <v>2</v>
      </c>
      <c r="G62" s="3" t="str">
        <f t="shared" si="4"/>
        <v>insert into game_score (id, matchid, squad, goals, points, time_type) values (761, 170, 91, 0, 0, 2);</v>
      </c>
    </row>
    <row r="63" spans="1:7" x14ac:dyDescent="0.25">
      <c r="A63" s="3">
        <f t="shared" si="5"/>
        <v>762</v>
      </c>
      <c r="B63" s="3">
        <f>B60</f>
        <v>170</v>
      </c>
      <c r="C63" s="3">
        <v>91</v>
      </c>
      <c r="D63" s="5">
        <v>0</v>
      </c>
      <c r="E63" s="5">
        <v>0</v>
      </c>
      <c r="F63" s="3">
        <v>1</v>
      </c>
      <c r="G63" s="3" t="str">
        <f t="shared" si="4"/>
        <v>insert into game_score (id, matchid, squad, goals, points, time_type) values (762, 170, 91, 0, 0, 1);</v>
      </c>
    </row>
    <row r="64" spans="1:7" x14ac:dyDescent="0.25">
      <c r="A64" s="4">
        <f t="shared" si="5"/>
        <v>763</v>
      </c>
      <c r="B64" s="4">
        <f>B60+1</f>
        <v>171</v>
      </c>
      <c r="C64" s="4">
        <v>38</v>
      </c>
      <c r="D64" s="6">
        <v>0</v>
      </c>
      <c r="E64" s="6">
        <v>0</v>
      </c>
      <c r="F64" s="4">
        <v>2</v>
      </c>
      <c r="G64" s="4" t="str">
        <f t="shared" si="4"/>
        <v>insert into game_score (id, matchid, squad, goals, points, time_type) values (763, 171, 38, 0, 0, 2);</v>
      </c>
    </row>
    <row r="65" spans="1:7" x14ac:dyDescent="0.25">
      <c r="A65" s="4">
        <f t="shared" si="5"/>
        <v>764</v>
      </c>
      <c r="B65" s="4">
        <f>B64</f>
        <v>171</v>
      </c>
      <c r="C65" s="4">
        <v>38</v>
      </c>
      <c r="D65" s="6">
        <v>0</v>
      </c>
      <c r="E65" s="6">
        <v>0</v>
      </c>
      <c r="F65" s="4">
        <v>1</v>
      </c>
      <c r="G65" s="4" t="str">
        <f t="shared" si="4"/>
        <v>insert into game_score (id, matchid, squad, goals, points, time_type) values (764, 171, 38, 0, 0, 1);</v>
      </c>
    </row>
    <row r="66" spans="1:7" x14ac:dyDescent="0.25">
      <c r="A66" s="4">
        <f t="shared" si="5"/>
        <v>765</v>
      </c>
      <c r="B66" s="4">
        <f>B64</f>
        <v>171</v>
      </c>
      <c r="C66" s="4">
        <v>7097</v>
      </c>
      <c r="D66" s="6">
        <v>1</v>
      </c>
      <c r="E66" s="6">
        <v>2</v>
      </c>
      <c r="F66" s="4">
        <v>2</v>
      </c>
      <c r="G66" s="4" t="str">
        <f t="shared" si="4"/>
        <v>insert into game_score (id, matchid, squad, goals, points, time_type) values (765, 171, 7097, 1, 2, 2);</v>
      </c>
    </row>
    <row r="67" spans="1:7" x14ac:dyDescent="0.25">
      <c r="A67" s="4">
        <f t="shared" si="5"/>
        <v>766</v>
      </c>
      <c r="B67" s="4">
        <f>B64</f>
        <v>171</v>
      </c>
      <c r="C67" s="4">
        <v>7097</v>
      </c>
      <c r="D67" s="6">
        <v>0</v>
      </c>
      <c r="E67" s="6">
        <v>0</v>
      </c>
      <c r="F67" s="4">
        <v>1</v>
      </c>
      <c r="G67" s="4" t="str">
        <f t="shared" si="4"/>
        <v>insert into game_score (id, matchid, squad, goals, points, time_type) values (766, 171, 7097,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97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1960</v>
      </c>
      <c r="C2" t="str">
        <f>"1"</f>
        <v>1</v>
      </c>
      <c r="D2">
        <v>38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(1, 1960, '1', 38);</v>
      </c>
    </row>
    <row r="3" spans="1:7" x14ac:dyDescent="0.25">
      <c r="A3">
        <f>A2+1</f>
        <v>2</v>
      </c>
      <c r="B3">
        <f>B2</f>
        <v>1960</v>
      </c>
      <c r="C3" t="str">
        <f>"1"</f>
        <v>1</v>
      </c>
      <c r="D3">
        <v>359</v>
      </c>
      <c r="G3" t="str">
        <f t="shared" si="0"/>
        <v>insert into group_stage (id, tournament, group_code, squad) values (2, 1960, '1', 359);</v>
      </c>
    </row>
    <row r="4" spans="1:7" x14ac:dyDescent="0.25">
      <c r="A4">
        <f t="shared" ref="A4:A17" si="1">A3+1</f>
        <v>3</v>
      </c>
      <c r="B4">
        <f t="shared" ref="B4:B17" si="2">B3</f>
        <v>1960</v>
      </c>
      <c r="C4" t="str">
        <f>"1"</f>
        <v>1</v>
      </c>
      <c r="D4">
        <v>20</v>
      </c>
      <c r="G4" t="str">
        <f t="shared" si="0"/>
        <v>insert into group_stage (id, tournament, group_code, squad) values (3, 1960, '1', 20);</v>
      </c>
    </row>
    <row r="5" spans="1:7" x14ac:dyDescent="0.25">
      <c r="A5">
        <f t="shared" si="1"/>
        <v>4</v>
      </c>
      <c r="B5">
        <f t="shared" si="2"/>
        <v>1960</v>
      </c>
      <c r="C5" t="str">
        <f>"1"</f>
        <v>1</v>
      </c>
      <c r="D5">
        <v>90</v>
      </c>
      <c r="G5" t="str">
        <f t="shared" si="0"/>
        <v>insert into group_stage (id, tournament, group_code, squad) values (4, 1960, '1', 90);</v>
      </c>
    </row>
    <row r="6" spans="1:7" x14ac:dyDescent="0.25">
      <c r="A6">
        <f t="shared" si="1"/>
        <v>5</v>
      </c>
      <c r="B6">
        <f t="shared" si="2"/>
        <v>1960</v>
      </c>
      <c r="C6" t="str">
        <f>"2"</f>
        <v>2</v>
      </c>
      <c r="D6">
        <v>39</v>
      </c>
      <c r="G6" t="str">
        <f t="shared" si="0"/>
        <v>insert into group_stage (id, tournament, group_code, squad) values (5, 1960, '2', 39);</v>
      </c>
    </row>
    <row r="7" spans="1:7" x14ac:dyDescent="0.25">
      <c r="A7">
        <f t="shared" si="1"/>
        <v>6</v>
      </c>
      <c r="B7">
        <f t="shared" si="2"/>
        <v>1960</v>
      </c>
      <c r="C7" t="str">
        <f>"2"</f>
        <v>2</v>
      </c>
      <c r="D7">
        <v>54</v>
      </c>
      <c r="G7" t="str">
        <f t="shared" si="0"/>
        <v>insert into group_stage (id, tournament, group_code, squad) values (6, 1960, '2', 54);</v>
      </c>
    </row>
    <row r="8" spans="1:7" x14ac:dyDescent="0.25">
      <c r="A8">
        <f t="shared" si="1"/>
        <v>7</v>
      </c>
      <c r="B8">
        <f t="shared" si="2"/>
        <v>1960</v>
      </c>
      <c r="C8" t="str">
        <f>"2"</f>
        <v>2</v>
      </c>
      <c r="D8">
        <v>44</v>
      </c>
      <c r="G8" t="str">
        <f t="shared" si="0"/>
        <v>insert into group_stage (id, tournament, group_code, squad) values (7, 1960, '2', 44);</v>
      </c>
    </row>
    <row r="9" spans="1:7" x14ac:dyDescent="0.25">
      <c r="A9">
        <f t="shared" si="1"/>
        <v>8</v>
      </c>
      <c r="B9">
        <f t="shared" si="2"/>
        <v>1960</v>
      </c>
      <c r="C9" t="str">
        <f>"2"</f>
        <v>2</v>
      </c>
      <c r="D9">
        <v>886</v>
      </c>
      <c r="G9" t="str">
        <f t="shared" si="0"/>
        <v>insert into group_stage (id, tournament, group_code, squad) values (8, 1960, '2', 886);</v>
      </c>
    </row>
    <row r="10" spans="1:7" x14ac:dyDescent="0.25">
      <c r="A10">
        <f t="shared" si="1"/>
        <v>9</v>
      </c>
      <c r="B10">
        <f t="shared" si="2"/>
        <v>1960</v>
      </c>
      <c r="C10" t="str">
        <f>"3"</f>
        <v>3</v>
      </c>
      <c r="D10">
        <v>48</v>
      </c>
      <c r="G10" t="str">
        <f t="shared" si="0"/>
        <v>insert into group_stage (id, tournament, group_code, squad) values (9, 1960, '3', 48);</v>
      </c>
    </row>
    <row r="11" spans="1:7" x14ac:dyDescent="0.25">
      <c r="A11">
        <f t="shared" si="1"/>
        <v>10</v>
      </c>
      <c r="B11">
        <f t="shared" si="2"/>
        <v>1960</v>
      </c>
      <c r="C11" t="str">
        <f>"3"</f>
        <v>3</v>
      </c>
      <c r="D11">
        <v>216</v>
      </c>
      <c r="G11" t="str">
        <f t="shared" si="0"/>
        <v>insert into group_stage (id, tournament, group_code, squad) values (10, 1960, '3', 216);</v>
      </c>
    </row>
    <row r="12" spans="1:7" x14ac:dyDescent="0.25">
      <c r="A12">
        <f t="shared" si="1"/>
        <v>11</v>
      </c>
      <c r="B12">
        <f t="shared" si="2"/>
        <v>1960</v>
      </c>
      <c r="C12" t="str">
        <f>"3"</f>
        <v>3</v>
      </c>
      <c r="D12">
        <v>45</v>
      </c>
      <c r="G12" t="str">
        <f t="shared" si="0"/>
        <v>insert into group_stage (id, tournament, group_code, squad) values (11, 1960, '3', 45);</v>
      </c>
    </row>
    <row r="13" spans="1:7" x14ac:dyDescent="0.25">
      <c r="A13">
        <f t="shared" si="1"/>
        <v>12</v>
      </c>
      <c r="B13">
        <f t="shared" si="2"/>
        <v>1960</v>
      </c>
      <c r="C13" t="str">
        <f>"3"</f>
        <v>3</v>
      </c>
      <c r="D13">
        <v>54</v>
      </c>
      <c r="G13" t="str">
        <f t="shared" si="0"/>
        <v>insert into group_stage (id, tournament, group_code, squad) values (12, 1960, '3', 54);</v>
      </c>
    </row>
    <row r="14" spans="1:7" x14ac:dyDescent="0.25">
      <c r="A14">
        <f t="shared" si="1"/>
        <v>13</v>
      </c>
      <c r="B14">
        <f t="shared" si="2"/>
        <v>1960</v>
      </c>
      <c r="C14" t="str">
        <f>"4"</f>
        <v>4</v>
      </c>
      <c r="D14">
        <v>36</v>
      </c>
      <c r="G14" t="str">
        <f t="shared" si="0"/>
        <v>insert into group_stage (id, tournament, group_code, squad) values (13, 1960, '4', 36);</v>
      </c>
    </row>
    <row r="15" spans="1:7" x14ac:dyDescent="0.25">
      <c r="A15">
        <f t="shared" si="1"/>
        <v>14</v>
      </c>
      <c r="B15">
        <f t="shared" si="2"/>
        <v>1960</v>
      </c>
      <c r="C15" t="str">
        <f>"4"</f>
        <v>4</v>
      </c>
      <c r="D15">
        <v>91</v>
      </c>
      <c r="G15" t="str">
        <f t="shared" si="0"/>
        <v>insert into group_stage (id, tournament, group_code, squad) values (14, 1960, '4', 91);</v>
      </c>
    </row>
    <row r="16" spans="1:7" x14ac:dyDescent="0.25">
      <c r="A16">
        <f t="shared" si="1"/>
        <v>15</v>
      </c>
      <c r="B16">
        <f t="shared" si="2"/>
        <v>1960</v>
      </c>
      <c r="C16" t="str">
        <f>"4"</f>
        <v>4</v>
      </c>
      <c r="D16">
        <v>33</v>
      </c>
      <c r="G16" t="str">
        <f t="shared" si="0"/>
        <v>insert into group_stage (id, tournament, group_code, squad) values (15, 1960, '4', 33);</v>
      </c>
    </row>
    <row r="17" spans="1:7" x14ac:dyDescent="0.25">
      <c r="A17">
        <f t="shared" si="1"/>
        <v>16</v>
      </c>
      <c r="B17">
        <f t="shared" si="2"/>
        <v>1960</v>
      </c>
      <c r="C17" t="str">
        <f>"4"</f>
        <v>4</v>
      </c>
      <c r="D17">
        <v>51</v>
      </c>
      <c r="G17" t="str">
        <f t="shared" si="0"/>
        <v>insert into group_stage (id, tournament, group_code, squad) values (16, 1960, '4', 51);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'1956'!A13+1</f>
        <v>172</v>
      </c>
      <c r="B20" s="2" t="str">
        <f>"1960-08-26"</f>
        <v>1960-08-26</v>
      </c>
      <c r="C20">
        <v>2</v>
      </c>
      <c r="D20">
        <v>39</v>
      </c>
      <c r="E20">
        <v>3</v>
      </c>
      <c r="G20" t="str">
        <f t="shared" ref="G20:G47" si="3">"insert into game (matchid, matchdate, game_type, country) values (" &amp; A20 &amp; ", '" &amp; B20 &amp; "', " &amp; C20 &amp; ", " &amp; D20 &amp;  ");"</f>
        <v>insert into game (matchid, matchdate, game_type, country) values (172, '1960-08-26', 2, 39);</v>
      </c>
    </row>
    <row r="21" spans="1:7" x14ac:dyDescent="0.25">
      <c r="A21">
        <f t="shared" ref="A21:A47" si="4">A20+1</f>
        <v>173</v>
      </c>
      <c r="B21" s="2" t="str">
        <f>"1960-08-26"</f>
        <v>1960-08-26</v>
      </c>
      <c r="C21">
        <v>2</v>
      </c>
      <c r="D21">
        <f>D20</f>
        <v>39</v>
      </c>
      <c r="E21">
        <v>4</v>
      </c>
      <c r="G21" t="str">
        <f t="shared" si="3"/>
        <v>insert into game (matchid, matchdate, game_type, country) values (173, '1960-08-26', 2, 39);</v>
      </c>
    </row>
    <row r="22" spans="1:7" x14ac:dyDescent="0.25">
      <c r="A22">
        <f t="shared" si="4"/>
        <v>174</v>
      </c>
      <c r="B22" s="2" t="str">
        <f>"1960-08-29"</f>
        <v>1960-08-29</v>
      </c>
      <c r="C22">
        <v>2</v>
      </c>
      <c r="D22">
        <f t="shared" ref="D22:D47" si="5">D21</f>
        <v>39</v>
      </c>
      <c r="E22">
        <v>9</v>
      </c>
      <c r="G22" t="str">
        <f t="shared" si="3"/>
        <v>insert into game (matchid, matchdate, game_type, country) values (174, '1960-08-29', 2, 39);</v>
      </c>
    </row>
    <row r="23" spans="1:7" x14ac:dyDescent="0.25">
      <c r="A23">
        <f t="shared" si="4"/>
        <v>175</v>
      </c>
      <c r="B23" s="2" t="str">
        <f>"1960-08-29"</f>
        <v>1960-08-29</v>
      </c>
      <c r="C23">
        <v>2</v>
      </c>
      <c r="D23">
        <f t="shared" si="5"/>
        <v>39</v>
      </c>
      <c r="E23">
        <v>11</v>
      </c>
      <c r="G23" t="str">
        <f t="shared" si="3"/>
        <v>insert into game (matchid, matchdate, game_type, country) values (175, '1960-08-29', 2, 39);</v>
      </c>
    </row>
    <row r="24" spans="1:7" x14ac:dyDescent="0.25">
      <c r="A24">
        <f t="shared" si="4"/>
        <v>176</v>
      </c>
      <c r="B24" s="2" t="str">
        <f>"1960-09-01"</f>
        <v>1960-09-01</v>
      </c>
      <c r="C24">
        <v>2</v>
      </c>
      <c r="D24">
        <f t="shared" si="5"/>
        <v>39</v>
      </c>
      <c r="E24">
        <v>19</v>
      </c>
      <c r="G24" t="str">
        <f t="shared" si="3"/>
        <v>insert into game (matchid, matchdate, game_type, country) values (176, '1960-09-01', 2, 39);</v>
      </c>
    </row>
    <row r="25" spans="1:7" x14ac:dyDescent="0.25">
      <c r="A25">
        <f t="shared" si="4"/>
        <v>177</v>
      </c>
      <c r="B25" s="2" t="str">
        <f>"1960-09-01"</f>
        <v>1960-09-01</v>
      </c>
      <c r="C25">
        <v>2</v>
      </c>
      <c r="D25">
        <f t="shared" si="5"/>
        <v>39</v>
      </c>
      <c r="E25">
        <v>20</v>
      </c>
      <c r="G25" t="str">
        <f t="shared" si="3"/>
        <v>insert into game (matchid, matchdate, game_type, country) values (177, '1960-09-01', 2, 39);</v>
      </c>
    </row>
    <row r="26" spans="1:7" x14ac:dyDescent="0.25">
      <c r="A26">
        <f t="shared" si="4"/>
        <v>178</v>
      </c>
      <c r="B26" s="2" t="str">
        <f>"1960-08-26"</f>
        <v>1960-08-26</v>
      </c>
      <c r="C26">
        <v>2</v>
      </c>
      <c r="D26">
        <f t="shared" si="5"/>
        <v>39</v>
      </c>
      <c r="E26">
        <v>5</v>
      </c>
      <c r="G26" t="str">
        <f t="shared" si="3"/>
        <v>insert into game (matchid, matchdate, game_type, country) values (178, '1960-08-26', 2, 39);</v>
      </c>
    </row>
    <row r="27" spans="1:7" x14ac:dyDescent="0.25">
      <c r="A27">
        <f t="shared" si="4"/>
        <v>179</v>
      </c>
      <c r="B27" s="2" t="str">
        <f>"1960-08-26"</f>
        <v>1960-08-26</v>
      </c>
      <c r="C27">
        <v>2</v>
      </c>
      <c r="D27">
        <f t="shared" si="5"/>
        <v>39</v>
      </c>
      <c r="E27">
        <v>6</v>
      </c>
      <c r="G27" t="str">
        <f t="shared" si="3"/>
        <v>insert into game (matchid, matchdate, game_type, country) values (179, '1960-08-26', 2, 39);</v>
      </c>
    </row>
    <row r="28" spans="1:7" x14ac:dyDescent="0.25">
      <c r="A28">
        <f t="shared" si="4"/>
        <v>180</v>
      </c>
      <c r="B28" s="2" t="str">
        <f>"1960-08-29"</f>
        <v>1960-08-29</v>
      </c>
      <c r="C28">
        <v>2</v>
      </c>
      <c r="D28">
        <f t="shared" si="5"/>
        <v>39</v>
      </c>
      <c r="E28">
        <v>10</v>
      </c>
      <c r="G28" t="str">
        <f t="shared" si="3"/>
        <v>insert into game (matchid, matchdate, game_type, country) values (180, '1960-08-29', 2, 39);</v>
      </c>
    </row>
    <row r="29" spans="1:7" x14ac:dyDescent="0.25">
      <c r="A29">
        <f t="shared" si="4"/>
        <v>181</v>
      </c>
      <c r="B29" s="2" t="str">
        <f>"1960-08-29"</f>
        <v>1960-08-29</v>
      </c>
      <c r="C29">
        <v>2</v>
      </c>
      <c r="D29">
        <f t="shared" si="5"/>
        <v>39</v>
      </c>
      <c r="E29">
        <v>12</v>
      </c>
      <c r="G29" t="str">
        <f t="shared" si="3"/>
        <v>insert into game (matchid, matchdate, game_type, country) values (181, '1960-08-29', 2, 39);</v>
      </c>
    </row>
    <row r="30" spans="1:7" x14ac:dyDescent="0.25">
      <c r="A30">
        <f t="shared" si="4"/>
        <v>182</v>
      </c>
      <c r="B30" s="2" t="str">
        <f>"1960-09-01"</f>
        <v>1960-09-01</v>
      </c>
      <c r="C30">
        <v>2</v>
      </c>
      <c r="D30">
        <f t="shared" si="5"/>
        <v>39</v>
      </c>
      <c r="E30">
        <v>21</v>
      </c>
      <c r="G30" t="str">
        <f t="shared" si="3"/>
        <v>insert into game (matchid, matchdate, game_type, country) values (182, '1960-09-01', 2, 39);</v>
      </c>
    </row>
    <row r="31" spans="1:7" x14ac:dyDescent="0.25">
      <c r="A31">
        <f t="shared" si="4"/>
        <v>183</v>
      </c>
      <c r="B31" s="2" t="str">
        <f>"1960-09-01"</f>
        <v>1960-09-01</v>
      </c>
      <c r="C31">
        <v>2</v>
      </c>
      <c r="D31">
        <f t="shared" si="5"/>
        <v>39</v>
      </c>
      <c r="E31">
        <v>22</v>
      </c>
      <c r="G31" t="str">
        <f t="shared" si="3"/>
        <v>insert into game (matchid, matchdate, game_type, country) values (183, '1960-09-01', 2, 39);</v>
      </c>
    </row>
    <row r="32" spans="1:7" x14ac:dyDescent="0.25">
      <c r="A32">
        <f t="shared" si="4"/>
        <v>184</v>
      </c>
      <c r="B32" s="2" t="str">
        <f>"1960-08-26"</f>
        <v>1960-08-26</v>
      </c>
      <c r="C32">
        <v>2</v>
      </c>
      <c r="D32">
        <f t="shared" si="5"/>
        <v>39</v>
      </c>
      <c r="E32">
        <v>1</v>
      </c>
      <c r="G32" t="str">
        <f t="shared" si="3"/>
        <v>insert into game (matchid, matchdate, game_type, country) values (184, '1960-08-26', 2, 39);</v>
      </c>
    </row>
    <row r="33" spans="1:7" x14ac:dyDescent="0.25">
      <c r="A33">
        <f t="shared" si="4"/>
        <v>185</v>
      </c>
      <c r="B33" s="2" t="str">
        <f>"1960-08-26"</f>
        <v>1960-08-26</v>
      </c>
      <c r="C33">
        <v>2</v>
      </c>
      <c r="D33">
        <f t="shared" si="5"/>
        <v>39</v>
      </c>
      <c r="E33">
        <v>7</v>
      </c>
      <c r="G33" t="str">
        <f t="shared" si="3"/>
        <v>insert into game (matchid, matchdate, game_type, country) values (185, '1960-08-26', 2, 39);</v>
      </c>
    </row>
    <row r="34" spans="1:7" x14ac:dyDescent="0.25">
      <c r="A34">
        <f t="shared" si="4"/>
        <v>186</v>
      </c>
      <c r="B34" s="2" t="str">
        <f>"1960-08-29"</f>
        <v>1960-08-29</v>
      </c>
      <c r="C34">
        <v>2</v>
      </c>
      <c r="D34">
        <f t="shared" si="5"/>
        <v>39</v>
      </c>
      <c r="E34">
        <v>13</v>
      </c>
      <c r="G34" t="str">
        <f t="shared" si="3"/>
        <v>insert into game (matchid, matchdate, game_type, country) values (186, '1960-08-29', 2, 39);</v>
      </c>
    </row>
    <row r="35" spans="1:7" x14ac:dyDescent="0.25">
      <c r="A35">
        <f t="shared" si="4"/>
        <v>187</v>
      </c>
      <c r="B35" s="2" t="str">
        <f>"1960-08-29"</f>
        <v>1960-08-29</v>
      </c>
      <c r="C35">
        <v>2</v>
      </c>
      <c r="D35">
        <f t="shared" si="5"/>
        <v>39</v>
      </c>
      <c r="E35">
        <v>14</v>
      </c>
      <c r="G35" t="str">
        <f t="shared" si="3"/>
        <v>insert into game (matchid, matchdate, game_type, country) values (187, '1960-08-29', 2, 39);</v>
      </c>
    </row>
    <row r="36" spans="1:7" x14ac:dyDescent="0.25">
      <c r="A36">
        <f t="shared" si="4"/>
        <v>188</v>
      </c>
      <c r="B36" s="2" t="str">
        <f>"1960-09-01"</f>
        <v>1960-09-01</v>
      </c>
      <c r="C36">
        <v>2</v>
      </c>
      <c r="D36">
        <f t="shared" si="5"/>
        <v>39</v>
      </c>
      <c r="E36">
        <v>17</v>
      </c>
      <c r="G36" t="str">
        <f t="shared" si="3"/>
        <v>insert into game (matchid, matchdate, game_type, country) values (188, '1960-09-01', 2, 39);</v>
      </c>
    </row>
    <row r="37" spans="1:7" x14ac:dyDescent="0.25">
      <c r="A37">
        <f t="shared" si="4"/>
        <v>189</v>
      </c>
      <c r="B37" s="2" t="str">
        <f>"1960-09-01"</f>
        <v>1960-09-01</v>
      </c>
      <c r="C37">
        <v>2</v>
      </c>
      <c r="D37">
        <f t="shared" si="5"/>
        <v>39</v>
      </c>
      <c r="E37">
        <v>23</v>
      </c>
      <c r="G37" t="str">
        <f t="shared" si="3"/>
        <v>insert into game (matchid, matchdate, game_type, country) values (189, '1960-09-01', 2, 39);</v>
      </c>
    </row>
    <row r="38" spans="1:7" x14ac:dyDescent="0.25">
      <c r="A38">
        <f t="shared" si="4"/>
        <v>190</v>
      </c>
      <c r="B38" s="2" t="str">
        <f>"1960-08-26"</f>
        <v>1960-08-26</v>
      </c>
      <c r="C38">
        <v>2</v>
      </c>
      <c r="D38">
        <f t="shared" si="5"/>
        <v>39</v>
      </c>
      <c r="E38">
        <v>2</v>
      </c>
      <c r="G38" t="str">
        <f t="shared" si="3"/>
        <v>insert into game (matchid, matchdate, game_type, country) values (190, '1960-08-26', 2, 39);</v>
      </c>
    </row>
    <row r="39" spans="1:7" x14ac:dyDescent="0.25">
      <c r="A39">
        <f t="shared" si="4"/>
        <v>191</v>
      </c>
      <c r="B39" s="2" t="str">
        <f>"1960-08-26"</f>
        <v>1960-08-26</v>
      </c>
      <c r="C39">
        <v>2</v>
      </c>
      <c r="D39">
        <f t="shared" si="5"/>
        <v>39</v>
      </c>
      <c r="E39">
        <v>8</v>
      </c>
      <c r="G39" t="str">
        <f t="shared" si="3"/>
        <v>insert into game (matchid, matchdate, game_type, country) values (191, '1960-08-26', 2, 39);</v>
      </c>
    </row>
    <row r="40" spans="1:7" x14ac:dyDescent="0.25">
      <c r="A40">
        <f t="shared" si="4"/>
        <v>192</v>
      </c>
      <c r="B40" s="2" t="str">
        <f>"1960-08-29"</f>
        <v>1960-08-29</v>
      </c>
      <c r="C40">
        <v>2</v>
      </c>
      <c r="D40">
        <f t="shared" si="5"/>
        <v>39</v>
      </c>
      <c r="E40">
        <v>15</v>
      </c>
      <c r="G40" t="str">
        <f t="shared" si="3"/>
        <v>insert into game (matchid, matchdate, game_type, country) values (192, '1960-08-29', 2, 39);</v>
      </c>
    </row>
    <row r="41" spans="1:7" x14ac:dyDescent="0.25">
      <c r="A41">
        <f t="shared" si="4"/>
        <v>193</v>
      </c>
      <c r="B41" s="2" t="str">
        <f>"1960-08-29"</f>
        <v>1960-08-29</v>
      </c>
      <c r="C41">
        <v>2</v>
      </c>
      <c r="D41">
        <f t="shared" si="5"/>
        <v>39</v>
      </c>
      <c r="E41">
        <v>16</v>
      </c>
      <c r="G41" t="str">
        <f t="shared" si="3"/>
        <v>insert into game (matchid, matchdate, game_type, country) values (193, '1960-08-29', 2, 39);</v>
      </c>
    </row>
    <row r="42" spans="1:7" x14ac:dyDescent="0.25">
      <c r="A42">
        <f t="shared" si="4"/>
        <v>194</v>
      </c>
      <c r="B42" s="2" t="str">
        <f>"1960-09-01"</f>
        <v>1960-09-01</v>
      </c>
      <c r="C42">
        <v>2</v>
      </c>
      <c r="D42">
        <f t="shared" si="5"/>
        <v>39</v>
      </c>
      <c r="E42">
        <v>18</v>
      </c>
      <c r="G42" t="str">
        <f t="shared" si="3"/>
        <v>insert into game (matchid, matchdate, game_type, country) values (194, '1960-09-01', 2, 39);</v>
      </c>
    </row>
    <row r="43" spans="1:7" x14ac:dyDescent="0.25">
      <c r="A43">
        <f t="shared" si="4"/>
        <v>195</v>
      </c>
      <c r="B43" s="2" t="str">
        <f>"1960-09-01"</f>
        <v>1960-09-01</v>
      </c>
      <c r="C43">
        <v>2</v>
      </c>
      <c r="D43">
        <f t="shared" si="5"/>
        <v>39</v>
      </c>
      <c r="E43">
        <v>24</v>
      </c>
      <c r="G43" t="str">
        <f t="shared" si="3"/>
        <v>insert into game (matchid, matchdate, game_type, country) values (195, '1960-09-01', 2, 39);</v>
      </c>
    </row>
    <row r="44" spans="1:7" x14ac:dyDescent="0.25">
      <c r="A44">
        <f t="shared" si="4"/>
        <v>196</v>
      </c>
      <c r="B44" s="2" t="str">
        <f>"1960-09-05"</f>
        <v>1960-09-05</v>
      </c>
      <c r="C44">
        <v>4</v>
      </c>
      <c r="D44">
        <f t="shared" si="5"/>
        <v>39</v>
      </c>
      <c r="E44">
        <v>25</v>
      </c>
      <c r="G44" t="str">
        <f t="shared" si="3"/>
        <v>insert into game (matchid, matchdate, game_type, country) values (196, '1960-09-05', 4, 39);</v>
      </c>
    </row>
    <row r="45" spans="1:7" x14ac:dyDescent="0.25">
      <c r="A45">
        <f t="shared" si="4"/>
        <v>197</v>
      </c>
      <c r="B45" s="2" t="str">
        <f>"1960-09-06"</f>
        <v>1960-09-06</v>
      </c>
      <c r="C45">
        <v>4</v>
      </c>
      <c r="D45">
        <f t="shared" si="5"/>
        <v>39</v>
      </c>
      <c r="E45">
        <v>26</v>
      </c>
      <c r="G45" t="str">
        <f t="shared" si="3"/>
        <v>insert into game (matchid, matchdate, game_type, country) values (197, '1960-09-06', 4, 39);</v>
      </c>
    </row>
    <row r="46" spans="1:7" x14ac:dyDescent="0.25">
      <c r="A46">
        <f t="shared" si="4"/>
        <v>198</v>
      </c>
      <c r="B46" s="2" t="str">
        <f>"1960-09-09"</f>
        <v>1960-09-09</v>
      </c>
      <c r="C46">
        <v>13</v>
      </c>
      <c r="D46">
        <f t="shared" si="5"/>
        <v>39</v>
      </c>
      <c r="E46">
        <v>27</v>
      </c>
      <c r="G46" t="str">
        <f t="shared" si="3"/>
        <v>insert into game (matchid, matchdate, game_type, country) values (198, '1960-09-09', 13, 39);</v>
      </c>
    </row>
    <row r="47" spans="1:7" x14ac:dyDescent="0.25">
      <c r="A47">
        <f t="shared" si="4"/>
        <v>199</v>
      </c>
      <c r="B47" s="2" t="str">
        <f>"1960-09-10"</f>
        <v>1960-09-10</v>
      </c>
      <c r="C47">
        <v>14</v>
      </c>
      <c r="D47">
        <f t="shared" si="5"/>
        <v>39</v>
      </c>
      <c r="E47">
        <v>28</v>
      </c>
      <c r="G47" t="str">
        <f t="shared" si="3"/>
        <v>insert into game (matchid, matchdate, game_type, country) values (199, '1960-09-10', 14, 39);</v>
      </c>
    </row>
    <row r="49" spans="1:7" x14ac:dyDescent="0.25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t="str">
        <f>"insert into game_score (id, matchid, squad, goals, points, time_type) values (" &amp; A49 &amp; ", " &amp; B49 &amp; ", " &amp; C49 &amp; ", " &amp; D49 &amp; ", " &amp; E49 &amp; ", " &amp; F49 &amp; ");"</f>
        <v>insert into game_score (id, matchid, squad, goals, points, time_type) values (id, matchid, squad, goals, points, time_type);</v>
      </c>
    </row>
    <row r="50" spans="1:7" x14ac:dyDescent="0.25">
      <c r="A50" s="3">
        <f>'1956'!A67+ 1</f>
        <v>767</v>
      </c>
      <c r="B50" s="3">
        <f>A20</f>
        <v>172</v>
      </c>
      <c r="C50" s="3">
        <v>359</v>
      </c>
      <c r="D50" s="3">
        <v>3</v>
      </c>
      <c r="E50" s="3">
        <v>2</v>
      </c>
      <c r="F50" s="3">
        <v>2</v>
      </c>
      <c r="G50" s="3" t="str">
        <f t="shared" ref="G50:G65" si="6">"insert into game_score (id, matchid, squad, goals, points, time_type) values (" &amp; A50 &amp; ", " &amp; B50 &amp; ", " &amp; C50 &amp; ", " &amp; D50 &amp; ", " &amp; E50 &amp; ", " &amp; F50 &amp; ");"</f>
        <v>insert into game_score (id, matchid, squad, goals, points, time_type) values (767, 172, 359, 3, 2, 2);</v>
      </c>
    </row>
    <row r="51" spans="1:7" x14ac:dyDescent="0.25">
      <c r="A51" s="3">
        <f>A50+1</f>
        <v>768</v>
      </c>
      <c r="B51" s="3">
        <f>B50</f>
        <v>172</v>
      </c>
      <c r="C51" s="3">
        <v>359</v>
      </c>
      <c r="D51" s="3">
        <v>1</v>
      </c>
      <c r="E51" s="3">
        <v>0</v>
      </c>
      <c r="F51" s="3">
        <v>1</v>
      </c>
      <c r="G51" s="3" t="str">
        <f t="shared" si="6"/>
        <v>insert into game_score (id, matchid, squad, goals, points, time_type) values (768, 172, 359, 1, 0, 1);</v>
      </c>
    </row>
    <row r="52" spans="1:7" x14ac:dyDescent="0.25">
      <c r="A52" s="3">
        <f t="shared" ref="A52:A115" si="7">A51+1</f>
        <v>769</v>
      </c>
      <c r="B52" s="3">
        <f>B50</f>
        <v>172</v>
      </c>
      <c r="C52" s="3">
        <v>90</v>
      </c>
      <c r="D52" s="3">
        <v>0</v>
      </c>
      <c r="E52" s="3">
        <v>0</v>
      </c>
      <c r="F52" s="3">
        <v>2</v>
      </c>
      <c r="G52" s="3" t="str">
        <f t="shared" si="6"/>
        <v>insert into game_score (id, matchid, squad, goals, points, time_type) values (769, 172, 90, 0, 0, 2);</v>
      </c>
    </row>
    <row r="53" spans="1:7" x14ac:dyDescent="0.25">
      <c r="A53" s="3">
        <f t="shared" si="7"/>
        <v>770</v>
      </c>
      <c r="B53" s="3">
        <f>B50</f>
        <v>172</v>
      </c>
      <c r="C53" s="3">
        <v>90</v>
      </c>
      <c r="D53" s="3">
        <v>0</v>
      </c>
      <c r="E53" s="3">
        <v>0</v>
      </c>
      <c r="F53" s="3">
        <v>1</v>
      </c>
      <c r="G53" s="3" t="str">
        <f t="shared" si="6"/>
        <v>insert into game_score (id, matchid, squad, goals, points, time_type) values (770, 172, 90, 0, 0, 1);</v>
      </c>
    </row>
    <row r="54" spans="1:7" x14ac:dyDescent="0.25">
      <c r="A54" s="4">
        <f t="shared" si="7"/>
        <v>771</v>
      </c>
      <c r="B54" s="4">
        <f>B50+1</f>
        <v>173</v>
      </c>
      <c r="C54" s="4">
        <v>38</v>
      </c>
      <c r="D54" s="4">
        <v>6</v>
      </c>
      <c r="E54" s="4">
        <v>2</v>
      </c>
      <c r="F54" s="4">
        <v>2</v>
      </c>
      <c r="G54" s="4" t="str">
        <f t="shared" si="6"/>
        <v>insert into game_score (id, matchid, squad, goals, points, time_type) values (771, 173, 38, 6, 2, 2);</v>
      </c>
    </row>
    <row r="55" spans="1:7" x14ac:dyDescent="0.25">
      <c r="A55" s="4">
        <f t="shared" si="7"/>
        <v>772</v>
      </c>
      <c r="B55" s="4">
        <f>B54</f>
        <v>173</v>
      </c>
      <c r="C55" s="4">
        <v>38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(772, 173, 38, 3, 0, 1);</v>
      </c>
    </row>
    <row r="56" spans="1:7" x14ac:dyDescent="0.25">
      <c r="A56" s="4">
        <f t="shared" si="7"/>
        <v>773</v>
      </c>
      <c r="B56" s="4">
        <f>B54</f>
        <v>173</v>
      </c>
      <c r="C56" s="4">
        <v>20</v>
      </c>
      <c r="D56" s="4">
        <v>1</v>
      </c>
      <c r="E56" s="4">
        <v>0</v>
      </c>
      <c r="F56" s="4">
        <v>2</v>
      </c>
      <c r="G56" s="4" t="str">
        <f t="shared" si="6"/>
        <v>insert into game_score (id, matchid, squad, goals, points, time_type) values (773, 173, 20, 1, 0, 2);</v>
      </c>
    </row>
    <row r="57" spans="1:7" x14ac:dyDescent="0.25">
      <c r="A57" s="4">
        <f t="shared" si="7"/>
        <v>774</v>
      </c>
      <c r="B57" s="4">
        <f>B54</f>
        <v>173</v>
      </c>
      <c r="C57" s="4">
        <v>20</v>
      </c>
      <c r="D57" s="4">
        <v>0</v>
      </c>
      <c r="E57" s="4">
        <v>0</v>
      </c>
      <c r="F57" s="4">
        <v>1</v>
      </c>
      <c r="G57" s="4" t="str">
        <f t="shared" si="6"/>
        <v>insert into game_score (id, matchid, squad, goals, points, time_type) values (774, 173, 20, 0, 0, 1);</v>
      </c>
    </row>
    <row r="58" spans="1:7" x14ac:dyDescent="0.25">
      <c r="A58" s="3">
        <f t="shared" si="7"/>
        <v>775</v>
      </c>
      <c r="B58" s="3">
        <f>B54+1</f>
        <v>174</v>
      </c>
      <c r="C58" s="3">
        <v>359</v>
      </c>
      <c r="D58" s="3">
        <v>2</v>
      </c>
      <c r="E58" s="3">
        <v>2</v>
      </c>
      <c r="F58" s="3">
        <v>2</v>
      </c>
      <c r="G58" s="3" t="str">
        <f t="shared" si="6"/>
        <v>insert into game_score (id, matchid, squad, goals, points, time_type) values (775, 174, 359, 2, 2, 2);</v>
      </c>
    </row>
    <row r="59" spans="1:7" x14ac:dyDescent="0.25">
      <c r="A59" s="3">
        <f t="shared" si="7"/>
        <v>776</v>
      </c>
      <c r="B59" s="3">
        <f>B58</f>
        <v>174</v>
      </c>
      <c r="C59" s="3">
        <v>359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(776, 174, 359, 1, 0, 1);</v>
      </c>
    </row>
    <row r="60" spans="1:7" x14ac:dyDescent="0.25">
      <c r="A60" s="3">
        <f t="shared" si="7"/>
        <v>777</v>
      </c>
      <c r="B60" s="3">
        <f>B58</f>
        <v>174</v>
      </c>
      <c r="C60" s="3">
        <v>20</v>
      </c>
      <c r="D60" s="3">
        <v>0</v>
      </c>
      <c r="E60" s="3">
        <v>0</v>
      </c>
      <c r="F60" s="3">
        <v>2</v>
      </c>
      <c r="G60" s="3" t="str">
        <f t="shared" si="6"/>
        <v>insert into game_score (id, matchid, squad, goals, points, time_type) values (777, 174, 20, 0, 0, 2);</v>
      </c>
    </row>
    <row r="61" spans="1:7" x14ac:dyDescent="0.25">
      <c r="A61" s="3">
        <f t="shared" si="7"/>
        <v>778</v>
      </c>
      <c r="B61" s="3">
        <f>B58</f>
        <v>174</v>
      </c>
      <c r="C61" s="3">
        <v>20</v>
      </c>
      <c r="D61" s="3">
        <v>0</v>
      </c>
      <c r="E61" s="3">
        <v>0</v>
      </c>
      <c r="F61" s="3">
        <v>1</v>
      </c>
      <c r="G61" s="3" t="str">
        <f t="shared" si="6"/>
        <v>insert into game_score (id, matchid, squad, goals, points, time_type) values (778, 174, 20, 0, 0, 1);</v>
      </c>
    </row>
    <row r="62" spans="1:7" x14ac:dyDescent="0.25">
      <c r="A62" s="4">
        <f t="shared" si="7"/>
        <v>779</v>
      </c>
      <c r="B62" s="4">
        <f>B58+1</f>
        <v>175</v>
      </c>
      <c r="C62" s="4">
        <v>38</v>
      </c>
      <c r="D62" s="6">
        <v>4</v>
      </c>
      <c r="E62" s="6">
        <v>2</v>
      </c>
      <c r="F62" s="4">
        <v>2</v>
      </c>
      <c r="G62" s="4" t="str">
        <f t="shared" si="6"/>
        <v>insert into game_score (id, matchid, squad, goals, points, time_type) values (779, 175, 38, 4, 2, 2);</v>
      </c>
    </row>
    <row r="63" spans="1:7" x14ac:dyDescent="0.25">
      <c r="A63" s="4">
        <f t="shared" si="7"/>
        <v>780</v>
      </c>
      <c r="B63" s="4">
        <f>B62</f>
        <v>175</v>
      </c>
      <c r="C63" s="4">
        <v>38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(780, 175, 38, 1, 0, 1);</v>
      </c>
    </row>
    <row r="64" spans="1:7" x14ac:dyDescent="0.25">
      <c r="A64" s="4">
        <f t="shared" si="7"/>
        <v>781</v>
      </c>
      <c r="B64" s="4">
        <f>B62</f>
        <v>175</v>
      </c>
      <c r="C64" s="4">
        <v>90</v>
      </c>
      <c r="D64" s="6">
        <v>0</v>
      </c>
      <c r="E64" s="6">
        <v>0</v>
      </c>
      <c r="F64" s="4">
        <v>2</v>
      </c>
      <c r="G64" s="4" t="str">
        <f t="shared" si="6"/>
        <v>insert into game_score (id, matchid, squad, goals, points, time_type) values (781, 175, 90, 0, 0, 2);</v>
      </c>
    </row>
    <row r="65" spans="1:7" x14ac:dyDescent="0.25">
      <c r="A65" s="4">
        <f t="shared" si="7"/>
        <v>782</v>
      </c>
      <c r="B65" s="4">
        <f>B62</f>
        <v>175</v>
      </c>
      <c r="C65" s="4">
        <v>90</v>
      </c>
      <c r="D65" s="6">
        <v>0</v>
      </c>
      <c r="E65" s="6">
        <v>0</v>
      </c>
      <c r="F65" s="4">
        <v>1</v>
      </c>
      <c r="G65" s="4" t="str">
        <f t="shared" si="6"/>
        <v>insert into game_score (id, matchid, squad, goals, points, time_type) values (782, 175, 90, 0, 0, 1);</v>
      </c>
    </row>
    <row r="66" spans="1:7" x14ac:dyDescent="0.25">
      <c r="A66" s="3">
        <f t="shared" si="7"/>
        <v>783</v>
      </c>
      <c r="B66" s="3">
        <f>B62+1</f>
        <v>176</v>
      </c>
      <c r="C66" s="3">
        <v>38</v>
      </c>
      <c r="D66" s="5">
        <v>3</v>
      </c>
      <c r="E66" s="5">
        <v>1</v>
      </c>
      <c r="F66" s="3">
        <v>2</v>
      </c>
      <c r="G66" s="3" t="str">
        <f t="shared" ref="G66:G89" si="8">"insert into game_score (id, matchid, squad, goals, points, time_type) values (" &amp; A66 &amp; ", " &amp; B66 &amp; ", " &amp; C66 &amp; ", " &amp; D66 &amp; ", " &amp; E66 &amp; ", " &amp; F66 &amp; ");"</f>
        <v>insert into game_score (id, matchid, squad, goals, points, time_type) values (783, 176, 38, 3, 1, 2);</v>
      </c>
    </row>
    <row r="67" spans="1:7" x14ac:dyDescent="0.25">
      <c r="A67" s="3">
        <f t="shared" si="7"/>
        <v>784</v>
      </c>
      <c r="B67" s="3">
        <f>B66</f>
        <v>176</v>
      </c>
      <c r="C67" s="3">
        <v>38</v>
      </c>
      <c r="D67" s="5">
        <v>0</v>
      </c>
      <c r="E67" s="5">
        <v>0</v>
      </c>
      <c r="F67" s="3">
        <v>1</v>
      </c>
      <c r="G67" s="3" t="str">
        <f t="shared" si="8"/>
        <v>insert into game_score (id, matchid, squad, goals, points, time_type) values (784, 176, 38, 0, 0, 1);</v>
      </c>
    </row>
    <row r="68" spans="1:7" x14ac:dyDescent="0.25">
      <c r="A68" s="3">
        <f t="shared" si="7"/>
        <v>785</v>
      </c>
      <c r="B68" s="3">
        <f>B66</f>
        <v>176</v>
      </c>
      <c r="C68" s="3">
        <v>359</v>
      </c>
      <c r="D68" s="5">
        <v>3</v>
      </c>
      <c r="E68" s="5">
        <v>1</v>
      </c>
      <c r="F68" s="3">
        <v>2</v>
      </c>
      <c r="G68" s="3" t="str">
        <f t="shared" si="8"/>
        <v>insert into game_score (id, matchid, squad, goals, points, time_type) values (785, 176, 359, 3, 1, 2);</v>
      </c>
    </row>
    <row r="69" spans="1:7" x14ac:dyDescent="0.25">
      <c r="A69" s="3">
        <f t="shared" si="7"/>
        <v>786</v>
      </c>
      <c r="B69" s="3">
        <f>B66</f>
        <v>176</v>
      </c>
      <c r="C69" s="3">
        <v>359</v>
      </c>
      <c r="D69" s="5">
        <v>0</v>
      </c>
      <c r="E69" s="5">
        <v>0</v>
      </c>
      <c r="F69" s="3">
        <v>1</v>
      </c>
      <c r="G69" s="3" t="str">
        <f t="shared" si="8"/>
        <v>insert into game_score (id, matchid, squad, goals, points, time_type) values (786, 176, 359, 0, 0, 1);</v>
      </c>
    </row>
    <row r="70" spans="1:7" x14ac:dyDescent="0.25">
      <c r="A70" s="4">
        <f t="shared" si="7"/>
        <v>787</v>
      </c>
      <c r="B70" s="4">
        <f>B66+1</f>
        <v>177</v>
      </c>
      <c r="C70" s="4">
        <v>20</v>
      </c>
      <c r="D70" s="6">
        <v>3</v>
      </c>
      <c r="E70" s="6">
        <v>1</v>
      </c>
      <c r="F70" s="4">
        <v>2</v>
      </c>
      <c r="G70" s="4" t="str">
        <f t="shared" si="8"/>
        <v>insert into game_score (id, matchid, squad, goals, points, time_type) values (787, 177, 20, 3, 1, 2);</v>
      </c>
    </row>
    <row r="71" spans="1:7" x14ac:dyDescent="0.25">
      <c r="A71" s="4">
        <f t="shared" si="7"/>
        <v>788</v>
      </c>
      <c r="B71" s="4">
        <f>B70</f>
        <v>177</v>
      </c>
      <c r="C71" s="4">
        <v>20</v>
      </c>
      <c r="D71" s="6">
        <v>1</v>
      </c>
      <c r="E71" s="6">
        <v>0</v>
      </c>
      <c r="F71" s="4">
        <v>1</v>
      </c>
      <c r="G71" s="4" t="str">
        <f t="shared" si="8"/>
        <v>insert into game_score (id, matchid, squad, goals, points, time_type) values (788, 177, 20, 1, 0, 1);</v>
      </c>
    </row>
    <row r="72" spans="1:7" x14ac:dyDescent="0.25">
      <c r="A72" s="4">
        <f t="shared" si="7"/>
        <v>789</v>
      </c>
      <c r="B72" s="4">
        <f>B70</f>
        <v>177</v>
      </c>
      <c r="C72" s="4">
        <v>90</v>
      </c>
      <c r="D72" s="6">
        <v>3</v>
      </c>
      <c r="E72" s="6">
        <v>1</v>
      </c>
      <c r="F72" s="4">
        <v>2</v>
      </c>
      <c r="G72" s="4" t="str">
        <f t="shared" si="8"/>
        <v>insert into game_score (id, matchid, squad, goals, points, time_type) values (789, 177, 90, 3, 1, 2);</v>
      </c>
    </row>
    <row r="73" spans="1:7" x14ac:dyDescent="0.25">
      <c r="A73" s="4">
        <f t="shared" si="7"/>
        <v>790</v>
      </c>
      <c r="B73" s="4">
        <f>B70</f>
        <v>177</v>
      </c>
      <c r="C73" s="4">
        <v>90</v>
      </c>
      <c r="D73" s="6">
        <v>2</v>
      </c>
      <c r="E73" s="6">
        <v>0</v>
      </c>
      <c r="F73" s="4">
        <v>1</v>
      </c>
      <c r="G73" s="4" t="str">
        <f t="shared" si="8"/>
        <v>insert into game_score (id, matchid, squad, goals, points, time_type) values (790, 177, 90, 2, 0, 1);</v>
      </c>
    </row>
    <row r="74" spans="1:7" x14ac:dyDescent="0.25">
      <c r="A74" s="3">
        <f t="shared" si="7"/>
        <v>791</v>
      </c>
      <c r="B74" s="3">
        <f>B70+1</f>
        <v>178</v>
      </c>
      <c r="C74" s="3">
        <v>39</v>
      </c>
      <c r="D74" s="5">
        <v>4</v>
      </c>
      <c r="E74" s="5">
        <v>2</v>
      </c>
      <c r="F74" s="3">
        <v>2</v>
      </c>
      <c r="G74" s="3" t="str">
        <f t="shared" si="8"/>
        <v>insert into game_score (id, matchid, squad, goals, points, time_type) values (791, 178, 39, 4, 2, 2);</v>
      </c>
    </row>
    <row r="75" spans="1:7" x14ac:dyDescent="0.25">
      <c r="A75" s="3">
        <f t="shared" si="7"/>
        <v>792</v>
      </c>
      <c r="B75" s="3">
        <f>B74</f>
        <v>178</v>
      </c>
      <c r="C75" s="3">
        <v>39</v>
      </c>
      <c r="D75" s="5">
        <v>2</v>
      </c>
      <c r="E75" s="5">
        <v>0</v>
      </c>
      <c r="F75" s="3">
        <v>1</v>
      </c>
      <c r="G75" s="3" t="str">
        <f t="shared" si="8"/>
        <v>insert into game_score (id, matchid, squad, goals, points, time_type) values (792, 178, 39, 2, 0, 1);</v>
      </c>
    </row>
    <row r="76" spans="1:7" x14ac:dyDescent="0.25">
      <c r="A76" s="3">
        <f t="shared" si="7"/>
        <v>793</v>
      </c>
      <c r="B76" s="3">
        <f>B74</f>
        <v>178</v>
      </c>
      <c r="C76" s="3">
        <v>886</v>
      </c>
      <c r="D76" s="5">
        <v>1</v>
      </c>
      <c r="E76" s="5">
        <v>0</v>
      </c>
      <c r="F76" s="3">
        <v>2</v>
      </c>
      <c r="G76" s="3" t="str">
        <f t="shared" si="8"/>
        <v>insert into game_score (id, matchid, squad, goals, points, time_type) values (793, 178, 886, 1, 0, 2);</v>
      </c>
    </row>
    <row r="77" spans="1:7" x14ac:dyDescent="0.25">
      <c r="A77" s="3">
        <f t="shared" si="7"/>
        <v>794</v>
      </c>
      <c r="B77" s="3">
        <f>B74</f>
        <v>178</v>
      </c>
      <c r="C77" s="3">
        <v>886</v>
      </c>
      <c r="D77" s="5">
        <v>1</v>
      </c>
      <c r="E77" s="5">
        <v>0</v>
      </c>
      <c r="F77" s="3">
        <v>1</v>
      </c>
      <c r="G77" s="3" t="str">
        <f t="shared" si="8"/>
        <v>insert into game_score (id, matchid, squad, goals, points, time_type) values (794, 178, 886, 1, 0, 1);</v>
      </c>
    </row>
    <row r="78" spans="1:7" x14ac:dyDescent="0.25">
      <c r="A78" s="4">
        <f t="shared" si="7"/>
        <v>795</v>
      </c>
      <c r="B78" s="4">
        <f>B74+1</f>
        <v>179</v>
      </c>
      <c r="C78" s="4">
        <v>55</v>
      </c>
      <c r="D78" s="6">
        <v>4</v>
      </c>
      <c r="E78" s="6">
        <v>2</v>
      </c>
      <c r="F78" s="4">
        <v>2</v>
      </c>
      <c r="G78" s="4" t="str">
        <f t="shared" si="8"/>
        <v>insert into game_score (id, matchid, squad, goals, points, time_type) values (795, 179, 55, 4, 2, 2);</v>
      </c>
    </row>
    <row r="79" spans="1:7" x14ac:dyDescent="0.25">
      <c r="A79" s="4">
        <f t="shared" si="7"/>
        <v>796</v>
      </c>
      <c r="B79" s="4">
        <f>B78</f>
        <v>179</v>
      </c>
      <c r="C79" s="4">
        <v>55</v>
      </c>
      <c r="D79" s="6">
        <v>1</v>
      </c>
      <c r="E79" s="6">
        <v>0</v>
      </c>
      <c r="F79" s="4">
        <v>1</v>
      </c>
      <c r="G79" s="4" t="str">
        <f t="shared" si="8"/>
        <v>insert into game_score (id, matchid, squad, goals, points, time_type) values (796, 179, 55, 1, 0, 1);</v>
      </c>
    </row>
    <row r="80" spans="1:7" x14ac:dyDescent="0.25">
      <c r="A80" s="4">
        <f t="shared" si="7"/>
        <v>797</v>
      </c>
      <c r="B80" s="4">
        <f>B78</f>
        <v>179</v>
      </c>
      <c r="C80" s="4">
        <v>44</v>
      </c>
      <c r="D80" s="6">
        <v>3</v>
      </c>
      <c r="E80" s="6">
        <v>0</v>
      </c>
      <c r="F80" s="4">
        <v>2</v>
      </c>
      <c r="G80" s="4" t="str">
        <f t="shared" si="8"/>
        <v>insert into game_score (id, matchid, squad, goals, points, time_type) values (797, 179, 44, 3, 0, 2);</v>
      </c>
    </row>
    <row r="81" spans="1:7" x14ac:dyDescent="0.25">
      <c r="A81" s="4">
        <f t="shared" si="7"/>
        <v>798</v>
      </c>
      <c r="B81" s="4">
        <f>B78</f>
        <v>179</v>
      </c>
      <c r="C81" s="4">
        <v>44</v>
      </c>
      <c r="D81" s="6">
        <v>1</v>
      </c>
      <c r="E81" s="6">
        <v>0</v>
      </c>
      <c r="F81" s="4">
        <v>1</v>
      </c>
      <c r="G81" s="4" t="str">
        <f t="shared" si="8"/>
        <v>insert into game_score (id, matchid, squad, goals, points, time_type) values (798, 179, 44, 1, 0, 1);</v>
      </c>
    </row>
    <row r="82" spans="1:7" x14ac:dyDescent="0.25">
      <c r="A82" s="3">
        <f t="shared" si="7"/>
        <v>799</v>
      </c>
      <c r="B82" s="3">
        <f>B78+1</f>
        <v>180</v>
      </c>
      <c r="C82" s="3">
        <v>55</v>
      </c>
      <c r="D82" s="5">
        <v>5</v>
      </c>
      <c r="E82" s="5">
        <v>2</v>
      </c>
      <c r="F82" s="3">
        <v>2</v>
      </c>
      <c r="G82" s="3" t="str">
        <f t="shared" si="8"/>
        <v>insert into game_score (id, matchid, squad, goals, points, time_type) values (799, 180, 55, 5, 2, 2);</v>
      </c>
    </row>
    <row r="83" spans="1:7" x14ac:dyDescent="0.25">
      <c r="A83" s="3">
        <f t="shared" si="7"/>
        <v>800</v>
      </c>
      <c r="B83" s="3">
        <f>B82</f>
        <v>180</v>
      </c>
      <c r="C83" s="3">
        <v>55</v>
      </c>
      <c r="D83" s="5">
        <v>2</v>
      </c>
      <c r="E83" s="5">
        <v>0</v>
      </c>
      <c r="F83" s="3">
        <v>1</v>
      </c>
      <c r="G83" s="3" t="str">
        <f t="shared" si="8"/>
        <v>insert into game_score (id, matchid, squad, goals, points, time_type) values (800, 180, 55, 2, 0, 1);</v>
      </c>
    </row>
    <row r="84" spans="1:7" x14ac:dyDescent="0.25">
      <c r="A84" s="3">
        <f t="shared" si="7"/>
        <v>801</v>
      </c>
      <c r="B84" s="3">
        <f>B82</f>
        <v>180</v>
      </c>
      <c r="C84" s="3">
        <v>886</v>
      </c>
      <c r="D84" s="5">
        <v>0</v>
      </c>
      <c r="E84" s="5">
        <v>0</v>
      </c>
      <c r="F84" s="3">
        <v>2</v>
      </c>
      <c r="G84" s="3" t="str">
        <f t="shared" si="8"/>
        <v>insert into game_score (id, matchid, squad, goals, points, time_type) values (801, 180, 886, 0, 0, 2);</v>
      </c>
    </row>
    <row r="85" spans="1:7" x14ac:dyDescent="0.25">
      <c r="A85" s="3">
        <f t="shared" si="7"/>
        <v>802</v>
      </c>
      <c r="B85" s="3">
        <f>B82</f>
        <v>180</v>
      </c>
      <c r="C85" s="3">
        <v>886</v>
      </c>
      <c r="D85" s="5">
        <v>0</v>
      </c>
      <c r="E85" s="5">
        <v>0</v>
      </c>
      <c r="F85" s="3">
        <v>1</v>
      </c>
      <c r="G85" s="3" t="str">
        <f t="shared" si="8"/>
        <v>insert into game_score (id, matchid, squad, goals, points, time_type) values (802, 180, 886, 0, 0, 1);</v>
      </c>
    </row>
    <row r="86" spans="1:7" x14ac:dyDescent="0.25">
      <c r="A86" s="4">
        <f t="shared" si="7"/>
        <v>803</v>
      </c>
      <c r="B86" s="4">
        <f>B82+1</f>
        <v>181</v>
      </c>
      <c r="C86" s="4">
        <v>39</v>
      </c>
      <c r="D86" s="6">
        <v>2</v>
      </c>
      <c r="E86" s="6">
        <v>1</v>
      </c>
      <c r="F86" s="4">
        <v>2</v>
      </c>
      <c r="G86" s="4" t="str">
        <f t="shared" si="8"/>
        <v>insert into game_score (id, matchid, squad, goals, points, time_type) values (803, 181, 39, 2, 1, 2);</v>
      </c>
    </row>
    <row r="87" spans="1:7" x14ac:dyDescent="0.25">
      <c r="A87" s="4">
        <f t="shared" si="7"/>
        <v>804</v>
      </c>
      <c r="B87" s="4">
        <f>B86</f>
        <v>181</v>
      </c>
      <c r="C87" s="4">
        <v>39</v>
      </c>
      <c r="D87" s="6">
        <v>1</v>
      </c>
      <c r="E87" s="6">
        <v>0</v>
      </c>
      <c r="F87" s="4">
        <v>1</v>
      </c>
      <c r="G87" s="4" t="str">
        <f t="shared" si="8"/>
        <v>insert into game_score (id, matchid, squad, goals, points, time_type) values (804, 181, 39, 1, 0, 1);</v>
      </c>
    </row>
    <row r="88" spans="1:7" x14ac:dyDescent="0.25">
      <c r="A88" s="4">
        <f t="shared" si="7"/>
        <v>805</v>
      </c>
      <c r="B88" s="4">
        <f>B86</f>
        <v>181</v>
      </c>
      <c r="C88" s="4">
        <v>44</v>
      </c>
      <c r="D88" s="6">
        <v>2</v>
      </c>
      <c r="E88" s="6">
        <v>1</v>
      </c>
      <c r="F88" s="4">
        <v>2</v>
      </c>
      <c r="G88" s="4" t="str">
        <f t="shared" si="8"/>
        <v>insert into game_score (id, matchid, squad, goals, points, time_type) values (805, 181, 44, 2, 1, 2);</v>
      </c>
    </row>
    <row r="89" spans="1:7" x14ac:dyDescent="0.25">
      <c r="A89" s="4">
        <f t="shared" si="7"/>
        <v>806</v>
      </c>
      <c r="B89" s="4">
        <f>B86</f>
        <v>181</v>
      </c>
      <c r="C89" s="4">
        <v>44</v>
      </c>
      <c r="D89" s="6">
        <v>1</v>
      </c>
      <c r="E89" s="6">
        <v>0</v>
      </c>
      <c r="F89" s="4">
        <v>1</v>
      </c>
      <c r="G89" s="4" t="str">
        <f t="shared" si="8"/>
        <v>insert into game_score (id, matchid, squad, goals, points, time_type) values (806, 181, 44, 1, 0, 1);</v>
      </c>
    </row>
    <row r="90" spans="1:7" x14ac:dyDescent="0.25">
      <c r="A90" s="3">
        <f t="shared" si="7"/>
        <v>807</v>
      </c>
      <c r="B90" s="3">
        <f>B86+1</f>
        <v>182</v>
      </c>
      <c r="C90" s="3">
        <v>39</v>
      </c>
      <c r="D90" s="5">
        <v>3</v>
      </c>
      <c r="E90" s="5">
        <v>2</v>
      </c>
      <c r="F90" s="3">
        <v>2</v>
      </c>
      <c r="G90" s="3" t="str">
        <f t="shared" ref="G90:G157" si="9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(807, 182, 39, 3, 2, 2);</v>
      </c>
    </row>
    <row r="91" spans="1:7" x14ac:dyDescent="0.25">
      <c r="A91" s="3">
        <f t="shared" si="7"/>
        <v>808</v>
      </c>
      <c r="B91" s="3">
        <f>B90</f>
        <v>182</v>
      </c>
      <c r="C91" s="3">
        <v>39</v>
      </c>
      <c r="D91" s="5">
        <v>0</v>
      </c>
      <c r="E91" s="5">
        <v>0</v>
      </c>
      <c r="F91" s="3">
        <v>1</v>
      </c>
      <c r="G91" s="3" t="str">
        <f t="shared" si="9"/>
        <v>insert into game_score (id, matchid, squad, goals, points, time_type) values (808, 182, 39, 0, 0, 1);</v>
      </c>
    </row>
    <row r="92" spans="1:7" x14ac:dyDescent="0.25">
      <c r="A92" s="3">
        <f t="shared" si="7"/>
        <v>809</v>
      </c>
      <c r="B92" s="3">
        <f>B90</f>
        <v>182</v>
      </c>
      <c r="C92" s="3">
        <v>55</v>
      </c>
      <c r="D92" s="5">
        <v>1</v>
      </c>
      <c r="E92" s="5">
        <v>0</v>
      </c>
      <c r="F92" s="3">
        <v>2</v>
      </c>
      <c r="G92" s="3" t="str">
        <f t="shared" si="9"/>
        <v>insert into game_score (id, matchid, squad, goals, points, time_type) values (809, 182, 55, 1, 0, 2);</v>
      </c>
    </row>
    <row r="93" spans="1:7" x14ac:dyDescent="0.25">
      <c r="A93" s="3">
        <f t="shared" si="7"/>
        <v>810</v>
      </c>
      <c r="B93" s="3">
        <f>B90</f>
        <v>182</v>
      </c>
      <c r="C93" s="3">
        <v>55</v>
      </c>
      <c r="D93" s="5">
        <v>1</v>
      </c>
      <c r="E93" s="5">
        <v>0</v>
      </c>
      <c r="F93" s="3">
        <v>1</v>
      </c>
      <c r="G93" s="3" t="str">
        <f t="shared" si="9"/>
        <v>insert into game_score (id, matchid, squad, goals, points, time_type) values (810, 182, 55, 1, 0, 1);</v>
      </c>
    </row>
    <row r="94" spans="1:7" x14ac:dyDescent="0.25">
      <c r="A94" s="4">
        <f t="shared" si="7"/>
        <v>811</v>
      </c>
      <c r="B94" s="4">
        <f>B90+1</f>
        <v>183</v>
      </c>
      <c r="C94" s="4">
        <v>44</v>
      </c>
      <c r="D94" s="6">
        <v>3</v>
      </c>
      <c r="E94" s="6">
        <v>2</v>
      </c>
      <c r="F94" s="4">
        <v>2</v>
      </c>
      <c r="G94" s="4" t="str">
        <f t="shared" si="9"/>
        <v>insert into game_score (id, matchid, squad, goals, points, time_type) values (811, 183, 44, 3, 2, 2);</v>
      </c>
    </row>
    <row r="95" spans="1:7" x14ac:dyDescent="0.25">
      <c r="A95" s="4">
        <f t="shared" si="7"/>
        <v>812</v>
      </c>
      <c r="B95" s="4">
        <f>B94</f>
        <v>183</v>
      </c>
      <c r="C95" s="4">
        <v>44</v>
      </c>
      <c r="D95" s="6">
        <v>1</v>
      </c>
      <c r="E95" s="6">
        <v>0</v>
      </c>
      <c r="F95" s="4">
        <v>1</v>
      </c>
      <c r="G95" s="4" t="str">
        <f t="shared" si="9"/>
        <v>insert into game_score (id, matchid, squad, goals, points, time_type) values (812, 183, 44, 1, 0, 1);</v>
      </c>
    </row>
    <row r="96" spans="1:7" x14ac:dyDescent="0.25">
      <c r="A96" s="4">
        <f t="shared" si="7"/>
        <v>813</v>
      </c>
      <c r="B96" s="4">
        <f>B94</f>
        <v>183</v>
      </c>
      <c r="C96" s="4">
        <v>886</v>
      </c>
      <c r="D96" s="6">
        <v>2</v>
      </c>
      <c r="E96" s="6">
        <v>0</v>
      </c>
      <c r="F96" s="4">
        <v>2</v>
      </c>
      <c r="G96" s="4" t="str">
        <f t="shared" si="9"/>
        <v>insert into game_score (id, matchid, squad, goals, points, time_type) values (813, 183, 886, 2, 0, 2);</v>
      </c>
    </row>
    <row r="97" spans="1:7" x14ac:dyDescent="0.25">
      <c r="A97" s="4">
        <f t="shared" si="7"/>
        <v>814</v>
      </c>
      <c r="B97" s="4">
        <f>B94</f>
        <v>183</v>
      </c>
      <c r="C97" s="4">
        <v>886</v>
      </c>
      <c r="D97" s="6">
        <v>0</v>
      </c>
      <c r="E97" s="6">
        <v>0</v>
      </c>
      <c r="F97" s="4">
        <v>1</v>
      </c>
      <c r="G97" s="4" t="str">
        <f t="shared" si="9"/>
        <v>insert into game_score (id, matchid, squad, goals, points, time_type) values (814, 183, 886, 0, 0, 1);</v>
      </c>
    </row>
    <row r="98" spans="1:7" x14ac:dyDescent="0.25">
      <c r="A98" s="3">
        <f t="shared" si="7"/>
        <v>815</v>
      </c>
      <c r="B98" s="3">
        <f>B94+1</f>
        <v>184</v>
      </c>
      <c r="C98" s="3">
        <v>48</v>
      </c>
      <c r="D98" s="5">
        <v>6</v>
      </c>
      <c r="E98" s="5">
        <v>2</v>
      </c>
      <c r="F98" s="3">
        <v>2</v>
      </c>
      <c r="G98" s="3" t="str">
        <f t="shared" si="9"/>
        <v>insert into game_score (id, matchid, squad, goals, points, time_type) values (815, 184, 48, 6, 2, 2);</v>
      </c>
    </row>
    <row r="99" spans="1:7" x14ac:dyDescent="0.25">
      <c r="A99" s="3">
        <f t="shared" si="7"/>
        <v>816</v>
      </c>
      <c r="B99" s="3">
        <f>B98</f>
        <v>184</v>
      </c>
      <c r="C99" s="3">
        <v>48</v>
      </c>
      <c r="D99" s="5">
        <v>3</v>
      </c>
      <c r="E99" s="5">
        <v>0</v>
      </c>
      <c r="F99" s="3">
        <v>1</v>
      </c>
      <c r="G99" s="3" t="str">
        <f t="shared" si="9"/>
        <v>insert into game_score (id, matchid, squad, goals, points, time_type) values (816, 184, 48, 3, 0, 1);</v>
      </c>
    </row>
    <row r="100" spans="1:7" x14ac:dyDescent="0.25">
      <c r="A100" s="3">
        <f t="shared" si="7"/>
        <v>817</v>
      </c>
      <c r="B100" s="3">
        <f>B98</f>
        <v>184</v>
      </c>
      <c r="C100" s="3">
        <v>216</v>
      </c>
      <c r="D100" s="5">
        <v>1</v>
      </c>
      <c r="E100" s="5">
        <v>0</v>
      </c>
      <c r="F100" s="3">
        <v>2</v>
      </c>
      <c r="G100" s="3" t="str">
        <f t="shared" si="9"/>
        <v>insert into game_score (id, matchid, squad, goals, points, time_type) values (817, 184, 216, 1, 0, 2);</v>
      </c>
    </row>
    <row r="101" spans="1:7" x14ac:dyDescent="0.25">
      <c r="A101" s="3">
        <f t="shared" si="7"/>
        <v>818</v>
      </c>
      <c r="B101" s="3">
        <f>B98</f>
        <v>184</v>
      </c>
      <c r="C101" s="3">
        <v>216</v>
      </c>
      <c r="D101" s="5">
        <v>1</v>
      </c>
      <c r="E101" s="5">
        <v>0</v>
      </c>
      <c r="F101" s="3">
        <v>1</v>
      </c>
      <c r="G101" s="3" t="str">
        <f t="shared" si="9"/>
        <v>insert into game_score (id, matchid, squad, goals, points, time_type) values (818, 184, 216, 1, 0, 1);</v>
      </c>
    </row>
    <row r="102" spans="1:7" x14ac:dyDescent="0.25">
      <c r="A102" s="4">
        <f t="shared" si="7"/>
        <v>819</v>
      </c>
      <c r="B102" s="4">
        <f>B98+1</f>
        <v>185</v>
      </c>
      <c r="C102" s="4">
        <v>45</v>
      </c>
      <c r="D102" s="6">
        <v>3</v>
      </c>
      <c r="E102" s="6">
        <v>2</v>
      </c>
      <c r="F102" s="4">
        <v>2</v>
      </c>
      <c r="G102" s="4" t="str">
        <f t="shared" si="9"/>
        <v>insert into game_score (id, matchid, squad, goals, points, time_type) values (819, 185, 45, 3, 2, 2);</v>
      </c>
    </row>
    <row r="103" spans="1:7" x14ac:dyDescent="0.25">
      <c r="A103" s="4">
        <f t="shared" si="7"/>
        <v>820</v>
      </c>
      <c r="B103" s="4">
        <f>B102</f>
        <v>185</v>
      </c>
      <c r="C103" s="4">
        <v>45</v>
      </c>
      <c r="D103" s="6">
        <v>1</v>
      </c>
      <c r="E103" s="6">
        <v>0</v>
      </c>
      <c r="F103" s="4">
        <v>1</v>
      </c>
      <c r="G103" s="4" t="str">
        <f t="shared" si="9"/>
        <v>insert into game_score (id, matchid, squad, goals, points, time_type) values (820, 185, 45, 1, 0, 1);</v>
      </c>
    </row>
    <row r="104" spans="1:7" x14ac:dyDescent="0.25">
      <c r="A104" s="4">
        <f t="shared" si="7"/>
        <v>821</v>
      </c>
      <c r="B104" s="4">
        <f>B102</f>
        <v>185</v>
      </c>
      <c r="C104" s="4">
        <v>54</v>
      </c>
      <c r="D104" s="6">
        <v>2</v>
      </c>
      <c r="E104" s="6">
        <v>0</v>
      </c>
      <c r="F104" s="4">
        <v>2</v>
      </c>
      <c r="G104" s="4" t="str">
        <f t="shared" si="9"/>
        <v>insert into game_score (id, matchid, squad, goals, points, time_type) values (821, 185, 54, 2, 0, 2);</v>
      </c>
    </row>
    <row r="105" spans="1:7" x14ac:dyDescent="0.25">
      <c r="A105" s="4">
        <f t="shared" si="7"/>
        <v>822</v>
      </c>
      <c r="B105" s="4">
        <f>B102</f>
        <v>185</v>
      </c>
      <c r="C105" s="4">
        <v>54</v>
      </c>
      <c r="D105" s="6">
        <v>1</v>
      </c>
      <c r="E105" s="6">
        <v>0</v>
      </c>
      <c r="F105" s="4">
        <v>1</v>
      </c>
      <c r="G105" s="4" t="str">
        <f t="shared" si="9"/>
        <v>insert into game_score (id, matchid, squad, goals, points, time_type) values (822, 185, 54, 1, 0, 1);</v>
      </c>
    </row>
    <row r="106" spans="1:7" x14ac:dyDescent="0.25">
      <c r="A106" s="3">
        <f t="shared" si="7"/>
        <v>823</v>
      </c>
      <c r="B106" s="3">
        <f>B102+1</f>
        <v>186</v>
      </c>
      <c r="C106" s="3">
        <v>216</v>
      </c>
      <c r="D106" s="5">
        <v>1</v>
      </c>
      <c r="E106" s="5">
        <v>0</v>
      </c>
      <c r="F106" s="3">
        <v>2</v>
      </c>
      <c r="G106" s="3" t="str">
        <f t="shared" si="9"/>
        <v>insert into game_score (id, matchid, squad, goals, points, time_type) values (823, 186, 216, 1, 0, 2);</v>
      </c>
    </row>
    <row r="107" spans="1:7" x14ac:dyDescent="0.25">
      <c r="A107" s="3">
        <f t="shared" si="7"/>
        <v>824</v>
      </c>
      <c r="B107" s="3">
        <f>B106</f>
        <v>186</v>
      </c>
      <c r="C107" s="3">
        <v>216</v>
      </c>
      <c r="D107" s="5">
        <v>1</v>
      </c>
      <c r="E107" s="5">
        <v>0</v>
      </c>
      <c r="F107" s="3">
        <v>1</v>
      </c>
      <c r="G107" s="3" t="str">
        <f t="shared" si="9"/>
        <v>insert into game_score (id, matchid, squad, goals, points, time_type) values (824, 186, 216, 1, 0, 1);</v>
      </c>
    </row>
    <row r="108" spans="1:7" x14ac:dyDescent="0.25">
      <c r="A108" s="3">
        <f t="shared" si="7"/>
        <v>825</v>
      </c>
      <c r="B108" s="3">
        <f>B106</f>
        <v>186</v>
      </c>
      <c r="C108" s="3">
        <v>54</v>
      </c>
      <c r="D108" s="5">
        <v>2</v>
      </c>
      <c r="E108" s="5">
        <v>2</v>
      </c>
      <c r="F108" s="3">
        <v>2</v>
      </c>
      <c r="G108" s="3" t="str">
        <f t="shared" si="9"/>
        <v>insert into game_score (id, matchid, squad, goals, points, time_type) values (825, 186, 54, 2, 2, 2);</v>
      </c>
    </row>
    <row r="109" spans="1:7" x14ac:dyDescent="0.25">
      <c r="A109" s="3">
        <f t="shared" si="7"/>
        <v>826</v>
      </c>
      <c r="B109" s="3">
        <f>B106</f>
        <v>186</v>
      </c>
      <c r="C109" s="3">
        <v>54</v>
      </c>
      <c r="D109" s="5">
        <v>1</v>
      </c>
      <c r="E109" s="5">
        <v>0</v>
      </c>
      <c r="F109" s="3">
        <v>1</v>
      </c>
      <c r="G109" s="3" t="str">
        <f t="shared" si="9"/>
        <v>insert into game_score (id, matchid, squad, goals, points, time_type) values (826, 186, 54, 1, 0, 1);</v>
      </c>
    </row>
    <row r="110" spans="1:7" x14ac:dyDescent="0.25">
      <c r="A110" s="4">
        <f t="shared" si="7"/>
        <v>827</v>
      </c>
      <c r="B110" s="4">
        <f>B106+1</f>
        <v>187</v>
      </c>
      <c r="C110" s="4">
        <v>45</v>
      </c>
      <c r="D110" s="6">
        <v>2</v>
      </c>
      <c r="E110" s="6">
        <v>2</v>
      </c>
      <c r="F110" s="4">
        <v>2</v>
      </c>
      <c r="G110" s="4" t="str">
        <f t="shared" si="9"/>
        <v>insert into game_score (id, matchid, squad, goals, points, time_type) values (827, 187, 45, 2, 2, 2);</v>
      </c>
    </row>
    <row r="111" spans="1:7" x14ac:dyDescent="0.25">
      <c r="A111" s="4">
        <f t="shared" si="7"/>
        <v>828</v>
      </c>
      <c r="B111" s="4">
        <f>B110</f>
        <v>187</v>
      </c>
      <c r="C111" s="4">
        <v>45</v>
      </c>
      <c r="D111" s="6">
        <v>1</v>
      </c>
      <c r="E111" s="6">
        <v>0</v>
      </c>
      <c r="F111" s="4">
        <v>1</v>
      </c>
      <c r="G111" s="4" t="str">
        <f t="shared" si="9"/>
        <v>insert into game_score (id, matchid, squad, goals, points, time_type) values (828, 187, 45, 1, 0, 1);</v>
      </c>
    </row>
    <row r="112" spans="1:7" x14ac:dyDescent="0.25">
      <c r="A112" s="4">
        <f t="shared" si="7"/>
        <v>829</v>
      </c>
      <c r="B112" s="4">
        <f>B110</f>
        <v>187</v>
      </c>
      <c r="C112" s="4">
        <v>48</v>
      </c>
      <c r="D112" s="6">
        <v>1</v>
      </c>
      <c r="E112" s="6">
        <v>0</v>
      </c>
      <c r="F112" s="4">
        <v>2</v>
      </c>
      <c r="G112" s="4" t="str">
        <f t="shared" si="9"/>
        <v>insert into game_score (id, matchid, squad, goals, points, time_type) values (829, 187, 48, 1, 0, 2);</v>
      </c>
    </row>
    <row r="113" spans="1:7" x14ac:dyDescent="0.25">
      <c r="A113" s="4">
        <f t="shared" si="7"/>
        <v>830</v>
      </c>
      <c r="B113" s="4">
        <f>B110</f>
        <v>187</v>
      </c>
      <c r="C113" s="4">
        <v>48</v>
      </c>
      <c r="D113" s="6">
        <v>0</v>
      </c>
      <c r="E113" s="6">
        <v>0</v>
      </c>
      <c r="F113" s="4">
        <v>1</v>
      </c>
      <c r="G113" s="4" t="str">
        <f t="shared" si="9"/>
        <v>insert into game_score (id, matchid, squad, goals, points, time_type) values (830, 187, 48, 0, 0, 1);</v>
      </c>
    </row>
    <row r="114" spans="1:7" x14ac:dyDescent="0.25">
      <c r="A114" s="3">
        <f t="shared" si="7"/>
        <v>831</v>
      </c>
      <c r="B114" s="3">
        <f>B110+1</f>
        <v>188</v>
      </c>
      <c r="C114" s="3">
        <v>45</v>
      </c>
      <c r="D114" s="5">
        <v>3</v>
      </c>
      <c r="E114" s="5">
        <v>2</v>
      </c>
      <c r="F114" s="3">
        <v>2</v>
      </c>
      <c r="G114" s="3" t="str">
        <f t="shared" si="9"/>
        <v>insert into game_score (id, matchid, squad, goals, points, time_type) values (831, 188, 45, 3, 2, 2);</v>
      </c>
    </row>
    <row r="115" spans="1:7" x14ac:dyDescent="0.25">
      <c r="A115" s="3">
        <f t="shared" si="7"/>
        <v>832</v>
      </c>
      <c r="B115" s="3">
        <f>B114</f>
        <v>188</v>
      </c>
      <c r="C115" s="3">
        <v>45</v>
      </c>
      <c r="D115" s="5">
        <v>2</v>
      </c>
      <c r="E115" s="5">
        <v>0</v>
      </c>
      <c r="F115" s="3">
        <v>1</v>
      </c>
      <c r="G115" s="3" t="str">
        <f t="shared" si="9"/>
        <v>insert into game_score (id, matchid, squad, goals, points, time_type) values (832, 188, 45, 2, 0, 1);</v>
      </c>
    </row>
    <row r="116" spans="1:7" x14ac:dyDescent="0.25">
      <c r="A116" s="3">
        <f t="shared" ref="A116:A165" si="10">A115+1</f>
        <v>833</v>
      </c>
      <c r="B116" s="3">
        <f>B114</f>
        <v>188</v>
      </c>
      <c r="C116" s="3">
        <v>216</v>
      </c>
      <c r="D116" s="5">
        <v>1</v>
      </c>
      <c r="E116" s="5">
        <v>0</v>
      </c>
      <c r="F116" s="3">
        <v>2</v>
      </c>
      <c r="G116" s="3" t="str">
        <f t="shared" si="9"/>
        <v>insert into game_score (id, matchid, squad, goals, points, time_type) values (833, 188, 216, 1, 0, 2);</v>
      </c>
    </row>
    <row r="117" spans="1:7" x14ac:dyDescent="0.25">
      <c r="A117" s="3">
        <f t="shared" si="10"/>
        <v>834</v>
      </c>
      <c r="B117" s="3">
        <f>B114</f>
        <v>188</v>
      </c>
      <c r="C117" s="3">
        <v>216</v>
      </c>
      <c r="D117" s="5">
        <v>0</v>
      </c>
      <c r="E117" s="5">
        <v>0</v>
      </c>
      <c r="F117" s="3">
        <v>1</v>
      </c>
      <c r="G117" s="3" t="str">
        <f t="shared" si="9"/>
        <v>insert into game_score (id, matchid, squad, goals, points, time_type) values (834, 188, 216, 0, 0, 1);</v>
      </c>
    </row>
    <row r="118" spans="1:7" x14ac:dyDescent="0.25">
      <c r="A118" s="4">
        <f t="shared" si="10"/>
        <v>835</v>
      </c>
      <c r="B118" s="4">
        <f>B114+1</f>
        <v>189</v>
      </c>
      <c r="C118" s="4">
        <v>54</v>
      </c>
      <c r="D118" s="6">
        <v>2</v>
      </c>
      <c r="E118" s="6">
        <v>2</v>
      </c>
      <c r="F118" s="4">
        <v>2</v>
      </c>
      <c r="G118" s="4" t="str">
        <f t="shared" si="9"/>
        <v>insert into game_score (id, matchid, squad, goals, points, time_type) values (835, 189, 54, 2, 2, 2);</v>
      </c>
    </row>
    <row r="119" spans="1:7" x14ac:dyDescent="0.25">
      <c r="A119" s="4">
        <f t="shared" si="10"/>
        <v>836</v>
      </c>
      <c r="B119" s="4">
        <f>B118</f>
        <v>189</v>
      </c>
      <c r="C119" s="4">
        <v>54</v>
      </c>
      <c r="D119" s="6">
        <v>1</v>
      </c>
      <c r="E119" s="6">
        <v>0</v>
      </c>
      <c r="F119" s="4">
        <v>1</v>
      </c>
      <c r="G119" s="4" t="str">
        <f t="shared" si="9"/>
        <v>insert into game_score (id, matchid, squad, goals, points, time_type) values (836, 189, 54, 1, 0, 1);</v>
      </c>
    </row>
    <row r="120" spans="1:7" x14ac:dyDescent="0.25">
      <c r="A120" s="4">
        <f t="shared" si="10"/>
        <v>837</v>
      </c>
      <c r="B120" s="4">
        <f>B118</f>
        <v>189</v>
      </c>
      <c r="C120" s="4">
        <v>48</v>
      </c>
      <c r="D120" s="6">
        <v>0</v>
      </c>
      <c r="E120" s="6">
        <v>0</v>
      </c>
      <c r="F120" s="4">
        <v>2</v>
      </c>
      <c r="G120" s="4" t="str">
        <f t="shared" si="9"/>
        <v>insert into game_score (id, matchid, squad, goals, points, time_type) values (837, 189, 48, 0, 0, 2);</v>
      </c>
    </row>
    <row r="121" spans="1:7" x14ac:dyDescent="0.25">
      <c r="A121" s="4">
        <f t="shared" si="10"/>
        <v>838</v>
      </c>
      <c r="B121" s="4">
        <f>B118</f>
        <v>189</v>
      </c>
      <c r="C121" s="4">
        <v>48</v>
      </c>
      <c r="D121" s="6">
        <v>0</v>
      </c>
      <c r="E121" s="6">
        <v>0</v>
      </c>
      <c r="F121" s="4">
        <v>1</v>
      </c>
      <c r="G121" s="4" t="str">
        <f t="shared" si="9"/>
        <v>insert into game_score (id, matchid, squad, goals, points, time_type) values (838, 189, 48, 0, 0, 1);</v>
      </c>
    </row>
    <row r="122" spans="1:7" x14ac:dyDescent="0.25">
      <c r="A122" s="3">
        <f t="shared" si="10"/>
        <v>839</v>
      </c>
      <c r="B122" s="3">
        <f>B118+1</f>
        <v>190</v>
      </c>
      <c r="C122" s="3">
        <v>36</v>
      </c>
      <c r="D122" s="5">
        <v>2</v>
      </c>
      <c r="E122" s="5">
        <v>2</v>
      </c>
      <c r="F122" s="3">
        <v>2</v>
      </c>
      <c r="G122" s="3" t="str">
        <f t="shared" si="9"/>
        <v>insert into game_score (id, matchid, squad, goals, points, time_type) values (839, 190, 36, 2, 2, 2);</v>
      </c>
    </row>
    <row r="123" spans="1:7" x14ac:dyDescent="0.25">
      <c r="A123" s="3">
        <f t="shared" si="10"/>
        <v>840</v>
      </c>
      <c r="B123" s="3">
        <f>B122</f>
        <v>190</v>
      </c>
      <c r="C123" s="3">
        <v>36</v>
      </c>
      <c r="D123" s="5">
        <v>1</v>
      </c>
      <c r="E123" s="5">
        <v>0</v>
      </c>
      <c r="F123" s="3">
        <v>1</v>
      </c>
      <c r="G123" s="3" t="str">
        <f t="shared" si="9"/>
        <v>insert into game_score (id, matchid, squad, goals, points, time_type) values (840, 190, 36, 1, 0, 1);</v>
      </c>
    </row>
    <row r="124" spans="1:7" x14ac:dyDescent="0.25">
      <c r="A124" s="3">
        <f t="shared" si="10"/>
        <v>841</v>
      </c>
      <c r="B124" s="3">
        <f>B122</f>
        <v>190</v>
      </c>
      <c r="C124" s="3">
        <v>91</v>
      </c>
      <c r="D124" s="5">
        <v>1</v>
      </c>
      <c r="E124" s="5">
        <v>0</v>
      </c>
      <c r="F124" s="3">
        <v>2</v>
      </c>
      <c r="G124" s="3" t="str">
        <f t="shared" si="9"/>
        <v>insert into game_score (id, matchid, squad, goals, points, time_type) values (841, 190, 91, 1, 0, 2);</v>
      </c>
    </row>
    <row r="125" spans="1:7" x14ac:dyDescent="0.25">
      <c r="A125" s="3">
        <f t="shared" si="10"/>
        <v>842</v>
      </c>
      <c r="B125" s="3">
        <f>B122</f>
        <v>190</v>
      </c>
      <c r="C125" s="3">
        <v>91</v>
      </c>
      <c r="D125" s="5">
        <v>0</v>
      </c>
      <c r="E125" s="5">
        <v>0</v>
      </c>
      <c r="F125" s="3">
        <v>1</v>
      </c>
      <c r="G125" s="3" t="str">
        <f t="shared" si="9"/>
        <v>insert into game_score (id, matchid, squad, goals, points, time_type) values (842, 190, 91, 0, 0, 1);</v>
      </c>
    </row>
    <row r="126" spans="1:7" x14ac:dyDescent="0.25">
      <c r="A126" s="4">
        <f t="shared" si="10"/>
        <v>843</v>
      </c>
      <c r="B126" s="4">
        <f>B122+1</f>
        <v>191</v>
      </c>
      <c r="C126" s="4">
        <v>33</v>
      </c>
      <c r="D126" s="6">
        <v>2</v>
      </c>
      <c r="E126" s="6">
        <v>2</v>
      </c>
      <c r="F126" s="4">
        <v>2</v>
      </c>
      <c r="G126" s="4" t="str">
        <f t="shared" si="9"/>
        <v>insert into game_score (id, matchid, squad, goals, points, time_type) values (843, 191, 33, 2, 2, 2);</v>
      </c>
    </row>
    <row r="127" spans="1:7" x14ac:dyDescent="0.25">
      <c r="A127" s="4">
        <f t="shared" si="10"/>
        <v>844</v>
      </c>
      <c r="B127" s="4">
        <f>B126</f>
        <v>191</v>
      </c>
      <c r="C127" s="4">
        <v>33</v>
      </c>
      <c r="D127" s="6">
        <v>0</v>
      </c>
      <c r="E127" s="6">
        <v>0</v>
      </c>
      <c r="F127" s="4">
        <v>1</v>
      </c>
      <c r="G127" s="4" t="str">
        <f t="shared" si="9"/>
        <v>insert into game_score (id, matchid, squad, goals, points, time_type) values (844, 191, 33, 0, 0, 1);</v>
      </c>
    </row>
    <row r="128" spans="1:7" x14ac:dyDescent="0.25">
      <c r="A128" s="4">
        <f t="shared" si="10"/>
        <v>845</v>
      </c>
      <c r="B128" s="4">
        <f>B126</f>
        <v>191</v>
      </c>
      <c r="C128" s="4">
        <v>51</v>
      </c>
      <c r="D128" s="6">
        <v>1</v>
      </c>
      <c r="E128" s="6">
        <v>0</v>
      </c>
      <c r="F128" s="4">
        <v>2</v>
      </c>
      <c r="G128" s="4" t="str">
        <f t="shared" si="9"/>
        <v>insert into game_score (id, matchid, squad, goals, points, time_type) values (845, 191, 51, 1, 0, 2);</v>
      </c>
    </row>
    <row r="129" spans="1:7" x14ac:dyDescent="0.25">
      <c r="A129" s="4">
        <f t="shared" si="10"/>
        <v>846</v>
      </c>
      <c r="B129" s="4">
        <f>B126</f>
        <v>191</v>
      </c>
      <c r="C129" s="4">
        <v>51</v>
      </c>
      <c r="D129" s="6">
        <v>1</v>
      </c>
      <c r="E129" s="6">
        <v>0</v>
      </c>
      <c r="F129" s="4">
        <v>1</v>
      </c>
      <c r="G129" s="4" t="str">
        <f t="shared" si="9"/>
        <v>insert into game_score (id, matchid, squad, goals, points, time_type) values (846, 191, 51, 1, 0, 1);</v>
      </c>
    </row>
    <row r="130" spans="1:7" x14ac:dyDescent="0.25">
      <c r="A130" s="3">
        <f t="shared" si="10"/>
        <v>847</v>
      </c>
      <c r="B130" s="3">
        <f>B126+1</f>
        <v>192</v>
      </c>
      <c r="C130" s="3">
        <v>33</v>
      </c>
      <c r="D130" s="5">
        <v>1</v>
      </c>
      <c r="E130" s="5">
        <v>1</v>
      </c>
      <c r="F130" s="3">
        <v>2</v>
      </c>
      <c r="G130" s="3" t="str">
        <f t="shared" si="9"/>
        <v>insert into game_score (id, matchid, squad, goals, points, time_type) values (847, 192, 33, 1, 1, 2);</v>
      </c>
    </row>
    <row r="131" spans="1:7" x14ac:dyDescent="0.25">
      <c r="A131" s="3">
        <f t="shared" si="10"/>
        <v>848</v>
      </c>
      <c r="B131" s="3">
        <f>B130</f>
        <v>192</v>
      </c>
      <c r="C131" s="3">
        <v>33</v>
      </c>
      <c r="D131" s="5">
        <v>0</v>
      </c>
      <c r="E131" s="5">
        <v>0</v>
      </c>
      <c r="F131" s="3">
        <v>1</v>
      </c>
      <c r="G131" s="3" t="str">
        <f t="shared" si="9"/>
        <v>insert into game_score (id, matchid, squad, goals, points, time_type) values (848, 192, 33, 0, 0, 1);</v>
      </c>
    </row>
    <row r="132" spans="1:7" x14ac:dyDescent="0.25">
      <c r="A132" s="3">
        <f t="shared" si="10"/>
        <v>849</v>
      </c>
      <c r="B132" s="3">
        <f>B130</f>
        <v>192</v>
      </c>
      <c r="C132" s="3">
        <v>91</v>
      </c>
      <c r="D132" s="5">
        <v>1</v>
      </c>
      <c r="E132" s="5">
        <v>1</v>
      </c>
      <c r="F132" s="3">
        <v>2</v>
      </c>
      <c r="G132" s="3" t="str">
        <f t="shared" si="9"/>
        <v>insert into game_score (id, matchid, squad, goals, points, time_type) values (849, 192, 91, 1, 1, 2);</v>
      </c>
    </row>
    <row r="133" spans="1:7" x14ac:dyDescent="0.25">
      <c r="A133" s="3">
        <f t="shared" si="10"/>
        <v>850</v>
      </c>
      <c r="B133" s="3">
        <f>B130</f>
        <v>192</v>
      </c>
      <c r="C133" s="3">
        <v>91</v>
      </c>
      <c r="D133" s="5">
        <v>0</v>
      </c>
      <c r="E133" s="5">
        <v>0</v>
      </c>
      <c r="F133" s="3">
        <v>1</v>
      </c>
      <c r="G133" s="3" t="str">
        <f t="shared" si="9"/>
        <v>insert into game_score (id, matchid, squad, goals, points, time_type) values (850, 192, 91, 0, 0, 1);</v>
      </c>
    </row>
    <row r="134" spans="1:7" x14ac:dyDescent="0.25">
      <c r="A134" s="4">
        <f t="shared" si="10"/>
        <v>851</v>
      </c>
      <c r="B134" s="4">
        <f>B130+1</f>
        <v>193</v>
      </c>
      <c r="C134" s="4">
        <v>36</v>
      </c>
      <c r="D134" s="6">
        <v>6</v>
      </c>
      <c r="E134" s="6">
        <v>2</v>
      </c>
      <c r="F134" s="4">
        <v>2</v>
      </c>
      <c r="G134" s="4" t="str">
        <f t="shared" si="9"/>
        <v>insert into game_score (id, matchid, squad, goals, points, time_type) values (851, 193, 36, 6, 2, 2);</v>
      </c>
    </row>
    <row r="135" spans="1:7" x14ac:dyDescent="0.25">
      <c r="A135" s="4">
        <f t="shared" si="10"/>
        <v>852</v>
      </c>
      <c r="B135" s="4">
        <f>B134</f>
        <v>193</v>
      </c>
      <c r="C135" s="4">
        <v>36</v>
      </c>
      <c r="D135" s="6">
        <v>3</v>
      </c>
      <c r="E135" s="6">
        <v>0</v>
      </c>
      <c r="F135" s="4">
        <v>1</v>
      </c>
      <c r="G135" s="4" t="str">
        <f t="shared" si="9"/>
        <v>insert into game_score (id, matchid, squad, goals, points, time_type) values (852, 193, 36, 3, 0, 1);</v>
      </c>
    </row>
    <row r="136" spans="1:7" x14ac:dyDescent="0.25">
      <c r="A136" s="4">
        <f t="shared" si="10"/>
        <v>853</v>
      </c>
      <c r="B136" s="4">
        <f>B134</f>
        <v>193</v>
      </c>
      <c r="C136" s="4">
        <v>51</v>
      </c>
      <c r="D136" s="6">
        <v>2</v>
      </c>
      <c r="E136" s="6">
        <v>0</v>
      </c>
      <c r="F136" s="4">
        <v>2</v>
      </c>
      <c r="G136" s="4" t="str">
        <f t="shared" si="9"/>
        <v>insert into game_score (id, matchid, squad, goals, points, time_type) values (853, 193, 51, 2, 0, 2);</v>
      </c>
    </row>
    <row r="137" spans="1:7" x14ac:dyDescent="0.25">
      <c r="A137" s="4">
        <f t="shared" si="10"/>
        <v>854</v>
      </c>
      <c r="B137" s="4">
        <f>B134</f>
        <v>193</v>
      </c>
      <c r="C137" s="4">
        <v>51</v>
      </c>
      <c r="D137" s="6">
        <v>1</v>
      </c>
      <c r="E137" s="6">
        <v>0</v>
      </c>
      <c r="F137" s="4">
        <v>1</v>
      </c>
      <c r="G137" s="4" t="str">
        <f t="shared" si="9"/>
        <v>insert into game_score (id, matchid, squad, goals, points, time_type) values (854, 193, 51, 1, 0, 1);</v>
      </c>
    </row>
    <row r="138" spans="1:7" x14ac:dyDescent="0.25">
      <c r="A138" s="3">
        <f t="shared" si="10"/>
        <v>855</v>
      </c>
      <c r="B138" s="3">
        <f>B134+1</f>
        <v>194</v>
      </c>
      <c r="C138" s="3">
        <v>36</v>
      </c>
      <c r="D138" s="5">
        <v>7</v>
      </c>
      <c r="E138" s="5">
        <v>2</v>
      </c>
      <c r="F138" s="3">
        <v>2</v>
      </c>
      <c r="G138" s="3" t="str">
        <f t="shared" si="9"/>
        <v>insert into game_score (id, matchid, squad, goals, points, time_type) values (855, 194, 36, 7, 2, 2);</v>
      </c>
    </row>
    <row r="139" spans="1:7" x14ac:dyDescent="0.25">
      <c r="A139" s="3">
        <f t="shared" si="10"/>
        <v>856</v>
      </c>
      <c r="B139" s="3">
        <f>B138</f>
        <v>194</v>
      </c>
      <c r="C139" s="3">
        <v>36</v>
      </c>
      <c r="D139" s="5">
        <v>3</v>
      </c>
      <c r="E139" s="5">
        <v>0</v>
      </c>
      <c r="F139" s="3">
        <v>1</v>
      </c>
      <c r="G139" s="3" t="str">
        <f t="shared" si="9"/>
        <v>insert into game_score (id, matchid, squad, goals, points, time_type) values (856, 194, 36, 3, 0, 1);</v>
      </c>
    </row>
    <row r="140" spans="1:7" x14ac:dyDescent="0.25">
      <c r="A140" s="3">
        <f t="shared" si="10"/>
        <v>857</v>
      </c>
      <c r="B140" s="3">
        <f>B138</f>
        <v>194</v>
      </c>
      <c r="C140" s="3">
        <v>33</v>
      </c>
      <c r="D140" s="5">
        <v>0</v>
      </c>
      <c r="E140" s="5">
        <v>0</v>
      </c>
      <c r="F140" s="3">
        <v>2</v>
      </c>
      <c r="G140" s="3" t="str">
        <f t="shared" si="9"/>
        <v>insert into game_score (id, matchid, squad, goals, points, time_type) values (857, 194, 33, 0, 0, 2);</v>
      </c>
    </row>
    <row r="141" spans="1:7" x14ac:dyDescent="0.25">
      <c r="A141" s="3">
        <f t="shared" si="10"/>
        <v>858</v>
      </c>
      <c r="B141" s="3">
        <f>B138</f>
        <v>194</v>
      </c>
      <c r="C141" s="3">
        <v>33</v>
      </c>
      <c r="D141" s="5">
        <v>0</v>
      </c>
      <c r="E141" s="5">
        <v>0</v>
      </c>
      <c r="F141" s="3">
        <v>1</v>
      </c>
      <c r="G141" s="3" t="str">
        <f t="shared" si="9"/>
        <v>insert into game_score (id, matchid, squad, goals, points, time_type) values (858, 194, 33, 0, 0, 1);</v>
      </c>
    </row>
    <row r="142" spans="1:7" x14ac:dyDescent="0.25">
      <c r="A142" s="4">
        <f t="shared" si="10"/>
        <v>859</v>
      </c>
      <c r="B142" s="4">
        <f>B138+1</f>
        <v>195</v>
      </c>
      <c r="C142" s="4">
        <v>51</v>
      </c>
      <c r="D142" s="6">
        <v>3</v>
      </c>
      <c r="E142" s="6">
        <v>2</v>
      </c>
      <c r="F142" s="4">
        <v>2</v>
      </c>
      <c r="G142" s="4" t="str">
        <f t="shared" si="9"/>
        <v>insert into game_score (id, matchid, squad, goals, points, time_type) values (859, 195, 51, 3, 2, 2);</v>
      </c>
    </row>
    <row r="143" spans="1:7" x14ac:dyDescent="0.25">
      <c r="A143" s="4">
        <f t="shared" si="10"/>
        <v>860</v>
      </c>
      <c r="B143" s="4">
        <f>B142</f>
        <v>195</v>
      </c>
      <c r="C143" s="4">
        <v>51</v>
      </c>
      <c r="D143" s="6">
        <v>1</v>
      </c>
      <c r="E143" s="6">
        <v>0</v>
      </c>
      <c r="F143" s="4">
        <v>1</v>
      </c>
      <c r="G143" s="4" t="str">
        <f t="shared" si="9"/>
        <v>insert into game_score (id, matchid, squad, goals, points, time_type) values (860, 195, 51, 1, 0, 1);</v>
      </c>
    </row>
    <row r="144" spans="1:7" x14ac:dyDescent="0.25">
      <c r="A144" s="4">
        <f t="shared" si="10"/>
        <v>861</v>
      </c>
      <c r="B144" s="4">
        <f>B142</f>
        <v>195</v>
      </c>
      <c r="C144" s="4">
        <v>91</v>
      </c>
      <c r="D144" s="6">
        <v>1</v>
      </c>
      <c r="E144" s="6">
        <v>0</v>
      </c>
      <c r="F144" s="4">
        <v>2</v>
      </c>
      <c r="G144" s="4" t="str">
        <f t="shared" si="9"/>
        <v>insert into game_score (id, matchid, squad, goals, points, time_type) values (861, 195, 91, 1, 0, 2);</v>
      </c>
    </row>
    <row r="145" spans="1:7" x14ac:dyDescent="0.25">
      <c r="A145" s="4">
        <f t="shared" si="10"/>
        <v>862</v>
      </c>
      <c r="B145" s="4">
        <f>B142</f>
        <v>195</v>
      </c>
      <c r="C145" s="4">
        <v>91</v>
      </c>
      <c r="D145" s="6">
        <v>0</v>
      </c>
      <c r="E145" s="6">
        <v>0</v>
      </c>
      <c r="F145" s="4">
        <v>1</v>
      </c>
      <c r="G145" s="4" t="str">
        <f t="shared" si="9"/>
        <v>insert into game_score (id, matchid, squad, goals, points, time_type) values (862, 195, 91, 0, 0, 1);</v>
      </c>
    </row>
    <row r="146" spans="1:7" x14ac:dyDescent="0.25">
      <c r="A146" s="3">
        <f t="shared" si="10"/>
        <v>863</v>
      </c>
      <c r="B146" s="3">
        <f>B142+1</f>
        <v>196</v>
      </c>
      <c r="C146" s="3">
        <v>39</v>
      </c>
      <c r="D146" s="5">
        <v>0</v>
      </c>
      <c r="E146" s="5">
        <v>0</v>
      </c>
      <c r="F146" s="3">
        <v>2</v>
      </c>
      <c r="G146" s="3" t="str">
        <f t="shared" si="9"/>
        <v>insert into game_score (id, matchid, squad, goals, points, time_type) values (863, 196, 39, 0, 0, 2);</v>
      </c>
    </row>
    <row r="147" spans="1:7" x14ac:dyDescent="0.25">
      <c r="A147" s="3">
        <f t="shared" si="10"/>
        <v>864</v>
      </c>
      <c r="B147" s="3">
        <f>B146</f>
        <v>196</v>
      </c>
      <c r="C147" s="3">
        <v>39</v>
      </c>
      <c r="D147" s="5">
        <v>0</v>
      </c>
      <c r="E147" s="5">
        <v>0</v>
      </c>
      <c r="F147" s="3">
        <v>1</v>
      </c>
      <c r="G147" s="3" t="str">
        <f t="shared" si="9"/>
        <v>insert into game_score (id, matchid, squad, goals, points, time_type) values (864, 196, 39, 0, 0, 1);</v>
      </c>
    </row>
    <row r="148" spans="1:7" x14ac:dyDescent="0.25">
      <c r="A148" s="3">
        <f t="shared" si="10"/>
        <v>865</v>
      </c>
      <c r="B148" s="3">
        <f>B146</f>
        <v>196</v>
      </c>
      <c r="C148" s="3">
        <v>38</v>
      </c>
      <c r="D148" s="5">
        <v>0</v>
      </c>
      <c r="E148" s="5">
        <v>0</v>
      </c>
      <c r="F148" s="3">
        <v>2</v>
      </c>
      <c r="G148" s="3" t="str">
        <f t="shared" si="9"/>
        <v>insert into game_score (id, matchid, squad, goals, points, time_type) values (865, 196, 38, 0, 0, 2);</v>
      </c>
    </row>
    <row r="149" spans="1:7" x14ac:dyDescent="0.25">
      <c r="A149" s="3">
        <f t="shared" si="10"/>
        <v>866</v>
      </c>
      <c r="B149" s="3">
        <f>B146</f>
        <v>196</v>
      </c>
      <c r="C149" s="3">
        <v>38</v>
      </c>
      <c r="D149" s="5">
        <v>0</v>
      </c>
      <c r="E149" s="5">
        <v>0</v>
      </c>
      <c r="F149" s="3">
        <v>1</v>
      </c>
      <c r="G149" s="3" t="str">
        <f t="shared" si="9"/>
        <v>insert into game_score (id, matchid, squad, goals, points, time_type) values (866, 196, 38, 0, 0, 1);</v>
      </c>
    </row>
    <row r="150" spans="1:7" x14ac:dyDescent="0.25">
      <c r="A150" s="3">
        <f t="shared" si="10"/>
        <v>867</v>
      </c>
      <c r="B150" s="3">
        <f>B147</f>
        <v>196</v>
      </c>
      <c r="C150" s="3">
        <v>39</v>
      </c>
      <c r="D150" s="5">
        <v>1</v>
      </c>
      <c r="E150" s="5">
        <v>1</v>
      </c>
      <c r="F150" s="3">
        <v>4</v>
      </c>
      <c r="G150" s="3" t="str">
        <f t="shared" si="9"/>
        <v>insert into game_score (id, matchid, squad, goals, points, time_type) values (867, 196, 39, 1, 1, 4);</v>
      </c>
    </row>
    <row r="151" spans="1:7" x14ac:dyDescent="0.25">
      <c r="A151" s="3">
        <f t="shared" si="10"/>
        <v>868</v>
      </c>
      <c r="B151" s="3">
        <f>B148</f>
        <v>196</v>
      </c>
      <c r="C151" s="3">
        <v>39</v>
      </c>
      <c r="D151" s="5">
        <v>0</v>
      </c>
      <c r="E151" s="5">
        <v>0</v>
      </c>
      <c r="F151" s="3">
        <v>3</v>
      </c>
      <c r="G151" s="3" t="str">
        <f t="shared" si="9"/>
        <v>insert into game_score (id, matchid, squad, goals, points, time_type) values (868, 196, 39, 0, 0, 3);</v>
      </c>
    </row>
    <row r="152" spans="1:7" x14ac:dyDescent="0.25">
      <c r="A152" s="3">
        <f t="shared" si="10"/>
        <v>869</v>
      </c>
      <c r="B152" s="3">
        <f>B149</f>
        <v>196</v>
      </c>
      <c r="C152" s="3">
        <v>38</v>
      </c>
      <c r="D152" s="5">
        <v>1</v>
      </c>
      <c r="E152" s="5">
        <v>1</v>
      </c>
      <c r="F152" s="3">
        <v>4</v>
      </c>
      <c r="G152" s="3" t="str">
        <f t="shared" si="9"/>
        <v>insert into game_score (id, matchid, squad, goals, points, time_type) values (869, 196, 38, 1, 1, 4);</v>
      </c>
    </row>
    <row r="153" spans="1:7" x14ac:dyDescent="0.25">
      <c r="A153" s="3">
        <f t="shared" si="10"/>
        <v>870</v>
      </c>
      <c r="B153" s="3">
        <f>B150</f>
        <v>196</v>
      </c>
      <c r="C153" s="3">
        <v>38</v>
      </c>
      <c r="D153" s="5">
        <v>0</v>
      </c>
      <c r="E153" s="5">
        <v>0</v>
      </c>
      <c r="F153" s="3">
        <v>3</v>
      </c>
      <c r="G153" s="3" t="str">
        <f t="shared" si="9"/>
        <v>insert into game_score (id, matchid, squad, goals, points, time_type) values (870, 196, 38, 0, 0, 3);</v>
      </c>
    </row>
    <row r="154" spans="1:7" x14ac:dyDescent="0.25">
      <c r="A154" s="4">
        <f t="shared" si="10"/>
        <v>871</v>
      </c>
      <c r="B154" s="4">
        <f>B146+1</f>
        <v>197</v>
      </c>
      <c r="C154" s="4">
        <v>45</v>
      </c>
      <c r="D154" s="6">
        <v>2</v>
      </c>
      <c r="E154" s="6">
        <v>2</v>
      </c>
      <c r="F154" s="4">
        <v>2</v>
      </c>
      <c r="G154" s="4" t="str">
        <f t="shared" si="9"/>
        <v>insert into game_score (id, matchid, squad, goals, points, time_type) values (871, 197, 45, 2, 2, 2);</v>
      </c>
    </row>
    <row r="155" spans="1:7" x14ac:dyDescent="0.25">
      <c r="A155" s="4">
        <f t="shared" si="10"/>
        <v>872</v>
      </c>
      <c r="B155" s="4">
        <f>B154</f>
        <v>197</v>
      </c>
      <c r="C155" s="4">
        <v>45</v>
      </c>
      <c r="D155" s="6">
        <v>1</v>
      </c>
      <c r="E155" s="6">
        <v>0</v>
      </c>
      <c r="F155" s="4">
        <v>1</v>
      </c>
      <c r="G155" s="4" t="str">
        <f t="shared" si="9"/>
        <v>insert into game_score (id, matchid, squad, goals, points, time_type) values (872, 197, 45, 1, 0, 1);</v>
      </c>
    </row>
    <row r="156" spans="1:7" x14ac:dyDescent="0.25">
      <c r="A156" s="4">
        <f t="shared" si="10"/>
        <v>873</v>
      </c>
      <c r="B156" s="4">
        <f>B154</f>
        <v>197</v>
      </c>
      <c r="C156" s="4">
        <v>36</v>
      </c>
      <c r="D156" s="6">
        <v>0</v>
      </c>
      <c r="E156" s="6">
        <v>0</v>
      </c>
      <c r="F156" s="4">
        <v>2</v>
      </c>
      <c r="G156" s="4" t="str">
        <f t="shared" si="9"/>
        <v>insert into game_score (id, matchid, squad, goals, points, time_type) values (873, 197, 36, 0, 0, 2);</v>
      </c>
    </row>
    <row r="157" spans="1:7" x14ac:dyDescent="0.25">
      <c r="A157" s="4">
        <f t="shared" si="10"/>
        <v>874</v>
      </c>
      <c r="B157" s="4">
        <f>B154</f>
        <v>197</v>
      </c>
      <c r="C157" s="4">
        <v>36</v>
      </c>
      <c r="D157" s="6">
        <v>0</v>
      </c>
      <c r="E157" s="6">
        <v>0</v>
      </c>
      <c r="F157" s="4">
        <v>1</v>
      </c>
      <c r="G157" s="4" t="str">
        <f t="shared" si="9"/>
        <v>insert into game_score (id, matchid, squad, goals, points, time_type) values (874, 197, 36, 0, 0, 1);</v>
      </c>
    </row>
    <row r="158" spans="1:7" x14ac:dyDescent="0.25">
      <c r="A158" s="3">
        <f t="shared" si="10"/>
        <v>875</v>
      </c>
      <c r="B158" s="3">
        <f>B154+1</f>
        <v>198</v>
      </c>
      <c r="C158" s="3">
        <v>36</v>
      </c>
      <c r="D158" s="5">
        <v>2</v>
      </c>
      <c r="E158" s="5">
        <v>2</v>
      </c>
      <c r="F158" s="3">
        <v>2</v>
      </c>
      <c r="G158" s="3" t="str">
        <f t="shared" ref="G158:G161" si="11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(875, 198, 36, 2, 2, 2);</v>
      </c>
    </row>
    <row r="159" spans="1:7" x14ac:dyDescent="0.25">
      <c r="A159" s="3">
        <f t="shared" si="10"/>
        <v>876</v>
      </c>
      <c r="B159" s="3">
        <f>B158</f>
        <v>198</v>
      </c>
      <c r="C159" s="3">
        <v>36</v>
      </c>
      <c r="D159" s="5">
        <v>1</v>
      </c>
      <c r="E159" s="5">
        <v>0</v>
      </c>
      <c r="F159" s="3">
        <v>1</v>
      </c>
      <c r="G159" s="3" t="str">
        <f t="shared" si="11"/>
        <v>insert into game_score (id, matchid, squad, goals, points, time_type) values (876, 198, 36, 1, 0, 1);</v>
      </c>
    </row>
    <row r="160" spans="1:7" x14ac:dyDescent="0.25">
      <c r="A160" s="3">
        <f t="shared" si="10"/>
        <v>877</v>
      </c>
      <c r="B160" s="3">
        <f>B158</f>
        <v>198</v>
      </c>
      <c r="C160" s="3">
        <v>39</v>
      </c>
      <c r="D160" s="5">
        <v>1</v>
      </c>
      <c r="E160" s="5">
        <v>0</v>
      </c>
      <c r="F160" s="3">
        <v>2</v>
      </c>
      <c r="G160" s="3" t="str">
        <f t="shared" si="11"/>
        <v>insert into game_score (id, matchid, squad, goals, points, time_type) values (877, 198, 39, 1, 0, 2);</v>
      </c>
    </row>
    <row r="161" spans="1:7" x14ac:dyDescent="0.25">
      <c r="A161" s="3">
        <f t="shared" si="10"/>
        <v>878</v>
      </c>
      <c r="B161" s="3">
        <f>B158</f>
        <v>198</v>
      </c>
      <c r="C161" s="3">
        <v>39</v>
      </c>
      <c r="D161" s="5">
        <v>0</v>
      </c>
      <c r="E161" s="5">
        <v>0</v>
      </c>
      <c r="F161" s="3">
        <v>1</v>
      </c>
      <c r="G161" s="3" t="str">
        <f t="shared" si="11"/>
        <v>insert into game_score (id, matchid, squad, goals, points, time_type) values (878, 198, 39, 0, 0, 1);</v>
      </c>
    </row>
    <row r="162" spans="1:7" x14ac:dyDescent="0.25">
      <c r="A162" s="4">
        <f t="shared" si="10"/>
        <v>879</v>
      </c>
      <c r="B162" s="4">
        <f>B158+1</f>
        <v>199</v>
      </c>
      <c r="C162" s="4">
        <v>38</v>
      </c>
      <c r="D162" s="6">
        <v>3</v>
      </c>
      <c r="E162" s="6">
        <v>2</v>
      </c>
      <c r="F162" s="4">
        <v>2</v>
      </c>
      <c r="G162" s="4" t="str">
        <f t="shared" ref="G162:G165" si="12">"insert into game_score (id, matchid, squad, goals, points, time_type) values (" &amp; A162 &amp; ", " &amp; B162 &amp; ", " &amp; C162 &amp; ", " &amp; D162 &amp; ", " &amp; E162 &amp; ", " &amp; F162 &amp; ");"</f>
        <v>insert into game_score (id, matchid, squad, goals, points, time_type) values (879, 199, 38, 3, 2, 2);</v>
      </c>
    </row>
    <row r="163" spans="1:7" x14ac:dyDescent="0.25">
      <c r="A163" s="4">
        <f t="shared" si="10"/>
        <v>880</v>
      </c>
      <c r="B163" s="4">
        <f>B162</f>
        <v>199</v>
      </c>
      <c r="C163" s="4">
        <v>38</v>
      </c>
      <c r="D163" s="6">
        <v>2</v>
      </c>
      <c r="E163" s="6">
        <v>0</v>
      </c>
      <c r="F163" s="4">
        <v>1</v>
      </c>
      <c r="G163" s="4" t="str">
        <f t="shared" si="12"/>
        <v>insert into game_score (id, matchid, squad, goals, points, time_type) values (880, 199, 38, 2, 0, 1);</v>
      </c>
    </row>
    <row r="164" spans="1:7" x14ac:dyDescent="0.25">
      <c r="A164" s="4">
        <f t="shared" si="10"/>
        <v>881</v>
      </c>
      <c r="B164" s="4">
        <f>B162</f>
        <v>199</v>
      </c>
      <c r="C164" s="4">
        <v>45</v>
      </c>
      <c r="D164" s="6">
        <v>1</v>
      </c>
      <c r="E164" s="6">
        <v>0</v>
      </c>
      <c r="F164" s="4">
        <v>2</v>
      </c>
      <c r="G164" s="4" t="str">
        <f t="shared" si="12"/>
        <v>insert into game_score (id, matchid, squad, goals, points, time_type) values (881, 199, 45, 1, 0, 2);</v>
      </c>
    </row>
    <row r="165" spans="1:7" x14ac:dyDescent="0.25">
      <c r="A165" s="4">
        <f t="shared" si="10"/>
        <v>882</v>
      </c>
      <c r="B165" s="4">
        <f>B162</f>
        <v>199</v>
      </c>
      <c r="C165" s="4">
        <v>45</v>
      </c>
      <c r="D165" s="6">
        <v>0</v>
      </c>
      <c r="E165" s="6">
        <v>0</v>
      </c>
      <c r="F165" s="4">
        <v>1</v>
      </c>
      <c r="G165" s="4" t="str">
        <f t="shared" si="12"/>
        <v>insert into game_score (id, matchid, squad, goals, points, time_type) values (882, 199, 45,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'1960'!A17+1</f>
        <v>17</v>
      </c>
      <c r="B2">
        <v>1964</v>
      </c>
      <c r="C2" t="s">
        <v>13</v>
      </c>
      <c r="D2">
        <v>4930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(17, 1964, 'A', 4930);</v>
      </c>
    </row>
    <row r="3" spans="1:7" x14ac:dyDescent="0.25">
      <c r="A3">
        <f>A2+1</f>
        <v>18</v>
      </c>
      <c r="B3">
        <f>B2</f>
        <v>1964</v>
      </c>
      <c r="C3" t="s">
        <v>13</v>
      </c>
      <c r="D3">
        <v>98</v>
      </c>
      <c r="G3" t="str">
        <f t="shared" si="0"/>
        <v>insert into group_stage (id, tournament, group_code, squad) values (18, 1964, 'A', 98);</v>
      </c>
    </row>
    <row r="4" spans="1:7" x14ac:dyDescent="0.25">
      <c r="A4">
        <f t="shared" ref="A4:A17" si="1">A3+1</f>
        <v>19</v>
      </c>
      <c r="B4">
        <f t="shared" ref="B4:B17" si="2">B3</f>
        <v>1964</v>
      </c>
      <c r="C4" t="s">
        <v>13</v>
      </c>
      <c r="D4">
        <v>40</v>
      </c>
      <c r="G4" t="str">
        <f t="shared" si="0"/>
        <v>insert into group_stage (id, tournament, group_code, squad) values (19, 1964, 'A', 40);</v>
      </c>
    </row>
    <row r="5" spans="1:7" x14ac:dyDescent="0.25">
      <c r="A5">
        <f t="shared" si="1"/>
        <v>20</v>
      </c>
      <c r="B5">
        <f t="shared" si="2"/>
        <v>1964</v>
      </c>
      <c r="C5" t="s">
        <v>13</v>
      </c>
      <c r="D5">
        <v>52</v>
      </c>
      <c r="G5" t="str">
        <f t="shared" si="0"/>
        <v>insert into group_stage (id, tournament, group_code, squad) values (20, 1964, 'A', 52);</v>
      </c>
    </row>
    <row r="6" spans="1:7" x14ac:dyDescent="0.25">
      <c r="A6">
        <f t="shared" si="1"/>
        <v>21</v>
      </c>
      <c r="B6">
        <f t="shared" si="2"/>
        <v>1964</v>
      </c>
      <c r="C6" t="s">
        <v>14</v>
      </c>
      <c r="D6">
        <v>36</v>
      </c>
      <c r="G6" t="str">
        <f t="shared" si="0"/>
        <v>insert into group_stage (id, tournament, group_code, squad) values (21, 1964, 'B', 36);</v>
      </c>
    </row>
    <row r="7" spans="1:7" x14ac:dyDescent="0.25">
      <c r="A7">
        <f t="shared" si="1"/>
        <v>22</v>
      </c>
      <c r="B7">
        <f t="shared" si="2"/>
        <v>1964</v>
      </c>
      <c r="C7" t="s">
        <v>14</v>
      </c>
      <c r="D7">
        <v>212</v>
      </c>
      <c r="G7" t="str">
        <f t="shared" si="0"/>
        <v>insert into group_stage (id, tournament, group_code, squad) values (22, 1964, 'B', 212);</v>
      </c>
    </row>
    <row r="8" spans="1:7" x14ac:dyDescent="0.25">
      <c r="A8">
        <f t="shared" si="1"/>
        <v>23</v>
      </c>
      <c r="B8">
        <f t="shared" si="2"/>
        <v>1964</v>
      </c>
      <c r="C8" t="s">
        <v>14</v>
      </c>
      <c r="D8">
        <v>38</v>
      </c>
      <c r="G8" t="str">
        <f t="shared" si="0"/>
        <v>insert into group_stage (id, tournament, group_code, squad) values (23, 1964, 'B', 38);</v>
      </c>
    </row>
    <row r="9" spans="1:7" x14ac:dyDescent="0.25">
      <c r="A9">
        <f t="shared" si="1"/>
        <v>24</v>
      </c>
      <c r="B9">
        <f t="shared" si="2"/>
        <v>1964</v>
      </c>
      <c r="C9" t="s">
        <v>14</v>
      </c>
      <c r="D9">
        <v>850</v>
      </c>
      <c r="G9" t="str">
        <f t="shared" si="0"/>
        <v>insert into group_stage (id, tournament, group_code, squad) values (24, 1964, 'B', 850);</v>
      </c>
    </row>
    <row r="10" spans="1:7" x14ac:dyDescent="0.25">
      <c r="A10">
        <f t="shared" si="1"/>
        <v>25</v>
      </c>
      <c r="B10">
        <f t="shared" si="2"/>
        <v>1964</v>
      </c>
      <c r="C10" t="s">
        <v>15</v>
      </c>
      <c r="D10">
        <v>42</v>
      </c>
      <c r="G10" t="str">
        <f t="shared" si="0"/>
        <v>insert into group_stage (id, tournament, group_code, squad) values (25, 1964, 'C', 42);</v>
      </c>
    </row>
    <row r="11" spans="1:7" x14ac:dyDescent="0.25">
      <c r="A11">
        <f t="shared" si="1"/>
        <v>26</v>
      </c>
      <c r="B11">
        <f t="shared" si="2"/>
        <v>1964</v>
      </c>
      <c r="C11" t="s">
        <v>15</v>
      </c>
      <c r="D11">
        <v>82</v>
      </c>
      <c r="G11" t="str">
        <f t="shared" si="0"/>
        <v>insert into group_stage (id, tournament, group_code, squad) values (26, 1964, 'C', 82);</v>
      </c>
    </row>
    <row r="12" spans="1:7" x14ac:dyDescent="0.25">
      <c r="A12">
        <f t="shared" si="1"/>
        <v>27</v>
      </c>
      <c r="B12">
        <f t="shared" si="2"/>
        <v>1964</v>
      </c>
      <c r="C12" t="s">
        <v>15</v>
      </c>
      <c r="D12">
        <v>55</v>
      </c>
      <c r="G12" t="str">
        <f t="shared" si="0"/>
        <v>insert into group_stage (id, tournament, group_code, squad) values (27, 1964, 'C', 55);</v>
      </c>
    </row>
    <row r="13" spans="1:7" x14ac:dyDescent="0.25">
      <c r="A13">
        <f t="shared" si="1"/>
        <v>28</v>
      </c>
      <c r="B13">
        <f t="shared" si="2"/>
        <v>1964</v>
      </c>
      <c r="C13" t="s">
        <v>15</v>
      </c>
      <c r="D13">
        <v>20</v>
      </c>
      <c r="G13" t="str">
        <f t="shared" si="0"/>
        <v>insert into group_stage (id, tournament, group_code, squad) values (28, 1964, 'C', 20);</v>
      </c>
    </row>
    <row r="14" spans="1:7" x14ac:dyDescent="0.25">
      <c r="A14">
        <f t="shared" si="1"/>
        <v>29</v>
      </c>
      <c r="B14">
        <f t="shared" si="2"/>
        <v>1964</v>
      </c>
      <c r="C14" t="s">
        <v>16</v>
      </c>
      <c r="D14">
        <v>54</v>
      </c>
      <c r="G14" t="str">
        <f t="shared" si="0"/>
        <v>insert into group_stage (id, tournament, group_code, squad) values (29, 1964, 'D', 54);</v>
      </c>
    </row>
    <row r="15" spans="1:7" x14ac:dyDescent="0.25">
      <c r="A15">
        <f t="shared" si="1"/>
        <v>30</v>
      </c>
      <c r="B15">
        <f t="shared" si="2"/>
        <v>1964</v>
      </c>
      <c r="C15" t="s">
        <v>16</v>
      </c>
      <c r="D15">
        <v>233</v>
      </c>
      <c r="G15" t="str">
        <f t="shared" si="0"/>
        <v>insert into group_stage (id, tournament, group_code, squad) values (30, 1964, 'D', 233);</v>
      </c>
    </row>
    <row r="16" spans="1:7" x14ac:dyDescent="0.25">
      <c r="A16">
        <f t="shared" si="1"/>
        <v>31</v>
      </c>
      <c r="B16">
        <f t="shared" si="2"/>
        <v>1964</v>
      </c>
      <c r="C16" t="s">
        <v>16</v>
      </c>
      <c r="D16">
        <v>81</v>
      </c>
      <c r="G16" t="str">
        <f t="shared" si="0"/>
        <v>insert into group_stage (id, tournament, group_code, squad) values (31, 1964, 'D', 81);</v>
      </c>
    </row>
    <row r="17" spans="1:7" x14ac:dyDescent="0.25">
      <c r="A17">
        <f t="shared" si="1"/>
        <v>32</v>
      </c>
      <c r="B17">
        <f t="shared" si="2"/>
        <v>1964</v>
      </c>
      <c r="C17" t="s">
        <v>16</v>
      </c>
      <c r="D17">
        <v>39</v>
      </c>
      <c r="G17" t="str">
        <f t="shared" si="0"/>
        <v>insert into group_stage (id, tournament, group_code, squad) values (32, 1964, 'D', 39);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'1960'!A47+1</f>
        <v>200</v>
      </c>
      <c r="B20" s="2" t="str">
        <f>"1964-10-11"</f>
        <v>1964-10-11</v>
      </c>
      <c r="C20">
        <v>2</v>
      </c>
      <c r="D20">
        <v>81</v>
      </c>
      <c r="E20">
        <v>1</v>
      </c>
      <c r="G20" t="str">
        <f t="shared" ref="G20:G45" si="3">"insert into game (matchid, matchdate, game_type, country) values (" &amp; A20 &amp; ", '" &amp; B20 &amp; "', " &amp; C20 &amp; ", " &amp; D20 &amp;  ");"</f>
        <v>insert into game (matchid, matchdate, game_type, country) values (200, '1964-10-11', 2, 81);</v>
      </c>
    </row>
    <row r="21" spans="1:7" x14ac:dyDescent="0.25">
      <c r="A21">
        <f t="shared" ref="A21:A45" si="4">A20+1</f>
        <v>201</v>
      </c>
      <c r="B21" s="2" t="str">
        <f>"1964-10-11"</f>
        <v>1964-10-11</v>
      </c>
      <c r="C21">
        <v>2</v>
      </c>
      <c r="D21">
        <f>D20</f>
        <v>81</v>
      </c>
      <c r="E21">
        <v>2</v>
      </c>
      <c r="G21" t="str">
        <f t="shared" si="3"/>
        <v>insert into game (matchid, matchdate, game_type, country) values (201, '1964-10-11', 2, 81);</v>
      </c>
    </row>
    <row r="22" spans="1:7" x14ac:dyDescent="0.25">
      <c r="A22">
        <f t="shared" si="4"/>
        <v>202</v>
      </c>
      <c r="B22" s="2" t="str">
        <f>"1964-10-13"</f>
        <v>1964-10-13</v>
      </c>
      <c r="C22">
        <v>2</v>
      </c>
      <c r="D22">
        <f t="shared" ref="D22:D45" si="5">D21</f>
        <v>81</v>
      </c>
      <c r="E22">
        <v>9</v>
      </c>
      <c r="G22" t="str">
        <f t="shared" si="3"/>
        <v>insert into game (matchid, matchdate, game_type, country) values (202, '1964-10-13', 2, 81);</v>
      </c>
    </row>
    <row r="23" spans="1:7" x14ac:dyDescent="0.25">
      <c r="A23">
        <f t="shared" si="4"/>
        <v>203</v>
      </c>
      <c r="B23" s="2" t="str">
        <f>"1964-10-13"</f>
        <v>1964-10-13</v>
      </c>
      <c r="C23">
        <v>2</v>
      </c>
      <c r="D23">
        <f t="shared" si="5"/>
        <v>81</v>
      </c>
      <c r="E23">
        <v>10</v>
      </c>
      <c r="G23" t="str">
        <f t="shared" si="3"/>
        <v>insert into game (matchid, matchdate, game_type, country) values (203, '1964-10-13', 2, 81);</v>
      </c>
    </row>
    <row r="24" spans="1:7" x14ac:dyDescent="0.25">
      <c r="A24">
        <f t="shared" si="4"/>
        <v>204</v>
      </c>
      <c r="B24" s="2" t="str">
        <f>"1964-10-15"</f>
        <v>1964-10-15</v>
      </c>
      <c r="C24">
        <v>2</v>
      </c>
      <c r="D24">
        <f t="shared" si="5"/>
        <v>81</v>
      </c>
      <c r="E24">
        <v>17</v>
      </c>
      <c r="G24" t="str">
        <f t="shared" si="3"/>
        <v>insert into game (matchid, matchdate, game_type, country) values (204, '1964-10-15', 2, 81);</v>
      </c>
    </row>
    <row r="25" spans="1:7" x14ac:dyDescent="0.25">
      <c r="A25">
        <f t="shared" si="4"/>
        <v>205</v>
      </c>
      <c r="B25" s="2" t="str">
        <f>"1964-10-15"</f>
        <v>1964-10-15</v>
      </c>
      <c r="C25">
        <v>2</v>
      </c>
      <c r="D25">
        <f t="shared" si="5"/>
        <v>81</v>
      </c>
      <c r="E25">
        <v>18</v>
      </c>
      <c r="G25" t="str">
        <f t="shared" si="3"/>
        <v>insert into game (matchid, matchdate, game_type, country) values (205, '1964-10-15', 2, 81);</v>
      </c>
    </row>
    <row r="26" spans="1:7" x14ac:dyDescent="0.25">
      <c r="A26">
        <f t="shared" si="4"/>
        <v>206</v>
      </c>
      <c r="B26" s="2" t="str">
        <f>"1964-10-11"</f>
        <v>1964-10-11</v>
      </c>
      <c r="C26">
        <v>2</v>
      </c>
      <c r="D26">
        <f t="shared" si="5"/>
        <v>81</v>
      </c>
      <c r="E26">
        <v>4</v>
      </c>
      <c r="G26" t="str">
        <f t="shared" si="3"/>
        <v>insert into game (matchid, matchdate, game_type, country) values (206, '1964-10-11', 2, 81);</v>
      </c>
    </row>
    <row r="27" spans="1:7" x14ac:dyDescent="0.25">
      <c r="A27">
        <f t="shared" si="4"/>
        <v>207</v>
      </c>
      <c r="B27" s="2" t="str">
        <f>"1964-10-13"</f>
        <v>1964-10-13</v>
      </c>
      <c r="C27">
        <v>2</v>
      </c>
      <c r="D27">
        <f t="shared" si="5"/>
        <v>81</v>
      </c>
      <c r="E27">
        <v>11</v>
      </c>
      <c r="G27" t="str">
        <f t="shared" si="3"/>
        <v>insert into game (matchid, matchdate, game_type, country) values (207, '1964-10-13', 2, 81);</v>
      </c>
    </row>
    <row r="28" spans="1:7" x14ac:dyDescent="0.25">
      <c r="A28">
        <f t="shared" si="4"/>
        <v>208</v>
      </c>
      <c r="B28" s="2" t="str">
        <f>"1964-10-15"</f>
        <v>1964-10-15</v>
      </c>
      <c r="C28">
        <v>2</v>
      </c>
      <c r="D28">
        <f t="shared" si="5"/>
        <v>81</v>
      </c>
      <c r="E28">
        <v>19</v>
      </c>
      <c r="G28" t="str">
        <f t="shared" si="3"/>
        <v>insert into game (matchid, matchdate, game_type, country) values (208, '1964-10-15', 2, 81);</v>
      </c>
    </row>
    <row r="29" spans="1:7" x14ac:dyDescent="0.25">
      <c r="A29">
        <f t="shared" si="4"/>
        <v>209</v>
      </c>
      <c r="B29" s="2" t="str">
        <f>"1964-10-12"</f>
        <v>1964-10-12</v>
      </c>
      <c r="C29">
        <v>2</v>
      </c>
      <c r="D29">
        <f t="shared" si="5"/>
        <v>81</v>
      </c>
      <c r="E29">
        <v>5</v>
      </c>
      <c r="G29" t="str">
        <f t="shared" si="3"/>
        <v>insert into game (matchid, matchdate, game_type, country) values (209, '1964-10-12', 2, 81);</v>
      </c>
    </row>
    <row r="30" spans="1:7" x14ac:dyDescent="0.25">
      <c r="A30">
        <f t="shared" si="4"/>
        <v>210</v>
      </c>
      <c r="B30" s="2" t="str">
        <f>"1964-10-12"</f>
        <v>1964-10-12</v>
      </c>
      <c r="C30">
        <v>2</v>
      </c>
      <c r="D30">
        <f t="shared" si="5"/>
        <v>81</v>
      </c>
      <c r="E30">
        <v>6</v>
      </c>
      <c r="G30" t="str">
        <f t="shared" si="3"/>
        <v>insert into game (matchid, matchdate, game_type, country) values (210, '1964-10-12', 2, 81);</v>
      </c>
    </row>
    <row r="31" spans="1:7" x14ac:dyDescent="0.25">
      <c r="A31">
        <f t="shared" si="4"/>
        <v>211</v>
      </c>
      <c r="B31" s="2" t="str">
        <f>"1964-10-14"</f>
        <v>1964-10-14</v>
      </c>
      <c r="C31">
        <v>2</v>
      </c>
      <c r="D31">
        <f t="shared" si="5"/>
        <v>81</v>
      </c>
      <c r="E31">
        <v>13</v>
      </c>
      <c r="G31" t="str">
        <f t="shared" si="3"/>
        <v>insert into game (matchid, matchdate, game_type, country) values (211, '1964-10-14', 2, 81);</v>
      </c>
    </row>
    <row r="32" spans="1:7" x14ac:dyDescent="0.25">
      <c r="A32">
        <f t="shared" si="4"/>
        <v>212</v>
      </c>
      <c r="B32" s="2" t="str">
        <f>"1964-10-14"</f>
        <v>1964-10-14</v>
      </c>
      <c r="C32">
        <v>2</v>
      </c>
      <c r="D32">
        <f t="shared" si="5"/>
        <v>81</v>
      </c>
      <c r="E32">
        <v>14</v>
      </c>
      <c r="G32" t="str">
        <f t="shared" si="3"/>
        <v>insert into game (matchid, matchdate, game_type, country) values (212, '1964-10-14', 2, 81);</v>
      </c>
    </row>
    <row r="33" spans="1:7" x14ac:dyDescent="0.25">
      <c r="A33">
        <f t="shared" si="4"/>
        <v>213</v>
      </c>
      <c r="B33" s="2" t="str">
        <f>"1964-10-16"</f>
        <v>1964-10-16</v>
      </c>
      <c r="C33">
        <v>2</v>
      </c>
      <c r="D33">
        <f t="shared" si="5"/>
        <v>81</v>
      </c>
      <c r="E33">
        <v>21</v>
      </c>
      <c r="G33" t="str">
        <f t="shared" si="3"/>
        <v>insert into game (matchid, matchdate, game_type, country) values (213, '1964-10-16', 2, 81);</v>
      </c>
    </row>
    <row r="34" spans="1:7" x14ac:dyDescent="0.25">
      <c r="A34">
        <f t="shared" si="4"/>
        <v>214</v>
      </c>
      <c r="B34" s="2" t="str">
        <f>"1964-10-16"</f>
        <v>1964-10-16</v>
      </c>
      <c r="C34">
        <v>2</v>
      </c>
      <c r="D34">
        <f t="shared" si="5"/>
        <v>81</v>
      </c>
      <c r="E34">
        <v>22</v>
      </c>
      <c r="G34" t="str">
        <f t="shared" si="3"/>
        <v>insert into game (matchid, matchdate, game_type, country) values (214, '1964-10-16', 2, 81);</v>
      </c>
    </row>
    <row r="35" spans="1:7" x14ac:dyDescent="0.25">
      <c r="A35">
        <f t="shared" si="4"/>
        <v>215</v>
      </c>
      <c r="B35" s="2" t="str">
        <f>"1964-10-12"</f>
        <v>1964-10-12</v>
      </c>
      <c r="C35">
        <v>2</v>
      </c>
      <c r="D35">
        <f t="shared" si="5"/>
        <v>81</v>
      </c>
      <c r="E35">
        <v>8</v>
      </c>
      <c r="G35" t="str">
        <f t="shared" si="3"/>
        <v>insert into game (matchid, matchdate, game_type, country) values (215, '1964-10-12', 2, 81);</v>
      </c>
    </row>
    <row r="36" spans="1:7" x14ac:dyDescent="0.25">
      <c r="A36">
        <f t="shared" si="4"/>
        <v>216</v>
      </c>
      <c r="B36" s="2" t="str">
        <f>"1964-10-14"</f>
        <v>1964-10-14</v>
      </c>
      <c r="C36">
        <v>2</v>
      </c>
      <c r="D36">
        <f t="shared" si="5"/>
        <v>81</v>
      </c>
      <c r="E36">
        <v>16</v>
      </c>
      <c r="G36" t="str">
        <f t="shared" si="3"/>
        <v>insert into game (matchid, matchdate, game_type, country) values (216, '1964-10-14', 2, 81);</v>
      </c>
    </row>
    <row r="37" spans="1:7" x14ac:dyDescent="0.25">
      <c r="A37">
        <f t="shared" si="4"/>
        <v>217</v>
      </c>
      <c r="B37" s="2" t="str">
        <f>"1964-10-16"</f>
        <v>1964-10-16</v>
      </c>
      <c r="C37">
        <v>2</v>
      </c>
      <c r="D37">
        <f t="shared" si="5"/>
        <v>81</v>
      </c>
      <c r="E37">
        <v>24</v>
      </c>
      <c r="G37" t="str">
        <f t="shared" si="3"/>
        <v>insert into game (matchid, matchdate, game_type, country) values (217, '1964-10-16', 2, 81);</v>
      </c>
    </row>
    <row r="38" spans="1:7" x14ac:dyDescent="0.25">
      <c r="A38">
        <f t="shared" si="4"/>
        <v>218</v>
      </c>
      <c r="B38" s="2" t="str">
        <f>"1964-10-18"</f>
        <v>1964-10-18</v>
      </c>
      <c r="C38">
        <v>3</v>
      </c>
      <c r="D38">
        <f t="shared" si="5"/>
        <v>81</v>
      </c>
      <c r="E38">
        <v>25</v>
      </c>
      <c r="G38" t="str">
        <f t="shared" si="3"/>
        <v>insert into game (matchid, matchdate, game_type, country) values (218, '1964-10-18', 3, 81);</v>
      </c>
    </row>
    <row r="39" spans="1:7" x14ac:dyDescent="0.25">
      <c r="A39">
        <f t="shared" si="4"/>
        <v>219</v>
      </c>
      <c r="B39" s="2" t="str">
        <f>"1964-10-18"</f>
        <v>1964-10-18</v>
      </c>
      <c r="C39">
        <v>3</v>
      </c>
      <c r="D39">
        <f t="shared" si="5"/>
        <v>81</v>
      </c>
      <c r="E39">
        <v>26</v>
      </c>
      <c r="G39" t="str">
        <f t="shared" si="3"/>
        <v>insert into game (matchid, matchdate, game_type, country) values (219, '1964-10-18', 3, 81);</v>
      </c>
    </row>
    <row r="40" spans="1:7" x14ac:dyDescent="0.25">
      <c r="A40">
        <f t="shared" si="4"/>
        <v>220</v>
      </c>
      <c r="B40" s="2" t="str">
        <f>"1964-10-18"</f>
        <v>1964-10-18</v>
      </c>
      <c r="C40">
        <v>3</v>
      </c>
      <c r="D40">
        <f t="shared" si="5"/>
        <v>81</v>
      </c>
      <c r="E40">
        <v>27</v>
      </c>
      <c r="G40" t="str">
        <f t="shared" si="3"/>
        <v>insert into game (matchid, matchdate, game_type, country) values (220, '1964-10-18', 3, 81);</v>
      </c>
    </row>
    <row r="41" spans="1:7" x14ac:dyDescent="0.25">
      <c r="A41">
        <f t="shared" si="4"/>
        <v>221</v>
      </c>
      <c r="B41" s="2" t="str">
        <f>"1964-10-18"</f>
        <v>1964-10-18</v>
      </c>
      <c r="C41">
        <v>3</v>
      </c>
      <c r="D41">
        <f t="shared" si="5"/>
        <v>81</v>
      </c>
      <c r="E41">
        <v>28</v>
      </c>
      <c r="G41" t="str">
        <f t="shared" si="3"/>
        <v>insert into game (matchid, matchdate, game_type, country) values (221, '1964-10-18', 3, 81);</v>
      </c>
    </row>
    <row r="42" spans="1:7" x14ac:dyDescent="0.25">
      <c r="A42">
        <f t="shared" si="4"/>
        <v>222</v>
      </c>
      <c r="B42" s="2" t="str">
        <f>"1964-10-20"</f>
        <v>1964-10-20</v>
      </c>
      <c r="C42">
        <v>4</v>
      </c>
      <c r="D42">
        <f t="shared" si="5"/>
        <v>81</v>
      </c>
      <c r="E42">
        <v>29</v>
      </c>
      <c r="G42" t="str">
        <f t="shared" si="3"/>
        <v>insert into game (matchid, matchdate, game_type, country) values (222, '1964-10-20', 4, 81);</v>
      </c>
    </row>
    <row r="43" spans="1:7" x14ac:dyDescent="0.25">
      <c r="A43">
        <f t="shared" si="4"/>
        <v>223</v>
      </c>
      <c r="B43" s="2" t="str">
        <f>"1964-10-20"</f>
        <v>1964-10-20</v>
      </c>
      <c r="C43">
        <v>4</v>
      </c>
      <c r="D43">
        <f t="shared" si="5"/>
        <v>81</v>
      </c>
      <c r="E43">
        <v>30</v>
      </c>
      <c r="G43" t="str">
        <f t="shared" si="3"/>
        <v>insert into game (matchid, matchdate, game_type, country) values (223, '1964-10-20', 4, 81);</v>
      </c>
    </row>
    <row r="44" spans="1:7" x14ac:dyDescent="0.25">
      <c r="A44">
        <f t="shared" si="4"/>
        <v>224</v>
      </c>
      <c r="B44" s="2" t="str">
        <f>"1964-10-23"</f>
        <v>1964-10-23</v>
      </c>
      <c r="C44">
        <v>13</v>
      </c>
      <c r="D44">
        <f t="shared" si="5"/>
        <v>81</v>
      </c>
      <c r="E44">
        <v>31</v>
      </c>
      <c r="G44" t="str">
        <f t="shared" si="3"/>
        <v>insert into game (matchid, matchdate, game_type, country) values (224, '1964-10-23', 13, 81);</v>
      </c>
    </row>
    <row r="45" spans="1:7" x14ac:dyDescent="0.25">
      <c r="A45">
        <f t="shared" si="4"/>
        <v>225</v>
      </c>
      <c r="B45" s="2" t="str">
        <f>"1964-10-23"</f>
        <v>1964-10-23</v>
      </c>
      <c r="C45">
        <v>14</v>
      </c>
      <c r="D45">
        <f t="shared" si="5"/>
        <v>81</v>
      </c>
      <c r="E45">
        <v>32</v>
      </c>
      <c r="G45" t="str">
        <f t="shared" si="3"/>
        <v>insert into game (matchid, matchdate, game_type, country) values (225, '1964-10-23', 14, 81);</v>
      </c>
    </row>
    <row r="47" spans="1:7" x14ac:dyDescent="0.25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t="str">
        <f>"insert into game_score (id, matchid, squad, goals, points, time_type) values (" &amp; A47 &amp; ", " &amp; B47 &amp; ", " &amp; C47 &amp; ", " &amp; D47 &amp; ", " &amp; E47 &amp; ", " &amp; F47 &amp; ");"</f>
        <v>insert into game_score (id, matchid, squad, goals, points, time_type) values (id, matchid, squad, goals, points, time_type);</v>
      </c>
    </row>
    <row r="48" spans="1:7" x14ac:dyDescent="0.25">
      <c r="A48" s="3">
        <f>'1960'!A165+ 1</f>
        <v>883</v>
      </c>
      <c r="B48" s="3">
        <f>A20</f>
        <v>200</v>
      </c>
      <c r="C48" s="3">
        <v>4930</v>
      </c>
      <c r="D48" s="3">
        <v>4</v>
      </c>
      <c r="E48" s="3">
        <v>2</v>
      </c>
      <c r="F48" s="3">
        <v>2</v>
      </c>
      <c r="G48" s="3" t="str">
        <f t="shared" ref="G48:G111" si="6">"insert into game_score (id, matchid, squad, goals, points, time_type) values (" &amp; A48 &amp; ", " &amp; B48 &amp; ", " &amp; C48 &amp; ", " &amp; D48 &amp; ", " &amp; E48 &amp; ", " &amp; F48 &amp; ");"</f>
        <v>insert into game_score (id, matchid, squad, goals, points, time_type) values (883, 200, 4930, 4, 2, 2);</v>
      </c>
    </row>
    <row r="49" spans="1:7" x14ac:dyDescent="0.25">
      <c r="A49" s="3">
        <f>A48+1</f>
        <v>884</v>
      </c>
      <c r="B49" s="3">
        <f>B48</f>
        <v>200</v>
      </c>
      <c r="C49" s="3">
        <v>4930</v>
      </c>
      <c r="D49" s="3">
        <v>3</v>
      </c>
      <c r="E49" s="3">
        <v>0</v>
      </c>
      <c r="F49" s="3">
        <v>1</v>
      </c>
      <c r="G49" s="3" t="str">
        <f t="shared" si="6"/>
        <v>insert into game_score (id, matchid, squad, goals, points, time_type) values (884, 200, 4930, 3, 0, 1);</v>
      </c>
    </row>
    <row r="50" spans="1:7" x14ac:dyDescent="0.25">
      <c r="A50" s="3">
        <f t="shared" ref="A50:A113" si="7">A49+1</f>
        <v>885</v>
      </c>
      <c r="B50" s="3">
        <f>B48</f>
        <v>200</v>
      </c>
      <c r="C50" s="3">
        <v>98</v>
      </c>
      <c r="D50" s="3">
        <v>0</v>
      </c>
      <c r="E50" s="3">
        <v>0</v>
      </c>
      <c r="F50" s="3">
        <v>2</v>
      </c>
      <c r="G50" s="3" t="str">
        <f t="shared" si="6"/>
        <v>insert into game_score (id, matchid, squad, goals, points, time_type) values (885, 200, 98, 0, 0, 2);</v>
      </c>
    </row>
    <row r="51" spans="1:7" x14ac:dyDescent="0.25">
      <c r="A51" s="3">
        <f t="shared" si="7"/>
        <v>886</v>
      </c>
      <c r="B51" s="3">
        <f>B48</f>
        <v>200</v>
      </c>
      <c r="C51" s="3">
        <v>98</v>
      </c>
      <c r="D51" s="3">
        <v>0</v>
      </c>
      <c r="E51" s="3">
        <v>0</v>
      </c>
      <c r="F51" s="3">
        <v>1</v>
      </c>
      <c r="G51" s="3" t="str">
        <f t="shared" si="6"/>
        <v>insert into game_score (id, matchid, squad, goals, points, time_type) values (886, 200, 98, 0, 0, 1);</v>
      </c>
    </row>
    <row r="52" spans="1:7" x14ac:dyDescent="0.25">
      <c r="A52" s="4">
        <f t="shared" si="7"/>
        <v>887</v>
      </c>
      <c r="B52" s="4">
        <f>B48+1</f>
        <v>201</v>
      </c>
      <c r="C52" s="4">
        <v>40</v>
      </c>
      <c r="D52" s="4">
        <v>3</v>
      </c>
      <c r="E52" s="4">
        <v>2</v>
      </c>
      <c r="F52" s="4">
        <v>2</v>
      </c>
      <c r="G52" s="4" t="str">
        <f t="shared" si="6"/>
        <v>insert into game_score (id, matchid, squad, goals, points, time_type) values (887, 201, 40, 3, 2, 2);</v>
      </c>
    </row>
    <row r="53" spans="1:7" x14ac:dyDescent="0.25">
      <c r="A53" s="4">
        <f t="shared" si="7"/>
        <v>888</v>
      </c>
      <c r="B53" s="4">
        <f>B52</f>
        <v>201</v>
      </c>
      <c r="C53" s="4">
        <v>40</v>
      </c>
      <c r="D53" s="4">
        <v>2</v>
      </c>
      <c r="E53" s="4">
        <v>0</v>
      </c>
      <c r="F53" s="4">
        <v>1</v>
      </c>
      <c r="G53" s="4" t="str">
        <f t="shared" si="6"/>
        <v>insert into game_score (id, matchid, squad, goals, points, time_type) values (888, 201, 40, 2, 0, 1);</v>
      </c>
    </row>
    <row r="54" spans="1:7" x14ac:dyDescent="0.25">
      <c r="A54" s="4">
        <f t="shared" si="7"/>
        <v>889</v>
      </c>
      <c r="B54" s="4">
        <f>B52</f>
        <v>201</v>
      </c>
      <c r="C54" s="4">
        <v>52</v>
      </c>
      <c r="D54" s="4">
        <v>1</v>
      </c>
      <c r="E54" s="4">
        <v>0</v>
      </c>
      <c r="F54" s="4">
        <v>2</v>
      </c>
      <c r="G54" s="4" t="str">
        <f t="shared" si="6"/>
        <v>insert into game_score (id, matchid, squad, goals, points, time_type) values (889, 201, 52, 1, 0, 2);</v>
      </c>
    </row>
    <row r="55" spans="1:7" x14ac:dyDescent="0.25">
      <c r="A55" s="4">
        <f t="shared" si="7"/>
        <v>890</v>
      </c>
      <c r="B55" s="4">
        <f>B52</f>
        <v>201</v>
      </c>
      <c r="C55" s="4">
        <v>52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(890, 201, 52, 0, 0, 1);</v>
      </c>
    </row>
    <row r="56" spans="1:7" x14ac:dyDescent="0.25">
      <c r="A56" s="3">
        <f t="shared" si="7"/>
        <v>891</v>
      </c>
      <c r="B56" s="3">
        <f>B52+1</f>
        <v>202</v>
      </c>
      <c r="C56" s="3">
        <v>4930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(891, 202, 4930, 1, 1, 2);</v>
      </c>
    </row>
    <row r="57" spans="1:7" x14ac:dyDescent="0.25">
      <c r="A57" s="3">
        <f t="shared" si="7"/>
        <v>892</v>
      </c>
      <c r="B57" s="3">
        <f>B56</f>
        <v>202</v>
      </c>
      <c r="C57" s="3">
        <v>4930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(892, 202, 4930, 1, 0, 1);</v>
      </c>
    </row>
    <row r="58" spans="1:7" x14ac:dyDescent="0.25">
      <c r="A58" s="3">
        <f t="shared" si="7"/>
        <v>893</v>
      </c>
      <c r="B58" s="3">
        <f>B56</f>
        <v>202</v>
      </c>
      <c r="C58" s="3">
        <v>40</v>
      </c>
      <c r="D58" s="3">
        <v>1</v>
      </c>
      <c r="E58" s="3">
        <v>1</v>
      </c>
      <c r="F58" s="3">
        <v>2</v>
      </c>
      <c r="G58" s="3" t="str">
        <f t="shared" si="6"/>
        <v>insert into game_score (id, matchid, squad, goals, points, time_type) values (893, 202, 40, 1, 1, 2);</v>
      </c>
    </row>
    <row r="59" spans="1:7" x14ac:dyDescent="0.25">
      <c r="A59" s="3">
        <f t="shared" si="7"/>
        <v>894</v>
      </c>
      <c r="B59" s="3">
        <f>B56</f>
        <v>202</v>
      </c>
      <c r="C59" s="3">
        <v>40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(894, 202, 40, 1, 0, 1);</v>
      </c>
    </row>
    <row r="60" spans="1:7" x14ac:dyDescent="0.25">
      <c r="A60" s="4">
        <f t="shared" si="7"/>
        <v>895</v>
      </c>
      <c r="B60" s="4">
        <f>B56+1</f>
        <v>203</v>
      </c>
      <c r="C60" s="4">
        <v>98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(895, 203, 98, 1, 1, 2);</v>
      </c>
    </row>
    <row r="61" spans="1:7" x14ac:dyDescent="0.25">
      <c r="A61" s="4">
        <f t="shared" si="7"/>
        <v>896</v>
      </c>
      <c r="B61" s="4">
        <f>B60</f>
        <v>203</v>
      </c>
      <c r="C61" s="4">
        <v>98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(896, 203, 98, 1, 0, 1);</v>
      </c>
    </row>
    <row r="62" spans="1:7" x14ac:dyDescent="0.25">
      <c r="A62" s="4">
        <f t="shared" si="7"/>
        <v>897</v>
      </c>
      <c r="B62" s="4">
        <f>B60</f>
        <v>203</v>
      </c>
      <c r="C62" s="4">
        <v>52</v>
      </c>
      <c r="D62" s="6">
        <v>1</v>
      </c>
      <c r="E62" s="6">
        <v>1</v>
      </c>
      <c r="F62" s="4">
        <v>2</v>
      </c>
      <c r="G62" s="4" t="str">
        <f t="shared" si="6"/>
        <v>insert into game_score (id, matchid, squad, goals, points, time_type) values (897, 203, 52, 1, 1, 2);</v>
      </c>
    </row>
    <row r="63" spans="1:7" x14ac:dyDescent="0.25">
      <c r="A63" s="4">
        <f t="shared" si="7"/>
        <v>898</v>
      </c>
      <c r="B63" s="4">
        <f>B60</f>
        <v>203</v>
      </c>
      <c r="C63" s="4">
        <v>52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(898, 203, 52, 1, 0, 1);</v>
      </c>
    </row>
    <row r="64" spans="1:7" x14ac:dyDescent="0.25">
      <c r="A64" s="3">
        <f t="shared" si="7"/>
        <v>899</v>
      </c>
      <c r="B64" s="3">
        <f>B60+1</f>
        <v>204</v>
      </c>
      <c r="C64" s="3">
        <v>4930</v>
      </c>
      <c r="D64" s="5">
        <v>2</v>
      </c>
      <c r="E64" s="5">
        <v>2</v>
      </c>
      <c r="F64" s="3">
        <v>2</v>
      </c>
      <c r="G64" s="3" t="str">
        <f t="shared" si="6"/>
        <v>insert into game_score (id, matchid, squad, goals, points, time_type) values (899, 204, 4930, 2, 2, 2);</v>
      </c>
    </row>
    <row r="65" spans="1:7" x14ac:dyDescent="0.25">
      <c r="A65" s="3">
        <f t="shared" si="7"/>
        <v>900</v>
      </c>
      <c r="B65" s="3">
        <f>B64</f>
        <v>204</v>
      </c>
      <c r="C65" s="3">
        <v>4930</v>
      </c>
      <c r="D65" s="5">
        <v>1</v>
      </c>
      <c r="E65" s="5">
        <v>0</v>
      </c>
      <c r="F65" s="3">
        <v>1</v>
      </c>
      <c r="G65" s="3" t="str">
        <f t="shared" si="6"/>
        <v>insert into game_score (id, matchid, squad, goals, points, time_type) values (900, 204, 4930, 1, 0, 1);</v>
      </c>
    </row>
    <row r="66" spans="1:7" x14ac:dyDescent="0.25">
      <c r="A66" s="3">
        <f t="shared" si="7"/>
        <v>901</v>
      </c>
      <c r="B66" s="3">
        <f>B64</f>
        <v>204</v>
      </c>
      <c r="C66" s="3">
        <v>52</v>
      </c>
      <c r="D66" s="5">
        <v>0</v>
      </c>
      <c r="E66" s="5">
        <v>0</v>
      </c>
      <c r="F66" s="3">
        <v>2</v>
      </c>
      <c r="G66" s="3" t="str">
        <f t="shared" si="6"/>
        <v>insert into game_score (id, matchid, squad, goals, points, time_type) values (901, 204, 52, 0, 0, 2);</v>
      </c>
    </row>
    <row r="67" spans="1:7" x14ac:dyDescent="0.25">
      <c r="A67" s="3">
        <f t="shared" si="7"/>
        <v>902</v>
      </c>
      <c r="B67" s="3">
        <f>B64</f>
        <v>204</v>
      </c>
      <c r="C67" s="3">
        <v>52</v>
      </c>
      <c r="D67" s="5">
        <v>0</v>
      </c>
      <c r="E67" s="5">
        <v>0</v>
      </c>
      <c r="F67" s="3">
        <v>1</v>
      </c>
      <c r="G67" s="3" t="str">
        <f t="shared" si="6"/>
        <v>insert into game_score (id, matchid, squad, goals, points, time_type) values (902, 204, 52, 0, 0, 1);</v>
      </c>
    </row>
    <row r="68" spans="1:7" x14ac:dyDescent="0.25">
      <c r="A68" s="4">
        <f t="shared" si="7"/>
        <v>903</v>
      </c>
      <c r="B68" s="4">
        <f>B64+1</f>
        <v>205</v>
      </c>
      <c r="C68" s="4">
        <v>40</v>
      </c>
      <c r="D68" s="6">
        <v>1</v>
      </c>
      <c r="E68" s="6">
        <v>2</v>
      </c>
      <c r="F68" s="4">
        <v>2</v>
      </c>
      <c r="G68" s="4" t="str">
        <f t="shared" si="6"/>
        <v>insert into game_score (id, matchid, squad, goals, points, time_type) values (903, 205, 40, 1, 2, 2);</v>
      </c>
    </row>
    <row r="69" spans="1:7" x14ac:dyDescent="0.25">
      <c r="A69" s="4">
        <f t="shared" si="7"/>
        <v>904</v>
      </c>
      <c r="B69" s="4">
        <f>B68</f>
        <v>205</v>
      </c>
      <c r="C69" s="4">
        <v>40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(904, 205, 40, 1, 0, 1);</v>
      </c>
    </row>
    <row r="70" spans="1:7" x14ac:dyDescent="0.25">
      <c r="A70" s="4">
        <f t="shared" si="7"/>
        <v>905</v>
      </c>
      <c r="B70" s="4">
        <f>B68</f>
        <v>205</v>
      </c>
      <c r="C70" s="4">
        <v>98</v>
      </c>
      <c r="D70" s="6">
        <v>0</v>
      </c>
      <c r="E70" s="6">
        <v>0</v>
      </c>
      <c r="F70" s="4">
        <v>2</v>
      </c>
      <c r="G70" s="4" t="str">
        <f t="shared" si="6"/>
        <v>insert into game_score (id, matchid, squad, goals, points, time_type) values (905, 205, 98, 0, 0, 2);</v>
      </c>
    </row>
    <row r="71" spans="1:7" x14ac:dyDescent="0.25">
      <c r="A71" s="4">
        <f t="shared" si="7"/>
        <v>906</v>
      </c>
      <c r="B71" s="4">
        <f>B68</f>
        <v>205</v>
      </c>
      <c r="C71" s="4">
        <v>98</v>
      </c>
      <c r="D71" s="6">
        <v>0</v>
      </c>
      <c r="E71" s="6">
        <v>0</v>
      </c>
      <c r="F71" s="4">
        <v>1</v>
      </c>
      <c r="G71" s="4" t="str">
        <f t="shared" si="6"/>
        <v>insert into game_score (id, matchid, squad, goals, points, time_type) values (906, 205, 98, 0, 0, 1);</v>
      </c>
    </row>
    <row r="72" spans="1:7" x14ac:dyDescent="0.25">
      <c r="A72" s="3">
        <f t="shared" si="7"/>
        <v>907</v>
      </c>
      <c r="B72" s="3">
        <f>B68+1</f>
        <v>206</v>
      </c>
      <c r="C72" s="3">
        <v>36</v>
      </c>
      <c r="D72" s="5">
        <v>6</v>
      </c>
      <c r="E72" s="5">
        <v>2</v>
      </c>
      <c r="F72" s="3">
        <v>2</v>
      </c>
      <c r="G72" s="3" t="str">
        <f t="shared" si="6"/>
        <v>insert into game_score (id, matchid, squad, goals, points, time_type) values (907, 206, 36, 6, 2, 2);</v>
      </c>
    </row>
    <row r="73" spans="1:7" x14ac:dyDescent="0.25">
      <c r="A73" s="3">
        <f t="shared" si="7"/>
        <v>908</v>
      </c>
      <c r="B73" s="3">
        <f>B72</f>
        <v>206</v>
      </c>
      <c r="C73" s="3">
        <v>36</v>
      </c>
      <c r="D73" s="5">
        <v>2</v>
      </c>
      <c r="E73" s="5">
        <v>0</v>
      </c>
      <c r="F73" s="3">
        <v>1</v>
      </c>
      <c r="G73" s="3" t="str">
        <f t="shared" si="6"/>
        <v>insert into game_score (id, matchid, squad, goals, points, time_type) values (908, 206, 36, 2, 0, 1);</v>
      </c>
    </row>
    <row r="74" spans="1:7" x14ac:dyDescent="0.25">
      <c r="A74" s="3">
        <f t="shared" si="7"/>
        <v>909</v>
      </c>
      <c r="B74" s="3">
        <f>B72</f>
        <v>206</v>
      </c>
      <c r="C74" s="3">
        <v>212</v>
      </c>
      <c r="D74" s="5">
        <v>0</v>
      </c>
      <c r="E74" s="5">
        <v>0</v>
      </c>
      <c r="F74" s="3">
        <v>2</v>
      </c>
      <c r="G74" s="3" t="str">
        <f t="shared" si="6"/>
        <v>insert into game_score (id, matchid, squad, goals, points, time_type) values (909, 206, 212, 0, 0, 2);</v>
      </c>
    </row>
    <row r="75" spans="1:7" x14ac:dyDescent="0.25">
      <c r="A75" s="3">
        <f t="shared" si="7"/>
        <v>910</v>
      </c>
      <c r="B75" s="3">
        <f>B72</f>
        <v>206</v>
      </c>
      <c r="C75" s="3">
        <v>212</v>
      </c>
      <c r="D75" s="5">
        <v>0</v>
      </c>
      <c r="E75" s="5">
        <v>0</v>
      </c>
      <c r="F75" s="3">
        <v>1</v>
      </c>
      <c r="G75" s="3" t="str">
        <f t="shared" si="6"/>
        <v>insert into game_score (id, matchid, squad, goals, points, time_type) values (910, 206, 212, 0, 0, 1);</v>
      </c>
    </row>
    <row r="76" spans="1:7" x14ac:dyDescent="0.25">
      <c r="A76" s="4">
        <f t="shared" si="7"/>
        <v>911</v>
      </c>
      <c r="B76" s="4">
        <f>B72+1</f>
        <v>207</v>
      </c>
      <c r="C76" s="4">
        <v>38</v>
      </c>
      <c r="D76" s="6">
        <v>3</v>
      </c>
      <c r="E76" s="6">
        <v>2</v>
      </c>
      <c r="F76" s="4">
        <v>2</v>
      </c>
      <c r="G76" s="4" t="str">
        <f t="shared" si="6"/>
        <v>insert into game_score (id, matchid, squad, goals, points, time_type) values (911, 207, 38, 3, 2, 2);</v>
      </c>
    </row>
    <row r="77" spans="1:7" x14ac:dyDescent="0.25">
      <c r="A77" s="4">
        <f t="shared" si="7"/>
        <v>912</v>
      </c>
      <c r="B77" s="4">
        <f>B76</f>
        <v>207</v>
      </c>
      <c r="C77" s="4">
        <v>38</v>
      </c>
      <c r="D77" s="6">
        <v>2</v>
      </c>
      <c r="E77" s="6">
        <v>0</v>
      </c>
      <c r="F77" s="4">
        <v>1</v>
      </c>
      <c r="G77" s="4" t="str">
        <f t="shared" si="6"/>
        <v>insert into game_score (id, matchid, squad, goals, points, time_type) values (912, 207, 38, 2, 0, 1);</v>
      </c>
    </row>
    <row r="78" spans="1:7" x14ac:dyDescent="0.25">
      <c r="A78" s="4">
        <f t="shared" si="7"/>
        <v>913</v>
      </c>
      <c r="B78" s="4">
        <f>B76</f>
        <v>207</v>
      </c>
      <c r="C78" s="4">
        <v>212</v>
      </c>
      <c r="D78" s="6">
        <v>1</v>
      </c>
      <c r="E78" s="6">
        <v>0</v>
      </c>
      <c r="F78" s="4">
        <v>2</v>
      </c>
      <c r="G78" s="4" t="str">
        <f t="shared" si="6"/>
        <v>insert into game_score (id, matchid, squad, goals, points, time_type) values (913, 207, 212, 1, 0, 2);</v>
      </c>
    </row>
    <row r="79" spans="1:7" x14ac:dyDescent="0.25">
      <c r="A79" s="4">
        <f t="shared" si="7"/>
        <v>914</v>
      </c>
      <c r="B79" s="4">
        <f>B76</f>
        <v>207</v>
      </c>
      <c r="C79" s="4">
        <v>212</v>
      </c>
      <c r="D79" s="6">
        <v>1</v>
      </c>
      <c r="E79" s="6">
        <v>0</v>
      </c>
      <c r="F79" s="4">
        <v>1</v>
      </c>
      <c r="G79" s="4" t="str">
        <f t="shared" si="6"/>
        <v>insert into game_score (id, matchid, squad, goals, points, time_type) values (914, 207, 212, 1, 0, 1);</v>
      </c>
    </row>
    <row r="80" spans="1:7" x14ac:dyDescent="0.25">
      <c r="A80" s="3">
        <f t="shared" si="7"/>
        <v>915</v>
      </c>
      <c r="B80" s="3">
        <f>B76+1</f>
        <v>208</v>
      </c>
      <c r="C80" s="3">
        <v>38</v>
      </c>
      <c r="D80" s="5">
        <v>5</v>
      </c>
      <c r="E80" s="5">
        <v>0</v>
      </c>
      <c r="F80" s="3">
        <v>2</v>
      </c>
      <c r="G80" s="3" t="str">
        <f t="shared" si="6"/>
        <v>insert into game_score (id, matchid, squad, goals, points, time_type) values (915, 208, 38, 5, 0, 2);</v>
      </c>
    </row>
    <row r="81" spans="1:7" x14ac:dyDescent="0.25">
      <c r="A81" s="3">
        <f t="shared" si="7"/>
        <v>916</v>
      </c>
      <c r="B81" s="3">
        <f>B80</f>
        <v>208</v>
      </c>
      <c r="C81" s="3">
        <v>38</v>
      </c>
      <c r="D81" s="5">
        <v>4</v>
      </c>
      <c r="E81" s="5">
        <v>0</v>
      </c>
      <c r="F81" s="3">
        <v>1</v>
      </c>
      <c r="G81" s="3" t="str">
        <f t="shared" si="6"/>
        <v>insert into game_score (id, matchid, squad, goals, points, time_type) values (916, 208, 38, 4, 0, 1);</v>
      </c>
    </row>
    <row r="82" spans="1:7" x14ac:dyDescent="0.25">
      <c r="A82" s="3">
        <f t="shared" si="7"/>
        <v>917</v>
      </c>
      <c r="B82" s="3">
        <f>B80</f>
        <v>208</v>
      </c>
      <c r="C82" s="3">
        <v>36</v>
      </c>
      <c r="D82" s="5">
        <v>6</v>
      </c>
      <c r="E82" s="5">
        <v>2</v>
      </c>
      <c r="F82" s="3">
        <v>2</v>
      </c>
      <c r="G82" s="3" t="str">
        <f t="shared" si="6"/>
        <v>insert into game_score (id, matchid, squad, goals, points, time_type) values (917, 208, 36, 6, 2, 2);</v>
      </c>
    </row>
    <row r="83" spans="1:7" x14ac:dyDescent="0.25">
      <c r="A83" s="3">
        <f t="shared" si="7"/>
        <v>918</v>
      </c>
      <c r="B83" s="3">
        <f>B80</f>
        <v>208</v>
      </c>
      <c r="C83" s="3">
        <v>36</v>
      </c>
      <c r="D83" s="5">
        <v>5</v>
      </c>
      <c r="E83" s="5">
        <v>0</v>
      </c>
      <c r="F83" s="3">
        <v>1</v>
      </c>
      <c r="G83" s="3" t="str">
        <f t="shared" si="6"/>
        <v>insert into game_score (id, matchid, squad, goals, points, time_type) values (918, 208, 36, 5, 0, 1);</v>
      </c>
    </row>
    <row r="84" spans="1:7" x14ac:dyDescent="0.25">
      <c r="A84" s="4">
        <f t="shared" si="7"/>
        <v>919</v>
      </c>
      <c r="B84" s="4">
        <f>B80+1</f>
        <v>209</v>
      </c>
      <c r="C84" s="4">
        <v>42</v>
      </c>
      <c r="D84" s="6">
        <v>6</v>
      </c>
      <c r="E84" s="6">
        <v>2</v>
      </c>
      <c r="F84" s="4">
        <v>2</v>
      </c>
      <c r="G84" s="4" t="str">
        <f t="shared" si="6"/>
        <v>insert into game_score (id, matchid, squad, goals, points, time_type) values (919, 209, 42, 6, 2, 2);</v>
      </c>
    </row>
    <row r="85" spans="1:7" x14ac:dyDescent="0.25">
      <c r="A85" s="4">
        <f t="shared" si="7"/>
        <v>920</v>
      </c>
      <c r="B85" s="4">
        <f>B84</f>
        <v>209</v>
      </c>
      <c r="C85" s="4">
        <v>42</v>
      </c>
      <c r="D85" s="6">
        <v>4</v>
      </c>
      <c r="E85" s="6">
        <v>0</v>
      </c>
      <c r="F85" s="4">
        <v>1</v>
      </c>
      <c r="G85" s="4" t="str">
        <f t="shared" si="6"/>
        <v>insert into game_score (id, matchid, squad, goals, points, time_type) values (920, 209, 42, 4, 0, 1);</v>
      </c>
    </row>
    <row r="86" spans="1:7" x14ac:dyDescent="0.25">
      <c r="A86" s="4">
        <f t="shared" si="7"/>
        <v>921</v>
      </c>
      <c r="B86" s="4">
        <f>B84</f>
        <v>209</v>
      </c>
      <c r="C86" s="4">
        <v>82</v>
      </c>
      <c r="D86" s="6">
        <v>1</v>
      </c>
      <c r="E86" s="6">
        <v>0</v>
      </c>
      <c r="F86" s="4">
        <v>2</v>
      </c>
      <c r="G86" s="4" t="str">
        <f t="shared" si="6"/>
        <v>insert into game_score (id, matchid, squad, goals, points, time_type) values (921, 209, 82, 1, 0, 2);</v>
      </c>
    </row>
    <row r="87" spans="1:7" x14ac:dyDescent="0.25">
      <c r="A87" s="4">
        <f t="shared" si="7"/>
        <v>922</v>
      </c>
      <c r="B87" s="4">
        <f>B84</f>
        <v>209</v>
      </c>
      <c r="C87" s="4">
        <v>82</v>
      </c>
      <c r="D87" s="6">
        <v>0</v>
      </c>
      <c r="E87" s="6">
        <v>0</v>
      </c>
      <c r="F87" s="4">
        <v>1</v>
      </c>
      <c r="G87" s="4" t="str">
        <f t="shared" si="6"/>
        <v>insert into game_score (id, matchid, squad, goals, points, time_type) values (922, 209, 82, 0, 0, 1);</v>
      </c>
    </row>
    <row r="88" spans="1:7" x14ac:dyDescent="0.25">
      <c r="A88" s="3">
        <f t="shared" si="7"/>
        <v>923</v>
      </c>
      <c r="B88" s="3">
        <f>B84+1</f>
        <v>210</v>
      </c>
      <c r="C88" s="3">
        <v>55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(923, 210, 55, 1, 1, 2);</v>
      </c>
    </row>
    <row r="89" spans="1:7" x14ac:dyDescent="0.25">
      <c r="A89" s="3">
        <f t="shared" si="7"/>
        <v>924</v>
      </c>
      <c r="B89" s="3">
        <f>B88</f>
        <v>210</v>
      </c>
      <c r="C89" s="3">
        <v>55</v>
      </c>
      <c r="D89" s="5">
        <v>1</v>
      </c>
      <c r="E89" s="5">
        <v>0</v>
      </c>
      <c r="F89" s="3">
        <v>1</v>
      </c>
      <c r="G89" s="3" t="str">
        <f t="shared" si="6"/>
        <v>insert into game_score (id, matchid, squad, goals, points, time_type) values (924, 210, 55, 1, 0, 1);</v>
      </c>
    </row>
    <row r="90" spans="1:7" x14ac:dyDescent="0.25">
      <c r="A90" s="3">
        <f t="shared" si="7"/>
        <v>925</v>
      </c>
      <c r="B90" s="3">
        <f>B88</f>
        <v>210</v>
      </c>
      <c r="C90" s="3">
        <v>20</v>
      </c>
      <c r="D90" s="5">
        <v>1</v>
      </c>
      <c r="E90" s="5">
        <v>1</v>
      </c>
      <c r="F90" s="3">
        <v>2</v>
      </c>
      <c r="G90" s="3" t="str">
        <f t="shared" si="6"/>
        <v>insert into game_score (id, matchid, squad, goals, points, time_type) values (925, 210, 20, 1, 1, 2);</v>
      </c>
    </row>
    <row r="91" spans="1:7" x14ac:dyDescent="0.25">
      <c r="A91" s="3">
        <f t="shared" si="7"/>
        <v>926</v>
      </c>
      <c r="B91" s="3">
        <f>B88</f>
        <v>210</v>
      </c>
      <c r="C91" s="3">
        <v>20</v>
      </c>
      <c r="D91" s="5">
        <v>0</v>
      </c>
      <c r="E91" s="5">
        <v>0</v>
      </c>
      <c r="F91" s="3">
        <v>1</v>
      </c>
      <c r="G91" s="3" t="str">
        <f t="shared" si="6"/>
        <v>insert into game_score (id, matchid, squad, goals, points, time_type) values (926, 210, 20, 0, 0, 1);</v>
      </c>
    </row>
    <row r="92" spans="1:7" x14ac:dyDescent="0.25">
      <c r="A92" s="4">
        <f t="shared" si="7"/>
        <v>927</v>
      </c>
      <c r="B92" s="4">
        <f>B88+1</f>
        <v>211</v>
      </c>
      <c r="C92" s="4">
        <v>42</v>
      </c>
      <c r="D92" s="6">
        <v>5</v>
      </c>
      <c r="E92" s="6">
        <v>2</v>
      </c>
      <c r="F92" s="4">
        <v>2</v>
      </c>
      <c r="G92" s="4" t="str">
        <f t="shared" si="6"/>
        <v>insert into game_score (id, matchid, squad, goals, points, time_type) values (927, 211, 42, 5, 2, 2);</v>
      </c>
    </row>
    <row r="93" spans="1:7" x14ac:dyDescent="0.25">
      <c r="A93" s="4">
        <f t="shared" si="7"/>
        <v>928</v>
      </c>
      <c r="B93" s="4">
        <f>B92</f>
        <v>211</v>
      </c>
      <c r="C93" s="4">
        <v>42</v>
      </c>
      <c r="D93" s="6">
        <v>3</v>
      </c>
      <c r="E93" s="6">
        <v>0</v>
      </c>
      <c r="F93" s="4">
        <v>1</v>
      </c>
      <c r="G93" s="4" t="str">
        <f t="shared" si="6"/>
        <v>insert into game_score (id, matchid, squad, goals, points, time_type) values (928, 211, 42, 3, 0, 1);</v>
      </c>
    </row>
    <row r="94" spans="1:7" x14ac:dyDescent="0.25">
      <c r="A94" s="4">
        <f t="shared" si="7"/>
        <v>929</v>
      </c>
      <c r="B94" s="4">
        <f>B92</f>
        <v>211</v>
      </c>
      <c r="C94" s="4">
        <v>20</v>
      </c>
      <c r="D94" s="6">
        <v>1</v>
      </c>
      <c r="E94" s="6">
        <v>0</v>
      </c>
      <c r="F94" s="4">
        <v>2</v>
      </c>
      <c r="G94" s="4" t="str">
        <f t="shared" si="6"/>
        <v>insert into game_score (id, matchid, squad, goals, points, time_type) values (929, 211, 20, 1, 0, 2);</v>
      </c>
    </row>
    <row r="95" spans="1:7" x14ac:dyDescent="0.25">
      <c r="A95" s="4">
        <f t="shared" si="7"/>
        <v>930</v>
      </c>
      <c r="B95" s="4">
        <f>B92</f>
        <v>211</v>
      </c>
      <c r="C95" s="4">
        <v>20</v>
      </c>
      <c r="D95" s="6">
        <v>0</v>
      </c>
      <c r="E95" s="6">
        <v>0</v>
      </c>
      <c r="F95" s="4">
        <v>1</v>
      </c>
      <c r="G95" s="4" t="str">
        <f t="shared" si="6"/>
        <v>insert into game_score (id, matchid, squad, goals, points, time_type) values (930, 211, 20, 0, 0, 1);</v>
      </c>
    </row>
    <row r="96" spans="1:7" x14ac:dyDescent="0.25">
      <c r="A96" s="3">
        <f t="shared" si="7"/>
        <v>931</v>
      </c>
      <c r="B96" s="3">
        <f>B92+1</f>
        <v>212</v>
      </c>
      <c r="C96" s="3">
        <v>55</v>
      </c>
      <c r="D96" s="5">
        <v>4</v>
      </c>
      <c r="E96" s="5">
        <v>2</v>
      </c>
      <c r="F96" s="3">
        <v>2</v>
      </c>
      <c r="G96" s="3" t="str">
        <f t="shared" si="6"/>
        <v>insert into game_score (id, matchid, squad, goals, points, time_type) values (931, 212, 55, 4, 2, 2);</v>
      </c>
    </row>
    <row r="97" spans="1:7" x14ac:dyDescent="0.25">
      <c r="A97" s="3">
        <f t="shared" si="7"/>
        <v>932</v>
      </c>
      <c r="B97" s="3">
        <f>B96</f>
        <v>212</v>
      </c>
      <c r="C97" s="3">
        <v>55</v>
      </c>
      <c r="D97" s="5">
        <v>2</v>
      </c>
      <c r="E97" s="5">
        <v>0</v>
      </c>
      <c r="F97" s="3">
        <v>1</v>
      </c>
      <c r="G97" s="3" t="str">
        <f t="shared" si="6"/>
        <v>insert into game_score (id, matchid, squad, goals, points, time_type) values (932, 212, 55, 2, 0, 1);</v>
      </c>
    </row>
    <row r="98" spans="1:7" x14ac:dyDescent="0.25">
      <c r="A98" s="3">
        <f t="shared" si="7"/>
        <v>933</v>
      </c>
      <c r="B98" s="3">
        <f>B96</f>
        <v>212</v>
      </c>
      <c r="C98" s="3">
        <v>82</v>
      </c>
      <c r="D98" s="5">
        <v>0</v>
      </c>
      <c r="E98" s="5">
        <v>0</v>
      </c>
      <c r="F98" s="3">
        <v>2</v>
      </c>
      <c r="G98" s="3" t="str">
        <f t="shared" si="6"/>
        <v>insert into game_score (id, matchid, squad, goals, points, time_type) values (933, 212, 82, 0, 0, 2);</v>
      </c>
    </row>
    <row r="99" spans="1:7" x14ac:dyDescent="0.25">
      <c r="A99" s="3">
        <f t="shared" si="7"/>
        <v>934</v>
      </c>
      <c r="B99" s="3">
        <f>B96</f>
        <v>212</v>
      </c>
      <c r="C99" s="3">
        <v>82</v>
      </c>
      <c r="D99" s="5">
        <v>0</v>
      </c>
      <c r="E99" s="5">
        <v>0</v>
      </c>
      <c r="F99" s="3">
        <v>1</v>
      </c>
      <c r="G99" s="3" t="str">
        <f t="shared" si="6"/>
        <v>insert into game_score (id, matchid, squad, goals, points, time_type) values (934, 212, 82, 0, 0, 1);</v>
      </c>
    </row>
    <row r="100" spans="1:7" x14ac:dyDescent="0.25">
      <c r="A100" s="4">
        <f t="shared" si="7"/>
        <v>935</v>
      </c>
      <c r="B100" s="4">
        <f>B96+1</f>
        <v>213</v>
      </c>
      <c r="C100" s="4">
        <v>42</v>
      </c>
      <c r="D100" s="6">
        <v>1</v>
      </c>
      <c r="E100" s="6">
        <v>2</v>
      </c>
      <c r="F100" s="4">
        <v>2</v>
      </c>
      <c r="G100" s="4" t="str">
        <f t="shared" si="6"/>
        <v>insert into game_score (id, matchid, squad, goals, points, time_type) values (935, 213, 42, 1, 2, 2);</v>
      </c>
    </row>
    <row r="101" spans="1:7" x14ac:dyDescent="0.25">
      <c r="A101" s="4">
        <f t="shared" si="7"/>
        <v>936</v>
      </c>
      <c r="B101" s="4">
        <f>B100</f>
        <v>213</v>
      </c>
      <c r="C101" s="4">
        <v>42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(936, 213, 42, 0, 0, 1);</v>
      </c>
    </row>
    <row r="102" spans="1:7" x14ac:dyDescent="0.25">
      <c r="A102" s="4">
        <f t="shared" si="7"/>
        <v>937</v>
      </c>
      <c r="B102" s="4">
        <f>B100</f>
        <v>213</v>
      </c>
      <c r="C102" s="4">
        <v>55</v>
      </c>
      <c r="D102" s="6">
        <v>0</v>
      </c>
      <c r="E102" s="6">
        <v>0</v>
      </c>
      <c r="F102" s="4">
        <v>2</v>
      </c>
      <c r="G102" s="4" t="str">
        <f t="shared" si="6"/>
        <v>insert into game_score (id, matchid, squad, goals, points, time_type) values (937, 213, 55, 0, 0, 2);</v>
      </c>
    </row>
    <row r="103" spans="1:7" x14ac:dyDescent="0.25">
      <c r="A103" s="4">
        <f t="shared" si="7"/>
        <v>938</v>
      </c>
      <c r="B103" s="4">
        <f>B100</f>
        <v>213</v>
      </c>
      <c r="C103" s="4">
        <v>55</v>
      </c>
      <c r="D103" s="6">
        <v>0</v>
      </c>
      <c r="E103" s="6">
        <v>0</v>
      </c>
      <c r="F103" s="4">
        <v>1</v>
      </c>
      <c r="G103" s="4" t="str">
        <f t="shared" si="6"/>
        <v>insert into game_score (id, matchid, squad, goals, points, time_type) values (938, 213, 55, 0, 0, 1);</v>
      </c>
    </row>
    <row r="104" spans="1:7" x14ac:dyDescent="0.25">
      <c r="A104" s="3">
        <f t="shared" si="7"/>
        <v>939</v>
      </c>
      <c r="B104" s="3">
        <f>B100+1</f>
        <v>214</v>
      </c>
      <c r="C104" s="3">
        <v>20</v>
      </c>
      <c r="D104" s="5">
        <v>10</v>
      </c>
      <c r="E104" s="5">
        <v>2</v>
      </c>
      <c r="F104" s="3">
        <v>2</v>
      </c>
      <c r="G104" s="3" t="str">
        <f t="shared" si="6"/>
        <v>insert into game_score (id, matchid, squad, goals, points, time_type) values (939, 214, 20, 10, 2, 2);</v>
      </c>
    </row>
    <row r="105" spans="1:7" x14ac:dyDescent="0.25">
      <c r="A105" s="3">
        <f t="shared" si="7"/>
        <v>940</v>
      </c>
      <c r="B105" s="3">
        <f>B104</f>
        <v>214</v>
      </c>
      <c r="C105" s="3">
        <v>20</v>
      </c>
      <c r="D105" s="5">
        <v>3</v>
      </c>
      <c r="E105" s="5">
        <v>0</v>
      </c>
      <c r="F105" s="3">
        <v>1</v>
      </c>
      <c r="G105" s="3" t="str">
        <f t="shared" si="6"/>
        <v>insert into game_score (id, matchid, squad, goals, points, time_type) values (940, 214, 20, 3, 0, 1);</v>
      </c>
    </row>
    <row r="106" spans="1:7" x14ac:dyDescent="0.25">
      <c r="A106" s="3">
        <f t="shared" si="7"/>
        <v>941</v>
      </c>
      <c r="B106" s="3">
        <f>B104</f>
        <v>214</v>
      </c>
      <c r="C106" s="3">
        <v>82</v>
      </c>
      <c r="D106" s="5">
        <v>0</v>
      </c>
      <c r="E106" s="5">
        <v>0</v>
      </c>
      <c r="F106" s="3">
        <v>2</v>
      </c>
      <c r="G106" s="3" t="str">
        <f t="shared" si="6"/>
        <v>insert into game_score (id, matchid, squad, goals, points, time_type) values (941, 214, 82, 0, 0, 2);</v>
      </c>
    </row>
    <row r="107" spans="1:7" x14ac:dyDescent="0.25">
      <c r="A107" s="3">
        <f t="shared" si="7"/>
        <v>942</v>
      </c>
      <c r="B107" s="3">
        <f>B104</f>
        <v>214</v>
      </c>
      <c r="C107" s="3">
        <v>82</v>
      </c>
      <c r="D107" s="5">
        <v>0</v>
      </c>
      <c r="E107" s="5">
        <v>0</v>
      </c>
      <c r="F107" s="3">
        <v>1</v>
      </c>
      <c r="G107" s="3" t="str">
        <f t="shared" si="6"/>
        <v>insert into game_score (id, matchid, squad, goals, points, time_type) values (942, 214, 82, 0, 0, 1);</v>
      </c>
    </row>
    <row r="108" spans="1:7" x14ac:dyDescent="0.25">
      <c r="A108" s="4">
        <f t="shared" si="7"/>
        <v>943</v>
      </c>
      <c r="B108" s="4">
        <f>B104+1</f>
        <v>215</v>
      </c>
      <c r="C108" s="4">
        <v>54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(943, 215, 54, 1, 1, 2);</v>
      </c>
    </row>
    <row r="109" spans="1:7" x14ac:dyDescent="0.25">
      <c r="A109" s="4">
        <f t="shared" si="7"/>
        <v>944</v>
      </c>
      <c r="B109" s="4">
        <f>B108</f>
        <v>215</v>
      </c>
      <c r="C109" s="4">
        <v>54</v>
      </c>
      <c r="D109" s="6">
        <v>1</v>
      </c>
      <c r="E109" s="6">
        <v>0</v>
      </c>
      <c r="F109" s="4">
        <v>1</v>
      </c>
      <c r="G109" s="4" t="str">
        <f t="shared" si="6"/>
        <v>insert into game_score (id, matchid, squad, goals, points, time_type) values (944, 215, 54, 1, 0, 1);</v>
      </c>
    </row>
    <row r="110" spans="1:7" x14ac:dyDescent="0.25">
      <c r="A110" s="4">
        <f t="shared" si="7"/>
        <v>945</v>
      </c>
      <c r="B110" s="4">
        <f>B108</f>
        <v>215</v>
      </c>
      <c r="C110" s="4">
        <v>233</v>
      </c>
      <c r="D110" s="6">
        <v>1</v>
      </c>
      <c r="E110" s="6">
        <v>1</v>
      </c>
      <c r="F110" s="4">
        <v>2</v>
      </c>
      <c r="G110" s="4" t="str">
        <f t="shared" si="6"/>
        <v>insert into game_score (id, matchid, squad, goals, points, time_type) values (945, 215, 233, 1, 1, 2);</v>
      </c>
    </row>
    <row r="111" spans="1:7" x14ac:dyDescent="0.25">
      <c r="A111" s="4">
        <f t="shared" si="7"/>
        <v>946</v>
      </c>
      <c r="B111" s="4">
        <f>B108</f>
        <v>215</v>
      </c>
      <c r="C111" s="4">
        <v>233</v>
      </c>
      <c r="D111" s="6">
        <v>0</v>
      </c>
      <c r="E111" s="6">
        <v>0</v>
      </c>
      <c r="F111" s="4">
        <v>1</v>
      </c>
      <c r="G111" s="4" t="str">
        <f t="shared" si="6"/>
        <v>insert into game_score (id, matchid, squad, goals, points, time_type) values (946, 215, 233, 0, 0, 1);</v>
      </c>
    </row>
    <row r="112" spans="1:7" x14ac:dyDescent="0.25">
      <c r="A112" s="3">
        <f t="shared" si="7"/>
        <v>947</v>
      </c>
      <c r="B112" s="3">
        <f>B108+1</f>
        <v>216</v>
      </c>
      <c r="C112" s="3">
        <v>81</v>
      </c>
      <c r="D112" s="5">
        <v>3</v>
      </c>
      <c r="E112" s="5">
        <v>2</v>
      </c>
      <c r="F112" s="3">
        <v>2</v>
      </c>
      <c r="G112" s="3" t="str">
        <f t="shared" ref="G112:G151" si="8">"insert into game_score (id, matchid, squad, goals, points, time_type) values (" &amp; A112 &amp; ", " &amp; B112 &amp; ", " &amp; C112 &amp; ", " &amp; D112 &amp; ", " &amp; E112 &amp; ", " &amp; F112 &amp; ");"</f>
        <v>insert into game_score (id, matchid, squad, goals, points, time_type) values (947, 216, 81, 3, 2, 2);</v>
      </c>
    </row>
    <row r="113" spans="1:7" x14ac:dyDescent="0.25">
      <c r="A113" s="3">
        <f t="shared" si="7"/>
        <v>948</v>
      </c>
      <c r="B113" s="3">
        <f>B112</f>
        <v>216</v>
      </c>
      <c r="C113" s="3">
        <v>81</v>
      </c>
      <c r="D113" s="5">
        <v>0</v>
      </c>
      <c r="E113" s="5">
        <v>0</v>
      </c>
      <c r="F113" s="3">
        <v>1</v>
      </c>
      <c r="G113" s="3" t="str">
        <f t="shared" si="8"/>
        <v>insert into game_score (id, matchid, squad, goals, points, time_type) values (948, 216, 81, 0, 0, 1);</v>
      </c>
    </row>
    <row r="114" spans="1:7" x14ac:dyDescent="0.25">
      <c r="A114" s="3">
        <f t="shared" ref="A114:A151" si="9">A113+1</f>
        <v>949</v>
      </c>
      <c r="B114" s="3">
        <f>B112</f>
        <v>216</v>
      </c>
      <c r="C114" s="3">
        <v>54</v>
      </c>
      <c r="D114" s="5">
        <v>2</v>
      </c>
      <c r="E114" s="5">
        <v>0</v>
      </c>
      <c r="F114" s="3">
        <v>2</v>
      </c>
      <c r="G114" s="3" t="str">
        <f t="shared" si="8"/>
        <v>insert into game_score (id, matchid, squad, goals, points, time_type) values (949, 216, 54, 2, 0, 2);</v>
      </c>
    </row>
    <row r="115" spans="1:7" x14ac:dyDescent="0.25">
      <c r="A115" s="3">
        <f t="shared" si="9"/>
        <v>950</v>
      </c>
      <c r="B115" s="3">
        <f>B112</f>
        <v>216</v>
      </c>
      <c r="C115" s="3">
        <v>54</v>
      </c>
      <c r="D115" s="5">
        <v>1</v>
      </c>
      <c r="E115" s="5">
        <v>0</v>
      </c>
      <c r="F115" s="3">
        <v>1</v>
      </c>
      <c r="G115" s="3" t="str">
        <f t="shared" si="8"/>
        <v>insert into game_score (id, matchid, squad, goals, points, time_type) values (950, 216, 54, 1, 0, 1);</v>
      </c>
    </row>
    <row r="116" spans="1:7" x14ac:dyDescent="0.25">
      <c r="A116" s="4">
        <f t="shared" si="9"/>
        <v>951</v>
      </c>
      <c r="B116" s="4">
        <f>B112+1</f>
        <v>217</v>
      </c>
      <c r="C116" s="4">
        <v>233</v>
      </c>
      <c r="D116" s="6">
        <v>3</v>
      </c>
      <c r="E116" s="6">
        <v>2</v>
      </c>
      <c r="F116" s="4">
        <v>2</v>
      </c>
      <c r="G116" s="4" t="str">
        <f t="shared" si="8"/>
        <v>insert into game_score (id, matchid, squad, goals, points, time_type) values (951, 217, 233, 3, 2, 2);</v>
      </c>
    </row>
    <row r="117" spans="1:7" x14ac:dyDescent="0.25">
      <c r="A117" s="4">
        <f t="shared" si="9"/>
        <v>952</v>
      </c>
      <c r="B117" s="4">
        <f>B116</f>
        <v>217</v>
      </c>
      <c r="C117" s="4">
        <v>233</v>
      </c>
      <c r="D117" s="6">
        <v>1</v>
      </c>
      <c r="E117" s="6">
        <v>0</v>
      </c>
      <c r="F117" s="4">
        <v>1</v>
      </c>
      <c r="G117" s="4" t="str">
        <f t="shared" si="8"/>
        <v>insert into game_score (id, matchid, squad, goals, points, time_type) values (952, 217, 233, 1, 0, 1);</v>
      </c>
    </row>
    <row r="118" spans="1:7" x14ac:dyDescent="0.25">
      <c r="A118" s="4">
        <f t="shared" si="9"/>
        <v>953</v>
      </c>
      <c r="B118" s="4">
        <f>B116</f>
        <v>217</v>
      </c>
      <c r="C118" s="4">
        <v>81</v>
      </c>
      <c r="D118" s="6">
        <v>2</v>
      </c>
      <c r="E118" s="6">
        <v>0</v>
      </c>
      <c r="F118" s="4">
        <v>2</v>
      </c>
      <c r="G118" s="4" t="str">
        <f t="shared" si="8"/>
        <v>insert into game_score (id, matchid, squad, goals, points, time_type) values (953, 217, 81, 2, 0, 2);</v>
      </c>
    </row>
    <row r="119" spans="1:7" x14ac:dyDescent="0.25">
      <c r="A119" s="4">
        <f t="shared" si="9"/>
        <v>954</v>
      </c>
      <c r="B119" s="4">
        <f>B116</f>
        <v>217</v>
      </c>
      <c r="C119" s="4">
        <v>81</v>
      </c>
      <c r="D119" s="6">
        <v>1</v>
      </c>
      <c r="E119" s="6">
        <v>0</v>
      </c>
      <c r="F119" s="4">
        <v>1</v>
      </c>
      <c r="G119" s="4" t="str">
        <f t="shared" si="8"/>
        <v>insert into game_score (id, matchid, squad, goals, points, time_type) values (954, 217, 81, 1, 0, 1);</v>
      </c>
    </row>
    <row r="120" spans="1:7" x14ac:dyDescent="0.25">
      <c r="A120" s="3">
        <f t="shared" si="9"/>
        <v>955</v>
      </c>
      <c r="B120" s="3">
        <f>B116+1</f>
        <v>218</v>
      </c>
      <c r="C120" s="3">
        <v>38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(955, 218, 38, 0, 0, 2);</v>
      </c>
    </row>
    <row r="121" spans="1:7" x14ac:dyDescent="0.25">
      <c r="A121" s="3">
        <f t="shared" si="9"/>
        <v>956</v>
      </c>
      <c r="B121" s="3">
        <f>B120</f>
        <v>218</v>
      </c>
      <c r="C121" s="3">
        <v>38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(956, 218, 38, 0, 0, 1);</v>
      </c>
    </row>
    <row r="122" spans="1:7" x14ac:dyDescent="0.25">
      <c r="A122" s="3">
        <f t="shared" si="9"/>
        <v>957</v>
      </c>
      <c r="B122" s="3">
        <f>B120</f>
        <v>218</v>
      </c>
      <c r="C122" s="3">
        <v>4930</v>
      </c>
      <c r="D122" s="5">
        <v>1</v>
      </c>
      <c r="E122" s="5">
        <v>2</v>
      </c>
      <c r="F122" s="3">
        <v>2</v>
      </c>
      <c r="G122" s="3" t="str">
        <f t="shared" si="8"/>
        <v>insert into game_score (id, matchid, squad, goals, points, time_type) values (957, 218, 4930, 1, 2, 2);</v>
      </c>
    </row>
    <row r="123" spans="1:7" x14ac:dyDescent="0.25">
      <c r="A123" s="3">
        <f t="shared" si="9"/>
        <v>958</v>
      </c>
      <c r="B123" s="3">
        <f>B120</f>
        <v>218</v>
      </c>
      <c r="C123" s="3">
        <v>4930</v>
      </c>
      <c r="D123" s="5">
        <v>1</v>
      </c>
      <c r="E123" s="5">
        <v>0</v>
      </c>
      <c r="F123" s="3">
        <v>1</v>
      </c>
      <c r="G123" s="3" t="str">
        <f t="shared" si="8"/>
        <v>insert into game_score (id, matchid, squad, goals, points, time_type) values (958, 218, 4930, 1, 0, 1);</v>
      </c>
    </row>
    <row r="124" spans="1:7" x14ac:dyDescent="0.25">
      <c r="A124" s="4">
        <f t="shared" si="9"/>
        <v>959</v>
      </c>
      <c r="B124" s="4">
        <f>B120+1</f>
        <v>219</v>
      </c>
      <c r="C124" s="4">
        <v>40</v>
      </c>
      <c r="D124" s="6">
        <v>0</v>
      </c>
      <c r="E124" s="6">
        <v>0</v>
      </c>
      <c r="F124" s="4">
        <v>2</v>
      </c>
      <c r="G124" s="4" t="str">
        <f t="shared" si="8"/>
        <v>insert into game_score (id, matchid, squad, goals, points, time_type) values (959, 219, 40, 0, 0, 2);</v>
      </c>
    </row>
    <row r="125" spans="1:7" x14ac:dyDescent="0.25">
      <c r="A125" s="4">
        <f t="shared" si="9"/>
        <v>960</v>
      </c>
      <c r="B125" s="4">
        <f>B124</f>
        <v>219</v>
      </c>
      <c r="C125" s="4">
        <v>40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(960, 219, 40, 0, 0, 1);</v>
      </c>
    </row>
    <row r="126" spans="1:7" x14ac:dyDescent="0.25">
      <c r="A126" s="4">
        <f t="shared" si="9"/>
        <v>961</v>
      </c>
      <c r="B126" s="4">
        <f>B124</f>
        <v>219</v>
      </c>
      <c r="C126" s="4">
        <v>36</v>
      </c>
      <c r="D126" s="6">
        <v>2</v>
      </c>
      <c r="E126" s="6">
        <v>2</v>
      </c>
      <c r="F126" s="4">
        <v>2</v>
      </c>
      <c r="G126" s="4" t="str">
        <f t="shared" si="8"/>
        <v>insert into game_score (id, matchid, squad, goals, points, time_type) values (961, 219, 36, 2, 2, 2);</v>
      </c>
    </row>
    <row r="127" spans="1:7" x14ac:dyDescent="0.25">
      <c r="A127" s="4">
        <f t="shared" si="9"/>
        <v>962</v>
      </c>
      <c r="B127" s="4">
        <f>B124</f>
        <v>219</v>
      </c>
      <c r="C127" s="4">
        <v>36</v>
      </c>
      <c r="D127" s="6">
        <v>1</v>
      </c>
      <c r="E127" s="6">
        <v>0</v>
      </c>
      <c r="F127" s="4">
        <v>1</v>
      </c>
      <c r="G127" s="4" t="str">
        <f t="shared" si="8"/>
        <v>insert into game_score (id, matchid, squad, goals, points, time_type) values (962, 219, 36, 1, 0, 1);</v>
      </c>
    </row>
    <row r="128" spans="1:7" x14ac:dyDescent="0.25">
      <c r="A128" s="3">
        <f t="shared" si="9"/>
        <v>963</v>
      </c>
      <c r="B128" s="3">
        <f>B124+1</f>
        <v>220</v>
      </c>
      <c r="C128" s="3">
        <v>42</v>
      </c>
      <c r="D128" s="5">
        <v>4</v>
      </c>
      <c r="E128" s="5">
        <v>2</v>
      </c>
      <c r="F128" s="3">
        <v>2</v>
      </c>
      <c r="G128" s="3" t="str">
        <f t="shared" si="8"/>
        <v>insert into game_score (id, matchid, squad, goals, points, time_type) values (963, 220, 42, 4, 2, 2);</v>
      </c>
    </row>
    <row r="129" spans="1:7" x14ac:dyDescent="0.25">
      <c r="A129" s="3">
        <f t="shared" si="9"/>
        <v>964</v>
      </c>
      <c r="B129" s="3">
        <f>B128</f>
        <v>220</v>
      </c>
      <c r="C129" s="3">
        <v>42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(964, 220, 42, 1, 0, 1);</v>
      </c>
    </row>
    <row r="130" spans="1:7" x14ac:dyDescent="0.25">
      <c r="A130" s="3">
        <f t="shared" si="9"/>
        <v>965</v>
      </c>
      <c r="B130" s="3">
        <f>B128</f>
        <v>220</v>
      </c>
      <c r="C130" s="3">
        <v>81</v>
      </c>
      <c r="D130" s="5">
        <v>0</v>
      </c>
      <c r="E130" s="5">
        <v>0</v>
      </c>
      <c r="F130" s="3">
        <v>2</v>
      </c>
      <c r="G130" s="3" t="str">
        <f t="shared" si="8"/>
        <v>insert into game_score (id, matchid, squad, goals, points, time_type) values (965, 220, 81, 0, 0, 2);</v>
      </c>
    </row>
    <row r="131" spans="1:7" x14ac:dyDescent="0.25">
      <c r="A131" s="3">
        <f t="shared" si="9"/>
        <v>966</v>
      </c>
      <c r="B131" s="3">
        <f>B128</f>
        <v>220</v>
      </c>
      <c r="C131" s="3">
        <v>81</v>
      </c>
      <c r="D131" s="5">
        <v>0</v>
      </c>
      <c r="E131" s="5">
        <v>0</v>
      </c>
      <c r="F131" s="3">
        <v>1</v>
      </c>
      <c r="G131" s="3" t="str">
        <f t="shared" si="8"/>
        <v>insert into game_score (id, matchid, squad, goals, points, time_type) values (966, 220, 81, 0, 0, 1);</v>
      </c>
    </row>
    <row r="132" spans="1:7" x14ac:dyDescent="0.25">
      <c r="A132" s="4">
        <f t="shared" si="9"/>
        <v>967</v>
      </c>
      <c r="B132" s="4">
        <f>B128+1</f>
        <v>221</v>
      </c>
      <c r="C132" s="4">
        <v>20</v>
      </c>
      <c r="D132" s="6">
        <v>5</v>
      </c>
      <c r="E132" s="6">
        <v>2</v>
      </c>
      <c r="F132" s="4">
        <v>2</v>
      </c>
      <c r="G132" s="4" t="str">
        <f t="shared" si="8"/>
        <v>insert into game_score (id, matchid, squad, goals, points, time_type) values (967, 221, 20, 5, 2, 2);</v>
      </c>
    </row>
    <row r="133" spans="1:7" x14ac:dyDescent="0.25">
      <c r="A133" s="4">
        <f t="shared" si="9"/>
        <v>968</v>
      </c>
      <c r="B133" s="4">
        <f>B132</f>
        <v>221</v>
      </c>
      <c r="C133" s="4">
        <v>20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(968, 221, 20, 1, 0, 1);</v>
      </c>
    </row>
    <row r="134" spans="1:7" x14ac:dyDescent="0.25">
      <c r="A134" s="4">
        <f t="shared" si="9"/>
        <v>969</v>
      </c>
      <c r="B134" s="4">
        <f>B132</f>
        <v>221</v>
      </c>
      <c r="C134" s="4">
        <v>233</v>
      </c>
      <c r="D134" s="6">
        <v>1</v>
      </c>
      <c r="E134" s="6">
        <v>0</v>
      </c>
      <c r="F134" s="4">
        <v>2</v>
      </c>
      <c r="G134" s="4" t="str">
        <f t="shared" si="8"/>
        <v>insert into game_score (id, matchid, squad, goals, points, time_type) values (969, 221, 233, 1, 0, 2);</v>
      </c>
    </row>
    <row r="135" spans="1:7" x14ac:dyDescent="0.25">
      <c r="A135" s="4">
        <f t="shared" si="9"/>
        <v>970</v>
      </c>
      <c r="B135" s="4">
        <f>B132</f>
        <v>221</v>
      </c>
      <c r="C135" s="4">
        <v>233</v>
      </c>
      <c r="D135" s="6">
        <v>1</v>
      </c>
      <c r="E135" s="6">
        <v>0</v>
      </c>
      <c r="F135" s="4">
        <v>1</v>
      </c>
      <c r="G135" s="4" t="str">
        <f t="shared" si="8"/>
        <v>insert into game_score (id, matchid, squad, goals, points, time_type) values (970, 221, 233, 1, 0, 1);</v>
      </c>
    </row>
    <row r="136" spans="1:7" x14ac:dyDescent="0.25">
      <c r="A136" s="3">
        <f t="shared" si="9"/>
        <v>971</v>
      </c>
      <c r="B136" s="3">
        <f>B132+1</f>
        <v>222</v>
      </c>
      <c r="C136" s="3">
        <v>42</v>
      </c>
      <c r="D136" s="5">
        <v>2</v>
      </c>
      <c r="E136" s="5">
        <v>2</v>
      </c>
      <c r="F136" s="3">
        <v>2</v>
      </c>
      <c r="G136" s="3" t="str">
        <f t="shared" si="8"/>
        <v>insert into game_score (id, matchid, squad, goals, points, time_type) values (971, 222, 42, 2, 2, 2);</v>
      </c>
    </row>
    <row r="137" spans="1:7" x14ac:dyDescent="0.25">
      <c r="A137" s="3">
        <f t="shared" si="9"/>
        <v>972</v>
      </c>
      <c r="B137" s="3">
        <f>B136</f>
        <v>222</v>
      </c>
      <c r="C137" s="3">
        <v>42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(972, 222, 42, 0, 0, 1);</v>
      </c>
    </row>
    <row r="138" spans="1:7" x14ac:dyDescent="0.25">
      <c r="A138" s="3">
        <f t="shared" si="9"/>
        <v>973</v>
      </c>
      <c r="B138" s="3">
        <f>B136</f>
        <v>222</v>
      </c>
      <c r="C138" s="3">
        <v>4930</v>
      </c>
      <c r="D138" s="5">
        <v>1</v>
      </c>
      <c r="E138" s="5">
        <v>0</v>
      </c>
      <c r="F138" s="3">
        <v>2</v>
      </c>
      <c r="G138" s="3" t="str">
        <f t="shared" si="8"/>
        <v>insert into game_score (id, matchid, squad, goals, points, time_type) values (973, 222, 4930, 1, 0, 2);</v>
      </c>
    </row>
    <row r="139" spans="1:7" x14ac:dyDescent="0.25">
      <c r="A139" s="3">
        <f t="shared" si="9"/>
        <v>974</v>
      </c>
      <c r="B139" s="3">
        <f>B136</f>
        <v>222</v>
      </c>
      <c r="C139" s="3">
        <v>4930</v>
      </c>
      <c r="D139" s="5">
        <v>1</v>
      </c>
      <c r="E139" s="5">
        <v>0</v>
      </c>
      <c r="F139" s="3">
        <v>1</v>
      </c>
      <c r="G139" s="3" t="str">
        <f t="shared" si="8"/>
        <v>insert into game_score (id, matchid, squad, goals, points, time_type) values (974, 222, 4930, 1, 0, 1);</v>
      </c>
    </row>
    <row r="140" spans="1:7" x14ac:dyDescent="0.25">
      <c r="A140" s="4">
        <f t="shared" si="9"/>
        <v>975</v>
      </c>
      <c r="B140" s="4">
        <f>B136+1</f>
        <v>223</v>
      </c>
      <c r="C140" s="4">
        <v>36</v>
      </c>
      <c r="D140" s="6">
        <v>6</v>
      </c>
      <c r="E140" s="6">
        <v>2</v>
      </c>
      <c r="F140" s="4">
        <v>2</v>
      </c>
      <c r="G140" s="4" t="str">
        <f t="shared" si="8"/>
        <v>insert into game_score (id, matchid, squad, goals, points, time_type) values (975, 223, 36, 6, 2, 2);</v>
      </c>
    </row>
    <row r="141" spans="1:7" x14ac:dyDescent="0.25">
      <c r="A141" s="4">
        <f t="shared" si="9"/>
        <v>976</v>
      </c>
      <c r="B141" s="4">
        <f>B140</f>
        <v>223</v>
      </c>
      <c r="C141" s="4">
        <v>36</v>
      </c>
      <c r="D141" s="6">
        <v>3</v>
      </c>
      <c r="E141" s="6">
        <v>0</v>
      </c>
      <c r="F141" s="4">
        <v>1</v>
      </c>
      <c r="G141" s="4" t="str">
        <f t="shared" si="8"/>
        <v>insert into game_score (id, matchid, squad, goals, points, time_type) values (976, 223, 36, 3, 0, 1);</v>
      </c>
    </row>
    <row r="142" spans="1:7" x14ac:dyDescent="0.25">
      <c r="A142" s="4">
        <f t="shared" si="9"/>
        <v>977</v>
      </c>
      <c r="B142" s="4">
        <f>B140</f>
        <v>223</v>
      </c>
      <c r="C142" s="4">
        <v>20</v>
      </c>
      <c r="D142" s="6">
        <v>0</v>
      </c>
      <c r="E142" s="6">
        <v>0</v>
      </c>
      <c r="F142" s="4">
        <v>2</v>
      </c>
      <c r="G142" s="4" t="str">
        <f t="shared" si="8"/>
        <v>insert into game_score (id, matchid, squad, goals, points, time_type) values (977, 223, 20, 0, 0, 2);</v>
      </c>
    </row>
    <row r="143" spans="1:7" x14ac:dyDescent="0.25">
      <c r="A143" s="4">
        <f t="shared" si="9"/>
        <v>978</v>
      </c>
      <c r="B143" s="4">
        <f>B140</f>
        <v>223</v>
      </c>
      <c r="C143" s="4">
        <v>20</v>
      </c>
      <c r="D143" s="6">
        <v>0</v>
      </c>
      <c r="E143" s="6">
        <v>0</v>
      </c>
      <c r="F143" s="4">
        <v>1</v>
      </c>
      <c r="G143" s="4" t="str">
        <f t="shared" si="8"/>
        <v>insert into game_score (id, matchid, squad, goals, points, time_type) values (978, 223, 20, 0, 0, 1);</v>
      </c>
    </row>
    <row r="144" spans="1:7" x14ac:dyDescent="0.25">
      <c r="A144" s="3">
        <f t="shared" si="9"/>
        <v>979</v>
      </c>
      <c r="B144" s="3">
        <f>B140+1</f>
        <v>224</v>
      </c>
      <c r="C144" s="3">
        <v>4930</v>
      </c>
      <c r="D144" s="5">
        <v>3</v>
      </c>
      <c r="E144" s="5">
        <v>2</v>
      </c>
      <c r="F144" s="3">
        <v>2</v>
      </c>
      <c r="G144" s="3" t="str">
        <f t="shared" si="8"/>
        <v>insert into game_score (id, matchid, squad, goals, points, time_type) values (979, 224, 4930, 3, 2, 2);</v>
      </c>
    </row>
    <row r="145" spans="1:7" x14ac:dyDescent="0.25">
      <c r="A145" s="3">
        <f t="shared" si="9"/>
        <v>980</v>
      </c>
      <c r="B145" s="3">
        <f>B144</f>
        <v>224</v>
      </c>
      <c r="C145" s="3">
        <v>4930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(980, 224, 4930, 1, 0, 1);</v>
      </c>
    </row>
    <row r="146" spans="1:7" x14ac:dyDescent="0.25">
      <c r="A146" s="3">
        <f t="shared" si="9"/>
        <v>981</v>
      </c>
      <c r="B146" s="3">
        <f>B144</f>
        <v>224</v>
      </c>
      <c r="C146" s="3">
        <v>20</v>
      </c>
      <c r="D146" s="5">
        <v>1</v>
      </c>
      <c r="E146" s="5">
        <v>0</v>
      </c>
      <c r="F146" s="3">
        <v>2</v>
      </c>
      <c r="G146" s="3" t="str">
        <f t="shared" si="8"/>
        <v>insert into game_score (id, matchid, squad, goals, points, time_type) values (981, 224, 20, 1, 0, 2);</v>
      </c>
    </row>
    <row r="147" spans="1:7" x14ac:dyDescent="0.25">
      <c r="A147" s="3">
        <f t="shared" si="9"/>
        <v>982</v>
      </c>
      <c r="B147" s="3">
        <f>B144</f>
        <v>224</v>
      </c>
      <c r="C147" s="3">
        <v>20</v>
      </c>
      <c r="D147" s="5">
        <v>0</v>
      </c>
      <c r="E147" s="5">
        <v>0</v>
      </c>
      <c r="F147" s="3">
        <v>1</v>
      </c>
      <c r="G147" s="3" t="str">
        <f t="shared" si="8"/>
        <v>insert into game_score (id, matchid, squad, goals, points, time_type) values (982, 224, 20, 0, 0, 1);</v>
      </c>
    </row>
    <row r="148" spans="1:7" x14ac:dyDescent="0.25">
      <c r="A148" s="4">
        <f t="shared" si="9"/>
        <v>983</v>
      </c>
      <c r="B148" s="4">
        <f>B144+1</f>
        <v>225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8"/>
        <v>insert into game_score (id, matchid, squad, goals, points, time_type) values (983, 225, 36, 2, 2, 2);</v>
      </c>
    </row>
    <row r="149" spans="1:7" x14ac:dyDescent="0.25">
      <c r="A149" s="4">
        <f t="shared" si="9"/>
        <v>984</v>
      </c>
      <c r="B149" s="4">
        <f>B148</f>
        <v>225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(984, 225, 36, 0, 0, 1);</v>
      </c>
    </row>
    <row r="150" spans="1:7" x14ac:dyDescent="0.25">
      <c r="A150" s="4">
        <f t="shared" si="9"/>
        <v>985</v>
      </c>
      <c r="B150" s="4">
        <f>B148</f>
        <v>225</v>
      </c>
      <c r="C150" s="4">
        <v>42</v>
      </c>
      <c r="D150" s="6">
        <v>1</v>
      </c>
      <c r="E150" s="6">
        <v>0</v>
      </c>
      <c r="F150" s="4">
        <v>2</v>
      </c>
      <c r="G150" s="4" t="str">
        <f t="shared" si="8"/>
        <v>insert into game_score (id, matchid, squad, goals, points, time_type) values (985, 225, 42, 1, 0, 2);</v>
      </c>
    </row>
    <row r="151" spans="1:7" x14ac:dyDescent="0.25">
      <c r="A151" s="4">
        <f t="shared" si="9"/>
        <v>986</v>
      </c>
      <c r="B151" s="4">
        <f>B148</f>
        <v>225</v>
      </c>
      <c r="C151" s="4">
        <v>42</v>
      </c>
      <c r="D151" s="6">
        <v>0</v>
      </c>
      <c r="E151" s="6">
        <v>0</v>
      </c>
      <c r="F151" s="4">
        <v>1</v>
      </c>
      <c r="G151" s="4" t="str">
        <f t="shared" si="8"/>
        <v>insert into game_score (id, matchid, squad, goals, points, time_type) values (986, 225, 42, 0, 0, 1);</v>
      </c>
    </row>
    <row r="153" spans="1:7" x14ac:dyDescent="0.25">
      <c r="A153" s="8" t="s">
        <v>1</v>
      </c>
      <c r="B153" s="1" t="s">
        <v>6</v>
      </c>
      <c r="C153" s="1" t="s">
        <v>7</v>
      </c>
      <c r="D153" s="1" t="s">
        <v>8</v>
      </c>
      <c r="E153" s="1" t="s">
        <v>10</v>
      </c>
      <c r="G153" t="str">
        <f>"insert into game (matchid, matchdate, game_type, country) values (" &amp; A153 &amp; ", '" &amp; B153 &amp; "', " &amp; C153 &amp; ", " &amp; D153 &amp;  ");"</f>
        <v>insert into game (matchid, matchdate, game_type, country) values (matchid, 'matchdate', game_type, country);</v>
      </c>
    </row>
    <row r="154" spans="1:7" x14ac:dyDescent="0.25">
      <c r="A154">
        <f>A45+1</f>
        <v>226</v>
      </c>
      <c r="B154" s="2" t="str">
        <f>"1964-10-20"</f>
        <v>1964-10-20</v>
      </c>
      <c r="C154">
        <v>17</v>
      </c>
      <c r="D154">
        <v>81</v>
      </c>
      <c r="E154">
        <v>33</v>
      </c>
      <c r="G154" t="str">
        <f>"insert into game (matchid, matchdate, game_type, country) values (" &amp; A154 &amp; ", '" &amp; B154 &amp; "', " &amp; C154 &amp; ", " &amp; D154 &amp;  ");"</f>
        <v>insert into game (matchid, matchdate, game_type, country) values (226, '1964-10-20', 17, 81);</v>
      </c>
    </row>
    <row r="155" spans="1:7" x14ac:dyDescent="0.25">
      <c r="A155">
        <f>A154+1</f>
        <v>227</v>
      </c>
      <c r="B155" s="2" t="str">
        <f>"1964-10-20"</f>
        <v>1964-10-20</v>
      </c>
      <c r="C155">
        <v>17</v>
      </c>
      <c r="D155">
        <v>81</v>
      </c>
      <c r="E155">
        <v>34</v>
      </c>
      <c r="G155" t="str">
        <f>"insert into game (matchid, matchdate, game_type, country) values (" &amp; A155 &amp; ", '" &amp; B155 &amp; "', " &amp; C155 &amp; ", " &amp; D155 &amp;  ");"</f>
        <v>insert into game (matchid, matchdate, game_type, country) values (227, '1964-10-20', 17, 81);</v>
      </c>
    </row>
    <row r="156" spans="1:7" x14ac:dyDescent="0.25">
      <c r="A156">
        <f>A155+1</f>
        <v>228</v>
      </c>
      <c r="B156" s="2" t="str">
        <f>"1964-10-22"</f>
        <v>1964-10-22</v>
      </c>
      <c r="C156">
        <v>18</v>
      </c>
      <c r="D156">
        <v>81</v>
      </c>
      <c r="E156">
        <v>35</v>
      </c>
      <c r="G156" t="str">
        <f>"insert into game (matchid, matchdate, game_type, country) values (" &amp; A156 &amp; ", '" &amp; B156 &amp; "', " &amp; C156 &amp; ", " &amp; D156 &amp;  ");"</f>
        <v>insert into game (matchid, matchdate, game_type, country) values (228, '1964-10-22', 18, 81);</v>
      </c>
    </row>
    <row r="158" spans="1:7" x14ac:dyDescent="0.25">
      <c r="A158" s="1" t="s">
        <v>0</v>
      </c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t="str">
        <f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(id, matchid, squad, goals, points, time_type);</v>
      </c>
    </row>
    <row r="159" spans="1:7" x14ac:dyDescent="0.25">
      <c r="A159" s="3">
        <f>A151 + 1</f>
        <v>987</v>
      </c>
      <c r="B159" s="3">
        <f>A154</f>
        <v>226</v>
      </c>
      <c r="C159" s="3">
        <v>81</v>
      </c>
      <c r="D159" s="3">
        <v>1</v>
      </c>
      <c r="E159" s="3">
        <v>0</v>
      </c>
      <c r="F159" s="3">
        <v>2</v>
      </c>
      <c r="G159" s="3" t="str">
        <f t="shared" ref="G159:G170" si="10">"insert into game_score (id, matchid, squad, goals, points, time_type) values (" &amp; A159 &amp; ", " &amp; B159 &amp; ", " &amp; C159 &amp; ", " &amp; D159 &amp; ", " &amp; E159 &amp; ", " &amp; F159 &amp; ");"</f>
        <v>insert into game_score (id, matchid, squad, goals, points, time_type) values (987, 226, 81, 1, 0, 2);</v>
      </c>
    </row>
    <row r="160" spans="1:7" x14ac:dyDescent="0.25">
      <c r="A160" s="3">
        <f>A159+1</f>
        <v>988</v>
      </c>
      <c r="B160" s="3">
        <f>B159</f>
        <v>226</v>
      </c>
      <c r="C160" s="3">
        <v>81</v>
      </c>
      <c r="D160" s="3">
        <v>0</v>
      </c>
      <c r="E160" s="3">
        <v>0</v>
      </c>
      <c r="F160" s="3">
        <v>1</v>
      </c>
      <c r="G160" s="3" t="str">
        <f t="shared" si="10"/>
        <v>insert into game_score (id, matchid, squad, goals, points, time_type) values (988, 226, 81, 0, 0, 1);</v>
      </c>
    </row>
    <row r="161" spans="1:7" x14ac:dyDescent="0.25">
      <c r="A161" s="3">
        <f t="shared" ref="A161:A170" si="11">A160+1</f>
        <v>989</v>
      </c>
      <c r="B161" s="3">
        <f>B159</f>
        <v>226</v>
      </c>
      <c r="C161" s="3">
        <v>38</v>
      </c>
      <c r="D161" s="3">
        <v>6</v>
      </c>
      <c r="E161" s="3">
        <v>2</v>
      </c>
      <c r="F161" s="3">
        <v>2</v>
      </c>
      <c r="G161" s="3" t="str">
        <f t="shared" si="10"/>
        <v>insert into game_score (id, matchid, squad, goals, points, time_type) values (989, 226, 38, 6, 2, 2);</v>
      </c>
    </row>
    <row r="162" spans="1:7" x14ac:dyDescent="0.25">
      <c r="A162" s="3">
        <f t="shared" si="11"/>
        <v>990</v>
      </c>
      <c r="B162" s="3">
        <f>B159</f>
        <v>226</v>
      </c>
      <c r="C162" s="3">
        <v>38</v>
      </c>
      <c r="D162" s="3">
        <v>4</v>
      </c>
      <c r="E162" s="3">
        <v>0</v>
      </c>
      <c r="F162" s="3">
        <v>1</v>
      </c>
      <c r="G162" s="3" t="str">
        <f t="shared" si="10"/>
        <v>insert into game_score (id, matchid, squad, goals, points, time_type) values (990, 226, 38, 4, 0, 1);</v>
      </c>
    </row>
    <row r="163" spans="1:7" x14ac:dyDescent="0.25">
      <c r="A163" s="4">
        <f t="shared" si="11"/>
        <v>991</v>
      </c>
      <c r="B163" s="4">
        <f>B159+1</f>
        <v>227</v>
      </c>
      <c r="C163" s="4">
        <v>40</v>
      </c>
      <c r="D163" s="4">
        <v>4</v>
      </c>
      <c r="E163" s="4">
        <v>2</v>
      </c>
      <c r="F163" s="4">
        <v>2</v>
      </c>
      <c r="G163" s="4" t="str">
        <f t="shared" si="10"/>
        <v>insert into game_score (id, matchid, squad, goals, points, time_type) values (991, 227, 40, 4, 2, 2);</v>
      </c>
    </row>
    <row r="164" spans="1:7" x14ac:dyDescent="0.25">
      <c r="A164" s="4">
        <f t="shared" si="11"/>
        <v>992</v>
      </c>
      <c r="B164" s="4">
        <f>B163</f>
        <v>227</v>
      </c>
      <c r="C164" s="4">
        <v>40</v>
      </c>
      <c r="D164" s="4">
        <v>2</v>
      </c>
      <c r="E164" s="4">
        <v>0</v>
      </c>
      <c r="F164" s="4">
        <v>1</v>
      </c>
      <c r="G164" s="4" t="str">
        <f t="shared" si="10"/>
        <v>insert into game_score (id, matchid, squad, goals, points, time_type) values (992, 227, 40, 2, 0, 1);</v>
      </c>
    </row>
    <row r="165" spans="1:7" x14ac:dyDescent="0.25">
      <c r="A165" s="4">
        <f t="shared" si="11"/>
        <v>993</v>
      </c>
      <c r="B165" s="4">
        <f>B163</f>
        <v>227</v>
      </c>
      <c r="C165" s="4">
        <v>233</v>
      </c>
      <c r="D165" s="4">
        <v>3</v>
      </c>
      <c r="E165" s="4">
        <v>0</v>
      </c>
      <c r="F165" s="4">
        <v>2</v>
      </c>
      <c r="G165" s="4" t="str">
        <f t="shared" si="10"/>
        <v>insert into game_score (id, matchid, squad, goals, points, time_type) values (993, 227, 233, 3, 0, 2);</v>
      </c>
    </row>
    <row r="166" spans="1:7" x14ac:dyDescent="0.25">
      <c r="A166" s="4">
        <f t="shared" si="11"/>
        <v>994</v>
      </c>
      <c r="B166" s="4">
        <f>B163</f>
        <v>227</v>
      </c>
      <c r="C166" s="4">
        <v>233</v>
      </c>
      <c r="D166" s="4">
        <v>2</v>
      </c>
      <c r="E166" s="4">
        <v>0</v>
      </c>
      <c r="F166" s="4">
        <v>1</v>
      </c>
      <c r="G166" s="4" t="str">
        <f t="shared" si="10"/>
        <v>insert into game_score (id, matchid, squad, goals, points, time_type) values (994, 227, 233, 2, 0, 1);</v>
      </c>
    </row>
    <row r="167" spans="1:7" x14ac:dyDescent="0.25">
      <c r="A167" s="3">
        <f t="shared" si="11"/>
        <v>995</v>
      </c>
      <c r="B167" s="3">
        <f>B163+1</f>
        <v>228</v>
      </c>
      <c r="C167" s="3">
        <v>38</v>
      </c>
      <c r="D167" s="3">
        <v>0</v>
      </c>
      <c r="E167" s="3">
        <v>0</v>
      </c>
      <c r="F167" s="3">
        <v>2</v>
      </c>
      <c r="G167" s="3" t="str">
        <f t="shared" si="10"/>
        <v>insert into game_score (id, matchid, squad, goals, points, time_type) values (995, 228, 38, 0, 0, 2);</v>
      </c>
    </row>
    <row r="168" spans="1:7" x14ac:dyDescent="0.25">
      <c r="A168" s="3">
        <f t="shared" si="11"/>
        <v>996</v>
      </c>
      <c r="B168" s="3">
        <f>B167</f>
        <v>228</v>
      </c>
      <c r="C168" s="3">
        <v>38</v>
      </c>
      <c r="D168" s="3">
        <v>0</v>
      </c>
      <c r="E168" s="3">
        <v>0</v>
      </c>
      <c r="F168" s="3">
        <v>1</v>
      </c>
      <c r="G168" s="3" t="str">
        <f t="shared" si="10"/>
        <v>insert into game_score (id, matchid, squad, goals, points, time_type) values (996, 228, 38, 0, 0, 1);</v>
      </c>
    </row>
    <row r="169" spans="1:7" x14ac:dyDescent="0.25">
      <c r="A169" s="3">
        <f t="shared" si="11"/>
        <v>997</v>
      </c>
      <c r="B169" s="3">
        <f>B167</f>
        <v>228</v>
      </c>
      <c r="C169" s="3">
        <v>40</v>
      </c>
      <c r="D169" s="3">
        <v>3</v>
      </c>
      <c r="E169" s="3">
        <v>2</v>
      </c>
      <c r="F169" s="3">
        <v>2</v>
      </c>
      <c r="G169" s="3" t="str">
        <f t="shared" si="10"/>
        <v>insert into game_score (id, matchid, squad, goals, points, time_type) values (997, 228, 40, 3, 2, 2);</v>
      </c>
    </row>
    <row r="170" spans="1:7" x14ac:dyDescent="0.25">
      <c r="A170" s="3">
        <f t="shared" si="11"/>
        <v>998</v>
      </c>
      <c r="B170" s="3">
        <f>B167</f>
        <v>228</v>
      </c>
      <c r="C170" s="3">
        <v>40</v>
      </c>
      <c r="D170" s="3">
        <v>0</v>
      </c>
      <c r="E170" s="3">
        <v>0</v>
      </c>
      <c r="F170" s="3">
        <v>1</v>
      </c>
      <c r="G170" s="3" t="str">
        <f t="shared" si="10"/>
        <v>insert into game_score (id, matchid, squad, goals, points, time_type) values (998, 228, 40, 0, 0, 1);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'1964'!A17+1</f>
        <v>33</v>
      </c>
      <c r="B2">
        <v>1968</v>
      </c>
      <c r="C2" t="s">
        <v>13</v>
      </c>
      <c r="D2">
        <v>52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(33, 1968, 'A', 52);</v>
      </c>
    </row>
    <row r="3" spans="1:7" x14ac:dyDescent="0.25">
      <c r="A3">
        <f>A2+1</f>
        <v>34</v>
      </c>
      <c r="B3">
        <f>B2</f>
        <v>1968</v>
      </c>
      <c r="C3" t="s">
        <v>13</v>
      </c>
      <c r="D3">
        <v>57</v>
      </c>
      <c r="G3" t="str">
        <f t="shared" si="0"/>
        <v>insert into group_stage (id, tournament, group_code, squad) values (34, 1968, 'A', 57);</v>
      </c>
    </row>
    <row r="4" spans="1:7" x14ac:dyDescent="0.25">
      <c r="A4">
        <f t="shared" ref="A4:A17" si="1">A3+1</f>
        <v>35</v>
      </c>
      <c r="B4">
        <f t="shared" ref="B4:B17" si="2">B3</f>
        <v>1968</v>
      </c>
      <c r="C4" t="s">
        <v>13</v>
      </c>
      <c r="D4">
        <v>33</v>
      </c>
      <c r="G4" t="str">
        <f t="shared" si="0"/>
        <v>insert into group_stage (id, tournament, group_code, squad) values (35, 1968, 'A', 33);</v>
      </c>
    </row>
    <row r="5" spans="1:7" x14ac:dyDescent="0.25">
      <c r="A5">
        <f t="shared" si="1"/>
        <v>36</v>
      </c>
      <c r="B5">
        <f t="shared" si="2"/>
        <v>1968</v>
      </c>
      <c r="C5" t="s">
        <v>13</v>
      </c>
      <c r="D5">
        <v>224</v>
      </c>
      <c r="G5" t="str">
        <f t="shared" si="0"/>
        <v>insert into group_stage (id, tournament, group_code, squad) values (36, 1968, 'A', 224);</v>
      </c>
    </row>
    <row r="6" spans="1:7" x14ac:dyDescent="0.25">
      <c r="A6">
        <f t="shared" si="1"/>
        <v>37</v>
      </c>
      <c r="B6">
        <f t="shared" si="2"/>
        <v>1968</v>
      </c>
      <c r="C6" t="s">
        <v>14</v>
      </c>
      <c r="D6">
        <v>34</v>
      </c>
      <c r="G6" t="str">
        <f t="shared" si="0"/>
        <v>insert into group_stage (id, tournament, group_code, squad) values (37, 1968, 'B', 34);</v>
      </c>
    </row>
    <row r="7" spans="1:7" x14ac:dyDescent="0.25">
      <c r="A7">
        <f t="shared" si="1"/>
        <v>38</v>
      </c>
      <c r="B7">
        <f t="shared" si="2"/>
        <v>1968</v>
      </c>
      <c r="C7" t="s">
        <v>14</v>
      </c>
      <c r="D7">
        <v>55</v>
      </c>
      <c r="G7" t="str">
        <f t="shared" si="0"/>
        <v>insert into group_stage (id, tournament, group_code, squad) values (38, 1968, 'B', 55);</v>
      </c>
    </row>
    <row r="8" spans="1:7" x14ac:dyDescent="0.25">
      <c r="A8">
        <f t="shared" si="1"/>
        <v>39</v>
      </c>
      <c r="B8">
        <f t="shared" si="2"/>
        <v>1968</v>
      </c>
      <c r="C8" t="s">
        <v>14</v>
      </c>
      <c r="D8">
        <v>81</v>
      </c>
      <c r="G8" t="str">
        <f t="shared" si="0"/>
        <v>insert into group_stage (id, tournament, group_code, squad) values (39, 1968, 'B', 81);</v>
      </c>
    </row>
    <row r="9" spans="1:7" x14ac:dyDescent="0.25">
      <c r="A9">
        <f t="shared" si="1"/>
        <v>40</v>
      </c>
      <c r="B9">
        <f t="shared" si="2"/>
        <v>1968</v>
      </c>
      <c r="C9" t="s">
        <v>14</v>
      </c>
      <c r="D9">
        <v>234</v>
      </c>
      <c r="G9" t="str">
        <f t="shared" si="0"/>
        <v>insert into group_stage (id, tournament, group_code, squad) values (40, 1968, 'B', 234);</v>
      </c>
    </row>
    <row r="10" spans="1:7" x14ac:dyDescent="0.25">
      <c r="A10">
        <f t="shared" si="1"/>
        <v>41</v>
      </c>
      <c r="B10">
        <f t="shared" si="2"/>
        <v>1968</v>
      </c>
      <c r="C10" t="s">
        <v>15</v>
      </c>
      <c r="D10">
        <v>36</v>
      </c>
      <c r="G10" t="str">
        <f t="shared" si="0"/>
        <v>insert into group_stage (id, tournament, group_code, squad) values (41, 1968, 'C', 36);</v>
      </c>
    </row>
    <row r="11" spans="1:7" x14ac:dyDescent="0.25">
      <c r="A11">
        <f t="shared" si="1"/>
        <v>42</v>
      </c>
      <c r="B11">
        <f t="shared" si="2"/>
        <v>1968</v>
      </c>
      <c r="C11" t="s">
        <v>15</v>
      </c>
      <c r="D11">
        <v>503</v>
      </c>
      <c r="G11" t="str">
        <f t="shared" si="0"/>
        <v>insert into group_stage (id, tournament, group_code, squad) values (42, 1968, 'C', 503);</v>
      </c>
    </row>
    <row r="12" spans="1:7" x14ac:dyDescent="0.25">
      <c r="A12">
        <f t="shared" si="1"/>
        <v>43</v>
      </c>
      <c r="B12">
        <f t="shared" si="2"/>
        <v>1968</v>
      </c>
      <c r="C12" t="s">
        <v>15</v>
      </c>
      <c r="D12">
        <v>972</v>
      </c>
      <c r="G12" t="str">
        <f t="shared" si="0"/>
        <v>insert into group_stage (id, tournament, group_code, squad) values (43, 1968, 'C', 972);</v>
      </c>
    </row>
    <row r="13" spans="1:7" x14ac:dyDescent="0.25">
      <c r="A13">
        <f t="shared" si="1"/>
        <v>44</v>
      </c>
      <c r="B13">
        <f t="shared" si="2"/>
        <v>1968</v>
      </c>
      <c r="C13" t="s">
        <v>15</v>
      </c>
      <c r="D13">
        <v>233</v>
      </c>
      <c r="G13" t="str">
        <f t="shared" si="0"/>
        <v>insert into group_stage (id, tournament, group_code, squad) values (44, 1968, 'C', 233);</v>
      </c>
    </row>
    <row r="14" spans="1:7" x14ac:dyDescent="0.25">
      <c r="A14">
        <f t="shared" si="1"/>
        <v>45</v>
      </c>
      <c r="B14">
        <f t="shared" si="2"/>
        <v>1968</v>
      </c>
      <c r="C14" t="s">
        <v>16</v>
      </c>
      <c r="D14">
        <v>502</v>
      </c>
      <c r="G14" t="str">
        <f t="shared" si="0"/>
        <v>insert into group_stage (id, tournament, group_code, squad) values (45, 1968, 'D', 502);</v>
      </c>
    </row>
    <row r="15" spans="1:7" x14ac:dyDescent="0.25">
      <c r="A15">
        <f t="shared" si="1"/>
        <v>46</v>
      </c>
      <c r="B15">
        <f t="shared" si="2"/>
        <v>1968</v>
      </c>
      <c r="C15" t="s">
        <v>16</v>
      </c>
      <c r="D15">
        <v>42</v>
      </c>
      <c r="G15" t="str">
        <f t="shared" si="0"/>
        <v>insert into group_stage (id, tournament, group_code, squad) values (46, 1968, 'D', 42);</v>
      </c>
    </row>
    <row r="16" spans="1:7" x14ac:dyDescent="0.25">
      <c r="A16">
        <f t="shared" si="1"/>
        <v>47</v>
      </c>
      <c r="B16">
        <f t="shared" si="2"/>
        <v>1968</v>
      </c>
      <c r="C16" t="s">
        <v>16</v>
      </c>
      <c r="D16">
        <v>359</v>
      </c>
      <c r="G16" t="str">
        <f t="shared" si="0"/>
        <v>insert into group_stage (id, tournament, group_code, squad) values (47, 1968, 'D', 359);</v>
      </c>
    </row>
    <row r="17" spans="1:7" x14ac:dyDescent="0.25">
      <c r="A17">
        <f t="shared" si="1"/>
        <v>48</v>
      </c>
      <c r="B17">
        <f t="shared" si="2"/>
        <v>1968</v>
      </c>
      <c r="C17" t="s">
        <v>16</v>
      </c>
      <c r="D17">
        <v>66</v>
      </c>
      <c r="G17" t="str">
        <f t="shared" si="0"/>
        <v>insert into group_stage (id, tournament, group_code, squad) values (48, 1968, 'D', 66);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'1964'!A156+1</f>
        <v>229</v>
      </c>
      <c r="B20" s="2" t="str">
        <f>"1968-10-13"</f>
        <v>1968-10-13</v>
      </c>
      <c r="C20">
        <v>2</v>
      </c>
      <c r="D20">
        <v>81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(229, '1968-10-13', 2, 81);</v>
      </c>
    </row>
    <row r="21" spans="1:7" x14ac:dyDescent="0.25">
      <c r="A21">
        <f t="shared" ref="A21:A51" si="4">A20+1</f>
        <v>230</v>
      </c>
      <c r="B21" s="2" t="str">
        <f>"1968-10-13"</f>
        <v>1968-10-13</v>
      </c>
      <c r="C21">
        <v>2</v>
      </c>
      <c r="D21">
        <f>D20</f>
        <v>81</v>
      </c>
      <c r="E21">
        <v>2</v>
      </c>
      <c r="G21" t="str">
        <f t="shared" si="3"/>
        <v>insert into game (matchid, matchdate, game_type, country) values (230, '1968-10-13', 2, 81);</v>
      </c>
    </row>
    <row r="22" spans="1:7" x14ac:dyDescent="0.25">
      <c r="A22">
        <f t="shared" si="4"/>
        <v>231</v>
      </c>
      <c r="B22" s="2" t="str">
        <f>"1968-10-15"</f>
        <v>1968-10-15</v>
      </c>
      <c r="C22">
        <v>2</v>
      </c>
      <c r="D22">
        <f t="shared" ref="D22:D51" si="5">D21</f>
        <v>81</v>
      </c>
      <c r="E22">
        <v>9</v>
      </c>
      <c r="G22" t="str">
        <f t="shared" si="3"/>
        <v>insert into game (matchid, matchdate, game_type, country) values (231, '1968-10-15', 2, 81);</v>
      </c>
    </row>
    <row r="23" spans="1:7" x14ac:dyDescent="0.25">
      <c r="A23">
        <f t="shared" si="4"/>
        <v>232</v>
      </c>
      <c r="B23" s="2" t="str">
        <f>"1968-10-15"</f>
        <v>1968-10-15</v>
      </c>
      <c r="C23">
        <v>2</v>
      </c>
      <c r="D23">
        <f t="shared" si="5"/>
        <v>81</v>
      </c>
      <c r="E23">
        <v>10</v>
      </c>
      <c r="G23" t="str">
        <f t="shared" si="3"/>
        <v>insert into game (matchid, matchdate, game_type, country) values (232, '1968-10-15', 2, 81);</v>
      </c>
    </row>
    <row r="24" spans="1:7" x14ac:dyDescent="0.25">
      <c r="A24">
        <f t="shared" si="4"/>
        <v>233</v>
      </c>
      <c r="B24" s="2" t="str">
        <f>"1968-10-17"</f>
        <v>1968-10-17</v>
      </c>
      <c r="C24">
        <v>2</v>
      </c>
      <c r="D24">
        <f t="shared" si="5"/>
        <v>81</v>
      </c>
      <c r="E24">
        <v>17</v>
      </c>
      <c r="G24" t="str">
        <f t="shared" si="3"/>
        <v>insert into game (matchid, matchdate, game_type, country) values (233, '1968-10-17', 2, 81);</v>
      </c>
    </row>
    <row r="25" spans="1:7" x14ac:dyDescent="0.25">
      <c r="A25">
        <f t="shared" si="4"/>
        <v>234</v>
      </c>
      <c r="B25" s="2" t="str">
        <f>"1968-10-17"</f>
        <v>1968-10-17</v>
      </c>
      <c r="C25">
        <v>2</v>
      </c>
      <c r="D25">
        <f t="shared" si="5"/>
        <v>81</v>
      </c>
      <c r="E25">
        <v>18</v>
      </c>
      <c r="G25" t="str">
        <f t="shared" si="3"/>
        <v>insert into game (matchid, matchdate, game_type, country) values (234, '1968-10-17', 2, 81);</v>
      </c>
    </row>
    <row r="26" spans="1:7" x14ac:dyDescent="0.25">
      <c r="A26">
        <f t="shared" si="4"/>
        <v>235</v>
      </c>
      <c r="B26" s="2" t="str">
        <f>"1968-10-14"</f>
        <v>1968-10-14</v>
      </c>
      <c r="C26">
        <v>2</v>
      </c>
      <c r="D26">
        <f t="shared" si="5"/>
        <v>81</v>
      </c>
      <c r="E26">
        <v>5</v>
      </c>
      <c r="G26" t="str">
        <f t="shared" si="3"/>
        <v>insert into game (matchid, matchdate, game_type, country) values (235, '1968-10-14', 2, 81);</v>
      </c>
    </row>
    <row r="27" spans="1:7" x14ac:dyDescent="0.25">
      <c r="A27">
        <f t="shared" si="4"/>
        <v>236</v>
      </c>
      <c r="B27" s="2" t="str">
        <f>"1968-10-14"</f>
        <v>1968-10-14</v>
      </c>
      <c r="C27">
        <v>2</v>
      </c>
      <c r="D27">
        <f t="shared" si="5"/>
        <v>81</v>
      </c>
      <c r="E27">
        <v>6</v>
      </c>
      <c r="G27" t="str">
        <f t="shared" si="3"/>
        <v>insert into game (matchid, matchdate, game_type, country) values (236, '1968-10-14', 2, 81);</v>
      </c>
    </row>
    <row r="28" spans="1:7" x14ac:dyDescent="0.25">
      <c r="A28">
        <f t="shared" si="4"/>
        <v>237</v>
      </c>
      <c r="B28" s="2" t="str">
        <f>"1968-10-16"</f>
        <v>1968-10-16</v>
      </c>
      <c r="C28">
        <v>2</v>
      </c>
      <c r="D28">
        <f t="shared" si="5"/>
        <v>81</v>
      </c>
      <c r="E28">
        <v>13</v>
      </c>
      <c r="G28" t="str">
        <f t="shared" si="3"/>
        <v>insert into game (matchid, matchdate, game_type, country) values (237, '1968-10-16', 2, 81);</v>
      </c>
    </row>
    <row r="29" spans="1:7" x14ac:dyDescent="0.25">
      <c r="A29">
        <f t="shared" si="4"/>
        <v>238</v>
      </c>
      <c r="B29" s="2" t="str">
        <f>"1968-10-16"</f>
        <v>1968-10-16</v>
      </c>
      <c r="C29">
        <v>2</v>
      </c>
      <c r="D29">
        <f t="shared" si="5"/>
        <v>81</v>
      </c>
      <c r="E29">
        <v>14</v>
      </c>
      <c r="G29" t="str">
        <f t="shared" si="3"/>
        <v>insert into game (matchid, matchdate, game_type, country) values (238, '1968-10-16', 2, 81);</v>
      </c>
    </row>
    <row r="30" spans="1:7" x14ac:dyDescent="0.25">
      <c r="A30">
        <f t="shared" si="4"/>
        <v>239</v>
      </c>
      <c r="B30" s="2" t="str">
        <f>"1968-10-18"</f>
        <v>1968-10-18</v>
      </c>
      <c r="C30">
        <v>2</v>
      </c>
      <c r="D30">
        <f t="shared" si="5"/>
        <v>81</v>
      </c>
      <c r="E30">
        <v>21</v>
      </c>
      <c r="G30" t="str">
        <f t="shared" si="3"/>
        <v>insert into game (matchid, matchdate, game_type, country) values (239, '1968-10-18', 2, 81);</v>
      </c>
    </row>
    <row r="31" spans="1:7" x14ac:dyDescent="0.25">
      <c r="A31">
        <f t="shared" si="4"/>
        <v>240</v>
      </c>
      <c r="B31" s="2" t="str">
        <f>"1968-10-18"</f>
        <v>1968-10-18</v>
      </c>
      <c r="C31">
        <v>2</v>
      </c>
      <c r="D31">
        <f t="shared" si="5"/>
        <v>81</v>
      </c>
      <c r="E31">
        <v>22</v>
      </c>
      <c r="G31" t="str">
        <f t="shared" si="3"/>
        <v>insert into game (matchid, matchdate, game_type, country) values (240, '1968-10-18', 2, 81);</v>
      </c>
    </row>
    <row r="32" spans="1:7" x14ac:dyDescent="0.25">
      <c r="A32">
        <f t="shared" si="4"/>
        <v>241</v>
      </c>
      <c r="B32" s="2" t="str">
        <f>"1968-10-13"</f>
        <v>1968-10-13</v>
      </c>
      <c r="C32">
        <v>2</v>
      </c>
      <c r="D32">
        <f t="shared" si="5"/>
        <v>81</v>
      </c>
      <c r="E32">
        <v>3</v>
      </c>
      <c r="G32" t="str">
        <f t="shared" si="3"/>
        <v>insert into game (matchid, matchdate, game_type, country) values (241, '1968-10-13', 2, 81);</v>
      </c>
    </row>
    <row r="33" spans="1:7" x14ac:dyDescent="0.25">
      <c r="A33">
        <f t="shared" si="4"/>
        <v>242</v>
      </c>
      <c r="B33" s="2" t="str">
        <f>"1968-10-13"</f>
        <v>1968-10-13</v>
      </c>
      <c r="C33">
        <v>2</v>
      </c>
      <c r="D33">
        <f t="shared" si="5"/>
        <v>81</v>
      </c>
      <c r="E33">
        <v>4</v>
      </c>
      <c r="G33" t="str">
        <f t="shared" si="3"/>
        <v>insert into game (matchid, matchdate, game_type, country) values (242, '1968-10-13', 2, 81);</v>
      </c>
    </row>
    <row r="34" spans="1:7" x14ac:dyDescent="0.25">
      <c r="A34">
        <f t="shared" si="4"/>
        <v>243</v>
      </c>
      <c r="B34" s="2" t="str">
        <f>"1968-10-15"</f>
        <v>1968-10-15</v>
      </c>
      <c r="C34">
        <v>2</v>
      </c>
      <c r="D34">
        <f t="shared" si="5"/>
        <v>81</v>
      </c>
      <c r="E34">
        <v>11</v>
      </c>
      <c r="G34" t="str">
        <f t="shared" si="3"/>
        <v>insert into game (matchid, matchdate, game_type, country) values (243, '1968-10-15', 2, 81);</v>
      </c>
    </row>
    <row r="35" spans="1:7" x14ac:dyDescent="0.25">
      <c r="A35">
        <f t="shared" si="4"/>
        <v>244</v>
      </c>
      <c r="B35" s="2" t="str">
        <f>"1968-10-15"</f>
        <v>1968-10-15</v>
      </c>
      <c r="C35">
        <v>2</v>
      </c>
      <c r="D35">
        <f t="shared" si="5"/>
        <v>81</v>
      </c>
      <c r="E35">
        <v>12</v>
      </c>
      <c r="G35" t="str">
        <f t="shared" si="3"/>
        <v>insert into game (matchid, matchdate, game_type, country) values (244, '1968-10-15', 2, 81);</v>
      </c>
    </row>
    <row r="36" spans="1:7" x14ac:dyDescent="0.25">
      <c r="A36">
        <f t="shared" si="4"/>
        <v>245</v>
      </c>
      <c r="B36" s="2" t="str">
        <f>"1968-10-17"</f>
        <v>1968-10-17</v>
      </c>
      <c r="C36">
        <v>2</v>
      </c>
      <c r="D36">
        <f t="shared" si="5"/>
        <v>81</v>
      </c>
      <c r="E36">
        <v>19</v>
      </c>
      <c r="G36" t="str">
        <f t="shared" si="3"/>
        <v>insert into game (matchid, matchdate, game_type, country) values (245, '1968-10-17', 2, 81);</v>
      </c>
    </row>
    <row r="37" spans="1:7" x14ac:dyDescent="0.25">
      <c r="A37">
        <f t="shared" si="4"/>
        <v>246</v>
      </c>
      <c r="B37" s="2" t="str">
        <f>"1968-10-17"</f>
        <v>1968-10-17</v>
      </c>
      <c r="C37">
        <v>2</v>
      </c>
      <c r="D37">
        <f t="shared" si="5"/>
        <v>81</v>
      </c>
      <c r="E37">
        <v>20</v>
      </c>
      <c r="G37" t="str">
        <f t="shared" si="3"/>
        <v>insert into game (matchid, matchdate, game_type, country) values (246, '1968-10-17', 2, 81);</v>
      </c>
    </row>
    <row r="38" spans="1:7" x14ac:dyDescent="0.25">
      <c r="A38">
        <f t="shared" si="4"/>
        <v>247</v>
      </c>
      <c r="B38" s="2" t="str">
        <f>"1968-10-14"</f>
        <v>1968-10-14</v>
      </c>
      <c r="C38">
        <v>2</v>
      </c>
      <c r="D38">
        <f t="shared" si="5"/>
        <v>81</v>
      </c>
      <c r="E38">
        <v>7</v>
      </c>
      <c r="G38" t="str">
        <f t="shared" si="3"/>
        <v>insert into game (matchid, matchdate, game_type, country) values (247, '1968-10-14', 2, 81);</v>
      </c>
    </row>
    <row r="39" spans="1:7" x14ac:dyDescent="0.25">
      <c r="A39">
        <f t="shared" si="4"/>
        <v>248</v>
      </c>
      <c r="B39" s="2" t="str">
        <f>"1968-10-14"</f>
        <v>1968-10-14</v>
      </c>
      <c r="C39">
        <v>2</v>
      </c>
      <c r="D39">
        <f t="shared" si="5"/>
        <v>81</v>
      </c>
      <c r="E39">
        <v>8</v>
      </c>
      <c r="G39" t="str">
        <f t="shared" si="3"/>
        <v>insert into game (matchid, matchdate, game_type, country) values (248, '1968-10-14', 2, 81);</v>
      </c>
    </row>
    <row r="40" spans="1:7" x14ac:dyDescent="0.25">
      <c r="A40">
        <f t="shared" si="4"/>
        <v>249</v>
      </c>
      <c r="B40" s="2" t="str">
        <f>"1968-10-16"</f>
        <v>1968-10-16</v>
      </c>
      <c r="C40">
        <v>2</v>
      </c>
      <c r="D40">
        <f t="shared" si="5"/>
        <v>81</v>
      </c>
      <c r="E40">
        <v>15</v>
      </c>
      <c r="G40" t="str">
        <f t="shared" si="3"/>
        <v>insert into game (matchid, matchdate, game_type, country) values (249, '1968-10-16', 2, 81);</v>
      </c>
    </row>
    <row r="41" spans="1:7" x14ac:dyDescent="0.25">
      <c r="A41">
        <f t="shared" si="4"/>
        <v>250</v>
      </c>
      <c r="B41" s="2" t="str">
        <f>"1968-10-16"</f>
        <v>1968-10-16</v>
      </c>
      <c r="C41">
        <v>2</v>
      </c>
      <c r="D41">
        <f t="shared" si="5"/>
        <v>81</v>
      </c>
      <c r="E41">
        <v>16</v>
      </c>
      <c r="G41" t="str">
        <f t="shared" si="3"/>
        <v>insert into game (matchid, matchdate, game_type, country) values (250, '1968-10-16', 2, 81);</v>
      </c>
    </row>
    <row r="42" spans="1:7" x14ac:dyDescent="0.25">
      <c r="A42">
        <f t="shared" si="4"/>
        <v>251</v>
      </c>
      <c r="B42" s="2" t="str">
        <f>"1968-10-18"</f>
        <v>1968-10-18</v>
      </c>
      <c r="C42">
        <v>2</v>
      </c>
      <c r="D42">
        <f t="shared" si="5"/>
        <v>81</v>
      </c>
      <c r="E42">
        <v>23</v>
      </c>
      <c r="G42" t="str">
        <f t="shared" si="3"/>
        <v>insert into game (matchid, matchdate, game_type, country) values (251, '1968-10-18', 2, 81);</v>
      </c>
    </row>
    <row r="43" spans="1:7" x14ac:dyDescent="0.25">
      <c r="A43">
        <f t="shared" si="4"/>
        <v>252</v>
      </c>
      <c r="B43" s="2" t="str">
        <f>"1968-10-18"</f>
        <v>1968-10-18</v>
      </c>
      <c r="C43">
        <v>2</v>
      </c>
      <c r="D43">
        <f t="shared" si="5"/>
        <v>81</v>
      </c>
      <c r="E43">
        <v>24</v>
      </c>
      <c r="G43" t="str">
        <f t="shared" si="3"/>
        <v>insert into game (matchid, matchdate, game_type, country) values (252, '1968-10-18', 2, 81);</v>
      </c>
    </row>
    <row r="44" spans="1:7" x14ac:dyDescent="0.25">
      <c r="A44">
        <f t="shared" si="4"/>
        <v>253</v>
      </c>
      <c r="B44" s="2" t="str">
        <f>"1968-10-20"</f>
        <v>1968-10-20</v>
      </c>
      <c r="C44">
        <v>3</v>
      </c>
      <c r="D44">
        <f t="shared" si="5"/>
        <v>81</v>
      </c>
      <c r="E44">
        <v>25</v>
      </c>
      <c r="G44" t="str">
        <f t="shared" si="3"/>
        <v>insert into game (matchid, matchdate, game_type, country) values (253, '1968-10-20', 3, 81);</v>
      </c>
    </row>
    <row r="45" spans="1:7" x14ac:dyDescent="0.25">
      <c r="A45">
        <f t="shared" si="4"/>
        <v>254</v>
      </c>
      <c r="B45" s="2" t="str">
        <f>"1968-10-20"</f>
        <v>1968-10-20</v>
      </c>
      <c r="C45">
        <v>3</v>
      </c>
      <c r="D45">
        <f t="shared" si="5"/>
        <v>81</v>
      </c>
      <c r="E45">
        <v>26</v>
      </c>
      <c r="G45" t="str">
        <f t="shared" si="3"/>
        <v>insert into game (matchid, matchdate, game_type, country) values (254, '1968-10-20', 3, 81);</v>
      </c>
    </row>
    <row r="46" spans="1:7" x14ac:dyDescent="0.25">
      <c r="A46">
        <f t="shared" si="4"/>
        <v>255</v>
      </c>
      <c r="B46" s="2" t="str">
        <f>"1968-10-20"</f>
        <v>1968-10-20</v>
      </c>
      <c r="C46">
        <v>3</v>
      </c>
      <c r="D46">
        <f t="shared" si="5"/>
        <v>81</v>
      </c>
      <c r="E46">
        <v>27</v>
      </c>
      <c r="G46" t="str">
        <f t="shared" si="3"/>
        <v>insert into game (matchid, matchdate, game_type, country) values (255, '1968-10-20', 3, 81);</v>
      </c>
    </row>
    <row r="47" spans="1:7" x14ac:dyDescent="0.25">
      <c r="A47">
        <f t="shared" si="4"/>
        <v>256</v>
      </c>
      <c r="B47" s="2" t="str">
        <f>"1968-10-20"</f>
        <v>1968-10-20</v>
      </c>
      <c r="C47">
        <v>3</v>
      </c>
      <c r="D47">
        <f t="shared" si="5"/>
        <v>81</v>
      </c>
      <c r="E47">
        <v>28</v>
      </c>
      <c r="G47" t="str">
        <f t="shared" si="3"/>
        <v>insert into game (matchid, matchdate, game_type, country) values (256, '1968-10-20', 3, 81);</v>
      </c>
    </row>
    <row r="48" spans="1:7" x14ac:dyDescent="0.25">
      <c r="A48">
        <f t="shared" si="4"/>
        <v>257</v>
      </c>
      <c r="B48" s="2" t="str">
        <f>"1968-10-22"</f>
        <v>1968-10-22</v>
      </c>
      <c r="C48">
        <v>4</v>
      </c>
      <c r="D48">
        <f t="shared" si="5"/>
        <v>81</v>
      </c>
      <c r="E48">
        <v>29</v>
      </c>
      <c r="G48" t="str">
        <f t="shared" si="3"/>
        <v>insert into game (matchid, matchdate, game_type, country) values (257, '1968-10-22', 4, 81);</v>
      </c>
    </row>
    <row r="49" spans="1:7" x14ac:dyDescent="0.25">
      <c r="A49">
        <f t="shared" si="4"/>
        <v>258</v>
      </c>
      <c r="B49" s="2" t="str">
        <f>"1968-10-22"</f>
        <v>1968-10-22</v>
      </c>
      <c r="C49">
        <v>4</v>
      </c>
      <c r="D49">
        <f t="shared" si="5"/>
        <v>81</v>
      </c>
      <c r="E49">
        <v>30</v>
      </c>
      <c r="G49" t="str">
        <f t="shared" si="3"/>
        <v>insert into game (matchid, matchdate, game_type, country) values (258, '1968-10-22', 4, 81);</v>
      </c>
    </row>
    <row r="50" spans="1:7" x14ac:dyDescent="0.25">
      <c r="A50">
        <f t="shared" si="4"/>
        <v>259</v>
      </c>
      <c r="B50" s="2" t="str">
        <f>"1968-10-24"</f>
        <v>1968-10-24</v>
      </c>
      <c r="C50">
        <v>13</v>
      </c>
      <c r="D50">
        <f t="shared" si="5"/>
        <v>81</v>
      </c>
      <c r="E50">
        <v>31</v>
      </c>
      <c r="G50" t="str">
        <f t="shared" si="3"/>
        <v>insert into game (matchid, matchdate, game_type, country) values (259, '1968-10-24', 13, 81);</v>
      </c>
    </row>
    <row r="51" spans="1:7" x14ac:dyDescent="0.25">
      <c r="A51">
        <f t="shared" si="4"/>
        <v>260</v>
      </c>
      <c r="B51" s="2" t="str">
        <f>"1968-10-26"</f>
        <v>1968-10-26</v>
      </c>
      <c r="C51">
        <v>14</v>
      </c>
      <c r="D51">
        <f t="shared" si="5"/>
        <v>81</v>
      </c>
      <c r="E51">
        <v>32</v>
      </c>
      <c r="G51" t="str">
        <f t="shared" si="3"/>
        <v>insert into game (matchid, matchdate, game_type, country) values (260, '1968-10-26', 14, 81);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'1964'!A170+ 1</f>
        <v>999</v>
      </c>
      <c r="B54" s="3">
        <f>A20</f>
        <v>229</v>
      </c>
      <c r="C54" s="3">
        <v>52</v>
      </c>
      <c r="D54" s="3">
        <v>1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(999, 229, 52, 1, 2, 2);</v>
      </c>
    </row>
    <row r="55" spans="1:7" x14ac:dyDescent="0.25">
      <c r="A55" s="3">
        <f>A54+1</f>
        <v>1000</v>
      </c>
      <c r="B55" s="3">
        <f>B54</f>
        <v>229</v>
      </c>
      <c r="C55" s="3">
        <v>52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(1000, 229, 52, 1, 0, 1);</v>
      </c>
    </row>
    <row r="56" spans="1:7" x14ac:dyDescent="0.25">
      <c r="A56" s="3">
        <f t="shared" ref="A56:A119" si="7">A55+1</f>
        <v>1001</v>
      </c>
      <c r="B56" s="3">
        <f>B54</f>
        <v>229</v>
      </c>
      <c r="C56" s="3">
        <v>57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(1001, 229, 57, 0, 0, 2);</v>
      </c>
    </row>
    <row r="57" spans="1:7" x14ac:dyDescent="0.25">
      <c r="A57" s="3">
        <f t="shared" si="7"/>
        <v>1002</v>
      </c>
      <c r="B57" s="3">
        <f>B54</f>
        <v>229</v>
      </c>
      <c r="C57" s="3">
        <v>57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(1002, 229, 57, 0, 0, 1);</v>
      </c>
    </row>
    <row r="58" spans="1:7" x14ac:dyDescent="0.25">
      <c r="A58" s="4">
        <f t="shared" si="7"/>
        <v>1003</v>
      </c>
      <c r="B58" s="4">
        <f>B54+1</f>
        <v>230</v>
      </c>
      <c r="C58" s="4">
        <v>33</v>
      </c>
      <c r="D58" s="4">
        <v>3</v>
      </c>
      <c r="E58" s="4">
        <v>2</v>
      </c>
      <c r="F58" s="4">
        <v>2</v>
      </c>
      <c r="G58" s="4" t="str">
        <f t="shared" si="6"/>
        <v>insert into game_score (id, matchid, squad, goals, points, time_type) values (1003, 230, 33, 3, 2, 2);</v>
      </c>
    </row>
    <row r="59" spans="1:7" x14ac:dyDescent="0.25">
      <c r="A59" s="4">
        <f t="shared" si="7"/>
        <v>1004</v>
      </c>
      <c r="B59" s="4">
        <f>B58</f>
        <v>230</v>
      </c>
      <c r="C59" s="4">
        <v>33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(1004, 230, 33, 0, 0, 1);</v>
      </c>
    </row>
    <row r="60" spans="1:7" x14ac:dyDescent="0.25">
      <c r="A60" s="4">
        <f t="shared" si="7"/>
        <v>1005</v>
      </c>
      <c r="B60" s="4">
        <f>B58</f>
        <v>230</v>
      </c>
      <c r="C60" s="4">
        <v>224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(1005, 230, 224, 1, 0, 2);</v>
      </c>
    </row>
    <row r="61" spans="1:7" x14ac:dyDescent="0.25">
      <c r="A61" s="4">
        <f t="shared" si="7"/>
        <v>1006</v>
      </c>
      <c r="B61" s="4">
        <f>B58</f>
        <v>230</v>
      </c>
      <c r="C61" s="4">
        <v>224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(1006, 230, 224, 0, 0, 1);</v>
      </c>
    </row>
    <row r="62" spans="1:7" x14ac:dyDescent="0.25">
      <c r="A62" s="3">
        <f t="shared" si="7"/>
        <v>1007</v>
      </c>
      <c r="B62" s="3">
        <f>B58+1</f>
        <v>231</v>
      </c>
      <c r="C62" s="3">
        <v>33</v>
      </c>
      <c r="D62" s="3">
        <v>4</v>
      </c>
      <c r="E62" s="3">
        <v>2</v>
      </c>
      <c r="F62" s="3">
        <v>2</v>
      </c>
      <c r="G62" s="3" t="str">
        <f t="shared" si="6"/>
        <v>insert into game_score (id, matchid, squad, goals, points, time_type) values (1007, 231, 33, 4, 2, 2);</v>
      </c>
    </row>
    <row r="63" spans="1:7" x14ac:dyDescent="0.25">
      <c r="A63" s="3">
        <f t="shared" si="7"/>
        <v>1008</v>
      </c>
      <c r="B63" s="3">
        <f>B62</f>
        <v>231</v>
      </c>
      <c r="C63" s="3">
        <v>33</v>
      </c>
      <c r="D63" s="3">
        <v>3</v>
      </c>
      <c r="E63" s="3">
        <v>0</v>
      </c>
      <c r="F63" s="3">
        <v>1</v>
      </c>
      <c r="G63" s="3" t="str">
        <f t="shared" si="6"/>
        <v>insert into game_score (id, matchid, squad, goals, points, time_type) values (1008, 231, 33, 3, 0, 1);</v>
      </c>
    </row>
    <row r="64" spans="1:7" x14ac:dyDescent="0.25">
      <c r="A64" s="3">
        <f t="shared" si="7"/>
        <v>1009</v>
      </c>
      <c r="B64" s="3">
        <f>B62</f>
        <v>231</v>
      </c>
      <c r="C64" s="3">
        <v>52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(1009, 231, 52, 1, 0, 2);</v>
      </c>
    </row>
    <row r="65" spans="1:7" x14ac:dyDescent="0.25">
      <c r="A65" s="3">
        <f t="shared" si="7"/>
        <v>1010</v>
      </c>
      <c r="B65" s="3">
        <f>B62</f>
        <v>231</v>
      </c>
      <c r="C65" s="3">
        <v>52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(1010, 231, 52, 1, 0, 1);</v>
      </c>
    </row>
    <row r="66" spans="1:7" x14ac:dyDescent="0.25">
      <c r="A66" s="4">
        <f t="shared" si="7"/>
        <v>1011</v>
      </c>
      <c r="B66" s="4">
        <f>B62+1</f>
        <v>232</v>
      </c>
      <c r="C66" s="4">
        <v>224</v>
      </c>
      <c r="D66" s="6">
        <v>3</v>
      </c>
      <c r="E66" s="6">
        <v>2</v>
      </c>
      <c r="F66" s="4">
        <v>2</v>
      </c>
      <c r="G66" s="4" t="str">
        <f t="shared" si="6"/>
        <v>insert into game_score (id, matchid, squad, goals, points, time_type) values (1011, 232, 224, 3, 2, 2);</v>
      </c>
    </row>
    <row r="67" spans="1:7" x14ac:dyDescent="0.25">
      <c r="A67" s="4">
        <f t="shared" si="7"/>
        <v>1012</v>
      </c>
      <c r="B67" s="4">
        <f>B66</f>
        <v>232</v>
      </c>
      <c r="C67" s="4">
        <v>224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(1012, 232, 224, 1, 0, 1);</v>
      </c>
    </row>
    <row r="68" spans="1:7" x14ac:dyDescent="0.25">
      <c r="A68" s="4">
        <f t="shared" si="7"/>
        <v>1013</v>
      </c>
      <c r="B68" s="4">
        <f>B66</f>
        <v>232</v>
      </c>
      <c r="C68" s="4">
        <v>57</v>
      </c>
      <c r="D68" s="6">
        <v>2</v>
      </c>
      <c r="E68" s="6">
        <v>0</v>
      </c>
      <c r="F68" s="4">
        <v>2</v>
      </c>
      <c r="G68" s="4" t="str">
        <f t="shared" si="6"/>
        <v>insert into game_score (id, matchid, squad, goals, points, time_type) values (1013, 232, 57, 2, 0, 2);</v>
      </c>
    </row>
    <row r="69" spans="1:7" x14ac:dyDescent="0.25">
      <c r="A69" s="4">
        <f t="shared" si="7"/>
        <v>1014</v>
      </c>
      <c r="B69" s="4">
        <f>B66</f>
        <v>232</v>
      </c>
      <c r="C69" s="4">
        <v>57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(1014, 232, 57, 0, 0, 1);</v>
      </c>
    </row>
    <row r="70" spans="1:7" x14ac:dyDescent="0.25">
      <c r="A70" s="3">
        <f t="shared" si="7"/>
        <v>1015</v>
      </c>
      <c r="B70" s="3">
        <f>B66+1</f>
        <v>233</v>
      </c>
      <c r="C70" s="3">
        <v>52</v>
      </c>
      <c r="D70" s="5">
        <v>4</v>
      </c>
      <c r="E70" s="5">
        <v>2</v>
      </c>
      <c r="F70" s="3">
        <v>2</v>
      </c>
      <c r="G70" s="3" t="str">
        <f t="shared" si="6"/>
        <v>insert into game_score (id, matchid, squad, goals, points, time_type) values (1015, 233, 52, 4, 2, 2);</v>
      </c>
    </row>
    <row r="71" spans="1:7" x14ac:dyDescent="0.25">
      <c r="A71" s="3">
        <f t="shared" si="7"/>
        <v>1016</v>
      </c>
      <c r="B71" s="3">
        <f>B70</f>
        <v>233</v>
      </c>
      <c r="C71" s="3">
        <v>52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(1016, 233, 52, 0, 0, 1);</v>
      </c>
    </row>
    <row r="72" spans="1:7" x14ac:dyDescent="0.25">
      <c r="A72" s="3">
        <f t="shared" si="7"/>
        <v>1017</v>
      </c>
      <c r="B72" s="3">
        <f>B70</f>
        <v>233</v>
      </c>
      <c r="C72" s="3">
        <v>224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(1017, 233, 224, 0, 0, 2);</v>
      </c>
    </row>
    <row r="73" spans="1:7" x14ac:dyDescent="0.25">
      <c r="A73" s="3">
        <f t="shared" si="7"/>
        <v>1018</v>
      </c>
      <c r="B73" s="3">
        <f>B70</f>
        <v>233</v>
      </c>
      <c r="C73" s="3">
        <v>224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(1018, 233, 224, 0, 0, 1);</v>
      </c>
    </row>
    <row r="74" spans="1:7" x14ac:dyDescent="0.25">
      <c r="A74" s="4">
        <f t="shared" si="7"/>
        <v>1019</v>
      </c>
      <c r="B74" s="4">
        <f>B70+1</f>
        <v>234</v>
      </c>
      <c r="C74" s="4">
        <v>57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(1019, 234, 57, 2, 2, 2);</v>
      </c>
    </row>
    <row r="75" spans="1:7" x14ac:dyDescent="0.25">
      <c r="A75" s="4">
        <f t="shared" si="7"/>
        <v>1020</v>
      </c>
      <c r="B75" s="4">
        <f>B74</f>
        <v>234</v>
      </c>
      <c r="C75" s="4">
        <v>57</v>
      </c>
      <c r="D75" s="6">
        <v>2</v>
      </c>
      <c r="E75" s="6">
        <v>0</v>
      </c>
      <c r="F75" s="4">
        <v>1</v>
      </c>
      <c r="G75" s="4" t="str">
        <f t="shared" si="6"/>
        <v>insert into game_score (id, matchid, squad, goals, points, time_type) values (1020, 234, 57, 2, 0, 1);</v>
      </c>
    </row>
    <row r="76" spans="1:7" x14ac:dyDescent="0.25">
      <c r="A76" s="4">
        <f t="shared" si="7"/>
        <v>1021</v>
      </c>
      <c r="B76" s="4">
        <f>B74</f>
        <v>234</v>
      </c>
      <c r="C76" s="4">
        <v>33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(1021, 234, 33, 1, 0, 2);</v>
      </c>
    </row>
    <row r="77" spans="1:7" x14ac:dyDescent="0.25">
      <c r="A77" s="4">
        <f t="shared" si="7"/>
        <v>1022</v>
      </c>
      <c r="B77" s="4">
        <f>B74</f>
        <v>234</v>
      </c>
      <c r="C77" s="4">
        <v>33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(1022, 234, 33, 0, 0, 1);</v>
      </c>
    </row>
    <row r="78" spans="1:7" x14ac:dyDescent="0.25">
      <c r="A78" s="3">
        <f t="shared" si="7"/>
        <v>1023</v>
      </c>
      <c r="B78" s="3">
        <f>B74+1</f>
        <v>235</v>
      </c>
      <c r="C78" s="3">
        <v>34</v>
      </c>
      <c r="D78" s="5">
        <v>1</v>
      </c>
      <c r="E78" s="5">
        <v>2</v>
      </c>
      <c r="F78" s="3">
        <v>2</v>
      </c>
      <c r="G78" s="3" t="str">
        <f t="shared" si="6"/>
        <v>insert into game_score (id, matchid, squad, goals, points, time_type) values (1023, 235, 34, 1, 2, 2);</v>
      </c>
    </row>
    <row r="79" spans="1:7" x14ac:dyDescent="0.25">
      <c r="A79" s="3">
        <f t="shared" si="7"/>
        <v>1024</v>
      </c>
      <c r="B79" s="3">
        <f>B78</f>
        <v>235</v>
      </c>
      <c r="C79" s="3">
        <v>34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(1024, 235, 34, 0, 0, 1);</v>
      </c>
    </row>
    <row r="80" spans="1:7" x14ac:dyDescent="0.25">
      <c r="A80" s="3">
        <f t="shared" si="7"/>
        <v>1025</v>
      </c>
      <c r="B80" s="3">
        <f>B78</f>
        <v>235</v>
      </c>
      <c r="C80" s="3">
        <v>55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(1025, 235, 55, 0, 0, 2);</v>
      </c>
    </row>
    <row r="81" spans="1:7" x14ac:dyDescent="0.25">
      <c r="A81" s="3">
        <f t="shared" si="7"/>
        <v>1026</v>
      </c>
      <c r="B81" s="3">
        <f>B78</f>
        <v>235</v>
      </c>
      <c r="C81" s="3">
        <v>55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(1026, 235, 55, 0, 0, 1);</v>
      </c>
    </row>
    <row r="82" spans="1:7" x14ac:dyDescent="0.25">
      <c r="A82" s="4">
        <f t="shared" si="7"/>
        <v>1027</v>
      </c>
      <c r="B82" s="4">
        <f>B78+1</f>
        <v>236</v>
      </c>
      <c r="C82" s="4">
        <v>81</v>
      </c>
      <c r="D82" s="6">
        <v>3</v>
      </c>
      <c r="E82" s="6">
        <v>2</v>
      </c>
      <c r="F82" s="4">
        <v>2</v>
      </c>
      <c r="G82" s="4" t="str">
        <f t="shared" si="6"/>
        <v>insert into game_score (id, matchid, squad, goals, points, time_type) values (1027, 236, 81, 3, 2, 2);</v>
      </c>
    </row>
    <row r="83" spans="1:7" x14ac:dyDescent="0.25">
      <c r="A83" s="4">
        <f t="shared" si="7"/>
        <v>1028</v>
      </c>
      <c r="B83" s="4">
        <f>B82</f>
        <v>236</v>
      </c>
      <c r="C83" s="4">
        <v>81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(1028, 236, 81, 1, 0, 1);</v>
      </c>
    </row>
    <row r="84" spans="1:7" x14ac:dyDescent="0.25">
      <c r="A84" s="4">
        <f t="shared" si="7"/>
        <v>1029</v>
      </c>
      <c r="B84" s="4">
        <f>B82</f>
        <v>236</v>
      </c>
      <c r="C84" s="4">
        <v>234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(1029, 236, 234, 1, 0, 2);</v>
      </c>
    </row>
    <row r="85" spans="1:7" x14ac:dyDescent="0.25">
      <c r="A85" s="4">
        <f t="shared" si="7"/>
        <v>1030</v>
      </c>
      <c r="B85" s="4">
        <f>B82</f>
        <v>236</v>
      </c>
      <c r="C85" s="4">
        <v>234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(1030, 236, 234, 1, 0, 1);</v>
      </c>
    </row>
    <row r="86" spans="1:7" x14ac:dyDescent="0.25">
      <c r="A86" s="3">
        <f t="shared" si="7"/>
        <v>1031</v>
      </c>
      <c r="B86" s="3">
        <f>B82+1</f>
        <v>237</v>
      </c>
      <c r="C86" s="3">
        <v>34</v>
      </c>
      <c r="D86" s="5">
        <v>3</v>
      </c>
      <c r="E86" s="5">
        <v>2</v>
      </c>
      <c r="F86" s="3">
        <v>2</v>
      </c>
      <c r="G86" s="3" t="str">
        <f t="shared" si="6"/>
        <v>insert into game_score (id, matchid, squad, goals, points, time_type) values (1031, 237, 34, 3, 2, 2);</v>
      </c>
    </row>
    <row r="87" spans="1:7" x14ac:dyDescent="0.25">
      <c r="A87" s="3">
        <f t="shared" si="7"/>
        <v>1032</v>
      </c>
      <c r="B87" s="3">
        <f>B86</f>
        <v>237</v>
      </c>
      <c r="C87" s="3">
        <v>34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(1032, 237, 34, 1, 0, 1);</v>
      </c>
    </row>
    <row r="88" spans="1:7" x14ac:dyDescent="0.25">
      <c r="A88" s="3">
        <f t="shared" si="7"/>
        <v>1033</v>
      </c>
      <c r="B88" s="3">
        <f>B86</f>
        <v>237</v>
      </c>
      <c r="C88" s="3">
        <v>234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(1033, 237, 234, 0, 0, 2);</v>
      </c>
    </row>
    <row r="89" spans="1:7" x14ac:dyDescent="0.25">
      <c r="A89" s="3">
        <f t="shared" si="7"/>
        <v>1034</v>
      </c>
      <c r="B89" s="3">
        <f>B86</f>
        <v>237</v>
      </c>
      <c r="C89" s="3">
        <v>234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(1034, 237, 234, 0, 0, 1);</v>
      </c>
    </row>
    <row r="90" spans="1:7" x14ac:dyDescent="0.25">
      <c r="A90" s="4">
        <f t="shared" si="7"/>
        <v>1035</v>
      </c>
      <c r="B90" s="4">
        <f>B86+1</f>
        <v>238</v>
      </c>
      <c r="C90" s="4">
        <v>55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(1035, 238, 55, 1, 1, 2);</v>
      </c>
    </row>
    <row r="91" spans="1:7" x14ac:dyDescent="0.25">
      <c r="A91" s="4">
        <f t="shared" si="7"/>
        <v>1036</v>
      </c>
      <c r="B91" s="4">
        <f>B90</f>
        <v>238</v>
      </c>
      <c r="C91" s="4">
        <v>55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(1036, 238, 55, 1, 0, 1);</v>
      </c>
    </row>
    <row r="92" spans="1:7" x14ac:dyDescent="0.25">
      <c r="A92" s="4">
        <f t="shared" si="7"/>
        <v>1037</v>
      </c>
      <c r="B92" s="4">
        <f>B90</f>
        <v>238</v>
      </c>
      <c r="C92" s="4">
        <v>81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(1037, 238, 81, 1, 1, 2);</v>
      </c>
    </row>
    <row r="93" spans="1:7" x14ac:dyDescent="0.25">
      <c r="A93" s="4">
        <f t="shared" si="7"/>
        <v>1038</v>
      </c>
      <c r="B93" s="4">
        <f>B90</f>
        <v>238</v>
      </c>
      <c r="C93" s="4">
        <v>81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(1038, 238, 81, 0, 0, 1);</v>
      </c>
    </row>
    <row r="94" spans="1:7" x14ac:dyDescent="0.25">
      <c r="A94" s="3">
        <f t="shared" si="7"/>
        <v>1039</v>
      </c>
      <c r="B94" s="3">
        <f>B90+1</f>
        <v>239</v>
      </c>
      <c r="C94" s="3">
        <v>34</v>
      </c>
      <c r="D94" s="5">
        <v>0</v>
      </c>
      <c r="E94" s="5">
        <v>1</v>
      </c>
      <c r="F94" s="3">
        <v>2</v>
      </c>
      <c r="G94" s="3" t="str">
        <f t="shared" si="6"/>
        <v>insert into game_score (id, matchid, squad, goals, points, time_type) values (1039, 239, 34, 0, 1, 2);</v>
      </c>
    </row>
    <row r="95" spans="1:7" x14ac:dyDescent="0.25">
      <c r="A95" s="3">
        <f t="shared" si="7"/>
        <v>1040</v>
      </c>
      <c r="B95" s="3">
        <f>B94</f>
        <v>239</v>
      </c>
      <c r="C95" s="3">
        <v>34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(1040, 239, 34, 0, 0, 1);</v>
      </c>
    </row>
    <row r="96" spans="1:7" x14ac:dyDescent="0.25">
      <c r="A96" s="3">
        <f t="shared" si="7"/>
        <v>1041</v>
      </c>
      <c r="B96" s="3">
        <f>B94</f>
        <v>239</v>
      </c>
      <c r="C96" s="3">
        <v>81</v>
      </c>
      <c r="D96" s="5">
        <v>0</v>
      </c>
      <c r="E96" s="5">
        <v>1</v>
      </c>
      <c r="F96" s="3">
        <v>2</v>
      </c>
      <c r="G96" s="3" t="str">
        <f t="shared" si="6"/>
        <v>insert into game_score (id, matchid, squad, goals, points, time_type) values (1041, 239, 81, 0, 1, 2);</v>
      </c>
    </row>
    <row r="97" spans="1:7" x14ac:dyDescent="0.25">
      <c r="A97" s="3">
        <f t="shared" si="7"/>
        <v>1042</v>
      </c>
      <c r="B97" s="3">
        <f>B94</f>
        <v>239</v>
      </c>
      <c r="C97" s="3">
        <v>81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(1042, 239, 81, 0, 0, 1);</v>
      </c>
    </row>
    <row r="98" spans="1:7" x14ac:dyDescent="0.25">
      <c r="A98" s="4">
        <f t="shared" si="7"/>
        <v>1043</v>
      </c>
      <c r="B98" s="4">
        <f>B94+1</f>
        <v>240</v>
      </c>
      <c r="C98" s="4">
        <v>55</v>
      </c>
      <c r="D98" s="6">
        <v>3</v>
      </c>
      <c r="E98" s="6">
        <v>1</v>
      </c>
      <c r="F98" s="4">
        <v>2</v>
      </c>
      <c r="G98" s="4" t="str">
        <f t="shared" si="6"/>
        <v>insert into game_score (id, matchid, squad, goals, points, time_type) values (1043, 240, 55, 3, 1, 2);</v>
      </c>
    </row>
    <row r="99" spans="1:7" x14ac:dyDescent="0.25">
      <c r="A99" s="4">
        <f t="shared" si="7"/>
        <v>1044</v>
      </c>
      <c r="B99" s="4">
        <f>B98</f>
        <v>240</v>
      </c>
      <c r="C99" s="4">
        <v>55</v>
      </c>
      <c r="D99" s="6">
        <v>3</v>
      </c>
      <c r="E99" s="6">
        <v>0</v>
      </c>
      <c r="F99" s="4">
        <v>1</v>
      </c>
      <c r="G99" s="4" t="str">
        <f t="shared" si="6"/>
        <v>insert into game_score (id, matchid, squad, goals, points, time_type) values (1044, 240, 55, 3, 0, 1);</v>
      </c>
    </row>
    <row r="100" spans="1:7" x14ac:dyDescent="0.25">
      <c r="A100" s="4">
        <f t="shared" si="7"/>
        <v>1045</v>
      </c>
      <c r="B100" s="4">
        <f>B98</f>
        <v>240</v>
      </c>
      <c r="C100" s="4">
        <v>234</v>
      </c>
      <c r="D100" s="6">
        <v>3</v>
      </c>
      <c r="E100" s="6">
        <v>1</v>
      </c>
      <c r="F100" s="4">
        <v>2</v>
      </c>
      <c r="G100" s="4" t="str">
        <f t="shared" si="6"/>
        <v>insert into game_score (id, matchid, squad, goals, points, time_type) values (1045, 240, 234, 3, 1, 2);</v>
      </c>
    </row>
    <row r="101" spans="1:7" x14ac:dyDescent="0.25">
      <c r="A101" s="4">
        <f t="shared" si="7"/>
        <v>1046</v>
      </c>
      <c r="B101" s="4">
        <f>B98</f>
        <v>240</v>
      </c>
      <c r="C101" s="4">
        <v>234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(1046, 240, 234, 0, 0, 1);</v>
      </c>
    </row>
    <row r="102" spans="1:7" x14ac:dyDescent="0.25">
      <c r="A102" s="3">
        <f t="shared" si="7"/>
        <v>1047</v>
      </c>
      <c r="B102" s="3">
        <f>B98+1</f>
        <v>241</v>
      </c>
      <c r="C102" s="3">
        <v>36</v>
      </c>
      <c r="D102" s="5">
        <v>4</v>
      </c>
      <c r="E102" s="5">
        <v>2</v>
      </c>
      <c r="F102" s="3">
        <v>2</v>
      </c>
      <c r="G102" s="3" t="str">
        <f t="shared" si="6"/>
        <v>insert into game_score (id, matchid, squad, goals, points, time_type) values (1047, 241, 36, 4, 2, 2);</v>
      </c>
    </row>
    <row r="103" spans="1:7" x14ac:dyDescent="0.25">
      <c r="A103" s="3">
        <f t="shared" si="7"/>
        <v>1048</v>
      </c>
      <c r="B103" s="3">
        <f>B102</f>
        <v>241</v>
      </c>
      <c r="C103" s="3">
        <v>36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(1048, 241, 36, 1, 0, 1);</v>
      </c>
    </row>
    <row r="104" spans="1:7" x14ac:dyDescent="0.25">
      <c r="A104" s="3">
        <f t="shared" si="7"/>
        <v>1049</v>
      </c>
      <c r="B104" s="3">
        <f>B102</f>
        <v>241</v>
      </c>
      <c r="C104" s="3">
        <v>503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(1049, 241, 503, 0, 0, 2);</v>
      </c>
    </row>
    <row r="105" spans="1:7" x14ac:dyDescent="0.25">
      <c r="A105" s="3">
        <f t="shared" si="7"/>
        <v>1050</v>
      </c>
      <c r="B105" s="3">
        <f>B102</f>
        <v>241</v>
      </c>
      <c r="C105" s="3">
        <v>503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(1050, 241, 503, 0, 0, 1);</v>
      </c>
    </row>
    <row r="106" spans="1:7" x14ac:dyDescent="0.25">
      <c r="A106" s="4">
        <f t="shared" si="7"/>
        <v>1051</v>
      </c>
      <c r="B106" s="4">
        <f>B102+1</f>
        <v>242</v>
      </c>
      <c r="C106" s="4">
        <v>972</v>
      </c>
      <c r="D106" s="6">
        <v>5</v>
      </c>
      <c r="E106" s="6">
        <v>2</v>
      </c>
      <c r="F106" s="4">
        <v>2</v>
      </c>
      <c r="G106" s="4" t="str">
        <f t="shared" si="6"/>
        <v>insert into game_score (id, matchid, squad, goals, points, time_type) values (1051, 242, 972, 5, 2, 2);</v>
      </c>
    </row>
    <row r="107" spans="1:7" x14ac:dyDescent="0.25">
      <c r="A107" s="4">
        <f t="shared" si="7"/>
        <v>1052</v>
      </c>
      <c r="B107" s="4">
        <f>B106</f>
        <v>242</v>
      </c>
      <c r="C107" s="4">
        <v>972</v>
      </c>
      <c r="D107" s="6">
        <v>3</v>
      </c>
      <c r="E107" s="6">
        <v>0</v>
      </c>
      <c r="F107" s="4">
        <v>1</v>
      </c>
      <c r="G107" s="4" t="str">
        <f t="shared" si="6"/>
        <v>insert into game_score (id, matchid, squad, goals, points, time_type) values (1052, 242, 972, 3, 0, 1);</v>
      </c>
    </row>
    <row r="108" spans="1:7" x14ac:dyDescent="0.25">
      <c r="A108" s="4">
        <f t="shared" si="7"/>
        <v>1053</v>
      </c>
      <c r="B108" s="4">
        <f>B106</f>
        <v>242</v>
      </c>
      <c r="C108" s="4">
        <v>233</v>
      </c>
      <c r="D108" s="6">
        <v>3</v>
      </c>
      <c r="E108" s="6">
        <v>0</v>
      </c>
      <c r="F108" s="4">
        <v>2</v>
      </c>
      <c r="G108" s="4" t="str">
        <f t="shared" si="6"/>
        <v>insert into game_score (id, matchid, squad, goals, points, time_type) values (1053, 242, 233, 3, 0, 2);</v>
      </c>
    </row>
    <row r="109" spans="1:7" x14ac:dyDescent="0.25">
      <c r="A109" s="4">
        <f t="shared" si="7"/>
        <v>1054</v>
      </c>
      <c r="B109" s="4">
        <f>B106</f>
        <v>242</v>
      </c>
      <c r="C109" s="4">
        <v>233</v>
      </c>
      <c r="D109" s="6">
        <v>2</v>
      </c>
      <c r="E109" s="6">
        <v>0</v>
      </c>
      <c r="F109" s="4">
        <v>1</v>
      </c>
      <c r="G109" s="4" t="str">
        <f t="shared" si="6"/>
        <v>insert into game_score (id, matchid, squad, goals, points, time_type) values (1054, 242, 233, 2, 0, 1);</v>
      </c>
    </row>
    <row r="110" spans="1:7" x14ac:dyDescent="0.25">
      <c r="A110" s="3">
        <f t="shared" si="7"/>
        <v>1055</v>
      </c>
      <c r="B110" s="3">
        <f>B106+1</f>
        <v>243</v>
      </c>
      <c r="C110" s="3">
        <v>36</v>
      </c>
      <c r="D110" s="5">
        <v>2</v>
      </c>
      <c r="E110" s="5">
        <v>1</v>
      </c>
      <c r="F110" s="3">
        <v>2</v>
      </c>
      <c r="G110" s="3" t="str">
        <f t="shared" si="6"/>
        <v>insert into game_score (id, matchid, squad, goals, points, time_type) values (1055, 243, 36, 2, 1, 2);</v>
      </c>
    </row>
    <row r="111" spans="1:7" x14ac:dyDescent="0.25">
      <c r="A111" s="3">
        <f t="shared" si="7"/>
        <v>1056</v>
      </c>
      <c r="B111" s="3">
        <f>B110</f>
        <v>243</v>
      </c>
      <c r="C111" s="3">
        <v>36</v>
      </c>
      <c r="D111" s="5">
        <v>2</v>
      </c>
      <c r="E111" s="5">
        <v>0</v>
      </c>
      <c r="F111" s="3">
        <v>1</v>
      </c>
      <c r="G111" s="3" t="str">
        <f t="shared" si="6"/>
        <v>insert into game_score (id, matchid, squad, goals, points, time_type) values (1056, 243, 36, 2, 0, 1);</v>
      </c>
    </row>
    <row r="112" spans="1:7" x14ac:dyDescent="0.25">
      <c r="A112" s="3">
        <f t="shared" si="7"/>
        <v>1057</v>
      </c>
      <c r="B112" s="3">
        <f>B110</f>
        <v>243</v>
      </c>
      <c r="C112" s="3">
        <v>233</v>
      </c>
      <c r="D112" s="5">
        <v>2</v>
      </c>
      <c r="E112" s="5">
        <v>1</v>
      </c>
      <c r="F112" s="3">
        <v>2</v>
      </c>
      <c r="G112" s="3" t="str">
        <f t="shared" si="6"/>
        <v>insert into game_score (id, matchid, squad, goals, points, time_type) values (1057, 243, 233, 2, 1, 2);</v>
      </c>
    </row>
    <row r="113" spans="1:7" x14ac:dyDescent="0.25">
      <c r="A113" s="3">
        <f t="shared" si="7"/>
        <v>1058</v>
      </c>
      <c r="B113" s="3">
        <f>B110</f>
        <v>243</v>
      </c>
      <c r="C113" s="3">
        <v>233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(1058, 243, 233, 2, 0, 1);</v>
      </c>
    </row>
    <row r="114" spans="1:7" x14ac:dyDescent="0.25">
      <c r="A114" s="4">
        <f t="shared" si="7"/>
        <v>1059</v>
      </c>
      <c r="B114" s="4">
        <f>B110+1</f>
        <v>244</v>
      </c>
      <c r="C114" s="4">
        <v>972</v>
      </c>
      <c r="D114" s="6">
        <v>3</v>
      </c>
      <c r="E114" s="6">
        <v>2</v>
      </c>
      <c r="F114" s="4">
        <v>2</v>
      </c>
      <c r="G114" s="4" t="str">
        <f t="shared" si="6"/>
        <v>insert into game_score (id, matchid, squad, goals, points, time_type) values (1059, 244, 972, 3, 2, 2);</v>
      </c>
    </row>
    <row r="115" spans="1:7" x14ac:dyDescent="0.25">
      <c r="A115" s="4">
        <f t="shared" si="7"/>
        <v>1060</v>
      </c>
      <c r="B115" s="4">
        <f>B114</f>
        <v>244</v>
      </c>
      <c r="C115" s="4">
        <v>972</v>
      </c>
      <c r="D115" s="6">
        <v>2</v>
      </c>
      <c r="E115" s="6">
        <v>0</v>
      </c>
      <c r="F115" s="4">
        <v>1</v>
      </c>
      <c r="G115" s="4" t="str">
        <f t="shared" si="6"/>
        <v>insert into game_score (id, matchid, squad, goals, points, time_type) values (1060, 244, 972, 2, 0, 1);</v>
      </c>
    </row>
    <row r="116" spans="1:7" x14ac:dyDescent="0.25">
      <c r="A116" s="4">
        <f t="shared" si="7"/>
        <v>1061</v>
      </c>
      <c r="B116" s="4">
        <f>B114</f>
        <v>244</v>
      </c>
      <c r="C116" s="4">
        <v>503</v>
      </c>
      <c r="D116" s="6">
        <v>1</v>
      </c>
      <c r="E116" s="6">
        <v>0</v>
      </c>
      <c r="F116" s="4">
        <v>2</v>
      </c>
      <c r="G116" s="4" t="str">
        <f t="shared" si="6"/>
        <v>insert into game_score (id, matchid, squad, goals, points, time_type) values (1061, 244, 503, 1, 0, 2);</v>
      </c>
    </row>
    <row r="117" spans="1:7" x14ac:dyDescent="0.25">
      <c r="A117" s="4">
        <f t="shared" si="7"/>
        <v>1062</v>
      </c>
      <c r="B117" s="4">
        <f>B114</f>
        <v>244</v>
      </c>
      <c r="C117" s="4">
        <v>503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(1062, 244, 503, 0, 0, 1);</v>
      </c>
    </row>
    <row r="118" spans="1:7" x14ac:dyDescent="0.25">
      <c r="A118" s="3">
        <f t="shared" si="7"/>
        <v>1063</v>
      </c>
      <c r="B118" s="3">
        <f>B114+1</f>
        <v>245</v>
      </c>
      <c r="C118" s="3">
        <v>36</v>
      </c>
      <c r="D118" s="5">
        <v>2</v>
      </c>
      <c r="E118" s="5">
        <v>2</v>
      </c>
      <c r="F118" s="3">
        <v>2</v>
      </c>
      <c r="G118" s="3" t="str">
        <f t="shared" ref="G118:G15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(1063, 245, 36, 2, 2, 2);</v>
      </c>
    </row>
    <row r="119" spans="1:7" x14ac:dyDescent="0.25">
      <c r="A119" s="3">
        <f t="shared" si="7"/>
        <v>1064</v>
      </c>
      <c r="B119" s="3">
        <f>B118</f>
        <v>245</v>
      </c>
      <c r="C119" s="3">
        <v>36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(1064, 245, 36, 1, 0, 1);</v>
      </c>
    </row>
    <row r="120" spans="1:7" x14ac:dyDescent="0.25">
      <c r="A120" s="3">
        <f t="shared" ref="A120:A185" si="9">A119+1</f>
        <v>1065</v>
      </c>
      <c r="B120" s="3">
        <f>B118</f>
        <v>245</v>
      </c>
      <c r="C120" s="3">
        <v>972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(1065, 245, 972, 0, 0, 2);</v>
      </c>
    </row>
    <row r="121" spans="1:7" x14ac:dyDescent="0.25">
      <c r="A121" s="3">
        <f t="shared" si="9"/>
        <v>1066</v>
      </c>
      <c r="B121" s="3">
        <f>B118</f>
        <v>245</v>
      </c>
      <c r="C121" s="3">
        <v>972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(1066, 245, 972, 0, 0, 1);</v>
      </c>
    </row>
    <row r="122" spans="1:7" x14ac:dyDescent="0.25">
      <c r="A122" s="4">
        <f t="shared" si="9"/>
        <v>1067</v>
      </c>
      <c r="B122" s="4">
        <f>B118+1</f>
        <v>246</v>
      </c>
      <c r="C122" s="4">
        <v>503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(1067, 246, 503, 1, 1, 2);</v>
      </c>
    </row>
    <row r="123" spans="1:7" x14ac:dyDescent="0.25">
      <c r="A123" s="4">
        <f t="shared" si="9"/>
        <v>1068</v>
      </c>
      <c r="B123" s="4">
        <f>B122</f>
        <v>246</v>
      </c>
      <c r="C123" s="4">
        <v>503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(1068, 246, 503, 1, 0, 1);</v>
      </c>
    </row>
    <row r="124" spans="1:7" x14ac:dyDescent="0.25">
      <c r="A124" s="4">
        <f t="shared" si="9"/>
        <v>1069</v>
      </c>
      <c r="B124" s="4">
        <f>B122</f>
        <v>246</v>
      </c>
      <c r="C124" s="4">
        <v>233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(1069, 246, 233, 1, 1, 2);</v>
      </c>
    </row>
    <row r="125" spans="1:7" x14ac:dyDescent="0.25">
      <c r="A125" s="4">
        <f t="shared" si="9"/>
        <v>1070</v>
      </c>
      <c r="B125" s="4">
        <f>B122</f>
        <v>246</v>
      </c>
      <c r="C125" s="4">
        <v>233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(1070, 246, 233, 1, 0, 1);</v>
      </c>
    </row>
    <row r="126" spans="1:7" x14ac:dyDescent="0.25">
      <c r="A126" s="3">
        <f t="shared" si="9"/>
        <v>1071</v>
      </c>
      <c r="B126" s="3">
        <f>B122+1</f>
        <v>247</v>
      </c>
      <c r="C126" s="3">
        <v>502</v>
      </c>
      <c r="D126" s="5">
        <v>1</v>
      </c>
      <c r="E126" s="5">
        <v>2</v>
      </c>
      <c r="F126" s="3">
        <v>2</v>
      </c>
      <c r="G126" s="3" t="str">
        <f t="shared" si="8"/>
        <v>insert into game_score (id, matchid, squad, goals, points, time_type) values (1071, 247, 502, 1, 2, 2);</v>
      </c>
    </row>
    <row r="127" spans="1:7" x14ac:dyDescent="0.25">
      <c r="A127" s="3">
        <f t="shared" si="9"/>
        <v>1072</v>
      </c>
      <c r="B127" s="3">
        <f>B126</f>
        <v>247</v>
      </c>
      <c r="C127" s="3">
        <v>502</v>
      </c>
      <c r="D127" s="5">
        <v>1</v>
      </c>
      <c r="E127" s="5">
        <v>0</v>
      </c>
      <c r="F127" s="3">
        <v>1</v>
      </c>
      <c r="G127" s="3" t="str">
        <f t="shared" si="8"/>
        <v>insert into game_score (id, matchid, squad, goals, points, time_type) values (1072, 247, 502, 1, 0, 1);</v>
      </c>
    </row>
    <row r="128" spans="1:7" x14ac:dyDescent="0.25">
      <c r="A128" s="3">
        <f t="shared" si="9"/>
        <v>1073</v>
      </c>
      <c r="B128" s="3">
        <f>B126</f>
        <v>247</v>
      </c>
      <c r="C128" s="3">
        <v>42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(1073, 247, 42, 0, 0, 2);</v>
      </c>
    </row>
    <row r="129" spans="1:7" x14ac:dyDescent="0.25">
      <c r="A129" s="3">
        <f t="shared" si="9"/>
        <v>1074</v>
      </c>
      <c r="B129" s="3">
        <f>B126</f>
        <v>247</v>
      </c>
      <c r="C129" s="3">
        <v>42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(1074, 247, 42, 0, 0, 1);</v>
      </c>
    </row>
    <row r="130" spans="1:7" x14ac:dyDescent="0.25">
      <c r="A130" s="4">
        <f t="shared" si="9"/>
        <v>1075</v>
      </c>
      <c r="B130" s="4">
        <f>B126+1</f>
        <v>248</v>
      </c>
      <c r="C130" s="4">
        <v>359</v>
      </c>
      <c r="D130" s="6">
        <v>7</v>
      </c>
      <c r="E130" s="6">
        <v>2</v>
      </c>
      <c r="F130" s="4">
        <v>2</v>
      </c>
      <c r="G130" s="4" t="str">
        <f t="shared" si="8"/>
        <v>insert into game_score (id, matchid, squad, goals, points, time_type) values (1075, 248, 359, 7, 2, 2);</v>
      </c>
    </row>
    <row r="131" spans="1:7" x14ac:dyDescent="0.25">
      <c r="A131" s="4">
        <f t="shared" si="9"/>
        <v>1076</v>
      </c>
      <c r="B131" s="4">
        <f>B130</f>
        <v>248</v>
      </c>
      <c r="C131" s="4">
        <v>359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(1076, 248, 359, 1, 0, 1);</v>
      </c>
    </row>
    <row r="132" spans="1:7" x14ac:dyDescent="0.25">
      <c r="A132" s="4">
        <f t="shared" si="9"/>
        <v>1077</v>
      </c>
      <c r="B132" s="4">
        <f>B130</f>
        <v>248</v>
      </c>
      <c r="C132" s="4">
        <v>66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(1077, 248, 66, 0, 0, 2);</v>
      </c>
    </row>
    <row r="133" spans="1:7" x14ac:dyDescent="0.25">
      <c r="A133" s="4">
        <f t="shared" si="9"/>
        <v>1078</v>
      </c>
      <c r="B133" s="4">
        <f>B130</f>
        <v>248</v>
      </c>
      <c r="C133" s="4">
        <v>66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(1078, 248, 66, 0, 0, 1);</v>
      </c>
    </row>
    <row r="134" spans="1:7" x14ac:dyDescent="0.25">
      <c r="A134" s="3">
        <f t="shared" si="9"/>
        <v>1079</v>
      </c>
      <c r="B134" s="3">
        <f>B130+1</f>
        <v>249</v>
      </c>
      <c r="C134" s="3">
        <v>359</v>
      </c>
      <c r="D134" s="5">
        <v>2</v>
      </c>
      <c r="E134" s="5">
        <v>1</v>
      </c>
      <c r="F134" s="3">
        <v>2</v>
      </c>
      <c r="G134" s="3" t="str">
        <f t="shared" si="8"/>
        <v>insert into game_score (id, matchid, squad, goals, points, time_type) values (1079, 249, 359, 2, 1, 2);</v>
      </c>
    </row>
    <row r="135" spans="1:7" x14ac:dyDescent="0.25">
      <c r="A135" s="3">
        <f t="shared" si="9"/>
        <v>1080</v>
      </c>
      <c r="B135" s="3">
        <f>B134</f>
        <v>249</v>
      </c>
      <c r="C135" s="3">
        <v>359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(1080, 249, 359, 1, 0, 1);</v>
      </c>
    </row>
    <row r="136" spans="1:7" x14ac:dyDescent="0.25">
      <c r="A136" s="3">
        <f t="shared" si="9"/>
        <v>1081</v>
      </c>
      <c r="B136" s="3">
        <f>B134</f>
        <v>249</v>
      </c>
      <c r="C136" s="3">
        <v>42</v>
      </c>
      <c r="D136" s="5">
        <v>2</v>
      </c>
      <c r="E136" s="5">
        <v>1</v>
      </c>
      <c r="F136" s="3">
        <v>2</v>
      </c>
      <c r="G136" s="3" t="str">
        <f t="shared" si="8"/>
        <v>insert into game_score (id, matchid, squad, goals, points, time_type) values (1081, 249, 42, 2, 1, 2);</v>
      </c>
    </row>
    <row r="137" spans="1:7" x14ac:dyDescent="0.25">
      <c r="A137" s="3">
        <f t="shared" si="9"/>
        <v>1082</v>
      </c>
      <c r="B137" s="3">
        <f>B134</f>
        <v>249</v>
      </c>
      <c r="C137" s="3">
        <v>42</v>
      </c>
      <c r="D137" s="5">
        <v>2</v>
      </c>
      <c r="E137" s="5">
        <v>0</v>
      </c>
      <c r="F137" s="3">
        <v>1</v>
      </c>
      <c r="G137" s="3" t="str">
        <f t="shared" si="8"/>
        <v>insert into game_score (id, matchid, squad, goals, points, time_type) values (1082, 249, 42, 2, 0, 1);</v>
      </c>
    </row>
    <row r="138" spans="1:7" x14ac:dyDescent="0.25">
      <c r="A138" s="4">
        <f t="shared" si="9"/>
        <v>1083</v>
      </c>
      <c r="B138" s="4">
        <f>B134+1</f>
        <v>250</v>
      </c>
      <c r="C138" s="4">
        <v>502</v>
      </c>
      <c r="D138" s="6">
        <v>4</v>
      </c>
      <c r="E138" s="6">
        <v>2</v>
      </c>
      <c r="F138" s="4">
        <v>2</v>
      </c>
      <c r="G138" s="4" t="str">
        <f t="shared" si="8"/>
        <v>insert into game_score (id, matchid, squad, goals, points, time_type) values (1083, 250, 502, 4, 2, 2);</v>
      </c>
    </row>
    <row r="139" spans="1:7" x14ac:dyDescent="0.25">
      <c r="A139" s="4">
        <f t="shared" si="9"/>
        <v>1084</v>
      </c>
      <c r="B139" s="4">
        <f>B138</f>
        <v>250</v>
      </c>
      <c r="C139" s="4">
        <v>502</v>
      </c>
      <c r="D139" s="6">
        <v>1</v>
      </c>
      <c r="E139" s="6">
        <v>0</v>
      </c>
      <c r="F139" s="4">
        <v>1</v>
      </c>
      <c r="G139" s="4" t="str">
        <f t="shared" si="8"/>
        <v>insert into game_score (id, matchid, squad, goals, points, time_type) values (1084, 250, 502, 1, 0, 1);</v>
      </c>
    </row>
    <row r="140" spans="1:7" x14ac:dyDescent="0.25">
      <c r="A140" s="4">
        <f t="shared" si="9"/>
        <v>1085</v>
      </c>
      <c r="B140" s="4">
        <f>B138</f>
        <v>250</v>
      </c>
      <c r="C140" s="4">
        <v>66</v>
      </c>
      <c r="D140" s="6">
        <v>1</v>
      </c>
      <c r="E140" s="6">
        <v>0</v>
      </c>
      <c r="F140" s="4">
        <v>2</v>
      </c>
      <c r="G140" s="4" t="str">
        <f t="shared" si="8"/>
        <v>insert into game_score (id, matchid, squad, goals, points, time_type) values (1085, 250, 66, 1, 0, 2);</v>
      </c>
    </row>
    <row r="141" spans="1:7" x14ac:dyDescent="0.25">
      <c r="A141" s="4">
        <f t="shared" si="9"/>
        <v>1086</v>
      </c>
      <c r="B141" s="4">
        <f>B138</f>
        <v>250</v>
      </c>
      <c r="C141" s="4">
        <v>66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(1086, 250, 66, 1, 0, 1);</v>
      </c>
    </row>
    <row r="142" spans="1:7" x14ac:dyDescent="0.25">
      <c r="A142" s="3">
        <f t="shared" si="9"/>
        <v>1087</v>
      </c>
      <c r="B142" s="3">
        <f>B138+1</f>
        <v>251</v>
      </c>
      <c r="C142" s="3">
        <v>42</v>
      </c>
      <c r="D142" s="5">
        <v>8</v>
      </c>
      <c r="E142" s="5">
        <v>2</v>
      </c>
      <c r="F142" s="3">
        <v>2</v>
      </c>
      <c r="G142" s="3" t="str">
        <f t="shared" si="8"/>
        <v>insert into game_score (id, matchid, squad, goals, points, time_type) values (1087, 251, 42, 8, 2, 2);</v>
      </c>
    </row>
    <row r="143" spans="1:7" x14ac:dyDescent="0.25">
      <c r="A143" s="3">
        <f t="shared" si="9"/>
        <v>1088</v>
      </c>
      <c r="B143" s="3">
        <f>B142</f>
        <v>251</v>
      </c>
      <c r="C143" s="3">
        <v>42</v>
      </c>
      <c r="D143" s="5">
        <v>6</v>
      </c>
      <c r="E143" s="5">
        <v>0</v>
      </c>
      <c r="F143" s="3">
        <v>1</v>
      </c>
      <c r="G143" s="3" t="str">
        <f t="shared" si="8"/>
        <v>insert into game_score (id, matchid, squad, goals, points, time_type) values (1088, 251, 42, 6, 0, 1);</v>
      </c>
    </row>
    <row r="144" spans="1:7" x14ac:dyDescent="0.25">
      <c r="A144" s="3">
        <f t="shared" si="9"/>
        <v>1089</v>
      </c>
      <c r="B144" s="3">
        <f>B142</f>
        <v>251</v>
      </c>
      <c r="C144" s="3">
        <v>66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(1089, 251, 66, 0, 0, 2);</v>
      </c>
    </row>
    <row r="145" spans="1:7" x14ac:dyDescent="0.25">
      <c r="A145" s="3">
        <f t="shared" si="9"/>
        <v>1090</v>
      </c>
      <c r="B145" s="3">
        <f>B142</f>
        <v>251</v>
      </c>
      <c r="C145" s="3">
        <v>66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(1090, 251, 66, 0, 0, 1);</v>
      </c>
    </row>
    <row r="146" spans="1:7" x14ac:dyDescent="0.25">
      <c r="A146" s="4">
        <f t="shared" si="9"/>
        <v>1091</v>
      </c>
      <c r="B146" s="4">
        <f>B142+1</f>
        <v>252</v>
      </c>
      <c r="C146" s="4">
        <v>359</v>
      </c>
      <c r="D146" s="6">
        <v>2</v>
      </c>
      <c r="E146" s="6">
        <v>2</v>
      </c>
      <c r="F146" s="4">
        <v>2</v>
      </c>
      <c r="G146" s="4" t="str">
        <f t="shared" si="8"/>
        <v>insert into game_score (id, matchid, squad, goals, points, time_type) values (1091, 252, 359, 2, 2, 2);</v>
      </c>
    </row>
    <row r="147" spans="1:7" x14ac:dyDescent="0.25">
      <c r="A147" s="4">
        <f t="shared" si="9"/>
        <v>1092</v>
      </c>
      <c r="B147" s="4">
        <f>B146</f>
        <v>252</v>
      </c>
      <c r="C147" s="4">
        <v>359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(1092, 252, 359, 0, 0, 1);</v>
      </c>
    </row>
    <row r="148" spans="1:7" x14ac:dyDescent="0.25">
      <c r="A148" s="4">
        <f t="shared" si="9"/>
        <v>1093</v>
      </c>
      <c r="B148" s="4">
        <f>B146</f>
        <v>252</v>
      </c>
      <c r="C148" s="4">
        <v>502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(1093, 252, 502, 1, 0, 2);</v>
      </c>
    </row>
    <row r="149" spans="1:7" x14ac:dyDescent="0.25">
      <c r="A149" s="4">
        <f t="shared" si="9"/>
        <v>1094</v>
      </c>
      <c r="B149" s="4">
        <f>B146</f>
        <v>252</v>
      </c>
      <c r="C149" s="4">
        <v>502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(1094, 252, 502, 0, 0, 1);</v>
      </c>
    </row>
    <row r="150" spans="1:7" x14ac:dyDescent="0.25">
      <c r="A150" s="3">
        <f t="shared" si="9"/>
        <v>1095</v>
      </c>
      <c r="B150" s="3">
        <f>B146+1</f>
        <v>253</v>
      </c>
      <c r="C150" s="3">
        <v>81</v>
      </c>
      <c r="D150" s="5">
        <v>3</v>
      </c>
      <c r="E150" s="5">
        <v>2</v>
      </c>
      <c r="F150" s="3">
        <v>2</v>
      </c>
      <c r="G150" s="3" t="str">
        <f t="shared" si="8"/>
        <v>insert into game_score (id, matchid, squad, goals, points, time_type) values (1095, 253, 81, 3, 2, 2);</v>
      </c>
    </row>
    <row r="151" spans="1:7" x14ac:dyDescent="0.25">
      <c r="A151" s="3">
        <f t="shared" si="9"/>
        <v>1096</v>
      </c>
      <c r="B151" s="3">
        <f>B150</f>
        <v>253</v>
      </c>
      <c r="C151" s="3">
        <v>81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(1096, 253, 81, 1, 0, 1);</v>
      </c>
    </row>
    <row r="152" spans="1:7" x14ac:dyDescent="0.25">
      <c r="A152" s="3">
        <f t="shared" si="9"/>
        <v>1097</v>
      </c>
      <c r="B152" s="3">
        <f>B150</f>
        <v>253</v>
      </c>
      <c r="C152" s="3">
        <v>33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(1097, 253, 33, 1, 0, 2);</v>
      </c>
    </row>
    <row r="153" spans="1:7" x14ac:dyDescent="0.25">
      <c r="A153" s="3">
        <f t="shared" si="9"/>
        <v>1098</v>
      </c>
      <c r="B153" s="3">
        <f>B150</f>
        <v>253</v>
      </c>
      <c r="C153" s="3">
        <v>33</v>
      </c>
      <c r="D153" s="5">
        <v>1</v>
      </c>
      <c r="E153" s="5">
        <v>0</v>
      </c>
      <c r="F153" s="3">
        <v>1</v>
      </c>
      <c r="G153" s="3" t="str">
        <f t="shared" si="8"/>
        <v>insert into game_score (id, matchid, squad, goals, points, time_type) values (1098, 253, 33, 1, 0, 1);</v>
      </c>
    </row>
    <row r="154" spans="1:7" x14ac:dyDescent="0.25">
      <c r="A154" s="4">
        <f t="shared" si="9"/>
        <v>1099</v>
      </c>
      <c r="B154" s="4">
        <f>B150+1</f>
        <v>254</v>
      </c>
      <c r="C154" s="4">
        <v>52</v>
      </c>
      <c r="D154" s="6">
        <v>2</v>
      </c>
      <c r="E154" s="6">
        <v>2</v>
      </c>
      <c r="F154" s="4">
        <v>2</v>
      </c>
      <c r="G154" s="4" t="str">
        <f t="shared" si="8"/>
        <v>insert into game_score (id, matchid, squad, goals, points, time_type) values (1099, 254, 52, 2, 2, 2);</v>
      </c>
    </row>
    <row r="155" spans="1:7" x14ac:dyDescent="0.25">
      <c r="A155" s="4">
        <f t="shared" si="9"/>
        <v>1100</v>
      </c>
      <c r="B155" s="4">
        <f>B154</f>
        <v>254</v>
      </c>
      <c r="C155" s="4">
        <v>52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(1100, 254, 52, 1, 0, 1);</v>
      </c>
    </row>
    <row r="156" spans="1:7" x14ac:dyDescent="0.25">
      <c r="A156" s="4">
        <f t="shared" si="9"/>
        <v>1101</v>
      </c>
      <c r="B156" s="4">
        <f>B154</f>
        <v>254</v>
      </c>
      <c r="C156" s="4">
        <v>34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(1101, 254, 34, 0, 0, 2);</v>
      </c>
    </row>
    <row r="157" spans="1:7" x14ac:dyDescent="0.25">
      <c r="A157" s="4">
        <f t="shared" si="9"/>
        <v>1102</v>
      </c>
      <c r="B157" s="4">
        <f>B154</f>
        <v>254</v>
      </c>
      <c r="C157" s="4">
        <v>34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(1102, 254, 34, 0, 0, 1);</v>
      </c>
    </row>
    <row r="158" spans="1:7" x14ac:dyDescent="0.25">
      <c r="A158" s="3">
        <f t="shared" si="9"/>
        <v>1103</v>
      </c>
      <c r="B158" s="3">
        <f>B154+1</f>
        <v>255</v>
      </c>
      <c r="C158" s="3">
        <v>36</v>
      </c>
      <c r="D158" s="5">
        <v>1</v>
      </c>
      <c r="E158" s="5">
        <v>2</v>
      </c>
      <c r="F158" s="3">
        <v>2</v>
      </c>
      <c r="G158" s="3" t="str">
        <f t="shared" ref="G158:G185" si="10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(1103, 255, 36, 1, 2, 2);</v>
      </c>
    </row>
    <row r="159" spans="1:7" x14ac:dyDescent="0.25">
      <c r="A159" s="3">
        <f t="shared" si="9"/>
        <v>1104</v>
      </c>
      <c r="B159" s="3">
        <f>B158</f>
        <v>255</v>
      </c>
      <c r="C159" s="3">
        <v>36</v>
      </c>
      <c r="D159" s="5">
        <v>0</v>
      </c>
      <c r="E159" s="5">
        <v>0</v>
      </c>
      <c r="F159" s="3">
        <v>1</v>
      </c>
      <c r="G159" s="3" t="str">
        <f t="shared" si="10"/>
        <v>insert into game_score (id, matchid, squad, goals, points, time_type) values (1104, 255, 36, 0, 0, 1);</v>
      </c>
    </row>
    <row r="160" spans="1:7" x14ac:dyDescent="0.25">
      <c r="A160" s="3">
        <f t="shared" si="9"/>
        <v>1105</v>
      </c>
      <c r="B160" s="3">
        <f>B158</f>
        <v>255</v>
      </c>
      <c r="C160" s="3">
        <v>502</v>
      </c>
      <c r="D160" s="5">
        <v>0</v>
      </c>
      <c r="E160" s="5">
        <v>0</v>
      </c>
      <c r="F160" s="3">
        <v>2</v>
      </c>
      <c r="G160" s="3" t="str">
        <f t="shared" si="10"/>
        <v>insert into game_score (id, matchid, squad, goals, points, time_type) values (1105, 255, 502, 0, 0, 2);</v>
      </c>
    </row>
    <row r="161" spans="1:7" x14ac:dyDescent="0.25">
      <c r="A161" s="3">
        <f t="shared" si="9"/>
        <v>1106</v>
      </c>
      <c r="B161" s="3">
        <f>B158</f>
        <v>255</v>
      </c>
      <c r="C161" s="3">
        <v>502</v>
      </c>
      <c r="D161" s="5">
        <v>0</v>
      </c>
      <c r="E161" s="5">
        <v>0</v>
      </c>
      <c r="F161" s="3">
        <v>1</v>
      </c>
      <c r="G161" s="3" t="str">
        <f t="shared" si="10"/>
        <v>insert into game_score (id, matchid, squad, goals, points, time_type) values (1106, 255, 502, 0, 0, 1);</v>
      </c>
    </row>
    <row r="162" spans="1:7" x14ac:dyDescent="0.25">
      <c r="A162" s="4">
        <f t="shared" si="9"/>
        <v>1107</v>
      </c>
      <c r="B162" s="4">
        <f>B158+1</f>
        <v>256</v>
      </c>
      <c r="C162" s="4">
        <v>359</v>
      </c>
      <c r="D162" s="6">
        <v>1</v>
      </c>
      <c r="E162" s="6">
        <v>0</v>
      </c>
      <c r="F162" s="4">
        <v>2</v>
      </c>
      <c r="G162" s="4" t="str">
        <f t="shared" si="10"/>
        <v>insert into game_score (id, matchid, squad, goals, points, time_type) values (1107, 256, 359, 1, 0, 2);</v>
      </c>
    </row>
    <row r="163" spans="1:7" x14ac:dyDescent="0.25">
      <c r="A163" s="4">
        <f t="shared" si="9"/>
        <v>1108</v>
      </c>
      <c r="B163" s="4">
        <f>B162</f>
        <v>256</v>
      </c>
      <c r="C163" s="4">
        <v>359</v>
      </c>
      <c r="D163" s="6">
        <v>1</v>
      </c>
      <c r="E163" s="6">
        <v>0</v>
      </c>
      <c r="F163" s="4">
        <v>1</v>
      </c>
      <c r="G163" s="4" t="str">
        <f t="shared" si="10"/>
        <v>insert into game_score (id, matchid, squad, goals, points, time_type) values (1108, 256, 359, 1, 0, 1);</v>
      </c>
    </row>
    <row r="164" spans="1:7" x14ac:dyDescent="0.25">
      <c r="A164" s="4">
        <f t="shared" si="9"/>
        <v>1109</v>
      </c>
      <c r="B164" s="4">
        <f>B162</f>
        <v>256</v>
      </c>
      <c r="C164" s="4">
        <v>972</v>
      </c>
      <c r="D164" s="6">
        <v>1</v>
      </c>
      <c r="E164" s="6">
        <v>0</v>
      </c>
      <c r="F164" s="4">
        <v>2</v>
      </c>
      <c r="G164" s="4" t="str">
        <f t="shared" si="10"/>
        <v>insert into game_score (id, matchid, squad, goals, points, time_type) values (1109, 256, 972, 1, 0, 2);</v>
      </c>
    </row>
    <row r="165" spans="1:7" x14ac:dyDescent="0.25">
      <c r="A165" s="4">
        <f t="shared" si="9"/>
        <v>1110</v>
      </c>
      <c r="B165" s="4">
        <f>B162</f>
        <v>256</v>
      </c>
      <c r="C165" s="4">
        <v>972</v>
      </c>
      <c r="D165" s="6">
        <v>0</v>
      </c>
      <c r="E165" s="6">
        <v>0</v>
      </c>
      <c r="F165" s="4">
        <v>1</v>
      </c>
      <c r="G165" s="4" t="str">
        <f t="shared" si="10"/>
        <v>insert into game_score (id, matchid, squad, goals, points, time_type) values (1110, 256, 972, 0, 0, 1);</v>
      </c>
    </row>
    <row r="166" spans="1:7" x14ac:dyDescent="0.25">
      <c r="A166" s="4">
        <f t="shared" si="9"/>
        <v>1111</v>
      </c>
      <c r="B166" s="4">
        <f>B163</f>
        <v>256</v>
      </c>
      <c r="C166" s="4">
        <v>359</v>
      </c>
      <c r="D166" s="6">
        <v>1</v>
      </c>
      <c r="E166" s="6">
        <v>1</v>
      </c>
      <c r="F166" s="4">
        <v>4</v>
      </c>
      <c r="G166" s="4" t="str">
        <f t="shared" si="10"/>
        <v>insert into game_score (id, matchid, squad, goals, points, time_type) values (1111, 256, 359, 1, 1, 4);</v>
      </c>
    </row>
    <row r="167" spans="1:7" x14ac:dyDescent="0.25">
      <c r="A167" s="4">
        <f t="shared" si="9"/>
        <v>1112</v>
      </c>
      <c r="B167" s="4">
        <f>B164</f>
        <v>256</v>
      </c>
      <c r="C167" s="4">
        <v>359</v>
      </c>
      <c r="D167" s="6">
        <v>1</v>
      </c>
      <c r="E167" s="6">
        <v>0</v>
      </c>
      <c r="F167" s="4">
        <v>3</v>
      </c>
      <c r="G167" s="4" t="str">
        <f t="shared" si="10"/>
        <v>insert into game_score (id, matchid, squad, goals, points, time_type) values (1112, 256, 359, 1, 0, 3);</v>
      </c>
    </row>
    <row r="168" spans="1:7" x14ac:dyDescent="0.25">
      <c r="A168" s="4">
        <f t="shared" si="9"/>
        <v>1113</v>
      </c>
      <c r="B168" s="4">
        <f>B165</f>
        <v>256</v>
      </c>
      <c r="C168" s="4">
        <v>972</v>
      </c>
      <c r="D168" s="6">
        <v>1</v>
      </c>
      <c r="E168" s="6">
        <v>1</v>
      </c>
      <c r="F168" s="4">
        <v>4</v>
      </c>
      <c r="G168" s="4" t="str">
        <f t="shared" si="10"/>
        <v>insert into game_score (id, matchid, squad, goals, points, time_type) values (1113, 256, 972, 1, 1, 4);</v>
      </c>
    </row>
    <row r="169" spans="1:7" x14ac:dyDescent="0.25">
      <c r="A169" s="4">
        <f t="shared" si="9"/>
        <v>1114</v>
      </c>
      <c r="B169" s="4">
        <f>B166</f>
        <v>256</v>
      </c>
      <c r="C169" s="4">
        <v>972</v>
      </c>
      <c r="D169" s="6">
        <v>1</v>
      </c>
      <c r="E169" s="6">
        <v>0</v>
      </c>
      <c r="F169" s="4">
        <v>3</v>
      </c>
      <c r="G169" s="4" t="str">
        <f t="shared" si="10"/>
        <v>insert into game_score (id, matchid, squad, goals, points, time_type) values (1114, 256, 972, 1, 0, 3);</v>
      </c>
    </row>
    <row r="170" spans="1:7" x14ac:dyDescent="0.25">
      <c r="A170" s="3">
        <f t="shared" si="9"/>
        <v>1115</v>
      </c>
      <c r="B170" s="3">
        <f>B162+1</f>
        <v>257</v>
      </c>
      <c r="C170" s="3">
        <v>36</v>
      </c>
      <c r="D170" s="5">
        <v>5</v>
      </c>
      <c r="E170" s="5">
        <v>2</v>
      </c>
      <c r="F170" s="3">
        <v>2</v>
      </c>
      <c r="G170" s="3" t="str">
        <f t="shared" si="10"/>
        <v>insert into game_score (id, matchid, squad, goals, points, time_type) values (1115, 257, 36, 5, 2, 2);</v>
      </c>
    </row>
    <row r="171" spans="1:7" x14ac:dyDescent="0.25">
      <c r="A171" s="3">
        <f t="shared" si="9"/>
        <v>1116</v>
      </c>
      <c r="B171" s="3">
        <f>B170</f>
        <v>257</v>
      </c>
      <c r="C171" s="3">
        <v>36</v>
      </c>
      <c r="D171" s="5">
        <v>1</v>
      </c>
      <c r="E171" s="5">
        <v>0</v>
      </c>
      <c r="F171" s="3">
        <v>1</v>
      </c>
      <c r="G171" s="3" t="str">
        <f t="shared" si="10"/>
        <v>insert into game_score (id, matchid, squad, goals, points, time_type) values (1116, 257, 36, 1, 0, 1);</v>
      </c>
    </row>
    <row r="172" spans="1:7" x14ac:dyDescent="0.25">
      <c r="A172" s="3">
        <f t="shared" si="9"/>
        <v>1117</v>
      </c>
      <c r="B172" s="3">
        <f>B170</f>
        <v>257</v>
      </c>
      <c r="C172" s="3">
        <v>81</v>
      </c>
      <c r="D172" s="5">
        <v>0</v>
      </c>
      <c r="E172" s="5">
        <v>0</v>
      </c>
      <c r="F172" s="3">
        <v>2</v>
      </c>
      <c r="G172" s="3" t="str">
        <f t="shared" si="10"/>
        <v>insert into game_score (id, matchid, squad, goals, points, time_type) values (1117, 257, 81, 0, 0, 2);</v>
      </c>
    </row>
    <row r="173" spans="1:7" x14ac:dyDescent="0.25">
      <c r="A173" s="3">
        <f t="shared" si="9"/>
        <v>1118</v>
      </c>
      <c r="B173" s="3">
        <f>B170</f>
        <v>257</v>
      </c>
      <c r="C173" s="3">
        <v>81</v>
      </c>
      <c r="D173" s="5">
        <v>0</v>
      </c>
      <c r="E173" s="5">
        <v>0</v>
      </c>
      <c r="F173" s="3">
        <v>1</v>
      </c>
      <c r="G173" s="3" t="str">
        <f t="shared" si="10"/>
        <v>insert into game_score (id, matchid, squad, goals, points, time_type) values (1118, 257, 81, 0, 0, 1);</v>
      </c>
    </row>
    <row r="174" spans="1:7" x14ac:dyDescent="0.25">
      <c r="A174" s="4">
        <f t="shared" si="9"/>
        <v>1119</v>
      </c>
      <c r="B174" s="4">
        <f>B170+1</f>
        <v>258</v>
      </c>
      <c r="C174" s="4">
        <v>52</v>
      </c>
      <c r="D174" s="6">
        <v>2</v>
      </c>
      <c r="E174" s="6">
        <v>0</v>
      </c>
      <c r="F174" s="4">
        <v>2</v>
      </c>
      <c r="G174" s="4" t="str">
        <f t="shared" si="10"/>
        <v>insert into game_score (id, matchid, squad, goals, points, time_type) values (1119, 258, 52, 2, 0, 2);</v>
      </c>
    </row>
    <row r="175" spans="1:7" x14ac:dyDescent="0.25">
      <c r="A175" s="4">
        <f t="shared" si="9"/>
        <v>1120</v>
      </c>
      <c r="B175" s="4">
        <f>B174</f>
        <v>258</v>
      </c>
      <c r="C175" s="4">
        <v>52</v>
      </c>
      <c r="D175" s="6">
        <v>1</v>
      </c>
      <c r="E175" s="6">
        <v>0</v>
      </c>
      <c r="F175" s="4">
        <v>1</v>
      </c>
      <c r="G175" s="4" t="str">
        <f t="shared" si="10"/>
        <v>insert into game_score (id, matchid, squad, goals, points, time_type) values (1120, 258, 52, 1, 0, 1);</v>
      </c>
    </row>
    <row r="176" spans="1:7" x14ac:dyDescent="0.25">
      <c r="A176" s="4">
        <f t="shared" si="9"/>
        <v>1121</v>
      </c>
      <c r="B176" s="4">
        <f>B174</f>
        <v>258</v>
      </c>
      <c r="C176" s="4">
        <v>359</v>
      </c>
      <c r="D176" s="6">
        <v>3</v>
      </c>
      <c r="E176" s="6">
        <v>2</v>
      </c>
      <c r="F176" s="4">
        <v>2</v>
      </c>
      <c r="G176" s="4" t="str">
        <f t="shared" si="10"/>
        <v>insert into game_score (id, matchid, squad, goals, points, time_type) values (1121, 258, 359, 3, 2, 2);</v>
      </c>
    </row>
    <row r="177" spans="1:7" x14ac:dyDescent="0.25">
      <c r="A177" s="4">
        <f t="shared" si="9"/>
        <v>1122</v>
      </c>
      <c r="B177" s="4">
        <f>B174</f>
        <v>258</v>
      </c>
      <c r="C177" s="4">
        <v>359</v>
      </c>
      <c r="D177" s="6">
        <v>2</v>
      </c>
      <c r="E177" s="6">
        <v>0</v>
      </c>
      <c r="F177" s="4">
        <v>1</v>
      </c>
      <c r="G177" s="4" t="str">
        <f t="shared" si="10"/>
        <v>insert into game_score (id, matchid, squad, goals, points, time_type) values (1122, 258, 359, 2, 0, 1);</v>
      </c>
    </row>
    <row r="178" spans="1:7" x14ac:dyDescent="0.25">
      <c r="A178" s="3">
        <f t="shared" si="9"/>
        <v>1123</v>
      </c>
      <c r="B178" s="3">
        <f>B174+1</f>
        <v>259</v>
      </c>
      <c r="C178" s="3">
        <v>81</v>
      </c>
      <c r="D178" s="5">
        <v>2</v>
      </c>
      <c r="E178" s="5">
        <v>2</v>
      </c>
      <c r="F178" s="3">
        <v>2</v>
      </c>
      <c r="G178" s="3" t="str">
        <f t="shared" si="10"/>
        <v>insert into game_score (id, matchid, squad, goals, points, time_type) values (1123, 259, 81, 2, 2, 2);</v>
      </c>
    </row>
    <row r="179" spans="1:7" x14ac:dyDescent="0.25">
      <c r="A179" s="3">
        <f t="shared" si="9"/>
        <v>1124</v>
      </c>
      <c r="B179" s="3">
        <f>B178</f>
        <v>259</v>
      </c>
      <c r="C179" s="3">
        <v>81</v>
      </c>
      <c r="D179" s="5">
        <v>2</v>
      </c>
      <c r="E179" s="5">
        <v>0</v>
      </c>
      <c r="F179" s="3">
        <v>1</v>
      </c>
      <c r="G179" s="3" t="str">
        <f t="shared" si="10"/>
        <v>insert into game_score (id, matchid, squad, goals, points, time_type) values (1124, 259, 81, 2, 0, 1);</v>
      </c>
    </row>
    <row r="180" spans="1:7" x14ac:dyDescent="0.25">
      <c r="A180" s="3">
        <f t="shared" si="9"/>
        <v>1125</v>
      </c>
      <c r="B180" s="3">
        <f>B178</f>
        <v>259</v>
      </c>
      <c r="C180" s="3">
        <v>52</v>
      </c>
      <c r="D180" s="5">
        <v>0</v>
      </c>
      <c r="E180" s="5">
        <v>0</v>
      </c>
      <c r="F180" s="3">
        <v>2</v>
      </c>
      <c r="G180" s="3" t="str">
        <f t="shared" si="10"/>
        <v>insert into game_score (id, matchid, squad, goals, points, time_type) values (1125, 259, 52, 0, 0, 2);</v>
      </c>
    </row>
    <row r="181" spans="1:7" x14ac:dyDescent="0.25">
      <c r="A181" s="3">
        <f t="shared" si="9"/>
        <v>1126</v>
      </c>
      <c r="B181" s="3">
        <f>B178</f>
        <v>259</v>
      </c>
      <c r="C181" s="3">
        <v>52</v>
      </c>
      <c r="D181" s="5">
        <v>0</v>
      </c>
      <c r="E181" s="5">
        <v>0</v>
      </c>
      <c r="F181" s="3">
        <v>1</v>
      </c>
      <c r="G181" s="3" t="str">
        <f t="shared" si="10"/>
        <v>insert into game_score (id, matchid, squad, goals, points, time_type) values (1126, 259, 52, 0, 0, 1);</v>
      </c>
    </row>
    <row r="182" spans="1:7" x14ac:dyDescent="0.25">
      <c r="A182" s="4">
        <f t="shared" si="9"/>
        <v>1127</v>
      </c>
      <c r="B182" s="4">
        <f>B178+1</f>
        <v>260</v>
      </c>
      <c r="C182" s="4">
        <v>359</v>
      </c>
      <c r="D182" s="6">
        <v>1</v>
      </c>
      <c r="E182" s="6">
        <v>0</v>
      </c>
      <c r="F182" s="4">
        <v>2</v>
      </c>
      <c r="G182" s="4" t="str">
        <f t="shared" si="10"/>
        <v>insert into game_score (id, matchid, squad, goals, points, time_type) values (1127, 260, 359, 1, 0, 2);</v>
      </c>
    </row>
    <row r="183" spans="1:7" x14ac:dyDescent="0.25">
      <c r="A183" s="4">
        <f t="shared" si="9"/>
        <v>1128</v>
      </c>
      <c r="B183" s="4">
        <f>B182</f>
        <v>260</v>
      </c>
      <c r="C183" s="4">
        <v>359</v>
      </c>
      <c r="D183" s="6">
        <v>1</v>
      </c>
      <c r="E183" s="6">
        <v>0</v>
      </c>
      <c r="F183" s="4">
        <v>1</v>
      </c>
      <c r="G183" s="4" t="str">
        <f t="shared" si="10"/>
        <v>insert into game_score (id, matchid, squad, goals, points, time_type) values (1128, 260, 359, 1, 0, 1);</v>
      </c>
    </row>
    <row r="184" spans="1:7" x14ac:dyDescent="0.25">
      <c r="A184" s="4">
        <f t="shared" si="9"/>
        <v>1129</v>
      </c>
      <c r="B184" s="4">
        <f>B182</f>
        <v>260</v>
      </c>
      <c r="C184" s="4">
        <v>36</v>
      </c>
      <c r="D184" s="6">
        <v>4</v>
      </c>
      <c r="E184" s="6">
        <v>2</v>
      </c>
      <c r="F184" s="4">
        <v>2</v>
      </c>
      <c r="G184" s="4" t="str">
        <f t="shared" si="10"/>
        <v>insert into game_score (id, matchid, squad, goals, points, time_type) values (1129, 260, 36, 4, 2, 2);</v>
      </c>
    </row>
    <row r="185" spans="1:7" x14ac:dyDescent="0.25">
      <c r="A185" s="4">
        <f t="shared" si="9"/>
        <v>1130</v>
      </c>
      <c r="B185" s="4">
        <f>B182</f>
        <v>260</v>
      </c>
      <c r="C185" s="4">
        <v>36</v>
      </c>
      <c r="D185" s="6">
        <v>2</v>
      </c>
      <c r="E185" s="6">
        <v>0</v>
      </c>
      <c r="F185" s="4">
        <v>1</v>
      </c>
      <c r="G185" s="4" t="str">
        <f t="shared" si="10"/>
        <v>insert into game_score (id, matchid, squad, goals, points, time_type) values (1130, 260, 36, 2,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'1968'!A17+1</f>
        <v>49</v>
      </c>
      <c r="B2">
        <v>1972</v>
      </c>
      <c r="C2" t="s">
        <v>13</v>
      </c>
      <c r="D2">
        <v>49228</v>
      </c>
      <c r="G2" t="str">
        <f t="shared" ref="G2:G25" si="0">"insert into group_stage (id, tournament, group_code, squad) values (" &amp; A2 &amp; ", " &amp; B2 &amp; ", '" &amp; C2 &amp; "', " &amp; D2 &amp;  ");"</f>
        <v>insert into group_stage (id, tournament, group_code, squad) values (49, 1972, 'A', 49228);</v>
      </c>
    </row>
    <row r="3" spans="1:7" x14ac:dyDescent="0.25">
      <c r="A3">
        <f>A2+1</f>
        <v>50</v>
      </c>
      <c r="B3">
        <f>B2</f>
        <v>1972</v>
      </c>
      <c r="C3" t="s">
        <v>13</v>
      </c>
      <c r="D3">
        <v>60</v>
      </c>
      <c r="G3" t="str">
        <f t="shared" si="0"/>
        <v>insert into group_stage (id, tournament, group_code, squad) values (50, 1972, 'A', 60);</v>
      </c>
    </row>
    <row r="4" spans="1:7" x14ac:dyDescent="0.25">
      <c r="A4">
        <f t="shared" ref="A4:A25" si="1">A3+1</f>
        <v>51</v>
      </c>
      <c r="B4">
        <f t="shared" ref="B4:B25" si="2">B3</f>
        <v>1972</v>
      </c>
      <c r="C4" t="s">
        <v>13</v>
      </c>
      <c r="D4">
        <v>212</v>
      </c>
      <c r="G4" t="str">
        <f t="shared" si="0"/>
        <v>insert into group_stage (id, tournament, group_code, squad) values (51, 1972, 'A', 212);</v>
      </c>
    </row>
    <row r="5" spans="1:7" x14ac:dyDescent="0.25">
      <c r="A5">
        <f t="shared" si="1"/>
        <v>52</v>
      </c>
      <c r="B5">
        <f t="shared" si="2"/>
        <v>1972</v>
      </c>
      <c r="C5" t="s">
        <v>13</v>
      </c>
      <c r="D5">
        <v>1</v>
      </c>
      <c r="G5" t="str">
        <f t="shared" si="0"/>
        <v>insert into group_stage (id, tournament, group_code, squad) values (52, 1972, 'A', 1);</v>
      </c>
    </row>
    <row r="6" spans="1:7" x14ac:dyDescent="0.25">
      <c r="A6">
        <f t="shared" si="1"/>
        <v>53</v>
      </c>
      <c r="B6">
        <f t="shared" si="2"/>
        <v>1972</v>
      </c>
      <c r="C6" t="s">
        <v>14</v>
      </c>
      <c r="D6">
        <v>7097</v>
      </c>
      <c r="G6" t="str">
        <f t="shared" si="0"/>
        <v>insert into group_stage (id, tournament, group_code, squad) values (53, 1972, 'B', 7097);</v>
      </c>
    </row>
    <row r="7" spans="1:7" x14ac:dyDescent="0.25">
      <c r="A7">
        <f t="shared" si="1"/>
        <v>54</v>
      </c>
      <c r="B7">
        <f t="shared" si="2"/>
        <v>1972</v>
      </c>
      <c r="C7" t="s">
        <v>14</v>
      </c>
      <c r="D7">
        <v>951</v>
      </c>
      <c r="G7" t="str">
        <f t="shared" si="0"/>
        <v>insert into group_stage (id, tournament, group_code, squad) values (54, 1972, 'B', 951);</v>
      </c>
    </row>
    <row r="8" spans="1:7" x14ac:dyDescent="0.25">
      <c r="A8">
        <f t="shared" si="1"/>
        <v>55</v>
      </c>
      <c r="B8">
        <f t="shared" si="2"/>
        <v>1972</v>
      </c>
      <c r="C8" t="s">
        <v>14</v>
      </c>
      <c r="D8">
        <v>52</v>
      </c>
      <c r="G8" t="str">
        <f t="shared" si="0"/>
        <v>insert into group_stage (id, tournament, group_code, squad) values (55, 1972, 'B', 52);</v>
      </c>
    </row>
    <row r="9" spans="1:7" x14ac:dyDescent="0.25">
      <c r="A9">
        <f t="shared" si="1"/>
        <v>56</v>
      </c>
      <c r="B9">
        <f t="shared" si="2"/>
        <v>1972</v>
      </c>
      <c r="C9" t="s">
        <v>14</v>
      </c>
      <c r="D9">
        <v>249</v>
      </c>
      <c r="G9" t="str">
        <f t="shared" si="0"/>
        <v>insert into group_stage (id, tournament, group_code, squad) values (56, 1972, 'B', 249);</v>
      </c>
    </row>
    <row r="10" spans="1:7" x14ac:dyDescent="0.25">
      <c r="A10">
        <f t="shared" si="1"/>
        <v>57</v>
      </c>
      <c r="B10">
        <f t="shared" si="2"/>
        <v>1972</v>
      </c>
      <c r="C10" t="s">
        <v>15</v>
      </c>
      <c r="D10">
        <v>36</v>
      </c>
      <c r="G10" t="str">
        <f t="shared" si="0"/>
        <v>insert into group_stage (id, tournament, group_code, squad) values (57, 1972, 'C', 36);</v>
      </c>
    </row>
    <row r="11" spans="1:7" x14ac:dyDescent="0.25">
      <c r="A11">
        <f t="shared" si="1"/>
        <v>58</v>
      </c>
      <c r="B11">
        <f t="shared" si="2"/>
        <v>1972</v>
      </c>
      <c r="C11" t="s">
        <v>15</v>
      </c>
      <c r="D11">
        <v>98</v>
      </c>
      <c r="G11" t="str">
        <f t="shared" si="0"/>
        <v>insert into group_stage (id, tournament, group_code, squad) values (58, 1972, 'C', 98);</v>
      </c>
    </row>
    <row r="12" spans="1:7" x14ac:dyDescent="0.25">
      <c r="A12">
        <f t="shared" si="1"/>
        <v>59</v>
      </c>
      <c r="B12">
        <f t="shared" si="2"/>
        <v>1972</v>
      </c>
      <c r="C12" t="s">
        <v>15</v>
      </c>
      <c r="D12">
        <v>45</v>
      </c>
      <c r="G12" t="str">
        <f t="shared" si="0"/>
        <v>insert into group_stage (id, tournament, group_code, squad) values (59, 1972, 'C', 45);</v>
      </c>
    </row>
    <row r="13" spans="1:7" x14ac:dyDescent="0.25">
      <c r="A13">
        <f t="shared" si="1"/>
        <v>60</v>
      </c>
      <c r="B13">
        <f t="shared" si="2"/>
        <v>1972</v>
      </c>
      <c r="C13" t="s">
        <v>15</v>
      </c>
      <c r="D13">
        <v>55</v>
      </c>
      <c r="G13" t="str">
        <f t="shared" si="0"/>
        <v>insert into group_stage (id, tournament, group_code, squad) values (60, 1972, 'C', 55);</v>
      </c>
    </row>
    <row r="14" spans="1:7" x14ac:dyDescent="0.25">
      <c r="A14">
        <f t="shared" si="1"/>
        <v>61</v>
      </c>
      <c r="B14">
        <f t="shared" si="2"/>
        <v>1972</v>
      </c>
      <c r="C14" t="s">
        <v>16</v>
      </c>
      <c r="D14">
        <v>4930</v>
      </c>
      <c r="G14" t="str">
        <f t="shared" si="0"/>
        <v>insert into group_stage (id, tournament, group_code, squad) values (61, 1972, 'D', 4930);</v>
      </c>
    </row>
    <row r="15" spans="1:7" x14ac:dyDescent="0.25">
      <c r="A15">
        <f t="shared" si="1"/>
        <v>62</v>
      </c>
      <c r="B15">
        <f t="shared" si="2"/>
        <v>1972</v>
      </c>
      <c r="C15" t="s">
        <v>16</v>
      </c>
      <c r="D15">
        <v>233</v>
      </c>
      <c r="G15" t="str">
        <f t="shared" si="0"/>
        <v>insert into group_stage (id, tournament, group_code, squad) values (62, 1972, 'D', 233);</v>
      </c>
    </row>
    <row r="16" spans="1:7" x14ac:dyDescent="0.25">
      <c r="A16">
        <f t="shared" si="1"/>
        <v>63</v>
      </c>
      <c r="B16">
        <f t="shared" si="2"/>
        <v>1972</v>
      </c>
      <c r="C16" t="s">
        <v>16</v>
      </c>
      <c r="D16">
        <v>48</v>
      </c>
      <c r="G16" t="str">
        <f t="shared" si="0"/>
        <v>insert into group_stage (id, tournament, group_code, squad) values (63, 1972, 'D', 48);</v>
      </c>
    </row>
    <row r="17" spans="1:7" x14ac:dyDescent="0.25">
      <c r="A17">
        <f t="shared" si="1"/>
        <v>64</v>
      </c>
      <c r="B17">
        <f t="shared" si="2"/>
        <v>1972</v>
      </c>
      <c r="C17" t="s">
        <v>16</v>
      </c>
      <c r="D17">
        <v>57</v>
      </c>
      <c r="G17" t="str">
        <f t="shared" si="0"/>
        <v>insert into group_stage (id, tournament, group_code, squad) values (64, 1972, 'D', 57);</v>
      </c>
    </row>
    <row r="18" spans="1:7" x14ac:dyDescent="0.25">
      <c r="A18">
        <f t="shared" si="1"/>
        <v>65</v>
      </c>
      <c r="B18">
        <f t="shared" si="2"/>
        <v>1972</v>
      </c>
      <c r="C18" t="str">
        <f>"1"</f>
        <v>1</v>
      </c>
      <c r="D18">
        <v>49228</v>
      </c>
      <c r="G18" t="str">
        <f t="shared" si="0"/>
        <v>insert into group_stage (id, tournament, group_code, squad) values (65, 1972, '1', 49228);</v>
      </c>
    </row>
    <row r="19" spans="1:7" x14ac:dyDescent="0.25">
      <c r="A19">
        <f t="shared" si="1"/>
        <v>66</v>
      </c>
      <c r="B19">
        <f t="shared" si="2"/>
        <v>1972</v>
      </c>
      <c r="C19" t="str">
        <f t="shared" ref="C19:C21" si="3">"1"</f>
        <v>1</v>
      </c>
      <c r="D19">
        <v>52</v>
      </c>
      <c r="G19" t="str">
        <f t="shared" si="0"/>
        <v>insert into group_stage (id, tournament, group_code, squad) values (66, 1972, '1', 52);</v>
      </c>
    </row>
    <row r="20" spans="1:7" x14ac:dyDescent="0.25">
      <c r="A20">
        <f t="shared" si="1"/>
        <v>67</v>
      </c>
      <c r="B20">
        <f t="shared" si="2"/>
        <v>1972</v>
      </c>
      <c r="C20" t="str">
        <f t="shared" si="3"/>
        <v>1</v>
      </c>
      <c r="D20">
        <v>36</v>
      </c>
      <c r="G20" t="str">
        <f t="shared" si="0"/>
        <v>insert into group_stage (id, tournament, group_code, squad) values (67, 1972, '1', 36);</v>
      </c>
    </row>
    <row r="21" spans="1:7" x14ac:dyDescent="0.25">
      <c r="A21">
        <f t="shared" si="1"/>
        <v>68</v>
      </c>
      <c r="B21">
        <f t="shared" si="2"/>
        <v>1972</v>
      </c>
      <c r="C21" t="str">
        <f t="shared" si="3"/>
        <v>1</v>
      </c>
      <c r="D21">
        <v>4930</v>
      </c>
      <c r="G21" t="str">
        <f t="shared" si="0"/>
        <v>insert into group_stage (id, tournament, group_code, squad) values (68, 1972, '1', 4930);</v>
      </c>
    </row>
    <row r="22" spans="1:7" x14ac:dyDescent="0.25">
      <c r="A22">
        <f t="shared" si="1"/>
        <v>69</v>
      </c>
      <c r="B22">
        <f t="shared" si="2"/>
        <v>1972</v>
      </c>
      <c r="C22" t="str">
        <f>"2"</f>
        <v>2</v>
      </c>
      <c r="D22">
        <v>7097</v>
      </c>
      <c r="G22" t="str">
        <f t="shared" si="0"/>
        <v>insert into group_stage (id, tournament, group_code, squad) values (69, 1972, '2', 7097);</v>
      </c>
    </row>
    <row r="23" spans="1:7" x14ac:dyDescent="0.25">
      <c r="A23">
        <f t="shared" si="1"/>
        <v>70</v>
      </c>
      <c r="B23">
        <f t="shared" si="2"/>
        <v>1972</v>
      </c>
      <c r="C23" t="str">
        <f>"2"</f>
        <v>2</v>
      </c>
      <c r="D23">
        <v>212</v>
      </c>
      <c r="G23" t="str">
        <f t="shared" si="0"/>
        <v>insert into group_stage (id, tournament, group_code, squad) values (70, 1972, '2', 212);</v>
      </c>
    </row>
    <row r="24" spans="1:7" x14ac:dyDescent="0.25">
      <c r="A24">
        <f t="shared" si="1"/>
        <v>71</v>
      </c>
      <c r="B24">
        <f t="shared" si="2"/>
        <v>1972</v>
      </c>
      <c r="C24" t="str">
        <f>"2"</f>
        <v>2</v>
      </c>
      <c r="D24">
        <v>45</v>
      </c>
      <c r="G24" t="str">
        <f t="shared" si="0"/>
        <v>insert into group_stage (id, tournament, group_code, squad) values (71, 1972, '2', 45);</v>
      </c>
    </row>
    <row r="25" spans="1:7" x14ac:dyDescent="0.25">
      <c r="A25">
        <f t="shared" si="1"/>
        <v>72</v>
      </c>
      <c r="B25">
        <f t="shared" si="2"/>
        <v>1972</v>
      </c>
      <c r="C25" t="str">
        <f>"2"</f>
        <v>2</v>
      </c>
      <c r="D25">
        <v>49</v>
      </c>
      <c r="G25" t="str">
        <f t="shared" si="0"/>
        <v>insert into group_stage (id, tournament, group_code, squad) values (72, 1972, '2', 49);</v>
      </c>
    </row>
    <row r="27" spans="1:7" x14ac:dyDescent="0.25">
      <c r="A27" s="8" t="s">
        <v>1</v>
      </c>
      <c r="B27" s="1" t="s">
        <v>6</v>
      </c>
      <c r="C27" s="1" t="s">
        <v>7</v>
      </c>
      <c r="D27" s="1" t="s">
        <v>8</v>
      </c>
      <c r="E27" s="1" t="s">
        <v>10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'1968'!A51+1</f>
        <v>261</v>
      </c>
      <c r="B28" s="2" t="str">
        <f>"1972-08-27"</f>
        <v>1972-08-27</v>
      </c>
      <c r="C28">
        <v>2</v>
      </c>
      <c r="D28">
        <v>49</v>
      </c>
      <c r="E28">
        <v>1</v>
      </c>
      <c r="G28" t="str">
        <f t="shared" ref="G28:G65" si="4">"insert into game (matchid, matchdate, game_type, country) values (" &amp; A28 &amp; ", '" &amp; B28 &amp; "', " &amp; C28 &amp; ", " &amp; D28 &amp;  ");"</f>
        <v>insert into game (matchid, matchdate, game_type, country) values (261, '1972-08-27', 2, 49);</v>
      </c>
    </row>
    <row r="29" spans="1:7" x14ac:dyDescent="0.25">
      <c r="A29">
        <f t="shared" ref="A29:A65" si="5">A28+1</f>
        <v>262</v>
      </c>
      <c r="B29" s="2" t="str">
        <f>"1972-08-27"</f>
        <v>1972-08-27</v>
      </c>
      <c r="C29">
        <v>2</v>
      </c>
      <c r="D29">
        <f>D28</f>
        <v>49</v>
      </c>
      <c r="E29">
        <v>2</v>
      </c>
      <c r="G29" t="str">
        <f t="shared" si="4"/>
        <v>insert into game (matchid, matchdate, game_type, country) values (262, '1972-08-27', 2, 49);</v>
      </c>
    </row>
    <row r="30" spans="1:7" x14ac:dyDescent="0.25">
      <c r="A30">
        <f t="shared" si="5"/>
        <v>263</v>
      </c>
      <c r="B30" s="2" t="str">
        <f>"1972-08-29"</f>
        <v>1972-08-29</v>
      </c>
      <c r="C30">
        <v>2</v>
      </c>
      <c r="D30">
        <f t="shared" ref="D30:D65" si="6">D29</f>
        <v>49</v>
      </c>
      <c r="E30">
        <v>9</v>
      </c>
      <c r="G30" t="str">
        <f t="shared" si="4"/>
        <v>insert into game (matchid, matchdate, game_type, country) values (263, '1972-08-29', 2, 49);</v>
      </c>
    </row>
    <row r="31" spans="1:7" x14ac:dyDescent="0.25">
      <c r="A31">
        <f t="shared" si="5"/>
        <v>264</v>
      </c>
      <c r="B31" s="2" t="str">
        <f>"1972-08-29"</f>
        <v>1972-08-29</v>
      </c>
      <c r="C31">
        <v>2</v>
      </c>
      <c r="D31">
        <f t="shared" si="6"/>
        <v>49</v>
      </c>
      <c r="E31">
        <v>10</v>
      </c>
      <c r="G31" t="str">
        <f t="shared" si="4"/>
        <v>insert into game (matchid, matchdate, game_type, country) values (264, '1972-08-29', 2, 49);</v>
      </c>
    </row>
    <row r="32" spans="1:7" x14ac:dyDescent="0.25">
      <c r="A32">
        <f t="shared" si="5"/>
        <v>265</v>
      </c>
      <c r="B32" s="2" t="str">
        <f>"1972-08-31"</f>
        <v>1972-08-31</v>
      </c>
      <c r="C32">
        <v>2</v>
      </c>
      <c r="D32">
        <f t="shared" si="6"/>
        <v>49</v>
      </c>
      <c r="E32">
        <v>17</v>
      </c>
      <c r="G32" t="str">
        <f t="shared" si="4"/>
        <v>insert into game (matchid, matchdate, game_type, country) values (265, '1972-08-31', 2, 49);</v>
      </c>
    </row>
    <row r="33" spans="1:7" x14ac:dyDescent="0.25">
      <c r="A33">
        <f t="shared" si="5"/>
        <v>266</v>
      </c>
      <c r="B33" s="2" t="str">
        <f>"1972-08-31"</f>
        <v>1972-08-31</v>
      </c>
      <c r="C33">
        <v>2</v>
      </c>
      <c r="D33">
        <f t="shared" si="6"/>
        <v>49</v>
      </c>
      <c r="E33">
        <v>18</v>
      </c>
      <c r="G33" t="str">
        <f t="shared" si="4"/>
        <v>insert into game (matchid, matchdate, game_type, country) values (266, '1972-08-31', 2, 49);</v>
      </c>
    </row>
    <row r="34" spans="1:7" x14ac:dyDescent="0.25">
      <c r="A34">
        <f t="shared" si="5"/>
        <v>267</v>
      </c>
      <c r="B34" s="2" t="str">
        <f>"1972-08-28"</f>
        <v>1972-08-28</v>
      </c>
      <c r="C34">
        <v>2</v>
      </c>
      <c r="D34">
        <f t="shared" si="6"/>
        <v>49</v>
      </c>
      <c r="E34">
        <v>5</v>
      </c>
      <c r="G34" t="str">
        <f t="shared" si="4"/>
        <v>insert into game (matchid, matchdate, game_type, country) values (267, '1972-08-28', 2, 49);</v>
      </c>
    </row>
    <row r="35" spans="1:7" x14ac:dyDescent="0.25">
      <c r="A35">
        <f t="shared" si="5"/>
        <v>268</v>
      </c>
      <c r="B35" s="2" t="str">
        <f>"1972-08-28"</f>
        <v>1972-08-28</v>
      </c>
      <c r="C35">
        <v>2</v>
      </c>
      <c r="D35">
        <f t="shared" si="6"/>
        <v>49</v>
      </c>
      <c r="E35">
        <v>6</v>
      </c>
      <c r="G35" t="str">
        <f t="shared" si="4"/>
        <v>insert into game (matchid, matchdate, game_type, country) values (268, '1972-08-28', 2, 49);</v>
      </c>
    </row>
    <row r="36" spans="1:7" x14ac:dyDescent="0.25">
      <c r="A36">
        <f t="shared" si="5"/>
        <v>269</v>
      </c>
      <c r="B36" s="2" t="str">
        <f>"1972-08-30"</f>
        <v>1972-08-30</v>
      </c>
      <c r="C36">
        <v>2</v>
      </c>
      <c r="D36">
        <f t="shared" si="6"/>
        <v>49</v>
      </c>
      <c r="E36">
        <v>13</v>
      </c>
      <c r="G36" t="str">
        <f t="shared" si="4"/>
        <v>insert into game (matchid, matchdate, game_type, country) values (269, '1972-08-30', 2, 49);</v>
      </c>
    </row>
    <row r="37" spans="1:7" x14ac:dyDescent="0.25">
      <c r="A37">
        <f t="shared" si="5"/>
        <v>270</v>
      </c>
      <c r="B37" s="2" t="str">
        <f>"1972-08-30"</f>
        <v>1972-08-30</v>
      </c>
      <c r="C37">
        <v>2</v>
      </c>
      <c r="D37">
        <f t="shared" si="6"/>
        <v>49</v>
      </c>
      <c r="E37">
        <v>14</v>
      </c>
      <c r="G37" t="str">
        <f t="shared" si="4"/>
        <v>insert into game (matchid, matchdate, game_type, country) values (270, '1972-08-30', 2, 49);</v>
      </c>
    </row>
    <row r="38" spans="1:7" x14ac:dyDescent="0.25">
      <c r="A38">
        <f t="shared" si="5"/>
        <v>271</v>
      </c>
      <c r="B38" s="2" t="str">
        <f>"1972-00-01"</f>
        <v>1972-00-01</v>
      </c>
      <c r="C38">
        <v>2</v>
      </c>
      <c r="D38">
        <f t="shared" si="6"/>
        <v>49</v>
      </c>
      <c r="E38">
        <v>21</v>
      </c>
      <c r="G38" t="str">
        <f t="shared" si="4"/>
        <v>insert into game (matchid, matchdate, game_type, country) values (271, '1972-00-01', 2, 49);</v>
      </c>
    </row>
    <row r="39" spans="1:7" x14ac:dyDescent="0.25">
      <c r="A39">
        <f t="shared" si="5"/>
        <v>272</v>
      </c>
      <c r="B39" s="2" t="str">
        <f>"1972-00-01"</f>
        <v>1972-00-01</v>
      </c>
      <c r="C39">
        <v>2</v>
      </c>
      <c r="D39">
        <f t="shared" si="6"/>
        <v>49</v>
      </c>
      <c r="E39">
        <v>22</v>
      </c>
      <c r="G39" t="str">
        <f t="shared" si="4"/>
        <v>insert into game (matchid, matchdate, game_type, country) values (272, '1972-00-01', 2, 49);</v>
      </c>
    </row>
    <row r="40" spans="1:7" x14ac:dyDescent="0.25">
      <c r="A40">
        <f t="shared" si="5"/>
        <v>273</v>
      </c>
      <c r="B40" s="2" t="str">
        <f>"1972-08-27"</f>
        <v>1972-08-27</v>
      </c>
      <c r="C40">
        <v>2</v>
      </c>
      <c r="D40">
        <f t="shared" si="6"/>
        <v>49</v>
      </c>
      <c r="E40">
        <v>3</v>
      </c>
      <c r="G40" t="str">
        <f t="shared" si="4"/>
        <v>insert into game (matchid, matchdate, game_type, country) values (273, '1972-08-27', 2, 49);</v>
      </c>
    </row>
    <row r="41" spans="1:7" x14ac:dyDescent="0.25">
      <c r="A41">
        <f t="shared" si="5"/>
        <v>274</v>
      </c>
      <c r="B41" s="2" t="str">
        <f>"1972-08-27"</f>
        <v>1972-08-27</v>
      </c>
      <c r="C41">
        <v>2</v>
      </c>
      <c r="D41">
        <f t="shared" si="6"/>
        <v>49</v>
      </c>
      <c r="E41">
        <v>4</v>
      </c>
      <c r="G41" t="str">
        <f t="shared" si="4"/>
        <v>insert into game (matchid, matchdate, game_type, country) values (274, '1972-08-27', 2, 49);</v>
      </c>
    </row>
    <row r="42" spans="1:7" x14ac:dyDescent="0.25">
      <c r="A42">
        <f t="shared" si="5"/>
        <v>275</v>
      </c>
      <c r="B42" s="2" t="str">
        <f>"1972-08-29"</f>
        <v>1972-08-29</v>
      </c>
      <c r="C42">
        <v>2</v>
      </c>
      <c r="D42">
        <f t="shared" si="6"/>
        <v>49</v>
      </c>
      <c r="E42">
        <v>11</v>
      </c>
      <c r="G42" t="str">
        <f t="shared" si="4"/>
        <v>insert into game (matchid, matchdate, game_type, country) values (275, '1972-08-29', 2, 49);</v>
      </c>
    </row>
    <row r="43" spans="1:7" x14ac:dyDescent="0.25">
      <c r="A43">
        <f t="shared" si="5"/>
        <v>276</v>
      </c>
      <c r="B43" s="2" t="str">
        <f>"1972-08-29"</f>
        <v>1972-08-29</v>
      </c>
      <c r="C43">
        <v>2</v>
      </c>
      <c r="D43">
        <f t="shared" si="6"/>
        <v>49</v>
      </c>
      <c r="E43">
        <v>12</v>
      </c>
      <c r="G43" t="str">
        <f t="shared" si="4"/>
        <v>insert into game (matchid, matchdate, game_type, country) values (276, '1972-08-29', 2, 49);</v>
      </c>
    </row>
    <row r="44" spans="1:7" x14ac:dyDescent="0.25">
      <c r="A44">
        <f t="shared" si="5"/>
        <v>277</v>
      </c>
      <c r="B44" s="2" t="str">
        <f>"1972-08-31"</f>
        <v>1972-08-31</v>
      </c>
      <c r="C44">
        <v>2</v>
      </c>
      <c r="D44">
        <f t="shared" si="6"/>
        <v>49</v>
      </c>
      <c r="E44">
        <v>19</v>
      </c>
      <c r="G44" t="str">
        <f t="shared" si="4"/>
        <v>insert into game (matchid, matchdate, game_type, country) values (277, '1972-08-31', 2, 49);</v>
      </c>
    </row>
    <row r="45" spans="1:7" x14ac:dyDescent="0.25">
      <c r="A45">
        <f t="shared" si="5"/>
        <v>278</v>
      </c>
      <c r="B45" s="2" t="str">
        <f>"1972-08-31"</f>
        <v>1972-08-31</v>
      </c>
      <c r="C45">
        <v>2</v>
      </c>
      <c r="D45">
        <f t="shared" si="6"/>
        <v>49</v>
      </c>
      <c r="E45">
        <v>20</v>
      </c>
      <c r="G45" t="str">
        <f t="shared" si="4"/>
        <v>insert into game (matchid, matchdate, game_type, country) values (278, '1972-08-31', 2, 49);</v>
      </c>
    </row>
    <row r="46" spans="1:7" x14ac:dyDescent="0.25">
      <c r="A46">
        <f t="shared" si="5"/>
        <v>279</v>
      </c>
      <c r="B46" s="2" t="str">
        <f>"1972-08-28"</f>
        <v>1972-08-28</v>
      </c>
      <c r="C46">
        <v>2</v>
      </c>
      <c r="D46">
        <f t="shared" si="6"/>
        <v>49</v>
      </c>
      <c r="E46">
        <v>7</v>
      </c>
      <c r="G46" t="str">
        <f t="shared" si="4"/>
        <v>insert into game (matchid, matchdate, game_type, country) values (279, '1972-08-28', 2, 49);</v>
      </c>
    </row>
    <row r="47" spans="1:7" x14ac:dyDescent="0.25">
      <c r="A47">
        <f t="shared" si="5"/>
        <v>280</v>
      </c>
      <c r="B47" s="2" t="str">
        <f>"1972-08-28"</f>
        <v>1972-08-28</v>
      </c>
      <c r="C47">
        <v>2</v>
      </c>
      <c r="D47">
        <f t="shared" si="6"/>
        <v>49</v>
      </c>
      <c r="E47">
        <v>8</v>
      </c>
      <c r="G47" t="str">
        <f t="shared" si="4"/>
        <v>insert into game (matchid, matchdate, game_type, country) values (280, '1972-08-28', 2, 49);</v>
      </c>
    </row>
    <row r="48" spans="1:7" x14ac:dyDescent="0.25">
      <c r="A48">
        <f t="shared" si="5"/>
        <v>281</v>
      </c>
      <c r="B48" s="2" t="str">
        <f>"1972-08-30"</f>
        <v>1972-08-30</v>
      </c>
      <c r="C48">
        <v>2</v>
      </c>
      <c r="D48">
        <f t="shared" si="6"/>
        <v>49</v>
      </c>
      <c r="E48">
        <v>15</v>
      </c>
      <c r="G48" t="str">
        <f t="shared" si="4"/>
        <v>insert into game (matchid, matchdate, game_type, country) values (281, '1972-08-30', 2, 49);</v>
      </c>
    </row>
    <row r="49" spans="1:7" x14ac:dyDescent="0.25">
      <c r="A49">
        <f t="shared" si="5"/>
        <v>282</v>
      </c>
      <c r="B49" s="2" t="str">
        <f>"1972-08-30"</f>
        <v>1972-08-30</v>
      </c>
      <c r="C49">
        <v>2</v>
      </c>
      <c r="D49">
        <f t="shared" si="6"/>
        <v>49</v>
      </c>
      <c r="E49">
        <v>16</v>
      </c>
      <c r="G49" t="str">
        <f t="shared" si="4"/>
        <v>insert into game (matchid, matchdate, game_type, country) values (282, '1972-08-30', 2, 49);</v>
      </c>
    </row>
    <row r="50" spans="1:7" x14ac:dyDescent="0.25">
      <c r="A50">
        <f t="shared" si="5"/>
        <v>283</v>
      </c>
      <c r="B50" s="2" t="str">
        <f>"1972-00-01"</f>
        <v>1972-00-01</v>
      </c>
      <c r="C50">
        <v>2</v>
      </c>
      <c r="D50">
        <f t="shared" si="6"/>
        <v>49</v>
      </c>
      <c r="E50">
        <v>23</v>
      </c>
      <c r="G50" t="str">
        <f t="shared" si="4"/>
        <v>insert into game (matchid, matchdate, game_type, country) values (283, '1972-00-01', 2, 49);</v>
      </c>
    </row>
    <row r="51" spans="1:7" x14ac:dyDescent="0.25">
      <c r="A51">
        <f t="shared" si="5"/>
        <v>284</v>
      </c>
      <c r="B51" s="2" t="str">
        <f>"1972-00-01"</f>
        <v>1972-00-01</v>
      </c>
      <c r="C51">
        <v>2</v>
      </c>
      <c r="D51">
        <f t="shared" si="6"/>
        <v>49</v>
      </c>
      <c r="E51">
        <v>24</v>
      </c>
      <c r="G51" t="str">
        <f t="shared" si="4"/>
        <v>insert into game (matchid, matchdate, game_type, country) values (284, '1972-00-01', 2, 49);</v>
      </c>
    </row>
    <row r="52" spans="1:7" x14ac:dyDescent="0.25">
      <c r="A52">
        <f t="shared" si="5"/>
        <v>285</v>
      </c>
      <c r="B52" s="2" t="str">
        <f>"1972-09-03"</f>
        <v>1972-09-03</v>
      </c>
      <c r="C52">
        <v>23</v>
      </c>
      <c r="D52">
        <f t="shared" si="6"/>
        <v>49</v>
      </c>
      <c r="E52">
        <v>25</v>
      </c>
      <c r="G52" t="str">
        <f t="shared" si="4"/>
        <v>insert into game (matchid, matchdate, game_type, country) values (285, '1972-09-03', 23, 49);</v>
      </c>
    </row>
    <row r="53" spans="1:7" x14ac:dyDescent="0.25">
      <c r="A53">
        <f t="shared" si="5"/>
        <v>286</v>
      </c>
      <c r="B53" s="2" t="str">
        <f>"1972-09-03"</f>
        <v>1972-09-03</v>
      </c>
      <c r="C53">
        <v>23</v>
      </c>
      <c r="D53">
        <f t="shared" si="6"/>
        <v>49</v>
      </c>
      <c r="E53">
        <v>26</v>
      </c>
      <c r="G53" t="str">
        <f t="shared" si="4"/>
        <v>insert into game (matchid, matchdate, game_type, country) values (286, '1972-09-03', 23, 49);</v>
      </c>
    </row>
    <row r="54" spans="1:7" x14ac:dyDescent="0.25">
      <c r="A54">
        <f t="shared" si="5"/>
        <v>287</v>
      </c>
      <c r="B54" s="2" t="str">
        <f>"1972-09-06"</f>
        <v>1972-09-06</v>
      </c>
      <c r="C54">
        <v>23</v>
      </c>
      <c r="D54">
        <f t="shared" si="6"/>
        <v>49</v>
      </c>
      <c r="E54">
        <v>30</v>
      </c>
      <c r="G54" t="str">
        <f t="shared" si="4"/>
        <v>insert into game (matchid, matchdate, game_type, country) values (287, '1972-09-06', 23, 49);</v>
      </c>
    </row>
    <row r="55" spans="1:7" x14ac:dyDescent="0.25">
      <c r="A55">
        <f t="shared" si="5"/>
        <v>288</v>
      </c>
      <c r="B55" s="2" t="str">
        <f>"1972-09-05"</f>
        <v>1972-09-05</v>
      </c>
      <c r="C55">
        <v>23</v>
      </c>
      <c r="D55">
        <f t="shared" si="6"/>
        <v>49</v>
      </c>
      <c r="E55">
        <v>31</v>
      </c>
      <c r="G55" t="str">
        <f t="shared" si="4"/>
        <v>insert into game (matchid, matchdate, game_type, country) values (288, '1972-09-05', 23, 49);</v>
      </c>
    </row>
    <row r="56" spans="1:7" x14ac:dyDescent="0.25">
      <c r="A56">
        <f t="shared" si="5"/>
        <v>289</v>
      </c>
      <c r="B56" s="2" t="str">
        <f>"1972-09-08"</f>
        <v>1972-09-08</v>
      </c>
      <c r="C56">
        <v>23</v>
      </c>
      <c r="D56">
        <f t="shared" si="6"/>
        <v>49</v>
      </c>
      <c r="E56">
        <v>33</v>
      </c>
      <c r="G56" t="str">
        <f t="shared" si="4"/>
        <v>insert into game (matchid, matchdate, game_type, country) values (289, '1972-09-08', 23, 49);</v>
      </c>
    </row>
    <row r="57" spans="1:7" x14ac:dyDescent="0.25">
      <c r="A57">
        <f t="shared" si="5"/>
        <v>290</v>
      </c>
      <c r="B57" s="2" t="str">
        <f>"1972-09-08"</f>
        <v>1972-09-08</v>
      </c>
      <c r="C57">
        <v>23</v>
      </c>
      <c r="D57">
        <f t="shared" si="6"/>
        <v>49</v>
      </c>
      <c r="E57">
        <v>34</v>
      </c>
      <c r="G57" t="str">
        <f t="shared" si="4"/>
        <v>insert into game (matchid, matchdate, game_type, country) values (290, '1972-09-08', 23, 49);</v>
      </c>
    </row>
    <row r="58" spans="1:7" x14ac:dyDescent="0.25">
      <c r="A58">
        <f t="shared" si="5"/>
        <v>291</v>
      </c>
      <c r="B58" s="2" t="str">
        <f>"1972-09-03"</f>
        <v>1972-09-03</v>
      </c>
      <c r="C58">
        <v>23</v>
      </c>
      <c r="D58">
        <f t="shared" si="6"/>
        <v>49</v>
      </c>
      <c r="E58">
        <v>27</v>
      </c>
      <c r="G58" t="str">
        <f t="shared" si="4"/>
        <v>insert into game (matchid, matchdate, game_type, country) values (291, '1972-09-03', 23, 49);</v>
      </c>
    </row>
    <row r="59" spans="1:7" x14ac:dyDescent="0.25">
      <c r="A59">
        <f t="shared" si="5"/>
        <v>292</v>
      </c>
      <c r="B59" s="2" t="str">
        <f>"1972-09-03"</f>
        <v>1972-09-03</v>
      </c>
      <c r="C59">
        <v>23</v>
      </c>
      <c r="D59">
        <f t="shared" si="6"/>
        <v>49</v>
      </c>
      <c r="E59">
        <v>28</v>
      </c>
      <c r="G59" t="str">
        <f t="shared" si="4"/>
        <v>insert into game (matchid, matchdate, game_type, country) values (292, '1972-09-03', 23, 49);</v>
      </c>
    </row>
    <row r="60" spans="1:7" x14ac:dyDescent="0.25">
      <c r="A60">
        <f t="shared" si="5"/>
        <v>293</v>
      </c>
      <c r="B60" s="2" t="str">
        <f>"1972-09-05"</f>
        <v>1972-09-05</v>
      </c>
      <c r="C60">
        <v>23</v>
      </c>
      <c r="D60">
        <f t="shared" si="6"/>
        <v>49</v>
      </c>
      <c r="E60">
        <v>31</v>
      </c>
      <c r="G60" t="str">
        <f t="shared" si="4"/>
        <v>insert into game (matchid, matchdate, game_type, country) values (293, '1972-09-05', 23, 49);</v>
      </c>
    </row>
    <row r="61" spans="1:7" x14ac:dyDescent="0.25">
      <c r="A61">
        <f t="shared" si="5"/>
        <v>294</v>
      </c>
      <c r="B61" s="2" t="str">
        <f>"1972-09-05"</f>
        <v>1972-09-05</v>
      </c>
      <c r="C61">
        <v>23</v>
      </c>
      <c r="D61">
        <f t="shared" si="6"/>
        <v>49</v>
      </c>
      <c r="E61">
        <v>32</v>
      </c>
      <c r="G61" t="str">
        <f t="shared" si="4"/>
        <v>insert into game (matchid, matchdate, game_type, country) values (294, '1972-09-05', 23, 49);</v>
      </c>
    </row>
    <row r="62" spans="1:7" x14ac:dyDescent="0.25">
      <c r="A62">
        <f t="shared" si="5"/>
        <v>295</v>
      </c>
      <c r="B62" s="2" t="str">
        <f>"1972-09-08"</f>
        <v>1972-09-08</v>
      </c>
      <c r="C62">
        <v>23</v>
      </c>
      <c r="D62">
        <f t="shared" si="6"/>
        <v>49</v>
      </c>
      <c r="E62">
        <v>35</v>
      </c>
      <c r="G62" t="str">
        <f t="shared" si="4"/>
        <v>insert into game (matchid, matchdate, game_type, country) values (295, '1972-09-08', 23, 49);</v>
      </c>
    </row>
    <row r="63" spans="1:7" x14ac:dyDescent="0.25">
      <c r="A63">
        <f t="shared" si="5"/>
        <v>296</v>
      </c>
      <c r="B63" s="2" t="str">
        <f>"1972-09-08"</f>
        <v>1972-09-08</v>
      </c>
      <c r="C63">
        <v>23</v>
      </c>
      <c r="D63">
        <f t="shared" si="6"/>
        <v>49</v>
      </c>
      <c r="E63">
        <v>36</v>
      </c>
      <c r="G63" t="str">
        <f t="shared" si="4"/>
        <v>insert into game (matchid, matchdate, game_type, country) values (296, '1972-09-08', 23, 49);</v>
      </c>
    </row>
    <row r="64" spans="1:7" x14ac:dyDescent="0.25">
      <c r="A64">
        <f t="shared" si="5"/>
        <v>297</v>
      </c>
      <c r="B64" s="2" t="str">
        <f>"1972-09-10"</f>
        <v>1972-09-10</v>
      </c>
      <c r="C64">
        <v>13</v>
      </c>
      <c r="D64">
        <f t="shared" si="6"/>
        <v>49</v>
      </c>
      <c r="E64">
        <v>37</v>
      </c>
      <c r="G64" t="str">
        <f t="shared" si="4"/>
        <v>insert into game (matchid, matchdate, game_type, country) values (297, '1972-09-10', 13, 49);</v>
      </c>
    </row>
    <row r="65" spans="1:7" x14ac:dyDescent="0.25">
      <c r="A65">
        <f t="shared" si="5"/>
        <v>298</v>
      </c>
      <c r="B65" s="2" t="str">
        <f>"1972-09-10"</f>
        <v>1972-09-10</v>
      </c>
      <c r="C65">
        <v>14</v>
      </c>
      <c r="D65">
        <f t="shared" si="6"/>
        <v>49</v>
      </c>
      <c r="E65">
        <v>38</v>
      </c>
      <c r="G65" t="str">
        <f t="shared" si="4"/>
        <v>insert into game (matchid, matchdate, game_type, country) values (298, '1972-09-10', 14, 49);</v>
      </c>
    </row>
    <row r="67" spans="1:7" x14ac:dyDescent="0.25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t="str">
        <f>"insert into game_score (id, matchid, squad, goals, points, time_type) values (" &amp; A67 &amp; ", " &amp; B67 &amp; ", " &amp; C67 &amp; ", " &amp; D67 &amp; ", " &amp; E67 &amp; ", " &amp; F67 &amp; ");"</f>
        <v>insert into game_score (id, matchid, squad, goals, points, time_type) values (id, matchid, squad, goals, points, time_type);</v>
      </c>
    </row>
    <row r="68" spans="1:7" x14ac:dyDescent="0.25">
      <c r="A68" s="3">
        <f>'1968'!A185+ 1</f>
        <v>1131</v>
      </c>
      <c r="B68" s="3">
        <f>A28</f>
        <v>261</v>
      </c>
      <c r="C68" s="3">
        <v>49228</v>
      </c>
      <c r="D68" s="3">
        <v>3</v>
      </c>
      <c r="E68" s="3">
        <v>2</v>
      </c>
      <c r="F68" s="3">
        <v>2</v>
      </c>
      <c r="G68" s="3" t="str">
        <f t="shared" ref="G68:G131" si="7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(1131, 261, 49228, 3, 2, 2);</v>
      </c>
    </row>
    <row r="69" spans="1:7" x14ac:dyDescent="0.25">
      <c r="A69" s="3">
        <f>A68+1</f>
        <v>1132</v>
      </c>
      <c r="B69" s="3">
        <f>B68</f>
        <v>261</v>
      </c>
      <c r="C69" s="3">
        <v>49228</v>
      </c>
      <c r="D69" s="3">
        <v>0</v>
      </c>
      <c r="E69" s="3">
        <v>0</v>
      </c>
      <c r="F69" s="3">
        <v>1</v>
      </c>
      <c r="G69" s="3" t="str">
        <f t="shared" si="7"/>
        <v>insert into game_score (id, matchid, squad, goals, points, time_type) values (1132, 261, 49228, 0, 0, 1);</v>
      </c>
    </row>
    <row r="70" spans="1:7" x14ac:dyDescent="0.25">
      <c r="A70" s="3">
        <f t="shared" ref="A70:A133" si="8">A69+1</f>
        <v>1133</v>
      </c>
      <c r="B70" s="3">
        <f>B68</f>
        <v>261</v>
      </c>
      <c r="C70" s="3">
        <v>60</v>
      </c>
      <c r="D70" s="3">
        <v>0</v>
      </c>
      <c r="E70" s="3">
        <v>0</v>
      </c>
      <c r="F70" s="3">
        <v>2</v>
      </c>
      <c r="G70" s="3" t="str">
        <f t="shared" si="7"/>
        <v>insert into game_score (id, matchid, squad, goals, points, time_type) values (1133, 261, 60, 0, 0, 2);</v>
      </c>
    </row>
    <row r="71" spans="1:7" x14ac:dyDescent="0.25">
      <c r="A71" s="3">
        <f t="shared" si="8"/>
        <v>1134</v>
      </c>
      <c r="B71" s="3">
        <f>B68</f>
        <v>261</v>
      </c>
      <c r="C71" s="3">
        <v>60</v>
      </c>
      <c r="D71" s="3">
        <v>0</v>
      </c>
      <c r="E71" s="3">
        <v>0</v>
      </c>
      <c r="F71" s="3">
        <v>1</v>
      </c>
      <c r="G71" s="3" t="str">
        <f t="shared" si="7"/>
        <v>insert into game_score (id, matchid, squad, goals, points, time_type) values (1134, 261, 60, 0, 0, 1);</v>
      </c>
    </row>
    <row r="72" spans="1:7" x14ac:dyDescent="0.25">
      <c r="A72" s="4">
        <f t="shared" si="8"/>
        <v>1135</v>
      </c>
      <c r="B72" s="4">
        <f>B68+1</f>
        <v>262</v>
      </c>
      <c r="C72" s="4">
        <v>212</v>
      </c>
      <c r="D72" s="4">
        <v>0</v>
      </c>
      <c r="E72" s="4">
        <v>1</v>
      </c>
      <c r="F72" s="4">
        <v>2</v>
      </c>
      <c r="G72" s="4" t="str">
        <f t="shared" si="7"/>
        <v>insert into game_score (id, matchid, squad, goals, points, time_type) values (1135, 262, 212, 0, 1, 2);</v>
      </c>
    </row>
    <row r="73" spans="1:7" x14ac:dyDescent="0.25">
      <c r="A73" s="4">
        <f t="shared" si="8"/>
        <v>1136</v>
      </c>
      <c r="B73" s="4">
        <f>B72</f>
        <v>262</v>
      </c>
      <c r="C73" s="4">
        <v>212</v>
      </c>
      <c r="D73" s="4">
        <v>0</v>
      </c>
      <c r="E73" s="4">
        <v>0</v>
      </c>
      <c r="F73" s="4">
        <v>1</v>
      </c>
      <c r="G73" s="4" t="str">
        <f t="shared" si="7"/>
        <v>insert into game_score (id, matchid, squad, goals, points, time_type) values (1136, 262, 212, 0, 0, 1);</v>
      </c>
    </row>
    <row r="74" spans="1:7" x14ac:dyDescent="0.25">
      <c r="A74" s="4">
        <f t="shared" si="8"/>
        <v>1137</v>
      </c>
      <c r="B74" s="4">
        <f>B72</f>
        <v>262</v>
      </c>
      <c r="C74" s="4">
        <v>1</v>
      </c>
      <c r="D74" s="4">
        <v>0</v>
      </c>
      <c r="E74" s="4">
        <v>1</v>
      </c>
      <c r="F74" s="4">
        <v>2</v>
      </c>
      <c r="G74" s="4" t="str">
        <f t="shared" si="7"/>
        <v>insert into game_score (id, matchid, squad, goals, points, time_type) values (1137, 262, 1, 0, 1, 2);</v>
      </c>
    </row>
    <row r="75" spans="1:7" x14ac:dyDescent="0.25">
      <c r="A75" s="4">
        <f t="shared" si="8"/>
        <v>1138</v>
      </c>
      <c r="B75" s="4">
        <f>B72</f>
        <v>262</v>
      </c>
      <c r="C75" s="4">
        <v>1</v>
      </c>
      <c r="D75" s="4">
        <v>0</v>
      </c>
      <c r="E75" s="4">
        <v>0</v>
      </c>
      <c r="F75" s="4">
        <v>1</v>
      </c>
      <c r="G75" s="4" t="str">
        <f t="shared" si="7"/>
        <v>insert into game_score (id, matchid, squad, goals, points, time_type) values (1138, 262, 1, 0, 0, 1);</v>
      </c>
    </row>
    <row r="76" spans="1:7" x14ac:dyDescent="0.25">
      <c r="A76" s="3">
        <f t="shared" si="8"/>
        <v>1139</v>
      </c>
      <c r="B76" s="3">
        <f>B72+1</f>
        <v>263</v>
      </c>
      <c r="C76" s="3">
        <v>49228</v>
      </c>
      <c r="D76" s="3">
        <v>3</v>
      </c>
      <c r="E76" s="3">
        <v>2</v>
      </c>
      <c r="F76" s="3">
        <v>2</v>
      </c>
      <c r="G76" s="3" t="str">
        <f t="shared" si="7"/>
        <v>insert into game_score (id, matchid, squad, goals, points, time_type) values (1139, 263, 49228, 3, 2, 2);</v>
      </c>
    </row>
    <row r="77" spans="1:7" x14ac:dyDescent="0.25">
      <c r="A77" s="3">
        <f t="shared" si="8"/>
        <v>1140</v>
      </c>
      <c r="B77" s="3">
        <f>B76</f>
        <v>263</v>
      </c>
      <c r="C77" s="3">
        <v>49228</v>
      </c>
      <c r="D77" s="3">
        <v>2</v>
      </c>
      <c r="E77" s="3">
        <v>0</v>
      </c>
      <c r="F77" s="3">
        <v>1</v>
      </c>
      <c r="G77" s="3" t="str">
        <f t="shared" si="7"/>
        <v>insert into game_score (id, matchid, squad, goals, points, time_type) values (1140, 263, 49228, 2, 0, 1);</v>
      </c>
    </row>
    <row r="78" spans="1:7" x14ac:dyDescent="0.25">
      <c r="A78" s="3">
        <f t="shared" si="8"/>
        <v>1141</v>
      </c>
      <c r="B78" s="3">
        <f>B76</f>
        <v>263</v>
      </c>
      <c r="C78" s="3">
        <v>212</v>
      </c>
      <c r="D78" s="3">
        <v>0</v>
      </c>
      <c r="E78" s="3">
        <v>0</v>
      </c>
      <c r="F78" s="3">
        <v>2</v>
      </c>
      <c r="G78" s="3" t="str">
        <f t="shared" si="7"/>
        <v>insert into game_score (id, matchid, squad, goals, points, time_type) values (1141, 263, 212, 0, 0, 2);</v>
      </c>
    </row>
    <row r="79" spans="1:7" x14ac:dyDescent="0.25">
      <c r="A79" s="3">
        <f t="shared" si="8"/>
        <v>1142</v>
      </c>
      <c r="B79" s="3">
        <f>B76</f>
        <v>263</v>
      </c>
      <c r="C79" s="3">
        <v>212</v>
      </c>
      <c r="D79" s="3">
        <v>0</v>
      </c>
      <c r="E79" s="3">
        <v>0</v>
      </c>
      <c r="F79" s="3">
        <v>1</v>
      </c>
      <c r="G79" s="3" t="str">
        <f t="shared" si="7"/>
        <v>insert into game_score (id, matchid, squad, goals, points, time_type) values (1142, 263, 212, 0, 0, 1);</v>
      </c>
    </row>
    <row r="80" spans="1:7" x14ac:dyDescent="0.25">
      <c r="A80" s="4">
        <f t="shared" si="8"/>
        <v>1143</v>
      </c>
      <c r="B80" s="4">
        <f>B76+1</f>
        <v>264</v>
      </c>
      <c r="C80" s="4">
        <v>60</v>
      </c>
      <c r="D80" s="6">
        <v>3</v>
      </c>
      <c r="E80" s="6">
        <v>2</v>
      </c>
      <c r="F80" s="4">
        <v>2</v>
      </c>
      <c r="G80" s="4" t="str">
        <f t="shared" si="7"/>
        <v>insert into game_score (id, matchid, squad, goals, points, time_type) values (1143, 264, 60, 3, 2, 2);</v>
      </c>
    </row>
    <row r="81" spans="1:7" x14ac:dyDescent="0.25">
      <c r="A81" s="4">
        <f t="shared" si="8"/>
        <v>1144</v>
      </c>
      <c r="B81" s="4">
        <f>B80</f>
        <v>264</v>
      </c>
      <c r="C81" s="4">
        <v>60</v>
      </c>
      <c r="D81" s="6">
        <v>1</v>
      </c>
      <c r="E81" s="6">
        <v>0</v>
      </c>
      <c r="F81" s="4">
        <v>1</v>
      </c>
      <c r="G81" s="4" t="str">
        <f t="shared" si="7"/>
        <v>insert into game_score (id, matchid, squad, goals, points, time_type) values (1144, 264, 60, 1, 0, 1);</v>
      </c>
    </row>
    <row r="82" spans="1:7" x14ac:dyDescent="0.25">
      <c r="A82" s="4">
        <f t="shared" si="8"/>
        <v>1145</v>
      </c>
      <c r="B82" s="4">
        <f>B80</f>
        <v>264</v>
      </c>
      <c r="C82" s="4">
        <v>1</v>
      </c>
      <c r="D82" s="6">
        <v>0</v>
      </c>
      <c r="E82" s="6">
        <v>0</v>
      </c>
      <c r="F82" s="4">
        <v>2</v>
      </c>
      <c r="G82" s="4" t="str">
        <f t="shared" si="7"/>
        <v>insert into game_score (id, matchid, squad, goals, points, time_type) values (1145, 264, 1, 0, 0, 2);</v>
      </c>
    </row>
    <row r="83" spans="1:7" x14ac:dyDescent="0.25">
      <c r="A83" s="4">
        <f t="shared" si="8"/>
        <v>1146</v>
      </c>
      <c r="B83" s="4">
        <f>B80</f>
        <v>264</v>
      </c>
      <c r="C83" s="4">
        <v>1</v>
      </c>
      <c r="D83" s="6">
        <v>0</v>
      </c>
      <c r="E83" s="6">
        <v>0</v>
      </c>
      <c r="F83" s="4">
        <v>1</v>
      </c>
      <c r="G83" s="4" t="str">
        <f t="shared" si="7"/>
        <v>insert into game_score (id, matchid, squad, goals, points, time_type) values (1146, 264, 1, 0, 0, 1);</v>
      </c>
    </row>
    <row r="84" spans="1:7" x14ac:dyDescent="0.25">
      <c r="A84" s="3">
        <f t="shared" si="8"/>
        <v>1147</v>
      </c>
      <c r="B84" s="3">
        <f>B80+1</f>
        <v>265</v>
      </c>
      <c r="C84" s="3">
        <v>49228</v>
      </c>
      <c r="D84" s="5">
        <v>7</v>
      </c>
      <c r="E84" s="5">
        <v>2</v>
      </c>
      <c r="F84" s="3">
        <v>2</v>
      </c>
      <c r="G84" s="3" t="str">
        <f t="shared" si="7"/>
        <v>insert into game_score (id, matchid, squad, goals, points, time_type) values (1147, 265, 49228, 7, 2, 2);</v>
      </c>
    </row>
    <row r="85" spans="1:7" x14ac:dyDescent="0.25">
      <c r="A85" s="3">
        <f t="shared" si="8"/>
        <v>1148</v>
      </c>
      <c r="B85" s="3">
        <f>B84</f>
        <v>265</v>
      </c>
      <c r="C85" s="3">
        <v>49228</v>
      </c>
      <c r="D85" s="5">
        <v>2</v>
      </c>
      <c r="E85" s="5">
        <v>0</v>
      </c>
      <c r="F85" s="3">
        <v>1</v>
      </c>
      <c r="G85" s="3" t="str">
        <f t="shared" si="7"/>
        <v>insert into game_score (id, matchid, squad, goals, points, time_type) values (1148, 265, 49228, 2, 0, 1);</v>
      </c>
    </row>
    <row r="86" spans="1:7" x14ac:dyDescent="0.25">
      <c r="A86" s="3">
        <f t="shared" si="8"/>
        <v>1149</v>
      </c>
      <c r="B86" s="3">
        <f>B84</f>
        <v>265</v>
      </c>
      <c r="C86" s="3">
        <v>1</v>
      </c>
      <c r="D86" s="5">
        <v>0</v>
      </c>
      <c r="E86" s="5">
        <v>0</v>
      </c>
      <c r="F86" s="3">
        <v>2</v>
      </c>
      <c r="G86" s="3" t="str">
        <f t="shared" si="7"/>
        <v>insert into game_score (id, matchid, squad, goals, points, time_type) values (1149, 265, 1, 0, 0, 2);</v>
      </c>
    </row>
    <row r="87" spans="1:7" x14ac:dyDescent="0.25">
      <c r="A87" s="3">
        <f t="shared" si="8"/>
        <v>1150</v>
      </c>
      <c r="B87" s="3">
        <f>B84</f>
        <v>265</v>
      </c>
      <c r="C87" s="3">
        <v>1</v>
      </c>
      <c r="D87" s="5">
        <v>0</v>
      </c>
      <c r="E87" s="5">
        <v>0</v>
      </c>
      <c r="F87" s="3">
        <v>1</v>
      </c>
      <c r="G87" s="3" t="str">
        <f t="shared" si="7"/>
        <v>insert into game_score (id, matchid, squad, goals, points, time_type) values (1150, 265, 1, 0, 0, 1);</v>
      </c>
    </row>
    <row r="88" spans="1:7" x14ac:dyDescent="0.25">
      <c r="A88" s="4">
        <f t="shared" si="8"/>
        <v>1151</v>
      </c>
      <c r="B88" s="4">
        <f>B84+1</f>
        <v>266</v>
      </c>
      <c r="C88" s="4">
        <v>212</v>
      </c>
      <c r="D88" s="6">
        <v>6</v>
      </c>
      <c r="E88" s="6">
        <v>2</v>
      </c>
      <c r="F88" s="4">
        <v>2</v>
      </c>
      <c r="G88" s="4" t="str">
        <f t="shared" si="7"/>
        <v>insert into game_score (id, matchid, squad, goals, points, time_type) values (1151, 266, 212, 6, 2, 2);</v>
      </c>
    </row>
    <row r="89" spans="1:7" x14ac:dyDescent="0.25">
      <c r="A89" s="4">
        <f t="shared" si="8"/>
        <v>1152</v>
      </c>
      <c r="B89" s="4">
        <f>B88</f>
        <v>266</v>
      </c>
      <c r="C89" s="4">
        <v>212</v>
      </c>
      <c r="D89" s="6">
        <v>4</v>
      </c>
      <c r="E89" s="6">
        <v>0</v>
      </c>
      <c r="F89" s="4">
        <v>1</v>
      </c>
      <c r="G89" s="4" t="str">
        <f t="shared" si="7"/>
        <v>insert into game_score (id, matchid, squad, goals, points, time_type) values (1152, 266, 212, 4, 0, 1);</v>
      </c>
    </row>
    <row r="90" spans="1:7" x14ac:dyDescent="0.25">
      <c r="A90" s="4">
        <f t="shared" si="8"/>
        <v>1153</v>
      </c>
      <c r="B90" s="4">
        <f>B88</f>
        <v>266</v>
      </c>
      <c r="C90" s="4">
        <v>60</v>
      </c>
      <c r="D90" s="6">
        <v>0</v>
      </c>
      <c r="E90" s="6">
        <v>0</v>
      </c>
      <c r="F90" s="4">
        <v>2</v>
      </c>
      <c r="G90" s="4" t="str">
        <f t="shared" si="7"/>
        <v>insert into game_score (id, matchid, squad, goals, points, time_type) values (1153, 266, 60, 0, 0, 2);</v>
      </c>
    </row>
    <row r="91" spans="1:7" x14ac:dyDescent="0.25">
      <c r="A91" s="4">
        <f t="shared" si="8"/>
        <v>1154</v>
      </c>
      <c r="B91" s="4">
        <f>B88</f>
        <v>266</v>
      </c>
      <c r="C91" s="4">
        <v>60</v>
      </c>
      <c r="D91" s="6">
        <v>0</v>
      </c>
      <c r="E91" s="6">
        <v>0</v>
      </c>
      <c r="F91" s="4">
        <v>1</v>
      </c>
      <c r="G91" s="4" t="str">
        <f t="shared" si="7"/>
        <v>insert into game_score (id, matchid, squad, goals, points, time_type) values (1154, 266, 60, 0, 0, 1);</v>
      </c>
    </row>
    <row r="92" spans="1:7" x14ac:dyDescent="0.25">
      <c r="A92" s="3">
        <f t="shared" si="8"/>
        <v>1155</v>
      </c>
      <c r="B92" s="3">
        <f>B88+1</f>
        <v>267</v>
      </c>
      <c r="C92" s="3">
        <v>7097</v>
      </c>
      <c r="D92" s="5">
        <v>1</v>
      </c>
      <c r="E92" s="5">
        <v>2</v>
      </c>
      <c r="F92" s="3">
        <v>2</v>
      </c>
      <c r="G92" s="3" t="str">
        <f t="shared" si="7"/>
        <v>insert into game_score (id, matchid, squad, goals, points, time_type) values (1155, 267, 7097, 1, 2, 2);</v>
      </c>
    </row>
    <row r="93" spans="1:7" x14ac:dyDescent="0.25">
      <c r="A93" s="3">
        <f t="shared" si="8"/>
        <v>1156</v>
      </c>
      <c r="B93" s="3">
        <f>B92</f>
        <v>267</v>
      </c>
      <c r="C93" s="3">
        <v>7097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(1156, 267, 7097, 0, 0, 1);</v>
      </c>
    </row>
    <row r="94" spans="1:7" x14ac:dyDescent="0.25">
      <c r="A94" s="3">
        <f t="shared" si="8"/>
        <v>1157</v>
      </c>
      <c r="B94" s="3">
        <f>B92</f>
        <v>267</v>
      </c>
      <c r="C94" s="3">
        <v>951</v>
      </c>
      <c r="D94" s="5">
        <v>0</v>
      </c>
      <c r="E94" s="5">
        <v>0</v>
      </c>
      <c r="F94" s="3">
        <v>2</v>
      </c>
      <c r="G94" s="3" t="str">
        <f t="shared" si="7"/>
        <v>insert into game_score (id, matchid, squad, goals, points, time_type) values (1157, 267, 951, 0, 0, 2);</v>
      </c>
    </row>
    <row r="95" spans="1:7" x14ac:dyDescent="0.25">
      <c r="A95" s="3">
        <f t="shared" si="8"/>
        <v>1158</v>
      </c>
      <c r="B95" s="3">
        <f>B92</f>
        <v>267</v>
      </c>
      <c r="C95" s="3">
        <v>951</v>
      </c>
      <c r="D95" s="5">
        <v>0</v>
      </c>
      <c r="E95" s="5">
        <v>0</v>
      </c>
      <c r="F95" s="3">
        <v>1</v>
      </c>
      <c r="G95" s="3" t="str">
        <f t="shared" si="7"/>
        <v>insert into game_score (id, matchid, squad, goals, points, time_type) values (1158, 267, 951, 0, 0, 1);</v>
      </c>
    </row>
    <row r="96" spans="1:7" x14ac:dyDescent="0.25">
      <c r="A96" s="4">
        <f t="shared" si="8"/>
        <v>1159</v>
      </c>
      <c r="B96" s="4">
        <f>B92+1</f>
        <v>268</v>
      </c>
      <c r="C96" s="4">
        <v>52</v>
      </c>
      <c r="D96" s="6">
        <v>1</v>
      </c>
      <c r="E96" s="6">
        <v>2</v>
      </c>
      <c r="F96" s="4">
        <v>2</v>
      </c>
      <c r="G96" s="4" t="str">
        <f t="shared" si="7"/>
        <v>insert into game_score (id, matchid, squad, goals, points, time_type) values (1159, 268, 52, 1, 2, 2);</v>
      </c>
    </row>
    <row r="97" spans="1:7" x14ac:dyDescent="0.25">
      <c r="A97" s="4">
        <f t="shared" si="8"/>
        <v>1160</v>
      </c>
      <c r="B97" s="4">
        <f>B96</f>
        <v>268</v>
      </c>
      <c r="C97" s="4">
        <v>52</v>
      </c>
      <c r="D97" s="6">
        <v>1</v>
      </c>
      <c r="E97" s="6">
        <v>0</v>
      </c>
      <c r="F97" s="4">
        <v>1</v>
      </c>
      <c r="G97" s="4" t="str">
        <f t="shared" si="7"/>
        <v>insert into game_score (id, matchid, squad, goals, points, time_type) values (1160, 268, 52, 1, 0, 1);</v>
      </c>
    </row>
    <row r="98" spans="1:7" x14ac:dyDescent="0.25">
      <c r="A98" s="4">
        <f t="shared" si="8"/>
        <v>1161</v>
      </c>
      <c r="B98" s="4">
        <f>B96</f>
        <v>268</v>
      </c>
      <c r="C98" s="4">
        <v>249</v>
      </c>
      <c r="D98" s="6">
        <v>0</v>
      </c>
      <c r="E98" s="6">
        <v>0</v>
      </c>
      <c r="F98" s="4">
        <v>2</v>
      </c>
      <c r="G98" s="4" t="str">
        <f t="shared" si="7"/>
        <v>insert into game_score (id, matchid, squad, goals, points, time_type) values (1161, 268, 249, 0, 0, 2);</v>
      </c>
    </row>
    <row r="99" spans="1:7" x14ac:dyDescent="0.25">
      <c r="A99" s="4">
        <f t="shared" si="8"/>
        <v>1162</v>
      </c>
      <c r="B99" s="4">
        <f>B96</f>
        <v>268</v>
      </c>
      <c r="C99" s="4">
        <v>249</v>
      </c>
      <c r="D99" s="6">
        <v>0</v>
      </c>
      <c r="E99" s="6">
        <v>0</v>
      </c>
      <c r="F99" s="4">
        <v>1</v>
      </c>
      <c r="G99" s="4" t="str">
        <f t="shared" si="7"/>
        <v>insert into game_score (id, matchid, squad, goals, points, time_type) values (1162, 268, 249, 0, 0, 1);</v>
      </c>
    </row>
    <row r="100" spans="1:7" x14ac:dyDescent="0.25">
      <c r="A100" s="3">
        <f t="shared" si="8"/>
        <v>1163</v>
      </c>
      <c r="B100" s="3">
        <f>B96+1</f>
        <v>269</v>
      </c>
      <c r="C100" s="3">
        <v>7097</v>
      </c>
      <c r="D100" s="5">
        <v>2</v>
      </c>
      <c r="E100" s="5">
        <v>2</v>
      </c>
      <c r="F100" s="3">
        <v>2</v>
      </c>
      <c r="G100" s="3" t="str">
        <f t="shared" si="7"/>
        <v>insert into game_score (id, matchid, squad, goals, points, time_type) values (1163, 269, 7097, 2, 2, 2);</v>
      </c>
    </row>
    <row r="101" spans="1:7" x14ac:dyDescent="0.25">
      <c r="A101" s="3">
        <f t="shared" si="8"/>
        <v>1164</v>
      </c>
      <c r="B101" s="3">
        <f>B100</f>
        <v>269</v>
      </c>
      <c r="C101" s="3">
        <v>7097</v>
      </c>
      <c r="D101" s="5">
        <v>2</v>
      </c>
      <c r="E101" s="5">
        <v>0</v>
      </c>
      <c r="F101" s="3">
        <v>1</v>
      </c>
      <c r="G101" s="3" t="str">
        <f t="shared" si="7"/>
        <v>insert into game_score (id, matchid, squad, goals, points, time_type) values (1164, 269, 7097, 2, 0, 1);</v>
      </c>
    </row>
    <row r="102" spans="1:7" x14ac:dyDescent="0.25">
      <c r="A102" s="3">
        <f t="shared" si="8"/>
        <v>1165</v>
      </c>
      <c r="B102" s="3">
        <f>B100</f>
        <v>269</v>
      </c>
      <c r="C102" s="3">
        <v>249</v>
      </c>
      <c r="D102" s="5">
        <v>1</v>
      </c>
      <c r="E102" s="5">
        <v>0</v>
      </c>
      <c r="F102" s="3">
        <v>2</v>
      </c>
      <c r="G102" s="3" t="str">
        <f t="shared" si="7"/>
        <v>insert into game_score (id, matchid, squad, goals, points, time_type) values (1165, 269, 249, 1, 0, 2);</v>
      </c>
    </row>
    <row r="103" spans="1:7" x14ac:dyDescent="0.25">
      <c r="A103" s="3">
        <f t="shared" si="8"/>
        <v>1166</v>
      </c>
      <c r="B103" s="3">
        <f>B100</f>
        <v>269</v>
      </c>
      <c r="C103" s="3">
        <v>249</v>
      </c>
      <c r="D103" s="5">
        <v>0</v>
      </c>
      <c r="E103" s="5">
        <v>0</v>
      </c>
      <c r="F103" s="3">
        <v>1</v>
      </c>
      <c r="G103" s="3" t="str">
        <f t="shared" si="7"/>
        <v>insert into game_score (id, matchid, squad, goals, points, time_type) values (1166, 269, 249, 0, 0, 1);</v>
      </c>
    </row>
    <row r="104" spans="1:7" x14ac:dyDescent="0.25">
      <c r="A104" s="4">
        <f t="shared" si="8"/>
        <v>1167</v>
      </c>
      <c r="B104" s="4">
        <f>B100+1</f>
        <v>270</v>
      </c>
      <c r="C104" s="4">
        <v>52</v>
      </c>
      <c r="D104" s="6">
        <v>1</v>
      </c>
      <c r="E104" s="6">
        <v>2</v>
      </c>
      <c r="F104" s="4">
        <v>2</v>
      </c>
      <c r="G104" s="4" t="str">
        <f t="shared" si="7"/>
        <v>insert into game_score (id, matchid, squad, goals, points, time_type) values (1167, 270, 52, 1, 2, 2);</v>
      </c>
    </row>
    <row r="105" spans="1:7" x14ac:dyDescent="0.25">
      <c r="A105" s="4">
        <f t="shared" si="8"/>
        <v>1168</v>
      </c>
      <c r="B105" s="4">
        <f>B104</f>
        <v>270</v>
      </c>
      <c r="C105" s="4">
        <v>52</v>
      </c>
      <c r="D105" s="6">
        <v>0</v>
      </c>
      <c r="E105" s="6">
        <v>0</v>
      </c>
      <c r="F105" s="4">
        <v>1</v>
      </c>
      <c r="G105" s="4" t="str">
        <f t="shared" si="7"/>
        <v>insert into game_score (id, matchid, squad, goals, points, time_type) values (1168, 270, 52, 0, 0, 1);</v>
      </c>
    </row>
    <row r="106" spans="1:7" x14ac:dyDescent="0.25">
      <c r="A106" s="4">
        <f t="shared" si="8"/>
        <v>1169</v>
      </c>
      <c r="B106" s="4">
        <f>B104</f>
        <v>270</v>
      </c>
      <c r="C106" s="4">
        <v>951</v>
      </c>
      <c r="D106" s="6">
        <v>0</v>
      </c>
      <c r="E106" s="6">
        <v>0</v>
      </c>
      <c r="F106" s="4">
        <v>2</v>
      </c>
      <c r="G106" s="4" t="str">
        <f t="shared" si="7"/>
        <v>insert into game_score (id, matchid, squad, goals, points, time_type) values (1169, 270, 951, 0, 0, 2);</v>
      </c>
    </row>
    <row r="107" spans="1:7" x14ac:dyDescent="0.25">
      <c r="A107" s="4">
        <f t="shared" si="8"/>
        <v>1170</v>
      </c>
      <c r="B107" s="4">
        <f>B104</f>
        <v>270</v>
      </c>
      <c r="C107" s="4">
        <v>951</v>
      </c>
      <c r="D107" s="6">
        <v>0</v>
      </c>
      <c r="E107" s="6">
        <v>0</v>
      </c>
      <c r="F107" s="4">
        <v>1</v>
      </c>
      <c r="G107" s="4" t="str">
        <f t="shared" si="7"/>
        <v>insert into game_score (id, matchid, squad, goals, points, time_type) values (1170, 270, 951, 0, 0, 1);</v>
      </c>
    </row>
    <row r="108" spans="1:7" x14ac:dyDescent="0.25">
      <c r="A108" s="3">
        <f t="shared" si="8"/>
        <v>1171</v>
      </c>
      <c r="B108" s="3">
        <f>B104+1</f>
        <v>271</v>
      </c>
      <c r="C108" s="3">
        <v>7097</v>
      </c>
      <c r="D108" s="5">
        <v>4</v>
      </c>
      <c r="E108" s="5">
        <v>2</v>
      </c>
      <c r="F108" s="3">
        <v>2</v>
      </c>
      <c r="G108" s="3" t="str">
        <f t="shared" si="7"/>
        <v>insert into game_score (id, matchid, squad, goals, points, time_type) values (1171, 271, 7097, 4, 2, 2);</v>
      </c>
    </row>
    <row r="109" spans="1:7" x14ac:dyDescent="0.25">
      <c r="A109" s="3">
        <f t="shared" si="8"/>
        <v>1172</v>
      </c>
      <c r="B109" s="3">
        <f>B108</f>
        <v>271</v>
      </c>
      <c r="C109" s="3">
        <v>7097</v>
      </c>
      <c r="D109" s="5">
        <v>3</v>
      </c>
      <c r="E109" s="5">
        <v>0</v>
      </c>
      <c r="F109" s="3">
        <v>1</v>
      </c>
      <c r="G109" s="3" t="str">
        <f t="shared" si="7"/>
        <v>insert into game_score (id, matchid, squad, goals, points, time_type) values (1172, 271, 7097, 3, 0, 1);</v>
      </c>
    </row>
    <row r="110" spans="1:7" x14ac:dyDescent="0.25">
      <c r="A110" s="3">
        <f t="shared" si="8"/>
        <v>1173</v>
      </c>
      <c r="B110" s="3">
        <f>B108</f>
        <v>271</v>
      </c>
      <c r="C110" s="3">
        <v>52</v>
      </c>
      <c r="D110" s="5">
        <v>1</v>
      </c>
      <c r="E110" s="5">
        <v>0</v>
      </c>
      <c r="F110" s="3">
        <v>2</v>
      </c>
      <c r="G110" s="3" t="str">
        <f t="shared" si="7"/>
        <v>insert into game_score (id, matchid, squad, goals, points, time_type) values (1173, 271, 52, 1, 0, 2);</v>
      </c>
    </row>
    <row r="111" spans="1:7" x14ac:dyDescent="0.25">
      <c r="A111" s="3">
        <f t="shared" si="8"/>
        <v>1174</v>
      </c>
      <c r="B111" s="3">
        <f>B108</f>
        <v>271</v>
      </c>
      <c r="C111" s="3">
        <v>52</v>
      </c>
      <c r="D111" s="5">
        <v>0</v>
      </c>
      <c r="E111" s="5">
        <v>0</v>
      </c>
      <c r="F111" s="3">
        <v>1</v>
      </c>
      <c r="G111" s="3" t="str">
        <f t="shared" si="7"/>
        <v>insert into game_score (id, matchid, squad, goals, points, time_type) values (1174, 271, 52, 0, 0, 1);</v>
      </c>
    </row>
    <row r="112" spans="1:7" x14ac:dyDescent="0.25">
      <c r="A112" s="4">
        <f t="shared" si="8"/>
        <v>1175</v>
      </c>
      <c r="B112" s="4">
        <f>B108+1</f>
        <v>272</v>
      </c>
      <c r="C112" s="4">
        <v>951</v>
      </c>
      <c r="D112" s="6">
        <v>2</v>
      </c>
      <c r="E112" s="6">
        <v>2</v>
      </c>
      <c r="F112" s="4">
        <v>2</v>
      </c>
      <c r="G112" s="4" t="str">
        <f t="shared" si="7"/>
        <v>insert into game_score (id, matchid, squad, goals, points, time_type) values (1175, 272, 951, 2, 2, 2);</v>
      </c>
    </row>
    <row r="113" spans="1:7" x14ac:dyDescent="0.25">
      <c r="A113" s="4">
        <f t="shared" si="8"/>
        <v>1176</v>
      </c>
      <c r="B113" s="4">
        <f>B112</f>
        <v>272</v>
      </c>
      <c r="C113" s="4">
        <v>951</v>
      </c>
      <c r="D113" s="6">
        <v>1</v>
      </c>
      <c r="E113" s="6">
        <v>0</v>
      </c>
      <c r="F113" s="4">
        <v>1</v>
      </c>
      <c r="G113" s="4" t="str">
        <f t="shared" si="7"/>
        <v>insert into game_score (id, matchid, squad, goals, points, time_type) values (1176, 272, 951, 1, 0, 1);</v>
      </c>
    </row>
    <row r="114" spans="1:7" x14ac:dyDescent="0.25">
      <c r="A114" s="4">
        <f t="shared" si="8"/>
        <v>1177</v>
      </c>
      <c r="B114" s="4">
        <f>B112</f>
        <v>272</v>
      </c>
      <c r="C114" s="4">
        <v>249</v>
      </c>
      <c r="D114" s="6">
        <v>0</v>
      </c>
      <c r="E114" s="6">
        <v>0</v>
      </c>
      <c r="F114" s="4">
        <v>2</v>
      </c>
      <c r="G114" s="4" t="str">
        <f t="shared" si="7"/>
        <v>insert into game_score (id, matchid, squad, goals, points, time_type) values (1177, 272, 249, 0, 0, 2);</v>
      </c>
    </row>
    <row r="115" spans="1:7" x14ac:dyDescent="0.25">
      <c r="A115" s="4">
        <f t="shared" si="8"/>
        <v>1178</v>
      </c>
      <c r="B115" s="4">
        <f>B112</f>
        <v>272</v>
      </c>
      <c r="C115" s="4">
        <v>249</v>
      </c>
      <c r="D115" s="6">
        <v>0</v>
      </c>
      <c r="E115" s="6">
        <v>0</v>
      </c>
      <c r="F115" s="4">
        <v>1</v>
      </c>
      <c r="G115" s="4" t="str">
        <f t="shared" si="7"/>
        <v>insert into game_score (id, matchid, squad, goals, points, time_type) values (1178, 272, 249, 0, 0, 1);</v>
      </c>
    </row>
    <row r="116" spans="1:7" x14ac:dyDescent="0.25">
      <c r="A116" s="3">
        <f t="shared" si="8"/>
        <v>1179</v>
      </c>
      <c r="B116" s="3">
        <f>B112+1</f>
        <v>273</v>
      </c>
      <c r="C116" s="3">
        <v>36</v>
      </c>
      <c r="D116" s="5">
        <v>5</v>
      </c>
      <c r="E116" s="5">
        <v>2</v>
      </c>
      <c r="F116" s="3">
        <v>2</v>
      </c>
      <c r="G116" s="3" t="str">
        <f t="shared" si="7"/>
        <v>insert into game_score (id, matchid, squad, goals, points, time_type) values (1179, 273, 36, 5, 2, 2);</v>
      </c>
    </row>
    <row r="117" spans="1:7" x14ac:dyDescent="0.25">
      <c r="A117" s="3">
        <f t="shared" si="8"/>
        <v>1180</v>
      </c>
      <c r="B117" s="3">
        <f>B116</f>
        <v>273</v>
      </c>
      <c r="C117" s="3">
        <v>36</v>
      </c>
      <c r="D117" s="5">
        <v>1</v>
      </c>
      <c r="E117" s="5">
        <v>0</v>
      </c>
      <c r="F117" s="3">
        <v>1</v>
      </c>
      <c r="G117" s="3" t="str">
        <f t="shared" si="7"/>
        <v>insert into game_score (id, matchid, squad, goals, points, time_type) values (1180, 273, 36, 1, 0, 1);</v>
      </c>
    </row>
    <row r="118" spans="1:7" x14ac:dyDescent="0.25">
      <c r="A118" s="3">
        <f t="shared" si="8"/>
        <v>1181</v>
      </c>
      <c r="B118" s="3">
        <f>B116</f>
        <v>273</v>
      </c>
      <c r="C118" s="3">
        <v>98</v>
      </c>
      <c r="D118" s="5">
        <v>0</v>
      </c>
      <c r="E118" s="5">
        <v>0</v>
      </c>
      <c r="F118" s="3">
        <v>2</v>
      </c>
      <c r="G118" s="3" t="str">
        <f t="shared" si="7"/>
        <v>insert into game_score (id, matchid, squad, goals, points, time_type) values (1181, 273, 98, 0, 0, 2);</v>
      </c>
    </row>
    <row r="119" spans="1:7" x14ac:dyDescent="0.25">
      <c r="A119" s="3">
        <f t="shared" si="8"/>
        <v>1182</v>
      </c>
      <c r="B119" s="3">
        <f>B116</f>
        <v>273</v>
      </c>
      <c r="C119" s="3">
        <v>98</v>
      </c>
      <c r="D119" s="5">
        <v>0</v>
      </c>
      <c r="E119" s="5">
        <v>0</v>
      </c>
      <c r="F119" s="3">
        <v>1</v>
      </c>
      <c r="G119" s="3" t="str">
        <f t="shared" si="7"/>
        <v>insert into game_score (id, matchid, squad, goals, points, time_type) values (1182, 273, 98, 0, 0, 1);</v>
      </c>
    </row>
    <row r="120" spans="1:7" x14ac:dyDescent="0.25">
      <c r="A120" s="4">
        <f t="shared" si="8"/>
        <v>1183</v>
      </c>
      <c r="B120" s="4">
        <f>B116+1</f>
        <v>274</v>
      </c>
      <c r="C120" s="4">
        <v>45</v>
      </c>
      <c r="D120" s="6">
        <v>3</v>
      </c>
      <c r="E120" s="6">
        <v>2</v>
      </c>
      <c r="F120" s="4">
        <v>2</v>
      </c>
      <c r="G120" s="4" t="str">
        <f t="shared" si="7"/>
        <v>insert into game_score (id, matchid, squad, goals, points, time_type) values (1183, 274, 45, 3, 2, 2);</v>
      </c>
    </row>
    <row r="121" spans="1:7" x14ac:dyDescent="0.25">
      <c r="A121" s="4">
        <f t="shared" si="8"/>
        <v>1184</v>
      </c>
      <c r="B121" s="4">
        <f>B120</f>
        <v>274</v>
      </c>
      <c r="C121" s="4">
        <v>45</v>
      </c>
      <c r="D121" s="6">
        <v>1</v>
      </c>
      <c r="E121" s="6">
        <v>0</v>
      </c>
      <c r="F121" s="4">
        <v>1</v>
      </c>
      <c r="G121" s="4" t="str">
        <f t="shared" si="7"/>
        <v>insert into game_score (id, matchid, squad, goals, points, time_type) values (1184, 274, 45, 1, 0, 1);</v>
      </c>
    </row>
    <row r="122" spans="1:7" x14ac:dyDescent="0.25">
      <c r="A122" s="4">
        <f t="shared" si="8"/>
        <v>1185</v>
      </c>
      <c r="B122" s="4">
        <f>B120</f>
        <v>274</v>
      </c>
      <c r="C122" s="4">
        <v>55</v>
      </c>
      <c r="D122" s="6">
        <v>2</v>
      </c>
      <c r="E122" s="6">
        <v>0</v>
      </c>
      <c r="F122" s="4">
        <v>2</v>
      </c>
      <c r="G122" s="4" t="str">
        <f t="shared" si="7"/>
        <v>insert into game_score (id, matchid, squad, goals, points, time_type) values (1185, 274, 55, 2, 0, 2);</v>
      </c>
    </row>
    <row r="123" spans="1:7" x14ac:dyDescent="0.25">
      <c r="A123" s="4">
        <f t="shared" si="8"/>
        <v>1186</v>
      </c>
      <c r="B123" s="4">
        <f>B120</f>
        <v>274</v>
      </c>
      <c r="C123" s="4">
        <v>55</v>
      </c>
      <c r="D123" s="6">
        <v>0</v>
      </c>
      <c r="E123" s="6">
        <v>0</v>
      </c>
      <c r="F123" s="4">
        <v>1</v>
      </c>
      <c r="G123" s="4" t="str">
        <f t="shared" si="7"/>
        <v>insert into game_score (id, matchid, squad, goals, points, time_type) values (1186, 274, 55, 0, 0, 1);</v>
      </c>
    </row>
    <row r="124" spans="1:7" x14ac:dyDescent="0.25">
      <c r="A124" s="3">
        <f t="shared" si="8"/>
        <v>1187</v>
      </c>
      <c r="B124" s="3">
        <f>B120+1</f>
        <v>275</v>
      </c>
      <c r="C124" s="3">
        <v>36</v>
      </c>
      <c r="D124" s="5">
        <v>2</v>
      </c>
      <c r="E124" s="5">
        <v>2</v>
      </c>
      <c r="F124" s="3">
        <v>2</v>
      </c>
      <c r="G124" s="3" t="str">
        <f t="shared" si="7"/>
        <v>insert into game_score (id, matchid, squad, goals, points, time_type) values (1187, 275, 36, 2, 2, 2);</v>
      </c>
    </row>
    <row r="125" spans="1:7" x14ac:dyDescent="0.25">
      <c r="A125" s="3">
        <f t="shared" si="8"/>
        <v>1188</v>
      </c>
      <c r="B125" s="3">
        <f>B124</f>
        <v>275</v>
      </c>
      <c r="C125" s="3">
        <v>36</v>
      </c>
      <c r="D125" s="5">
        <v>1</v>
      </c>
      <c r="E125" s="5">
        <v>0</v>
      </c>
      <c r="F125" s="3">
        <v>1</v>
      </c>
      <c r="G125" s="3" t="str">
        <f t="shared" si="7"/>
        <v>insert into game_score (id, matchid, squad, goals, points, time_type) values (1188, 275, 36, 1, 0, 1);</v>
      </c>
    </row>
    <row r="126" spans="1:7" x14ac:dyDescent="0.25">
      <c r="A126" s="3">
        <f t="shared" si="8"/>
        <v>1189</v>
      </c>
      <c r="B126" s="3">
        <f>B124</f>
        <v>275</v>
      </c>
      <c r="C126" s="3">
        <v>55</v>
      </c>
      <c r="D126" s="5">
        <v>2</v>
      </c>
      <c r="E126" s="5">
        <v>0</v>
      </c>
      <c r="F126" s="3">
        <v>2</v>
      </c>
      <c r="G126" s="3" t="str">
        <f t="shared" si="7"/>
        <v>insert into game_score (id, matchid, squad, goals, points, time_type) values (1189, 275, 55, 2, 0, 2);</v>
      </c>
    </row>
    <row r="127" spans="1:7" x14ac:dyDescent="0.25">
      <c r="A127" s="3">
        <f t="shared" si="8"/>
        <v>1190</v>
      </c>
      <c r="B127" s="3">
        <f>B124</f>
        <v>275</v>
      </c>
      <c r="C127" s="3">
        <v>55</v>
      </c>
      <c r="D127" s="5">
        <v>0</v>
      </c>
      <c r="E127" s="5">
        <v>0</v>
      </c>
      <c r="F127" s="3">
        <v>1</v>
      </c>
      <c r="G127" s="3" t="str">
        <f t="shared" si="7"/>
        <v>insert into game_score (id, matchid, squad, goals, points, time_type) values (1190, 275, 55, 0, 0, 1);</v>
      </c>
    </row>
    <row r="128" spans="1:7" x14ac:dyDescent="0.25">
      <c r="A128" s="4">
        <f t="shared" si="8"/>
        <v>1191</v>
      </c>
      <c r="B128" s="4">
        <f>B124+1</f>
        <v>276</v>
      </c>
      <c r="C128" s="4">
        <v>45</v>
      </c>
      <c r="D128" s="6">
        <v>4</v>
      </c>
      <c r="E128" s="6">
        <v>2</v>
      </c>
      <c r="F128" s="4">
        <v>2</v>
      </c>
      <c r="G128" s="4" t="str">
        <f t="shared" si="7"/>
        <v>insert into game_score (id, matchid, squad, goals, points, time_type) values (1191, 276, 45, 4, 2, 2);</v>
      </c>
    </row>
    <row r="129" spans="1:7" x14ac:dyDescent="0.25">
      <c r="A129" s="4">
        <f t="shared" si="8"/>
        <v>1192</v>
      </c>
      <c r="B129" s="4">
        <f>B128</f>
        <v>276</v>
      </c>
      <c r="C129" s="4">
        <v>45</v>
      </c>
      <c r="D129" s="6">
        <v>3</v>
      </c>
      <c r="E129" s="6">
        <v>0</v>
      </c>
      <c r="F129" s="4">
        <v>1</v>
      </c>
      <c r="G129" s="4" t="str">
        <f t="shared" si="7"/>
        <v>insert into game_score (id, matchid, squad, goals, points, time_type) values (1192, 276, 45, 3, 0, 1);</v>
      </c>
    </row>
    <row r="130" spans="1:7" x14ac:dyDescent="0.25">
      <c r="A130" s="4">
        <f t="shared" si="8"/>
        <v>1193</v>
      </c>
      <c r="B130" s="4">
        <f>B128</f>
        <v>276</v>
      </c>
      <c r="C130" s="4">
        <v>98</v>
      </c>
      <c r="D130" s="6">
        <v>0</v>
      </c>
      <c r="E130" s="6">
        <v>0</v>
      </c>
      <c r="F130" s="4">
        <v>2</v>
      </c>
      <c r="G130" s="4" t="str">
        <f t="shared" si="7"/>
        <v>insert into game_score (id, matchid, squad, goals, points, time_type) values (1193, 276, 98, 0, 0, 2);</v>
      </c>
    </row>
    <row r="131" spans="1:7" x14ac:dyDescent="0.25">
      <c r="A131" s="4">
        <f t="shared" si="8"/>
        <v>1194</v>
      </c>
      <c r="B131" s="4">
        <f>B128</f>
        <v>276</v>
      </c>
      <c r="C131" s="4">
        <v>98</v>
      </c>
      <c r="D131" s="6">
        <v>0</v>
      </c>
      <c r="E131" s="6">
        <v>0</v>
      </c>
      <c r="F131" s="4">
        <v>1</v>
      </c>
      <c r="G131" s="4" t="str">
        <f t="shared" si="7"/>
        <v>insert into game_score (id, matchid, squad, goals, points, time_type) values (1194, 276, 98, 0, 0, 1);</v>
      </c>
    </row>
    <row r="132" spans="1:7" x14ac:dyDescent="0.25">
      <c r="A132" s="3">
        <f t="shared" si="8"/>
        <v>1195</v>
      </c>
      <c r="B132" s="3">
        <f>B128+1</f>
        <v>277</v>
      </c>
      <c r="C132" s="3">
        <v>45</v>
      </c>
      <c r="D132" s="5">
        <v>0</v>
      </c>
      <c r="E132" s="5">
        <v>0</v>
      </c>
      <c r="F132" s="3">
        <v>2</v>
      </c>
      <c r="G132" s="3" t="str">
        <f t="shared" ref="G132:G191" si="9">"insert into game_score (id, matchid, squad, goals, points, time_type) values (" &amp; A132 &amp; ", " &amp; B132 &amp; ", " &amp; C132 &amp; ", " &amp; D132 &amp; ", " &amp; E132 &amp; ", " &amp; F132 &amp; ");"</f>
        <v>insert into game_score (id, matchid, squad, goals, points, time_type) values (1195, 277, 45, 0, 0, 2);</v>
      </c>
    </row>
    <row r="133" spans="1:7" x14ac:dyDescent="0.25">
      <c r="A133" s="3">
        <f t="shared" si="8"/>
        <v>1196</v>
      </c>
      <c r="B133" s="3">
        <f>B132</f>
        <v>277</v>
      </c>
      <c r="C133" s="3">
        <v>45</v>
      </c>
      <c r="D133" s="5">
        <v>0</v>
      </c>
      <c r="E133" s="5">
        <v>0</v>
      </c>
      <c r="F133" s="3">
        <v>1</v>
      </c>
      <c r="G133" s="3" t="str">
        <f t="shared" si="9"/>
        <v>insert into game_score (id, matchid, squad, goals, points, time_type) values (1196, 277, 45, 0, 0, 1);</v>
      </c>
    </row>
    <row r="134" spans="1:7" x14ac:dyDescent="0.25">
      <c r="A134" s="3">
        <f t="shared" ref="A134:A193" si="10">A133+1</f>
        <v>1197</v>
      </c>
      <c r="B134" s="3">
        <f>B132</f>
        <v>277</v>
      </c>
      <c r="C134" s="3">
        <v>36</v>
      </c>
      <c r="D134" s="5">
        <v>2</v>
      </c>
      <c r="E134" s="5">
        <v>2</v>
      </c>
      <c r="F134" s="3">
        <v>2</v>
      </c>
      <c r="G134" s="3" t="str">
        <f t="shared" si="9"/>
        <v>insert into game_score (id, matchid, squad, goals, points, time_type) values (1197, 277, 36, 2, 2, 2);</v>
      </c>
    </row>
    <row r="135" spans="1:7" x14ac:dyDescent="0.25">
      <c r="A135" s="3">
        <f t="shared" si="10"/>
        <v>1198</v>
      </c>
      <c r="B135" s="3">
        <f>B132</f>
        <v>277</v>
      </c>
      <c r="C135" s="3">
        <v>36</v>
      </c>
      <c r="D135" s="5">
        <v>1</v>
      </c>
      <c r="E135" s="5">
        <v>0</v>
      </c>
      <c r="F135" s="3">
        <v>1</v>
      </c>
      <c r="G135" s="3" t="str">
        <f t="shared" si="9"/>
        <v>insert into game_score (id, matchid, squad, goals, points, time_type) values (1198, 277, 36, 1, 0, 1);</v>
      </c>
    </row>
    <row r="136" spans="1:7" x14ac:dyDescent="0.25">
      <c r="A136" s="4">
        <f t="shared" si="10"/>
        <v>1199</v>
      </c>
      <c r="B136" s="4">
        <f>B132+1</f>
        <v>278</v>
      </c>
      <c r="C136" s="4">
        <v>98</v>
      </c>
      <c r="D136" s="6">
        <v>1</v>
      </c>
      <c r="E136" s="6">
        <v>2</v>
      </c>
      <c r="F136" s="4">
        <v>2</v>
      </c>
      <c r="G136" s="4" t="str">
        <f t="shared" si="9"/>
        <v>insert into game_score (id, matchid, squad, goals, points, time_type) values (1199, 278, 98, 1, 2, 2);</v>
      </c>
    </row>
    <row r="137" spans="1:7" x14ac:dyDescent="0.25">
      <c r="A137" s="4">
        <f t="shared" si="10"/>
        <v>1200</v>
      </c>
      <c r="B137" s="4">
        <f>B136</f>
        <v>278</v>
      </c>
      <c r="C137" s="4">
        <v>98</v>
      </c>
      <c r="D137" s="6">
        <v>0</v>
      </c>
      <c r="E137" s="6">
        <v>0</v>
      </c>
      <c r="F137" s="4">
        <v>1</v>
      </c>
      <c r="G137" s="4" t="str">
        <f t="shared" si="9"/>
        <v>insert into game_score (id, matchid, squad, goals, points, time_type) values (1200, 278, 98, 0, 0, 1);</v>
      </c>
    </row>
    <row r="138" spans="1:7" x14ac:dyDescent="0.25">
      <c r="A138" s="4">
        <f t="shared" si="10"/>
        <v>1201</v>
      </c>
      <c r="B138" s="4">
        <f>B136</f>
        <v>278</v>
      </c>
      <c r="C138" s="4">
        <v>55</v>
      </c>
      <c r="D138" s="6">
        <v>0</v>
      </c>
      <c r="E138" s="6">
        <v>0</v>
      </c>
      <c r="F138" s="4">
        <v>2</v>
      </c>
      <c r="G138" s="4" t="str">
        <f t="shared" si="9"/>
        <v>insert into game_score (id, matchid, squad, goals, points, time_type) values (1201, 278, 55, 0, 0, 2);</v>
      </c>
    </row>
    <row r="139" spans="1:7" x14ac:dyDescent="0.25">
      <c r="A139" s="4">
        <f t="shared" si="10"/>
        <v>1202</v>
      </c>
      <c r="B139" s="4">
        <f>B136</f>
        <v>278</v>
      </c>
      <c r="C139" s="4">
        <v>55</v>
      </c>
      <c r="D139" s="6">
        <v>0</v>
      </c>
      <c r="E139" s="6">
        <v>0</v>
      </c>
      <c r="F139" s="4">
        <v>1</v>
      </c>
      <c r="G139" s="4" t="str">
        <f t="shared" si="9"/>
        <v>insert into game_score (id, matchid, squad, goals, points, time_type) values (1202, 278, 55, 0, 0, 1);</v>
      </c>
    </row>
    <row r="140" spans="1:7" x14ac:dyDescent="0.25">
      <c r="A140" s="3">
        <f t="shared" si="10"/>
        <v>1203</v>
      </c>
      <c r="B140" s="3">
        <f>B136+1</f>
        <v>279</v>
      </c>
      <c r="C140" s="3">
        <v>4930</v>
      </c>
      <c r="D140" s="5">
        <v>4</v>
      </c>
      <c r="E140" s="5">
        <v>2</v>
      </c>
      <c r="F140" s="3">
        <v>2</v>
      </c>
      <c r="G140" s="3" t="str">
        <f t="shared" si="9"/>
        <v>insert into game_score (id, matchid, squad, goals, points, time_type) values (1203, 279, 4930, 4, 2, 2);</v>
      </c>
    </row>
    <row r="141" spans="1:7" x14ac:dyDescent="0.25">
      <c r="A141" s="3">
        <f t="shared" si="10"/>
        <v>1204</v>
      </c>
      <c r="B141" s="3">
        <f>B140</f>
        <v>279</v>
      </c>
      <c r="C141" s="3">
        <v>4930</v>
      </c>
      <c r="D141" s="5">
        <v>2</v>
      </c>
      <c r="E141" s="5">
        <v>0</v>
      </c>
      <c r="F141" s="3">
        <v>1</v>
      </c>
      <c r="G141" s="3" t="str">
        <f t="shared" si="9"/>
        <v>insert into game_score (id, matchid, squad, goals, points, time_type) values (1204, 279, 4930, 2, 0, 1);</v>
      </c>
    </row>
    <row r="142" spans="1:7" x14ac:dyDescent="0.25">
      <c r="A142" s="3">
        <f t="shared" si="10"/>
        <v>1205</v>
      </c>
      <c r="B142" s="3">
        <f>B140</f>
        <v>279</v>
      </c>
      <c r="C142" s="3">
        <v>233</v>
      </c>
      <c r="D142" s="5">
        <v>0</v>
      </c>
      <c r="E142" s="5">
        <v>0</v>
      </c>
      <c r="F142" s="3">
        <v>2</v>
      </c>
      <c r="G142" s="3" t="str">
        <f t="shared" si="9"/>
        <v>insert into game_score (id, matchid, squad, goals, points, time_type) values (1205, 279, 233, 0, 0, 2);</v>
      </c>
    </row>
    <row r="143" spans="1:7" x14ac:dyDescent="0.25">
      <c r="A143" s="3">
        <f t="shared" si="10"/>
        <v>1206</v>
      </c>
      <c r="B143" s="3">
        <f>B140</f>
        <v>279</v>
      </c>
      <c r="C143" s="3">
        <v>233</v>
      </c>
      <c r="D143" s="5">
        <v>0</v>
      </c>
      <c r="E143" s="5">
        <v>0</v>
      </c>
      <c r="F143" s="3">
        <v>1</v>
      </c>
      <c r="G143" s="3" t="str">
        <f t="shared" si="9"/>
        <v>insert into game_score (id, matchid, squad, goals, points, time_type) values (1206, 279, 233, 0, 0, 1);</v>
      </c>
    </row>
    <row r="144" spans="1:7" x14ac:dyDescent="0.25">
      <c r="A144" s="4">
        <f t="shared" si="10"/>
        <v>1207</v>
      </c>
      <c r="B144" s="4">
        <f>B140+1</f>
        <v>280</v>
      </c>
      <c r="C144" s="4">
        <v>48</v>
      </c>
      <c r="D144" s="6">
        <v>5</v>
      </c>
      <c r="E144" s="6">
        <v>2</v>
      </c>
      <c r="F144" s="4">
        <v>2</v>
      </c>
      <c r="G144" s="4" t="str">
        <f t="shared" si="9"/>
        <v>insert into game_score (id, matchid, squad, goals, points, time_type) values (1207, 280, 48, 5, 2, 2);</v>
      </c>
    </row>
    <row r="145" spans="1:7" x14ac:dyDescent="0.25">
      <c r="A145" s="4">
        <f t="shared" si="10"/>
        <v>1208</v>
      </c>
      <c r="B145" s="4">
        <f>B144</f>
        <v>280</v>
      </c>
      <c r="C145" s="4">
        <v>48</v>
      </c>
      <c r="D145" s="6">
        <v>3</v>
      </c>
      <c r="E145" s="6">
        <v>0</v>
      </c>
      <c r="F145" s="4">
        <v>1</v>
      </c>
      <c r="G145" s="4" t="str">
        <f t="shared" si="9"/>
        <v>insert into game_score (id, matchid, squad, goals, points, time_type) values (1208, 280, 48, 3, 0, 1);</v>
      </c>
    </row>
    <row r="146" spans="1:7" x14ac:dyDescent="0.25">
      <c r="A146" s="4">
        <f t="shared" si="10"/>
        <v>1209</v>
      </c>
      <c r="B146" s="4">
        <f>B144</f>
        <v>280</v>
      </c>
      <c r="C146" s="4">
        <v>57</v>
      </c>
      <c r="D146" s="6">
        <v>1</v>
      </c>
      <c r="E146" s="6">
        <v>0</v>
      </c>
      <c r="F146" s="4">
        <v>2</v>
      </c>
      <c r="G146" s="4" t="str">
        <f t="shared" si="9"/>
        <v>insert into game_score (id, matchid, squad, goals, points, time_type) values (1209, 280, 57, 1, 0, 2);</v>
      </c>
    </row>
    <row r="147" spans="1:7" x14ac:dyDescent="0.25">
      <c r="A147" s="4">
        <f t="shared" si="10"/>
        <v>1210</v>
      </c>
      <c r="B147" s="4">
        <f>B144</f>
        <v>280</v>
      </c>
      <c r="C147" s="4">
        <v>57</v>
      </c>
      <c r="D147" s="6">
        <v>0</v>
      </c>
      <c r="E147" s="6">
        <v>0</v>
      </c>
      <c r="F147" s="4">
        <v>1</v>
      </c>
      <c r="G147" s="4" t="str">
        <f t="shared" si="9"/>
        <v>insert into game_score (id, matchid, squad, goals, points, time_type) values (1210, 280, 57, 0, 0, 1);</v>
      </c>
    </row>
    <row r="148" spans="1:7" x14ac:dyDescent="0.25">
      <c r="A148" s="3">
        <f t="shared" si="10"/>
        <v>1211</v>
      </c>
      <c r="B148" s="3">
        <f>B144+1</f>
        <v>281</v>
      </c>
      <c r="C148" s="3">
        <v>4930</v>
      </c>
      <c r="D148" s="5">
        <v>6</v>
      </c>
      <c r="E148" s="5">
        <v>2</v>
      </c>
      <c r="F148" s="3">
        <v>2</v>
      </c>
      <c r="G148" s="3" t="str">
        <f t="shared" si="9"/>
        <v>insert into game_score (id, matchid, squad, goals, points, time_type) values (1211, 281, 4930, 6, 2, 2);</v>
      </c>
    </row>
    <row r="149" spans="1:7" x14ac:dyDescent="0.25">
      <c r="A149" s="3">
        <f t="shared" si="10"/>
        <v>1212</v>
      </c>
      <c r="B149" s="3">
        <f>B148</f>
        <v>281</v>
      </c>
      <c r="C149" s="3">
        <v>4930</v>
      </c>
      <c r="D149" s="5">
        <v>4</v>
      </c>
      <c r="E149" s="5">
        <v>0</v>
      </c>
      <c r="F149" s="3">
        <v>1</v>
      </c>
      <c r="G149" s="3" t="str">
        <f t="shared" si="9"/>
        <v>insert into game_score (id, matchid, squad, goals, points, time_type) values (1212, 281, 4930, 4, 0, 1);</v>
      </c>
    </row>
    <row r="150" spans="1:7" x14ac:dyDescent="0.25">
      <c r="A150" s="3">
        <f t="shared" si="10"/>
        <v>1213</v>
      </c>
      <c r="B150" s="3">
        <f>B148</f>
        <v>281</v>
      </c>
      <c r="C150" s="3">
        <v>57</v>
      </c>
      <c r="D150" s="5">
        <v>1</v>
      </c>
      <c r="E150" s="5">
        <v>0</v>
      </c>
      <c r="F150" s="3">
        <v>2</v>
      </c>
      <c r="G150" s="3" t="str">
        <f t="shared" si="9"/>
        <v>insert into game_score (id, matchid, squad, goals, points, time_type) values (1213, 281, 57, 1, 0, 2);</v>
      </c>
    </row>
    <row r="151" spans="1:7" x14ac:dyDescent="0.25">
      <c r="A151" s="3">
        <f t="shared" si="10"/>
        <v>1214</v>
      </c>
      <c r="B151" s="3">
        <f>B148</f>
        <v>281</v>
      </c>
      <c r="C151" s="3">
        <v>57</v>
      </c>
      <c r="D151" s="5">
        <v>1</v>
      </c>
      <c r="E151" s="5">
        <v>0</v>
      </c>
      <c r="F151" s="3">
        <v>1</v>
      </c>
      <c r="G151" s="3" t="str">
        <f t="shared" si="9"/>
        <v>insert into game_score (id, matchid, squad, goals, points, time_type) values (1214, 281, 57, 1, 0, 1);</v>
      </c>
    </row>
    <row r="152" spans="1:7" x14ac:dyDescent="0.25">
      <c r="A152" s="4">
        <f t="shared" si="10"/>
        <v>1215</v>
      </c>
      <c r="B152" s="4">
        <f>B148+1</f>
        <v>282</v>
      </c>
      <c r="C152" s="4">
        <v>48</v>
      </c>
      <c r="D152" s="6">
        <v>4</v>
      </c>
      <c r="E152" s="6">
        <v>2</v>
      </c>
      <c r="F152" s="4">
        <v>2</v>
      </c>
      <c r="G152" s="4" t="str">
        <f t="shared" si="9"/>
        <v>insert into game_score (id, matchid, squad, goals, points, time_type) values (1215, 282, 48, 4, 2, 2);</v>
      </c>
    </row>
    <row r="153" spans="1:7" x14ac:dyDescent="0.25">
      <c r="A153" s="4">
        <f t="shared" si="10"/>
        <v>1216</v>
      </c>
      <c r="B153" s="4">
        <f>B152</f>
        <v>282</v>
      </c>
      <c r="C153" s="4">
        <v>48</v>
      </c>
      <c r="D153" s="6">
        <v>1</v>
      </c>
      <c r="E153" s="6">
        <v>0</v>
      </c>
      <c r="F153" s="4">
        <v>1</v>
      </c>
      <c r="G153" s="4" t="str">
        <f t="shared" si="9"/>
        <v>insert into game_score (id, matchid, squad, goals, points, time_type) values (1216, 282, 48, 1, 0, 1);</v>
      </c>
    </row>
    <row r="154" spans="1:7" x14ac:dyDescent="0.25">
      <c r="A154" s="4">
        <f t="shared" si="10"/>
        <v>1217</v>
      </c>
      <c r="B154" s="4">
        <f>B152</f>
        <v>282</v>
      </c>
      <c r="C154" s="4">
        <v>233</v>
      </c>
      <c r="D154" s="6">
        <v>0</v>
      </c>
      <c r="E154" s="6">
        <v>0</v>
      </c>
      <c r="F154" s="4">
        <v>2</v>
      </c>
      <c r="G154" s="4" t="str">
        <f t="shared" si="9"/>
        <v>insert into game_score (id, matchid, squad, goals, points, time_type) values (1217, 282, 233, 0, 0, 2);</v>
      </c>
    </row>
    <row r="155" spans="1:7" x14ac:dyDescent="0.25">
      <c r="A155" s="4">
        <f t="shared" si="10"/>
        <v>1218</v>
      </c>
      <c r="B155" s="4">
        <f>B152</f>
        <v>282</v>
      </c>
      <c r="C155" s="4">
        <v>233</v>
      </c>
      <c r="D155" s="6">
        <v>0</v>
      </c>
      <c r="E155" s="6">
        <v>0</v>
      </c>
      <c r="F155" s="4">
        <v>1</v>
      </c>
      <c r="G155" s="4" t="str">
        <f t="shared" si="9"/>
        <v>insert into game_score (id, matchid, squad, goals, points, time_type) values (1218, 282, 233, 0, 0, 1);</v>
      </c>
    </row>
    <row r="156" spans="1:7" x14ac:dyDescent="0.25">
      <c r="A156" s="3">
        <f t="shared" si="10"/>
        <v>1219</v>
      </c>
      <c r="B156" s="3">
        <f>B152+1</f>
        <v>283</v>
      </c>
      <c r="C156" s="3">
        <v>48</v>
      </c>
      <c r="D156" s="5">
        <v>2</v>
      </c>
      <c r="E156" s="5">
        <v>2</v>
      </c>
      <c r="F156" s="3">
        <v>2</v>
      </c>
      <c r="G156" s="3" t="str">
        <f t="shared" si="9"/>
        <v>insert into game_score (id, matchid, squad, goals, points, time_type) values (1219, 283, 48, 2, 2, 2);</v>
      </c>
    </row>
    <row r="157" spans="1:7" x14ac:dyDescent="0.25">
      <c r="A157" s="3">
        <f t="shared" si="10"/>
        <v>1220</v>
      </c>
      <c r="B157" s="3">
        <f>B156</f>
        <v>283</v>
      </c>
      <c r="C157" s="3">
        <v>48</v>
      </c>
      <c r="D157" s="5">
        <v>1</v>
      </c>
      <c r="E157" s="5">
        <v>0</v>
      </c>
      <c r="F157" s="3">
        <v>1</v>
      </c>
      <c r="G157" s="3" t="str">
        <f t="shared" si="9"/>
        <v>insert into game_score (id, matchid, squad, goals, points, time_type) values (1220, 283, 48, 1, 0, 1);</v>
      </c>
    </row>
    <row r="158" spans="1:7" x14ac:dyDescent="0.25">
      <c r="A158" s="3">
        <f t="shared" si="10"/>
        <v>1221</v>
      </c>
      <c r="B158" s="3">
        <f>B156</f>
        <v>283</v>
      </c>
      <c r="C158" s="3">
        <v>4930</v>
      </c>
      <c r="D158" s="5">
        <v>1</v>
      </c>
      <c r="E158" s="5">
        <v>0</v>
      </c>
      <c r="F158" s="3">
        <v>2</v>
      </c>
      <c r="G158" s="3" t="str">
        <f t="shared" si="9"/>
        <v>insert into game_score (id, matchid, squad, goals, points, time_type) values (1221, 283, 4930, 1, 0, 2);</v>
      </c>
    </row>
    <row r="159" spans="1:7" x14ac:dyDescent="0.25">
      <c r="A159" s="3">
        <f t="shared" si="10"/>
        <v>1222</v>
      </c>
      <c r="B159" s="3">
        <f>B156</f>
        <v>283</v>
      </c>
      <c r="C159" s="3">
        <v>4930</v>
      </c>
      <c r="D159" s="5">
        <v>1</v>
      </c>
      <c r="E159" s="5">
        <v>0</v>
      </c>
      <c r="F159" s="3">
        <v>1</v>
      </c>
      <c r="G159" s="3" t="str">
        <f t="shared" si="9"/>
        <v>insert into game_score (id, matchid, squad, goals, points, time_type) values (1222, 283, 4930, 1, 0, 1);</v>
      </c>
    </row>
    <row r="160" spans="1:7" x14ac:dyDescent="0.25">
      <c r="A160" s="4">
        <f t="shared" si="10"/>
        <v>1223</v>
      </c>
      <c r="B160" s="4">
        <f>B156+1</f>
        <v>284</v>
      </c>
      <c r="C160" s="4">
        <v>57</v>
      </c>
      <c r="D160" s="6">
        <v>3</v>
      </c>
      <c r="E160" s="6">
        <v>2</v>
      </c>
      <c r="F160" s="4">
        <v>2</v>
      </c>
      <c r="G160" s="4" t="str">
        <f t="shared" si="9"/>
        <v>insert into game_score (id, matchid, squad, goals, points, time_type) values (1223, 284, 57, 3, 2, 2);</v>
      </c>
    </row>
    <row r="161" spans="1:7" x14ac:dyDescent="0.25">
      <c r="A161" s="4">
        <f t="shared" si="10"/>
        <v>1224</v>
      </c>
      <c r="B161" s="4">
        <f>B160</f>
        <v>284</v>
      </c>
      <c r="C161" s="4">
        <v>57</v>
      </c>
      <c r="D161" s="6">
        <v>0</v>
      </c>
      <c r="E161" s="6">
        <v>0</v>
      </c>
      <c r="F161" s="4">
        <v>1</v>
      </c>
      <c r="G161" s="4" t="str">
        <f t="shared" si="9"/>
        <v>insert into game_score (id, matchid, squad, goals, points, time_type) values (1224, 284, 57, 0, 0, 1);</v>
      </c>
    </row>
    <row r="162" spans="1:7" x14ac:dyDescent="0.25">
      <c r="A162" s="4">
        <f t="shared" si="10"/>
        <v>1225</v>
      </c>
      <c r="B162" s="4">
        <f>B160</f>
        <v>284</v>
      </c>
      <c r="C162" s="4">
        <v>233</v>
      </c>
      <c r="D162" s="6">
        <v>1</v>
      </c>
      <c r="E162" s="6">
        <v>0</v>
      </c>
      <c r="F162" s="4">
        <v>2</v>
      </c>
      <c r="G162" s="4" t="str">
        <f t="shared" si="9"/>
        <v>insert into game_score (id, matchid, squad, goals, points, time_type) values (1225, 284, 233, 1, 0, 2);</v>
      </c>
    </row>
    <row r="163" spans="1:7" x14ac:dyDescent="0.25">
      <c r="A163" s="4">
        <f t="shared" si="10"/>
        <v>1226</v>
      </c>
      <c r="B163" s="4">
        <f>B160</f>
        <v>284</v>
      </c>
      <c r="C163" s="4">
        <v>233</v>
      </c>
      <c r="D163" s="6">
        <v>0</v>
      </c>
      <c r="E163" s="6">
        <v>0</v>
      </c>
      <c r="F163" s="4">
        <v>1</v>
      </c>
      <c r="G163" s="4" t="str">
        <f t="shared" si="9"/>
        <v>insert into game_score (id, matchid, squad, goals, points, time_type) values (1226, 284, 233, 0, 0, 1);</v>
      </c>
    </row>
    <row r="164" spans="1:7" x14ac:dyDescent="0.25">
      <c r="A164" s="3">
        <f t="shared" si="10"/>
        <v>1227</v>
      </c>
      <c r="B164" s="3">
        <f>B160+1</f>
        <v>285</v>
      </c>
      <c r="C164" s="3">
        <v>49228</v>
      </c>
      <c r="D164" s="5">
        <v>1</v>
      </c>
      <c r="E164" s="5">
        <v>1</v>
      </c>
      <c r="F164" s="3">
        <v>2</v>
      </c>
      <c r="G164" s="3" t="str">
        <f t="shared" si="9"/>
        <v>insert into game_score (id, matchid, squad, goals, points, time_type) values (1227, 285, 49228, 1, 1, 2);</v>
      </c>
    </row>
    <row r="165" spans="1:7" x14ac:dyDescent="0.25">
      <c r="A165" s="3">
        <f t="shared" si="10"/>
        <v>1228</v>
      </c>
      <c r="B165" s="3">
        <f>B164</f>
        <v>285</v>
      </c>
      <c r="C165" s="3">
        <v>49228</v>
      </c>
      <c r="D165" s="5">
        <v>1</v>
      </c>
      <c r="E165" s="5">
        <v>0</v>
      </c>
      <c r="F165" s="3">
        <v>1</v>
      </c>
      <c r="G165" s="3" t="str">
        <f t="shared" si="9"/>
        <v>insert into game_score (id, matchid, squad, goals, points, time_type) values (1228, 285, 49228, 1, 0, 1);</v>
      </c>
    </row>
    <row r="166" spans="1:7" x14ac:dyDescent="0.25">
      <c r="A166" s="3">
        <f t="shared" si="10"/>
        <v>1229</v>
      </c>
      <c r="B166" s="3">
        <f>B164</f>
        <v>285</v>
      </c>
      <c r="C166" s="3">
        <v>52</v>
      </c>
      <c r="D166" s="5">
        <v>1</v>
      </c>
      <c r="E166" s="5">
        <v>1</v>
      </c>
      <c r="F166" s="3">
        <v>2</v>
      </c>
      <c r="G166" s="3" t="str">
        <f t="shared" si="9"/>
        <v>insert into game_score (id, matchid, squad, goals, points, time_type) values (1229, 285, 52, 1, 1, 2);</v>
      </c>
    </row>
    <row r="167" spans="1:7" x14ac:dyDescent="0.25">
      <c r="A167" s="3">
        <f t="shared" si="10"/>
        <v>1230</v>
      </c>
      <c r="B167" s="3">
        <f>B164</f>
        <v>285</v>
      </c>
      <c r="C167" s="3">
        <v>52</v>
      </c>
      <c r="D167" s="5">
        <v>0</v>
      </c>
      <c r="E167" s="5">
        <v>0</v>
      </c>
      <c r="F167" s="3">
        <v>1</v>
      </c>
      <c r="G167" s="3" t="str">
        <f t="shared" si="9"/>
        <v>insert into game_score (id, matchid, squad, goals, points, time_type) values (1230, 285, 52, 0, 0, 1);</v>
      </c>
    </row>
    <row r="168" spans="1:7" x14ac:dyDescent="0.25">
      <c r="A168" s="4">
        <f t="shared" si="10"/>
        <v>1231</v>
      </c>
      <c r="B168" s="4">
        <f>B164+1</f>
        <v>286</v>
      </c>
      <c r="C168" s="4">
        <v>36</v>
      </c>
      <c r="D168" s="6">
        <v>2</v>
      </c>
      <c r="E168" s="6">
        <v>2</v>
      </c>
      <c r="F168" s="4">
        <v>2</v>
      </c>
      <c r="G168" s="4" t="str">
        <f t="shared" si="9"/>
        <v>insert into game_score (id, matchid, squad, goals, points, time_type) values (1231, 286, 36, 2, 2, 2);</v>
      </c>
    </row>
    <row r="169" spans="1:7" x14ac:dyDescent="0.25">
      <c r="A169" s="4">
        <f t="shared" si="10"/>
        <v>1232</v>
      </c>
      <c r="B169" s="4">
        <f>B168</f>
        <v>286</v>
      </c>
      <c r="C169" s="4">
        <v>36</v>
      </c>
      <c r="D169" s="6">
        <v>0</v>
      </c>
      <c r="E169" s="6">
        <v>0</v>
      </c>
      <c r="F169" s="4">
        <v>1</v>
      </c>
      <c r="G169" s="4" t="str">
        <f t="shared" si="9"/>
        <v>insert into game_score (id, matchid, squad, goals, points, time_type) values (1232, 286, 36, 0, 0, 1);</v>
      </c>
    </row>
    <row r="170" spans="1:7" x14ac:dyDescent="0.25">
      <c r="A170" s="4">
        <f t="shared" si="10"/>
        <v>1233</v>
      </c>
      <c r="B170" s="4">
        <f>B168</f>
        <v>286</v>
      </c>
      <c r="C170" s="4">
        <v>4930</v>
      </c>
      <c r="D170" s="6">
        <v>0</v>
      </c>
      <c r="E170" s="6">
        <v>0</v>
      </c>
      <c r="F170" s="4">
        <v>2</v>
      </c>
      <c r="G170" s="4" t="str">
        <f t="shared" si="9"/>
        <v>insert into game_score (id, matchid, squad, goals, points, time_type) values (1233, 286, 4930, 0, 0, 2);</v>
      </c>
    </row>
    <row r="171" spans="1:7" x14ac:dyDescent="0.25">
      <c r="A171" s="4">
        <f t="shared" si="10"/>
        <v>1234</v>
      </c>
      <c r="B171" s="4">
        <f>B168</f>
        <v>286</v>
      </c>
      <c r="C171" s="4">
        <v>4930</v>
      </c>
      <c r="D171" s="6">
        <v>0</v>
      </c>
      <c r="E171" s="6">
        <v>0</v>
      </c>
      <c r="F171" s="4">
        <v>1</v>
      </c>
      <c r="G171" s="4" t="str">
        <f t="shared" si="9"/>
        <v>insert into game_score (id, matchid, squad, goals, points, time_type) values (1234, 286, 4930, 0, 0, 1);</v>
      </c>
    </row>
    <row r="172" spans="1:7" x14ac:dyDescent="0.25">
      <c r="A172" s="3">
        <f t="shared" si="10"/>
        <v>1235</v>
      </c>
      <c r="B172" s="3">
        <f>B168+1</f>
        <v>287</v>
      </c>
      <c r="C172" s="3">
        <v>36</v>
      </c>
      <c r="D172" s="5">
        <v>4</v>
      </c>
      <c r="E172" s="5">
        <v>2</v>
      </c>
      <c r="F172" s="3">
        <v>2</v>
      </c>
      <c r="G172" s="3" t="str">
        <f t="shared" si="9"/>
        <v>insert into game_score (id, matchid, squad, goals, points, time_type) values (1235, 287, 36, 4, 2, 2);</v>
      </c>
    </row>
    <row r="173" spans="1:7" x14ac:dyDescent="0.25">
      <c r="A173" s="3">
        <f t="shared" si="10"/>
        <v>1236</v>
      </c>
      <c r="B173" s="3">
        <f>B172</f>
        <v>287</v>
      </c>
      <c r="C173" s="3">
        <v>36</v>
      </c>
      <c r="D173" s="5">
        <v>2</v>
      </c>
      <c r="E173" s="5">
        <v>0</v>
      </c>
      <c r="F173" s="3">
        <v>1</v>
      </c>
      <c r="G173" s="3" t="str">
        <f t="shared" si="9"/>
        <v>insert into game_score (id, matchid, squad, goals, points, time_type) values (1236, 287, 36, 2, 0, 1);</v>
      </c>
    </row>
    <row r="174" spans="1:7" x14ac:dyDescent="0.25">
      <c r="A174" s="3">
        <f t="shared" si="10"/>
        <v>1237</v>
      </c>
      <c r="B174" s="3">
        <f>B172</f>
        <v>287</v>
      </c>
      <c r="C174" s="3">
        <v>49228</v>
      </c>
      <c r="D174" s="5">
        <v>1</v>
      </c>
      <c r="E174" s="5">
        <v>0</v>
      </c>
      <c r="F174" s="3">
        <v>2</v>
      </c>
      <c r="G174" s="3" t="str">
        <f t="shared" si="9"/>
        <v>insert into game_score (id, matchid, squad, goals, points, time_type) values (1237, 287, 49228, 1, 0, 2);</v>
      </c>
    </row>
    <row r="175" spans="1:7" x14ac:dyDescent="0.25">
      <c r="A175" s="3">
        <f t="shared" si="10"/>
        <v>1238</v>
      </c>
      <c r="B175" s="3">
        <f>B172</f>
        <v>287</v>
      </c>
      <c r="C175" s="3">
        <v>49228</v>
      </c>
      <c r="D175" s="5">
        <v>1</v>
      </c>
      <c r="E175" s="5">
        <v>0</v>
      </c>
      <c r="F175" s="3">
        <v>1</v>
      </c>
      <c r="G175" s="3" t="str">
        <f t="shared" si="9"/>
        <v>insert into game_score (id, matchid, squad, goals, points, time_type) values (1238, 287, 49228, 1, 0, 1);</v>
      </c>
    </row>
    <row r="176" spans="1:7" x14ac:dyDescent="0.25">
      <c r="A176" s="4">
        <f t="shared" si="10"/>
        <v>1239</v>
      </c>
      <c r="B176" s="4">
        <f>B172+1</f>
        <v>288</v>
      </c>
      <c r="C176" s="4">
        <v>4930</v>
      </c>
      <c r="D176" s="6">
        <v>7</v>
      </c>
      <c r="E176" s="6">
        <v>2</v>
      </c>
      <c r="F176" s="4">
        <v>2</v>
      </c>
      <c r="G176" s="4" t="str">
        <f t="shared" si="9"/>
        <v>insert into game_score (id, matchid, squad, goals, points, time_type) values (1239, 288, 4930, 7, 2, 2);</v>
      </c>
    </row>
    <row r="177" spans="1:7" x14ac:dyDescent="0.25">
      <c r="A177" s="4">
        <f t="shared" si="10"/>
        <v>1240</v>
      </c>
      <c r="B177" s="4">
        <f>B176</f>
        <v>288</v>
      </c>
      <c r="C177" s="4">
        <v>4930</v>
      </c>
      <c r="D177" s="6">
        <v>2</v>
      </c>
      <c r="E177" s="6">
        <v>0</v>
      </c>
      <c r="F177" s="4">
        <v>1</v>
      </c>
      <c r="G177" s="4" t="str">
        <f t="shared" si="9"/>
        <v>insert into game_score (id, matchid, squad, goals, points, time_type) values (1240, 288, 4930, 2, 0, 1);</v>
      </c>
    </row>
    <row r="178" spans="1:7" x14ac:dyDescent="0.25">
      <c r="A178" s="4">
        <f t="shared" si="10"/>
        <v>1241</v>
      </c>
      <c r="B178" s="4">
        <f>B176</f>
        <v>288</v>
      </c>
      <c r="C178" s="4">
        <v>52</v>
      </c>
      <c r="D178" s="6">
        <v>0</v>
      </c>
      <c r="E178" s="6">
        <v>0</v>
      </c>
      <c r="F178" s="4">
        <v>2</v>
      </c>
      <c r="G178" s="4" t="str">
        <f t="shared" si="9"/>
        <v>insert into game_score (id, matchid, squad, goals, points, time_type) values (1241, 288, 52, 0, 0, 2);</v>
      </c>
    </row>
    <row r="179" spans="1:7" x14ac:dyDescent="0.25">
      <c r="A179" s="4">
        <f t="shared" si="10"/>
        <v>1242</v>
      </c>
      <c r="B179" s="4">
        <f>B176</f>
        <v>288</v>
      </c>
      <c r="C179" s="4">
        <v>52</v>
      </c>
      <c r="D179" s="6">
        <v>0</v>
      </c>
      <c r="E179" s="6">
        <v>0</v>
      </c>
      <c r="F179" s="4">
        <v>1</v>
      </c>
      <c r="G179" s="4" t="str">
        <f t="shared" si="9"/>
        <v>insert into game_score (id, matchid, squad, goals, points, time_type) values (1242, 288, 52, 0, 0, 1);</v>
      </c>
    </row>
    <row r="180" spans="1:7" x14ac:dyDescent="0.25">
      <c r="A180" s="3">
        <f t="shared" si="10"/>
        <v>1243</v>
      </c>
      <c r="B180" s="3">
        <f>B176+1</f>
        <v>289</v>
      </c>
      <c r="C180" s="3">
        <v>4930</v>
      </c>
      <c r="D180" s="5">
        <v>3</v>
      </c>
      <c r="E180" s="5">
        <v>2</v>
      </c>
      <c r="F180" s="3">
        <v>2</v>
      </c>
      <c r="G180" s="3" t="str">
        <f t="shared" si="9"/>
        <v>insert into game_score (id, matchid, squad, goals, points, time_type) values (1243, 289, 4930, 3, 2, 2);</v>
      </c>
    </row>
    <row r="181" spans="1:7" x14ac:dyDescent="0.25">
      <c r="A181" s="3">
        <f t="shared" si="10"/>
        <v>1244</v>
      </c>
      <c r="B181" s="3">
        <f>B180</f>
        <v>289</v>
      </c>
      <c r="C181" s="3">
        <v>4930</v>
      </c>
      <c r="D181" s="5">
        <v>1</v>
      </c>
      <c r="E181" s="5">
        <v>0</v>
      </c>
      <c r="F181" s="3">
        <v>1</v>
      </c>
      <c r="G181" s="3" t="str">
        <f t="shared" si="9"/>
        <v>insert into game_score (id, matchid, squad, goals, points, time_type) values (1244, 289, 4930, 1, 0, 1);</v>
      </c>
    </row>
    <row r="182" spans="1:7" x14ac:dyDescent="0.25">
      <c r="A182" s="3">
        <f t="shared" si="10"/>
        <v>1245</v>
      </c>
      <c r="B182" s="3">
        <f>B180</f>
        <v>289</v>
      </c>
      <c r="C182" s="3">
        <v>49228</v>
      </c>
      <c r="D182" s="5">
        <v>2</v>
      </c>
      <c r="E182" s="5">
        <v>0</v>
      </c>
      <c r="F182" s="3">
        <v>2</v>
      </c>
      <c r="G182" s="3" t="str">
        <f t="shared" si="9"/>
        <v>insert into game_score (id, matchid, squad, goals, points, time_type) values (1245, 289, 49228, 2, 0, 2);</v>
      </c>
    </row>
    <row r="183" spans="1:7" x14ac:dyDescent="0.25">
      <c r="A183" s="3">
        <f t="shared" si="10"/>
        <v>1246</v>
      </c>
      <c r="B183" s="3">
        <f>B180</f>
        <v>289</v>
      </c>
      <c r="C183" s="3">
        <v>49228</v>
      </c>
      <c r="D183" s="5">
        <v>1</v>
      </c>
      <c r="E183" s="5">
        <v>0</v>
      </c>
      <c r="F183" s="3">
        <v>1</v>
      </c>
      <c r="G183" s="3" t="str">
        <f t="shared" si="9"/>
        <v>insert into game_score (id, matchid, squad, goals, points, time_type) values (1246, 289, 49228, 1, 0, 1);</v>
      </c>
    </row>
    <row r="184" spans="1:7" x14ac:dyDescent="0.25">
      <c r="A184" s="4">
        <f t="shared" si="10"/>
        <v>1247</v>
      </c>
      <c r="B184" s="4">
        <f>B180+1</f>
        <v>290</v>
      </c>
      <c r="C184" s="4">
        <v>36</v>
      </c>
      <c r="D184" s="6">
        <v>2</v>
      </c>
      <c r="E184" s="6">
        <v>2</v>
      </c>
      <c r="F184" s="4">
        <v>2</v>
      </c>
      <c r="G184" s="4" t="str">
        <f t="shared" si="9"/>
        <v>insert into game_score (id, matchid, squad, goals, points, time_type) values (1247, 290, 36, 2, 2, 2);</v>
      </c>
    </row>
    <row r="185" spans="1:7" x14ac:dyDescent="0.25">
      <c r="A185" s="4">
        <f t="shared" si="10"/>
        <v>1248</v>
      </c>
      <c r="B185" s="4">
        <f>B184</f>
        <v>290</v>
      </c>
      <c r="C185" s="4">
        <v>36</v>
      </c>
      <c r="D185" s="6">
        <v>1</v>
      </c>
      <c r="E185" s="6">
        <v>0</v>
      </c>
      <c r="F185" s="4">
        <v>1</v>
      </c>
      <c r="G185" s="4" t="str">
        <f t="shared" si="9"/>
        <v>insert into game_score (id, matchid, squad, goals, points, time_type) values (1248, 290, 36, 1, 0, 1);</v>
      </c>
    </row>
    <row r="186" spans="1:7" x14ac:dyDescent="0.25">
      <c r="A186" s="4">
        <f t="shared" si="10"/>
        <v>1249</v>
      </c>
      <c r="B186" s="4">
        <f>B184</f>
        <v>290</v>
      </c>
      <c r="C186" s="4">
        <v>52</v>
      </c>
      <c r="D186" s="6">
        <v>0</v>
      </c>
      <c r="E186" s="6">
        <v>0</v>
      </c>
      <c r="F186" s="4">
        <v>2</v>
      </c>
      <c r="G186" s="4" t="str">
        <f t="shared" si="9"/>
        <v>insert into game_score (id, matchid, squad, goals, points, time_type) values (1249, 290, 52, 0, 0, 2);</v>
      </c>
    </row>
    <row r="187" spans="1:7" x14ac:dyDescent="0.25">
      <c r="A187" s="4">
        <f t="shared" si="10"/>
        <v>1250</v>
      </c>
      <c r="B187" s="4">
        <f>B184</f>
        <v>290</v>
      </c>
      <c r="C187" s="4">
        <v>52</v>
      </c>
      <c r="D187" s="6">
        <v>0</v>
      </c>
      <c r="E187" s="6">
        <v>0</v>
      </c>
      <c r="F187" s="4">
        <v>1</v>
      </c>
      <c r="G187" s="4" t="str">
        <f t="shared" si="9"/>
        <v>insert into game_score (id, matchid, squad, goals, points, time_type) values (1250, 290, 52, 0, 0, 1);</v>
      </c>
    </row>
    <row r="188" spans="1:7" x14ac:dyDescent="0.25">
      <c r="A188" s="3">
        <f t="shared" si="10"/>
        <v>1251</v>
      </c>
      <c r="B188" s="3">
        <f>B184+1</f>
        <v>291</v>
      </c>
      <c r="C188" s="3">
        <v>7097</v>
      </c>
      <c r="D188" s="5">
        <v>3</v>
      </c>
      <c r="E188" s="5">
        <v>2</v>
      </c>
      <c r="F188" s="3">
        <v>2</v>
      </c>
      <c r="G188" s="3" t="str">
        <f t="shared" si="9"/>
        <v>insert into game_score (id, matchid, squad, goals, points, time_type) values (1251, 291, 7097, 3, 2, 2);</v>
      </c>
    </row>
    <row r="189" spans="1:7" x14ac:dyDescent="0.25">
      <c r="A189" s="3">
        <f t="shared" si="10"/>
        <v>1252</v>
      </c>
      <c r="B189" s="3">
        <f>B188</f>
        <v>291</v>
      </c>
      <c r="C189" s="3">
        <v>7097</v>
      </c>
      <c r="D189" s="5">
        <v>2</v>
      </c>
      <c r="E189" s="5">
        <v>0</v>
      </c>
      <c r="F189" s="3">
        <v>1</v>
      </c>
      <c r="G189" s="3" t="str">
        <f t="shared" si="9"/>
        <v>insert into game_score (id, matchid, squad, goals, points, time_type) values (1252, 291, 7097, 2, 0, 1);</v>
      </c>
    </row>
    <row r="190" spans="1:7" x14ac:dyDescent="0.25">
      <c r="A190" s="3">
        <f t="shared" si="10"/>
        <v>1253</v>
      </c>
      <c r="B190" s="3">
        <f>B188</f>
        <v>291</v>
      </c>
      <c r="C190" s="3">
        <v>212</v>
      </c>
      <c r="D190" s="5">
        <v>0</v>
      </c>
      <c r="E190" s="5">
        <v>0</v>
      </c>
      <c r="F190" s="3">
        <v>2</v>
      </c>
      <c r="G190" s="3" t="str">
        <f t="shared" si="9"/>
        <v>insert into game_score (id, matchid, squad, goals, points, time_type) values (1253, 291, 212, 0, 0, 2);</v>
      </c>
    </row>
    <row r="191" spans="1:7" x14ac:dyDescent="0.25">
      <c r="A191" s="3">
        <f t="shared" si="10"/>
        <v>1254</v>
      </c>
      <c r="B191" s="3">
        <f>B188</f>
        <v>291</v>
      </c>
      <c r="C191" s="3">
        <v>212</v>
      </c>
      <c r="D191" s="5">
        <v>0</v>
      </c>
      <c r="E191" s="5">
        <v>0</v>
      </c>
      <c r="F191" s="3">
        <v>1</v>
      </c>
      <c r="G191" s="3" t="str">
        <f t="shared" si="9"/>
        <v>insert into game_score (id, matchid, squad, goals, points, time_type) values (1254, 291, 212, 0, 0, 1);</v>
      </c>
    </row>
    <row r="192" spans="1:7" x14ac:dyDescent="0.25">
      <c r="A192" s="4">
        <f t="shared" si="10"/>
        <v>1255</v>
      </c>
      <c r="B192" s="4">
        <f>B188+1</f>
        <v>292</v>
      </c>
      <c r="C192" s="4">
        <v>45</v>
      </c>
      <c r="D192" s="6">
        <v>1</v>
      </c>
      <c r="E192" s="6">
        <v>1</v>
      </c>
      <c r="F192" s="4">
        <v>2</v>
      </c>
      <c r="G192" s="4" t="str">
        <f t="shared" ref="G192:G199" si="11">"insert into game_score (id, matchid, squad, goals, points, time_type) values (" &amp; A192 &amp; ", " &amp; B192 &amp; ", " &amp; C192 &amp; ", " &amp; D192 &amp; ", " &amp; E192 &amp; ", " &amp; F192 &amp; ");"</f>
        <v>insert into game_score (id, matchid, squad, goals, points, time_type) values (1255, 292, 45, 1, 1, 2);</v>
      </c>
    </row>
    <row r="193" spans="1:7" x14ac:dyDescent="0.25">
      <c r="A193" s="4">
        <f t="shared" si="10"/>
        <v>1256</v>
      </c>
      <c r="B193" s="4">
        <f>B192</f>
        <v>292</v>
      </c>
      <c r="C193" s="4">
        <v>45</v>
      </c>
      <c r="D193" s="6">
        <v>1</v>
      </c>
      <c r="E193" s="6">
        <v>0</v>
      </c>
      <c r="F193" s="4">
        <v>1</v>
      </c>
      <c r="G193" s="4" t="str">
        <f t="shared" si="11"/>
        <v>insert into game_score (id, matchid, squad, goals, points, time_type) values (1256, 292, 45, 1, 0, 1);</v>
      </c>
    </row>
    <row r="194" spans="1:7" x14ac:dyDescent="0.25">
      <c r="A194" s="4">
        <f t="shared" ref="A194:A223" si="12">A193+1</f>
        <v>1257</v>
      </c>
      <c r="B194" s="4">
        <f>B192</f>
        <v>292</v>
      </c>
      <c r="C194" s="4">
        <v>48</v>
      </c>
      <c r="D194" s="6">
        <v>1</v>
      </c>
      <c r="E194" s="6">
        <v>1</v>
      </c>
      <c r="F194" s="4">
        <v>2</v>
      </c>
      <c r="G194" s="4" t="str">
        <f t="shared" si="11"/>
        <v>insert into game_score (id, matchid, squad, goals, points, time_type) values (1257, 292, 48, 1, 1, 2);</v>
      </c>
    </row>
    <row r="195" spans="1:7" x14ac:dyDescent="0.25">
      <c r="A195" s="4">
        <f t="shared" si="12"/>
        <v>1258</v>
      </c>
      <c r="B195" s="4">
        <f>B192</f>
        <v>292</v>
      </c>
      <c r="C195" s="4">
        <v>48</v>
      </c>
      <c r="D195" s="6">
        <v>1</v>
      </c>
      <c r="E195" s="6">
        <v>0</v>
      </c>
      <c r="F195" s="4">
        <v>1</v>
      </c>
      <c r="G195" s="4" t="str">
        <f t="shared" si="11"/>
        <v>insert into game_score (id, matchid, squad, goals, points, time_type) values (1258, 292, 48, 1, 0, 1);</v>
      </c>
    </row>
    <row r="196" spans="1:7" x14ac:dyDescent="0.25">
      <c r="A196" s="3">
        <f t="shared" si="12"/>
        <v>1259</v>
      </c>
      <c r="B196" s="3">
        <f>B192+1</f>
        <v>293</v>
      </c>
      <c r="C196" s="3">
        <v>45</v>
      </c>
      <c r="D196" s="5">
        <v>3</v>
      </c>
      <c r="E196" s="5">
        <v>2</v>
      </c>
      <c r="F196" s="3">
        <v>2</v>
      </c>
      <c r="G196" s="3" t="str">
        <f t="shared" si="11"/>
        <v>insert into game_score (id, matchid, squad, goals, points, time_type) values (1259, 293, 45, 3, 2, 2);</v>
      </c>
    </row>
    <row r="197" spans="1:7" x14ac:dyDescent="0.25">
      <c r="A197" s="3">
        <f t="shared" si="12"/>
        <v>1260</v>
      </c>
      <c r="B197" s="3">
        <f>B196</f>
        <v>293</v>
      </c>
      <c r="C197" s="3">
        <v>45</v>
      </c>
      <c r="D197" s="5">
        <v>0</v>
      </c>
      <c r="E197" s="5">
        <v>0</v>
      </c>
      <c r="F197" s="3">
        <v>1</v>
      </c>
      <c r="G197" s="3" t="str">
        <f t="shared" si="11"/>
        <v>insert into game_score (id, matchid, squad, goals, points, time_type) values (1260, 293, 45, 0, 0, 1);</v>
      </c>
    </row>
    <row r="198" spans="1:7" x14ac:dyDescent="0.25">
      <c r="A198" s="3">
        <f t="shared" si="12"/>
        <v>1261</v>
      </c>
      <c r="B198" s="3">
        <f>B196</f>
        <v>293</v>
      </c>
      <c r="C198" s="3">
        <v>212</v>
      </c>
      <c r="D198" s="5">
        <v>1</v>
      </c>
      <c r="E198" s="5">
        <v>0</v>
      </c>
      <c r="F198" s="3">
        <v>2</v>
      </c>
      <c r="G198" s="3" t="str">
        <f t="shared" si="11"/>
        <v>insert into game_score (id, matchid, squad, goals, points, time_type) values (1261, 293, 212, 1, 0, 2);</v>
      </c>
    </row>
    <row r="199" spans="1:7" x14ac:dyDescent="0.25">
      <c r="A199" s="3">
        <f t="shared" si="12"/>
        <v>1262</v>
      </c>
      <c r="B199" s="3">
        <f>B196</f>
        <v>293</v>
      </c>
      <c r="C199" s="3">
        <v>212</v>
      </c>
      <c r="D199" s="5">
        <v>0</v>
      </c>
      <c r="E199" s="5">
        <v>0</v>
      </c>
      <c r="F199" s="3">
        <v>1</v>
      </c>
      <c r="G199" s="3" t="str">
        <f t="shared" si="11"/>
        <v>insert into game_score (id, matchid, squad, goals, points, time_type) values (1262, 293, 212, 0, 0, 1);</v>
      </c>
    </row>
    <row r="200" spans="1:7" x14ac:dyDescent="0.25">
      <c r="A200" s="4">
        <f t="shared" si="12"/>
        <v>1263</v>
      </c>
      <c r="B200" s="4">
        <f>B196+1</f>
        <v>294</v>
      </c>
      <c r="C200" s="4">
        <v>7097</v>
      </c>
      <c r="D200" s="6">
        <v>1</v>
      </c>
      <c r="E200" s="6">
        <v>0</v>
      </c>
      <c r="F200" s="4">
        <v>2</v>
      </c>
      <c r="G200" s="4" t="str">
        <f t="shared" ref="G200:G223" si="13">"insert into game_score (id, matchid, squad, goals, points, time_type) values (" &amp; A200 &amp; ", " &amp; B200 &amp; ", " &amp; C200 &amp; ", " &amp; D200 &amp; ", " &amp; E200 &amp; ", " &amp; F200 &amp; ");"</f>
        <v>insert into game_score (id, matchid, squad, goals, points, time_type) values (1263, 294, 7097, 1, 0, 2);</v>
      </c>
    </row>
    <row r="201" spans="1:7" x14ac:dyDescent="0.25">
      <c r="A201" s="4">
        <f t="shared" si="12"/>
        <v>1264</v>
      </c>
      <c r="B201" s="4">
        <f>B200</f>
        <v>294</v>
      </c>
      <c r="C201" s="4">
        <v>7097</v>
      </c>
      <c r="D201" s="6">
        <v>1</v>
      </c>
      <c r="E201" s="6">
        <v>0</v>
      </c>
      <c r="F201" s="4">
        <v>1</v>
      </c>
      <c r="G201" s="4" t="str">
        <f t="shared" si="13"/>
        <v>insert into game_score (id, matchid, squad, goals, points, time_type) values (1264, 294, 7097, 1, 0, 1);</v>
      </c>
    </row>
    <row r="202" spans="1:7" x14ac:dyDescent="0.25">
      <c r="A202" s="4">
        <f t="shared" si="12"/>
        <v>1265</v>
      </c>
      <c r="B202" s="4">
        <f>B200</f>
        <v>294</v>
      </c>
      <c r="C202" s="4">
        <v>48</v>
      </c>
      <c r="D202" s="6">
        <v>2</v>
      </c>
      <c r="E202" s="6">
        <v>2</v>
      </c>
      <c r="F202" s="4">
        <v>2</v>
      </c>
      <c r="G202" s="4" t="str">
        <f t="shared" si="13"/>
        <v>insert into game_score (id, matchid, squad, goals, points, time_type) values (1265, 294, 48, 2, 2, 2);</v>
      </c>
    </row>
    <row r="203" spans="1:7" x14ac:dyDescent="0.25">
      <c r="A203" s="4">
        <f t="shared" si="12"/>
        <v>1266</v>
      </c>
      <c r="B203" s="4">
        <f>B200</f>
        <v>294</v>
      </c>
      <c r="C203" s="4">
        <v>48</v>
      </c>
      <c r="D203" s="6">
        <v>0</v>
      </c>
      <c r="E203" s="6">
        <v>0</v>
      </c>
      <c r="F203" s="4">
        <v>1</v>
      </c>
      <c r="G203" s="4" t="str">
        <f t="shared" si="13"/>
        <v>insert into game_score (id, matchid, squad, goals, points, time_type) values (1266, 294, 48, 0, 0, 1);</v>
      </c>
    </row>
    <row r="204" spans="1:7" x14ac:dyDescent="0.25">
      <c r="A204" s="3">
        <f t="shared" si="12"/>
        <v>1267</v>
      </c>
      <c r="B204" s="3">
        <f>B200+1</f>
        <v>295</v>
      </c>
      <c r="C204" s="3">
        <v>48</v>
      </c>
      <c r="D204" s="5">
        <v>5</v>
      </c>
      <c r="E204" s="5">
        <v>2</v>
      </c>
      <c r="F204" s="3">
        <v>2</v>
      </c>
      <c r="G204" s="3" t="str">
        <f t="shared" si="13"/>
        <v>insert into game_score (id, matchid, squad, goals, points, time_type) values (1267, 295, 48, 5, 2, 2);</v>
      </c>
    </row>
    <row r="205" spans="1:7" x14ac:dyDescent="0.25">
      <c r="A205" s="3">
        <f t="shared" si="12"/>
        <v>1268</v>
      </c>
      <c r="B205" s="3">
        <f>B204</f>
        <v>295</v>
      </c>
      <c r="C205" s="3">
        <v>48</v>
      </c>
      <c r="D205" s="5">
        <v>3</v>
      </c>
      <c r="E205" s="5">
        <v>0</v>
      </c>
      <c r="F205" s="3">
        <v>1</v>
      </c>
      <c r="G205" s="3" t="str">
        <f t="shared" si="13"/>
        <v>insert into game_score (id, matchid, squad, goals, points, time_type) values (1268, 295, 48, 3, 0, 1);</v>
      </c>
    </row>
    <row r="206" spans="1:7" x14ac:dyDescent="0.25">
      <c r="A206" s="3">
        <f t="shared" si="12"/>
        <v>1269</v>
      </c>
      <c r="B206" s="3">
        <f>B204</f>
        <v>295</v>
      </c>
      <c r="C206" s="3">
        <v>212</v>
      </c>
      <c r="D206" s="5">
        <v>0</v>
      </c>
      <c r="E206" s="5">
        <v>0</v>
      </c>
      <c r="F206" s="3">
        <v>2</v>
      </c>
      <c r="G206" s="3" t="str">
        <f t="shared" si="13"/>
        <v>insert into game_score (id, matchid, squad, goals, points, time_type) values (1269, 295, 212, 0, 0, 2);</v>
      </c>
    </row>
    <row r="207" spans="1:7" x14ac:dyDescent="0.25">
      <c r="A207" s="3">
        <f t="shared" si="12"/>
        <v>1270</v>
      </c>
      <c r="B207" s="3">
        <f>B204</f>
        <v>295</v>
      </c>
      <c r="C207" s="3">
        <v>212</v>
      </c>
      <c r="D207" s="5">
        <v>0</v>
      </c>
      <c r="E207" s="5">
        <v>0</v>
      </c>
      <c r="F207" s="3">
        <v>1</v>
      </c>
      <c r="G207" s="3" t="str">
        <f t="shared" si="13"/>
        <v>insert into game_score (id, matchid, squad, goals, points, time_type) values (1270, 295, 212, 0, 0, 1);</v>
      </c>
    </row>
    <row r="208" spans="1:7" x14ac:dyDescent="0.25">
      <c r="A208" s="4">
        <f t="shared" si="12"/>
        <v>1271</v>
      </c>
      <c r="B208" s="4">
        <f>B204+1</f>
        <v>296</v>
      </c>
      <c r="C208" s="4">
        <v>7097</v>
      </c>
      <c r="D208" s="6">
        <v>4</v>
      </c>
      <c r="E208" s="6">
        <v>2</v>
      </c>
      <c r="F208" s="4">
        <v>2</v>
      </c>
      <c r="G208" s="4" t="str">
        <f t="shared" si="13"/>
        <v>insert into game_score (id, matchid, squad, goals, points, time_type) values (1271, 296, 7097, 4, 2, 2);</v>
      </c>
    </row>
    <row r="209" spans="1:7" x14ac:dyDescent="0.25">
      <c r="A209" s="4">
        <f t="shared" si="12"/>
        <v>1272</v>
      </c>
      <c r="B209" s="4">
        <f>B208</f>
        <v>296</v>
      </c>
      <c r="C209" s="4">
        <v>7097</v>
      </c>
      <c r="D209" s="6">
        <v>2</v>
      </c>
      <c r="E209" s="6">
        <v>0</v>
      </c>
      <c r="F209" s="4">
        <v>1</v>
      </c>
      <c r="G209" s="4" t="str">
        <f t="shared" si="13"/>
        <v>insert into game_score (id, matchid, squad, goals, points, time_type) values (1272, 296, 7097, 2, 0, 1);</v>
      </c>
    </row>
    <row r="210" spans="1:7" x14ac:dyDescent="0.25">
      <c r="A210" s="4">
        <f t="shared" si="12"/>
        <v>1273</v>
      </c>
      <c r="B210" s="4">
        <f>B208</f>
        <v>296</v>
      </c>
      <c r="C210" s="4">
        <v>45</v>
      </c>
      <c r="D210" s="6">
        <v>0</v>
      </c>
      <c r="E210" s="6">
        <v>0</v>
      </c>
      <c r="F210" s="4">
        <v>2</v>
      </c>
      <c r="G210" s="4" t="str">
        <f t="shared" si="13"/>
        <v>insert into game_score (id, matchid, squad, goals, points, time_type) values (1273, 296, 45, 0, 0, 2);</v>
      </c>
    </row>
    <row r="211" spans="1:7" x14ac:dyDescent="0.25">
      <c r="A211" s="4">
        <f t="shared" si="12"/>
        <v>1274</v>
      </c>
      <c r="B211" s="4">
        <f>B208</f>
        <v>296</v>
      </c>
      <c r="C211" s="4">
        <v>45</v>
      </c>
      <c r="D211" s="6">
        <v>0</v>
      </c>
      <c r="E211" s="6">
        <v>0</v>
      </c>
      <c r="F211" s="4">
        <v>1</v>
      </c>
      <c r="G211" s="4" t="str">
        <f t="shared" si="13"/>
        <v>insert into game_score (id, matchid, squad, goals, points, time_type) values (1274, 296, 45, 0, 0, 1);</v>
      </c>
    </row>
    <row r="212" spans="1:7" x14ac:dyDescent="0.25">
      <c r="A212" s="3">
        <f t="shared" si="12"/>
        <v>1275</v>
      </c>
      <c r="B212" s="3">
        <f>B208+1</f>
        <v>297</v>
      </c>
      <c r="C212" s="3">
        <v>7097</v>
      </c>
      <c r="D212" s="5">
        <v>2</v>
      </c>
      <c r="E212" s="5">
        <v>0</v>
      </c>
      <c r="F212" s="3">
        <v>2</v>
      </c>
      <c r="G212" s="3" t="str">
        <f t="shared" si="13"/>
        <v>insert into game_score (id, matchid, squad, goals, points, time_type) values (1275, 297, 7097, 2, 0, 2);</v>
      </c>
    </row>
    <row r="213" spans="1:7" x14ac:dyDescent="0.25">
      <c r="A213" s="3">
        <f t="shared" si="12"/>
        <v>1276</v>
      </c>
      <c r="B213" s="3">
        <f>B212</f>
        <v>297</v>
      </c>
      <c r="C213" s="3">
        <v>7097</v>
      </c>
      <c r="D213" s="5">
        <v>2</v>
      </c>
      <c r="E213" s="5">
        <v>0</v>
      </c>
      <c r="F213" s="3">
        <v>1</v>
      </c>
      <c r="G213" s="3" t="str">
        <f t="shared" si="13"/>
        <v>insert into game_score (id, matchid, squad, goals, points, time_type) values (1276, 297, 7097, 2, 0, 1);</v>
      </c>
    </row>
    <row r="214" spans="1:7" x14ac:dyDescent="0.25">
      <c r="A214" s="3">
        <f t="shared" si="12"/>
        <v>1277</v>
      </c>
      <c r="B214" s="3">
        <f>B212</f>
        <v>297</v>
      </c>
      <c r="C214" s="3">
        <v>4930</v>
      </c>
      <c r="D214" s="5">
        <v>2</v>
      </c>
      <c r="E214" s="5">
        <v>0</v>
      </c>
      <c r="F214" s="3">
        <v>2</v>
      </c>
      <c r="G214" s="3" t="str">
        <f t="shared" si="13"/>
        <v>insert into game_score (id, matchid, squad, goals, points, time_type) values (1277, 297, 4930, 2, 0, 2);</v>
      </c>
    </row>
    <row r="215" spans="1:7" x14ac:dyDescent="0.25">
      <c r="A215" s="3">
        <f t="shared" si="12"/>
        <v>1278</v>
      </c>
      <c r="B215" s="3">
        <f>B212</f>
        <v>297</v>
      </c>
      <c r="C215" s="3">
        <v>4930</v>
      </c>
      <c r="D215" s="5">
        <v>1</v>
      </c>
      <c r="E215" s="5">
        <v>0</v>
      </c>
      <c r="F215" s="3">
        <v>1</v>
      </c>
      <c r="G215" s="3" t="str">
        <f t="shared" si="13"/>
        <v>insert into game_score (id, matchid, squad, goals, points, time_type) values (1278, 297, 4930, 1, 0, 1);</v>
      </c>
    </row>
    <row r="216" spans="1:7" x14ac:dyDescent="0.25">
      <c r="A216" s="3">
        <f t="shared" si="12"/>
        <v>1279</v>
      </c>
      <c r="B216" s="3">
        <f>B213</f>
        <v>297</v>
      </c>
      <c r="C216" s="3">
        <v>7097</v>
      </c>
      <c r="D216" s="5">
        <v>2</v>
      </c>
      <c r="E216" s="5">
        <v>1</v>
      </c>
      <c r="F216" s="3">
        <v>4</v>
      </c>
      <c r="G216" s="3" t="str">
        <f t="shared" si="13"/>
        <v>insert into game_score (id, matchid, squad, goals, points, time_type) values (1279, 297, 7097, 2, 1, 4);</v>
      </c>
    </row>
    <row r="217" spans="1:7" x14ac:dyDescent="0.25">
      <c r="A217" s="3">
        <f t="shared" si="12"/>
        <v>1280</v>
      </c>
      <c r="B217" s="3">
        <f>B214</f>
        <v>297</v>
      </c>
      <c r="C217" s="3">
        <v>7097</v>
      </c>
      <c r="D217" s="5">
        <v>2</v>
      </c>
      <c r="E217" s="5">
        <v>0</v>
      </c>
      <c r="F217" s="3">
        <v>3</v>
      </c>
      <c r="G217" s="3" t="str">
        <f t="shared" si="13"/>
        <v>insert into game_score (id, matchid, squad, goals, points, time_type) values (1280, 297, 7097, 2, 0, 3);</v>
      </c>
    </row>
    <row r="218" spans="1:7" x14ac:dyDescent="0.25">
      <c r="A218" s="3">
        <f t="shared" si="12"/>
        <v>1281</v>
      </c>
      <c r="B218" s="3">
        <f>B215</f>
        <v>297</v>
      </c>
      <c r="C218" s="3">
        <v>4930</v>
      </c>
      <c r="D218" s="5">
        <v>2</v>
      </c>
      <c r="E218" s="5">
        <v>1</v>
      </c>
      <c r="F218" s="3">
        <v>4</v>
      </c>
      <c r="G218" s="3" t="str">
        <f t="shared" si="13"/>
        <v>insert into game_score (id, matchid, squad, goals, points, time_type) values (1281, 297, 4930, 2, 1, 4);</v>
      </c>
    </row>
    <row r="219" spans="1:7" x14ac:dyDescent="0.25">
      <c r="A219" s="3">
        <f t="shared" si="12"/>
        <v>1282</v>
      </c>
      <c r="B219" s="3">
        <f>B216</f>
        <v>297</v>
      </c>
      <c r="C219" s="3">
        <v>4930</v>
      </c>
      <c r="D219" s="5">
        <v>2</v>
      </c>
      <c r="E219" s="5">
        <v>0</v>
      </c>
      <c r="F219" s="3">
        <v>3</v>
      </c>
      <c r="G219" s="3" t="str">
        <f t="shared" si="13"/>
        <v>insert into game_score (id, matchid, squad, goals, points, time_type) values (1282, 297, 4930, 2, 0, 3);</v>
      </c>
    </row>
    <row r="220" spans="1:7" x14ac:dyDescent="0.25">
      <c r="A220" s="4">
        <f t="shared" si="12"/>
        <v>1283</v>
      </c>
      <c r="B220" s="4">
        <f>B212+1</f>
        <v>298</v>
      </c>
      <c r="C220" s="4">
        <v>48</v>
      </c>
      <c r="D220" s="6">
        <v>2</v>
      </c>
      <c r="E220" s="6">
        <v>2</v>
      </c>
      <c r="F220" s="4">
        <v>2</v>
      </c>
      <c r="G220" s="4" t="str">
        <f t="shared" si="13"/>
        <v>insert into game_score (id, matchid, squad, goals, points, time_type) values (1283, 298, 48, 2, 2, 2);</v>
      </c>
    </row>
    <row r="221" spans="1:7" x14ac:dyDescent="0.25">
      <c r="A221" s="4">
        <f t="shared" si="12"/>
        <v>1284</v>
      </c>
      <c r="B221" s="4">
        <f>B220</f>
        <v>298</v>
      </c>
      <c r="C221" s="4">
        <v>48</v>
      </c>
      <c r="D221" s="6">
        <v>0</v>
      </c>
      <c r="E221" s="6">
        <v>0</v>
      </c>
      <c r="F221" s="4">
        <v>1</v>
      </c>
      <c r="G221" s="4" t="str">
        <f t="shared" si="13"/>
        <v>insert into game_score (id, matchid, squad, goals, points, time_type) values (1284, 298, 48, 0, 0, 1);</v>
      </c>
    </row>
    <row r="222" spans="1:7" x14ac:dyDescent="0.25">
      <c r="A222" s="4">
        <f t="shared" si="12"/>
        <v>1285</v>
      </c>
      <c r="B222" s="4">
        <f>B220</f>
        <v>298</v>
      </c>
      <c r="C222" s="4">
        <v>36</v>
      </c>
      <c r="D222" s="6">
        <v>1</v>
      </c>
      <c r="E222" s="6">
        <v>0</v>
      </c>
      <c r="F222" s="4">
        <v>2</v>
      </c>
      <c r="G222" s="4" t="str">
        <f t="shared" si="13"/>
        <v>insert into game_score (id, matchid, squad, goals, points, time_type) values (1285, 298, 36, 1, 0, 2);</v>
      </c>
    </row>
    <row r="223" spans="1:7" x14ac:dyDescent="0.25">
      <c r="A223" s="4">
        <f t="shared" si="12"/>
        <v>1286</v>
      </c>
      <c r="B223" s="4">
        <f>B220</f>
        <v>298</v>
      </c>
      <c r="C223" s="4">
        <v>36</v>
      </c>
      <c r="D223" s="6">
        <v>1</v>
      </c>
      <c r="E223" s="6">
        <v>0</v>
      </c>
      <c r="F223" s="4">
        <v>1</v>
      </c>
      <c r="G223" s="4" t="str">
        <f t="shared" si="13"/>
        <v>insert into game_score (id, matchid, squad, goals, points, time_type) values (1286, 298, 36, 1,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'1972'!A25+1</f>
        <v>73</v>
      </c>
      <c r="B2">
        <v>1976</v>
      </c>
      <c r="C2" t="s">
        <v>13</v>
      </c>
      <c r="D2">
        <v>55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(73, 1976, 'A', 55);</v>
      </c>
    </row>
    <row r="3" spans="1:7" x14ac:dyDescent="0.25">
      <c r="A3">
        <f>A2+1</f>
        <v>74</v>
      </c>
      <c r="B3">
        <f>B2</f>
        <v>1976</v>
      </c>
      <c r="C3" t="s">
        <v>13</v>
      </c>
      <c r="D3">
        <v>4930</v>
      </c>
      <c r="G3" t="str">
        <f t="shared" si="0"/>
        <v>insert into group_stage (id, tournament, group_code, squad) values (74, 1976, 'A', 4930);</v>
      </c>
    </row>
    <row r="4" spans="1:7" x14ac:dyDescent="0.25">
      <c r="A4">
        <f t="shared" ref="A4:A17" si="1">A3+1</f>
        <v>75</v>
      </c>
      <c r="B4">
        <f t="shared" ref="B4:B17" si="2">B3</f>
        <v>1976</v>
      </c>
      <c r="C4" t="s">
        <v>13</v>
      </c>
      <c r="D4">
        <v>34</v>
      </c>
      <c r="G4" t="str">
        <f t="shared" si="0"/>
        <v>insert into group_stage (id, tournament, group_code, squad) values (75, 1976, 'A', 34);</v>
      </c>
    </row>
    <row r="5" spans="1:7" x14ac:dyDescent="0.25">
      <c r="A5">
        <f t="shared" si="1"/>
        <v>76</v>
      </c>
      <c r="B5">
        <f t="shared" si="2"/>
        <v>1976</v>
      </c>
      <c r="C5" t="s">
        <v>13</v>
      </c>
      <c r="D5">
        <v>234</v>
      </c>
      <c r="G5" t="str">
        <f t="shared" si="0"/>
        <v>insert into group_stage (id, tournament, group_code, squad) values (76, 1976, 'A', 234);</v>
      </c>
    </row>
    <row r="6" spans="1:7" x14ac:dyDescent="0.25">
      <c r="A6">
        <f t="shared" si="1"/>
        <v>77</v>
      </c>
      <c r="B6">
        <f t="shared" si="2"/>
        <v>1976</v>
      </c>
      <c r="C6" t="s">
        <v>14</v>
      </c>
      <c r="D6">
        <v>972</v>
      </c>
      <c r="G6" t="str">
        <f t="shared" si="0"/>
        <v>insert into group_stage (id, tournament, group_code, squad) values (77, 1976, 'B', 972);</v>
      </c>
    </row>
    <row r="7" spans="1:7" x14ac:dyDescent="0.25">
      <c r="A7">
        <f t="shared" si="1"/>
        <v>78</v>
      </c>
      <c r="B7">
        <f t="shared" si="2"/>
        <v>1976</v>
      </c>
      <c r="C7" t="s">
        <v>14</v>
      </c>
      <c r="D7">
        <v>502</v>
      </c>
      <c r="G7" t="str">
        <f t="shared" si="0"/>
        <v>insert into group_stage (id, tournament, group_code, squad) values (78, 1976, 'B', 502);</v>
      </c>
    </row>
    <row r="8" spans="1:7" x14ac:dyDescent="0.25">
      <c r="A8">
        <f t="shared" si="1"/>
        <v>79</v>
      </c>
      <c r="B8">
        <f t="shared" si="2"/>
        <v>1976</v>
      </c>
      <c r="C8" t="s">
        <v>14</v>
      </c>
      <c r="D8">
        <v>33</v>
      </c>
      <c r="G8" t="str">
        <f t="shared" si="0"/>
        <v>insert into group_stage (id, tournament, group_code, squad) values (79, 1976, 'B', 33);</v>
      </c>
    </row>
    <row r="9" spans="1:7" x14ac:dyDescent="0.25">
      <c r="A9">
        <f t="shared" si="1"/>
        <v>80</v>
      </c>
      <c r="B9">
        <f t="shared" si="2"/>
        <v>1976</v>
      </c>
      <c r="C9" t="s">
        <v>14</v>
      </c>
      <c r="D9">
        <v>52</v>
      </c>
      <c r="G9" t="str">
        <f t="shared" si="0"/>
        <v>insert into group_stage (id, tournament, group_code, squad) values (80, 1976, 'B', 52);</v>
      </c>
    </row>
    <row r="10" spans="1:7" x14ac:dyDescent="0.25">
      <c r="A10">
        <f t="shared" si="1"/>
        <v>81</v>
      </c>
      <c r="B10">
        <f t="shared" si="2"/>
        <v>1976</v>
      </c>
      <c r="C10" t="s">
        <v>15</v>
      </c>
      <c r="D10">
        <v>48</v>
      </c>
      <c r="G10" t="str">
        <f t="shared" si="0"/>
        <v>insert into group_stage (id, tournament, group_code, squad) values (81, 1976, 'C', 48);</v>
      </c>
    </row>
    <row r="11" spans="1:7" x14ac:dyDescent="0.25">
      <c r="A11">
        <f t="shared" si="1"/>
        <v>82</v>
      </c>
      <c r="B11">
        <f t="shared" si="2"/>
        <v>1976</v>
      </c>
      <c r="C11" t="s">
        <v>15</v>
      </c>
      <c r="D11">
        <v>53</v>
      </c>
      <c r="G11" t="str">
        <f t="shared" si="0"/>
        <v>insert into group_stage (id, tournament, group_code, squad) values (82, 1976, 'C', 53);</v>
      </c>
    </row>
    <row r="12" spans="1:7" x14ac:dyDescent="0.25">
      <c r="A12">
        <f t="shared" si="1"/>
        <v>83</v>
      </c>
      <c r="B12">
        <f t="shared" si="2"/>
        <v>1976</v>
      </c>
      <c r="C12" t="s">
        <v>15</v>
      </c>
      <c r="D12">
        <v>98</v>
      </c>
      <c r="G12" t="str">
        <f t="shared" si="0"/>
        <v>insert into group_stage (id, tournament, group_code, squad) values (83, 1976, 'C', 98);</v>
      </c>
    </row>
    <row r="13" spans="1:7" x14ac:dyDescent="0.25">
      <c r="A13">
        <f t="shared" si="1"/>
        <v>84</v>
      </c>
      <c r="B13">
        <f t="shared" si="2"/>
        <v>1976</v>
      </c>
      <c r="C13" t="s">
        <v>15</v>
      </c>
      <c r="D13">
        <v>233</v>
      </c>
      <c r="G13" t="str">
        <f t="shared" si="0"/>
        <v>insert into group_stage (id, tournament, group_code, squad) values (84, 1976, 'C', 233);</v>
      </c>
    </row>
    <row r="14" spans="1:7" x14ac:dyDescent="0.25">
      <c r="A14">
        <f t="shared" si="1"/>
        <v>85</v>
      </c>
      <c r="B14">
        <f t="shared" si="2"/>
        <v>1976</v>
      </c>
      <c r="C14" t="s">
        <v>16</v>
      </c>
      <c r="D14">
        <v>1613</v>
      </c>
      <c r="G14" t="str">
        <f t="shared" si="0"/>
        <v>insert into group_stage (id, tournament, group_code, squad) values (85, 1976, 'D', 1613);</v>
      </c>
    </row>
    <row r="15" spans="1:7" x14ac:dyDescent="0.25">
      <c r="A15">
        <f t="shared" si="1"/>
        <v>86</v>
      </c>
      <c r="B15">
        <f t="shared" si="2"/>
        <v>1976</v>
      </c>
      <c r="C15" t="s">
        <v>16</v>
      </c>
      <c r="D15">
        <v>7097</v>
      </c>
      <c r="G15" t="str">
        <f t="shared" si="0"/>
        <v>insert into group_stage (id, tournament, group_code, squad) values (86, 1976, 'D', 7097);</v>
      </c>
    </row>
    <row r="16" spans="1:7" x14ac:dyDescent="0.25">
      <c r="A16">
        <f t="shared" si="1"/>
        <v>87</v>
      </c>
      <c r="B16">
        <f t="shared" si="2"/>
        <v>1976</v>
      </c>
      <c r="C16" t="s">
        <v>16</v>
      </c>
      <c r="D16">
        <v>850</v>
      </c>
      <c r="G16" t="str">
        <f t="shared" si="0"/>
        <v>insert into group_stage (id, tournament, group_code, squad) values (87, 1976, 'D', 850);</v>
      </c>
    </row>
    <row r="17" spans="1:7" x14ac:dyDescent="0.25">
      <c r="A17">
        <f t="shared" si="1"/>
        <v>88</v>
      </c>
      <c r="B17">
        <f t="shared" si="2"/>
        <v>1976</v>
      </c>
      <c r="C17" t="s">
        <v>16</v>
      </c>
      <c r="D17">
        <v>260</v>
      </c>
      <c r="G17" t="str">
        <f t="shared" si="0"/>
        <v>insert into group_stage (id, tournament, group_code, squad) values (88, 1976, 'D', 260);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'1972'!A65+1</f>
        <v>299</v>
      </c>
      <c r="B20" s="2" t="str">
        <f>"1976-07-18"</f>
        <v>1976-07-18</v>
      </c>
      <c r="C20">
        <v>2</v>
      </c>
      <c r="D20">
        <v>1613</v>
      </c>
      <c r="E20">
        <v>1</v>
      </c>
      <c r="G20" t="str">
        <f t="shared" ref="G20:G42" si="3">"insert into game (matchid, matchdate, game_type, country) values (" &amp; A20 &amp; ", '" &amp; B20 &amp; "', " &amp; C20 &amp; ", " &amp; D20 &amp;  ");"</f>
        <v>insert into game (matchid, matchdate, game_type, country) values (299, '1976-07-18', 2, 1613);</v>
      </c>
    </row>
    <row r="21" spans="1:7" x14ac:dyDescent="0.25">
      <c r="A21">
        <f t="shared" ref="A21:A42" si="4">A20+1</f>
        <v>300</v>
      </c>
      <c r="B21" s="2" t="str">
        <f>"1976-07-20"</f>
        <v>1976-07-20</v>
      </c>
      <c r="C21">
        <v>2</v>
      </c>
      <c r="D21">
        <f>D20</f>
        <v>1613</v>
      </c>
      <c r="E21">
        <v>12</v>
      </c>
      <c r="G21" t="str">
        <f t="shared" si="3"/>
        <v>insert into game (matchid, matchdate, game_type, country) values (300, '1976-07-20', 2, 1613);</v>
      </c>
    </row>
    <row r="22" spans="1:7" x14ac:dyDescent="0.25">
      <c r="A22">
        <f t="shared" si="4"/>
        <v>301</v>
      </c>
      <c r="B22" s="2" t="str">
        <f>"1976-07-22"</f>
        <v>1976-07-22</v>
      </c>
      <c r="C22">
        <v>2</v>
      </c>
      <c r="D22">
        <f t="shared" ref="D22:D42" si="5">D21</f>
        <v>1613</v>
      </c>
      <c r="E22">
        <v>19</v>
      </c>
      <c r="G22" t="str">
        <f t="shared" si="3"/>
        <v>insert into game (matchid, matchdate, game_type, country) values (301, '1976-07-22', 2, 1613);</v>
      </c>
    </row>
    <row r="23" spans="1:7" x14ac:dyDescent="0.25">
      <c r="A23">
        <f t="shared" si="4"/>
        <v>302</v>
      </c>
      <c r="B23" s="2" t="str">
        <f>"1976-07-19"</f>
        <v>1976-07-19</v>
      </c>
      <c r="C23">
        <v>2</v>
      </c>
      <c r="D23">
        <f t="shared" si="5"/>
        <v>1613</v>
      </c>
      <c r="E23">
        <v>5</v>
      </c>
      <c r="G23" t="str">
        <f t="shared" si="3"/>
        <v>insert into game (matchid, matchdate, game_type, country) values (302, '1976-07-19', 2, 1613);</v>
      </c>
    </row>
    <row r="24" spans="1:7" x14ac:dyDescent="0.25">
      <c r="A24">
        <f t="shared" si="4"/>
        <v>303</v>
      </c>
      <c r="B24" s="2" t="str">
        <f>"1976-07-19"</f>
        <v>1976-07-19</v>
      </c>
      <c r="C24">
        <v>2</v>
      </c>
      <c r="D24">
        <f t="shared" si="5"/>
        <v>1613</v>
      </c>
      <c r="E24">
        <v>6</v>
      </c>
      <c r="G24" t="str">
        <f t="shared" si="3"/>
        <v>insert into game (matchid, matchdate, game_type, country) values (303, '1976-07-19', 2, 1613);</v>
      </c>
    </row>
    <row r="25" spans="1:7" x14ac:dyDescent="0.25">
      <c r="A25">
        <f t="shared" si="4"/>
        <v>304</v>
      </c>
      <c r="B25" s="2" t="str">
        <f>"1976-07-21"</f>
        <v>1976-07-21</v>
      </c>
      <c r="C25">
        <v>2</v>
      </c>
      <c r="D25">
        <f t="shared" si="5"/>
        <v>1613</v>
      </c>
      <c r="E25">
        <v>15</v>
      </c>
      <c r="G25" t="str">
        <f t="shared" si="3"/>
        <v>insert into game (matchid, matchdate, game_type, country) values (304, '1976-07-21', 2, 1613);</v>
      </c>
    </row>
    <row r="26" spans="1:7" x14ac:dyDescent="0.25">
      <c r="A26">
        <f t="shared" si="4"/>
        <v>305</v>
      </c>
      <c r="B26" s="2" t="str">
        <f>"1976-07-21"</f>
        <v>1976-07-21</v>
      </c>
      <c r="C26">
        <v>2</v>
      </c>
      <c r="D26">
        <f t="shared" si="5"/>
        <v>1613</v>
      </c>
      <c r="E26">
        <v>16</v>
      </c>
      <c r="G26" t="str">
        <f t="shared" si="3"/>
        <v>insert into game (matchid, matchdate, game_type, country) values (305, '1976-07-21', 2, 1613);</v>
      </c>
    </row>
    <row r="27" spans="1:7" x14ac:dyDescent="0.25">
      <c r="A27">
        <f t="shared" si="4"/>
        <v>306</v>
      </c>
      <c r="B27" s="2" t="str">
        <f>"1976-07-23"</f>
        <v>1976-07-23</v>
      </c>
      <c r="C27">
        <v>2</v>
      </c>
      <c r="D27">
        <f t="shared" si="5"/>
        <v>1613</v>
      </c>
      <c r="E27">
        <v>23</v>
      </c>
      <c r="G27" t="str">
        <f t="shared" si="3"/>
        <v>insert into game (matchid, matchdate, game_type, country) values (306, '1976-07-23', 2, 1613);</v>
      </c>
    </row>
    <row r="28" spans="1:7" x14ac:dyDescent="0.25">
      <c r="A28">
        <f t="shared" si="4"/>
        <v>307</v>
      </c>
      <c r="B28" s="2" t="str">
        <f>"1976-07-23"</f>
        <v>1976-07-23</v>
      </c>
      <c r="C28">
        <v>2</v>
      </c>
      <c r="D28">
        <f t="shared" si="5"/>
        <v>1613</v>
      </c>
      <c r="E28">
        <v>24</v>
      </c>
      <c r="G28" t="str">
        <f t="shared" si="3"/>
        <v>insert into game (matchid, matchdate, game_type, country) values (307, '1976-07-23', 2, 1613);</v>
      </c>
    </row>
    <row r="29" spans="1:7" x14ac:dyDescent="0.25">
      <c r="A29">
        <f t="shared" si="4"/>
        <v>308</v>
      </c>
      <c r="B29" s="2" t="str">
        <f>"1976-07-18"</f>
        <v>1976-07-18</v>
      </c>
      <c r="C29">
        <v>2</v>
      </c>
      <c r="D29">
        <f t="shared" si="5"/>
        <v>1613</v>
      </c>
      <c r="E29">
        <v>4</v>
      </c>
      <c r="G29" t="str">
        <f t="shared" si="3"/>
        <v>insert into game (matchid, matchdate, game_type, country) values (308, '1976-07-18', 2, 1613);</v>
      </c>
    </row>
    <row r="30" spans="1:7" x14ac:dyDescent="0.25">
      <c r="A30">
        <f t="shared" si="4"/>
        <v>309</v>
      </c>
      <c r="B30" s="2" t="str">
        <f>"1976-07-20"</f>
        <v>1976-07-20</v>
      </c>
      <c r="C30">
        <v>2</v>
      </c>
      <c r="D30">
        <f t="shared" si="5"/>
        <v>1613</v>
      </c>
      <c r="E30">
        <v>10</v>
      </c>
      <c r="G30" t="str">
        <f t="shared" si="3"/>
        <v>insert into game (matchid, matchdate, game_type, country) values (309, '1976-07-20', 2, 1613);</v>
      </c>
    </row>
    <row r="31" spans="1:7" x14ac:dyDescent="0.25">
      <c r="A31">
        <f t="shared" si="4"/>
        <v>310</v>
      </c>
      <c r="B31" s="2" t="str">
        <f>"1976-07-22"</f>
        <v>1976-07-22</v>
      </c>
      <c r="C31">
        <v>2</v>
      </c>
      <c r="D31">
        <f t="shared" si="5"/>
        <v>1613</v>
      </c>
      <c r="E31">
        <v>20</v>
      </c>
      <c r="G31" t="str">
        <f t="shared" si="3"/>
        <v>insert into game (matchid, matchdate, game_type, country) values (310, '1976-07-22', 2, 1613);</v>
      </c>
    </row>
    <row r="32" spans="1:7" x14ac:dyDescent="0.25">
      <c r="A32">
        <f t="shared" si="4"/>
        <v>311</v>
      </c>
      <c r="B32" s="2" t="str">
        <f>"1976-07-19"</f>
        <v>1976-07-19</v>
      </c>
      <c r="C32">
        <v>2</v>
      </c>
      <c r="D32">
        <f t="shared" si="5"/>
        <v>1613</v>
      </c>
      <c r="E32">
        <v>8</v>
      </c>
      <c r="G32" t="str">
        <f t="shared" si="3"/>
        <v>insert into game (matchid, matchdate, game_type, country) values (311, '1976-07-19', 2, 1613);</v>
      </c>
    </row>
    <row r="33" spans="1:7" x14ac:dyDescent="0.25">
      <c r="A33">
        <f t="shared" si="4"/>
        <v>312</v>
      </c>
      <c r="B33" s="2" t="str">
        <f>"1976-07-21"</f>
        <v>1976-07-21</v>
      </c>
      <c r="C33">
        <v>2</v>
      </c>
      <c r="D33">
        <f t="shared" si="5"/>
        <v>1613</v>
      </c>
      <c r="E33">
        <v>13</v>
      </c>
      <c r="G33" t="str">
        <f t="shared" si="3"/>
        <v>insert into game (matchid, matchdate, game_type, country) values (312, '1976-07-21', 2, 1613);</v>
      </c>
    </row>
    <row r="34" spans="1:7" x14ac:dyDescent="0.25">
      <c r="A34">
        <f t="shared" si="4"/>
        <v>313</v>
      </c>
      <c r="B34" s="2" t="str">
        <f>"1976-07-23"</f>
        <v>1976-07-23</v>
      </c>
      <c r="C34">
        <v>2</v>
      </c>
      <c r="D34">
        <f t="shared" si="5"/>
        <v>1613</v>
      </c>
      <c r="E34">
        <v>22</v>
      </c>
      <c r="G34" t="str">
        <f t="shared" si="3"/>
        <v>insert into game (matchid, matchdate, game_type, country) values (313, '1976-07-23', 2, 1613);</v>
      </c>
    </row>
    <row r="35" spans="1:7" x14ac:dyDescent="0.25">
      <c r="A35">
        <f t="shared" si="4"/>
        <v>314</v>
      </c>
      <c r="B35" s="2" t="str">
        <f>"1976-07-25"</f>
        <v>1976-07-25</v>
      </c>
      <c r="C35">
        <v>3</v>
      </c>
      <c r="D35">
        <f t="shared" si="5"/>
        <v>1613</v>
      </c>
      <c r="E35">
        <v>25</v>
      </c>
      <c r="G35" t="str">
        <f t="shared" si="3"/>
        <v>insert into game (matchid, matchdate, game_type, country) values (314, '1976-07-25', 3, 1613);</v>
      </c>
    </row>
    <row r="36" spans="1:7" x14ac:dyDescent="0.25">
      <c r="A36">
        <f t="shared" si="4"/>
        <v>315</v>
      </c>
      <c r="B36" s="2" t="str">
        <f>"1976-07-25"</f>
        <v>1976-07-25</v>
      </c>
      <c r="C36">
        <v>3</v>
      </c>
      <c r="D36">
        <f t="shared" si="5"/>
        <v>1613</v>
      </c>
      <c r="E36">
        <v>26</v>
      </c>
      <c r="G36" t="str">
        <f t="shared" si="3"/>
        <v>insert into game (matchid, matchdate, game_type, country) values (315, '1976-07-25', 3, 1613);</v>
      </c>
    </row>
    <row r="37" spans="1:7" x14ac:dyDescent="0.25">
      <c r="A37">
        <f t="shared" si="4"/>
        <v>316</v>
      </c>
      <c r="B37" s="2" t="str">
        <f>"1976-07-25"</f>
        <v>1976-07-25</v>
      </c>
      <c r="C37">
        <v>3</v>
      </c>
      <c r="D37">
        <f t="shared" si="5"/>
        <v>1613</v>
      </c>
      <c r="E37">
        <v>27</v>
      </c>
      <c r="G37" t="str">
        <f t="shared" si="3"/>
        <v>insert into game (matchid, matchdate, game_type, country) values (316, '1976-07-25', 3, 1613);</v>
      </c>
    </row>
    <row r="38" spans="1:7" x14ac:dyDescent="0.25">
      <c r="A38">
        <f t="shared" si="4"/>
        <v>317</v>
      </c>
      <c r="B38" s="2" t="str">
        <f>"1976-07-25"</f>
        <v>1976-07-25</v>
      </c>
      <c r="C38">
        <v>3</v>
      </c>
      <c r="D38">
        <f t="shared" si="5"/>
        <v>1613</v>
      </c>
      <c r="E38">
        <v>28</v>
      </c>
      <c r="G38" t="str">
        <f t="shared" si="3"/>
        <v>insert into game (matchid, matchdate, game_type, country) values (317, '1976-07-25', 3, 1613);</v>
      </c>
    </row>
    <row r="39" spans="1:7" x14ac:dyDescent="0.25">
      <c r="A39">
        <f t="shared" si="4"/>
        <v>318</v>
      </c>
      <c r="B39" s="2" t="str">
        <f>"1976-07-27"</f>
        <v>1976-07-27</v>
      </c>
      <c r="C39">
        <v>4</v>
      </c>
      <c r="D39">
        <f t="shared" si="5"/>
        <v>1613</v>
      </c>
      <c r="E39">
        <v>29</v>
      </c>
      <c r="G39" t="str">
        <f t="shared" si="3"/>
        <v>insert into game (matchid, matchdate, game_type, country) values (318, '1976-07-27', 4, 1613);</v>
      </c>
    </row>
    <row r="40" spans="1:7" x14ac:dyDescent="0.25">
      <c r="A40">
        <f t="shared" si="4"/>
        <v>319</v>
      </c>
      <c r="B40" s="2" t="str">
        <f>"1976-07-27"</f>
        <v>1976-07-27</v>
      </c>
      <c r="C40">
        <v>4</v>
      </c>
      <c r="D40">
        <f t="shared" si="5"/>
        <v>1613</v>
      </c>
      <c r="E40">
        <v>30</v>
      </c>
      <c r="G40" t="str">
        <f t="shared" si="3"/>
        <v>insert into game (matchid, matchdate, game_type, country) values (319, '1976-07-27', 4, 1613);</v>
      </c>
    </row>
    <row r="41" spans="1:7" x14ac:dyDescent="0.25">
      <c r="A41">
        <f t="shared" si="4"/>
        <v>320</v>
      </c>
      <c r="B41" s="2" t="str">
        <f>"1976-07-29"</f>
        <v>1976-07-29</v>
      </c>
      <c r="C41">
        <v>13</v>
      </c>
      <c r="D41">
        <f t="shared" si="5"/>
        <v>1613</v>
      </c>
      <c r="E41">
        <v>31</v>
      </c>
      <c r="G41" t="str">
        <f t="shared" si="3"/>
        <v>insert into game (matchid, matchdate, game_type, country) values (320, '1976-07-29', 13, 1613);</v>
      </c>
    </row>
    <row r="42" spans="1:7" x14ac:dyDescent="0.25">
      <c r="A42">
        <f t="shared" si="4"/>
        <v>321</v>
      </c>
      <c r="B42" s="2" t="str">
        <f>"1976-07-31"</f>
        <v>1976-07-31</v>
      </c>
      <c r="C42">
        <v>14</v>
      </c>
      <c r="D42">
        <f t="shared" si="5"/>
        <v>1613</v>
      </c>
      <c r="E42">
        <v>32</v>
      </c>
      <c r="G42" t="str">
        <f t="shared" si="3"/>
        <v>insert into game (matchid, matchdate, game_type, country) values (321, '1976-07-31', 14, 1613);</v>
      </c>
    </row>
    <row r="44" spans="1:7" x14ac:dyDescent="0.25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t="str">
        <f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(id, matchid, squad, goals, points, time_type);</v>
      </c>
    </row>
    <row r="45" spans="1:7" x14ac:dyDescent="0.25">
      <c r="A45" s="3">
        <f>'1972'!A223+ 1</f>
        <v>1287</v>
      </c>
      <c r="B45" s="3">
        <f>A20</f>
        <v>299</v>
      </c>
      <c r="C45" s="3">
        <v>55</v>
      </c>
      <c r="D45" s="3">
        <v>0</v>
      </c>
      <c r="E45" s="3">
        <v>1</v>
      </c>
      <c r="F45" s="3">
        <v>2</v>
      </c>
      <c r="G45" s="3" t="str">
        <f t="shared" ref="G45:G108" si="6">"insert into game_score (id, matchid, squad, goals, points, time_type) values (" &amp; A45 &amp; ", " &amp; B45 &amp; ", " &amp; C45 &amp; ", " &amp; D45 &amp; ", " &amp; E45 &amp; ", " &amp; F45 &amp; ");"</f>
        <v>insert into game_score (id, matchid, squad, goals, points, time_type) values (1287, 299, 55, 0, 1, 2);</v>
      </c>
    </row>
    <row r="46" spans="1:7" x14ac:dyDescent="0.25">
      <c r="A46" s="3">
        <f>A45+1</f>
        <v>1288</v>
      </c>
      <c r="B46" s="3">
        <f>B45</f>
        <v>299</v>
      </c>
      <c r="C46" s="3">
        <v>55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(1288, 299, 55, 0, 0, 1);</v>
      </c>
    </row>
    <row r="47" spans="1:7" x14ac:dyDescent="0.25">
      <c r="A47" s="3">
        <f t="shared" ref="A47:A110" si="7">A46+1</f>
        <v>1289</v>
      </c>
      <c r="B47" s="3">
        <f>B45</f>
        <v>299</v>
      </c>
      <c r="C47" s="3">
        <v>4930</v>
      </c>
      <c r="D47" s="3">
        <v>0</v>
      </c>
      <c r="E47" s="3">
        <v>1</v>
      </c>
      <c r="F47" s="3">
        <v>2</v>
      </c>
      <c r="G47" s="3" t="str">
        <f t="shared" si="6"/>
        <v>insert into game_score (id, matchid, squad, goals, points, time_type) values (1289, 299, 4930, 0, 1, 2);</v>
      </c>
    </row>
    <row r="48" spans="1:7" x14ac:dyDescent="0.25">
      <c r="A48" s="3">
        <f t="shared" si="7"/>
        <v>1290</v>
      </c>
      <c r="B48" s="3">
        <f>B45</f>
        <v>299</v>
      </c>
      <c r="C48" s="3">
        <v>4930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(1290, 299, 4930, 0, 0, 1);</v>
      </c>
    </row>
    <row r="49" spans="1:7" x14ac:dyDescent="0.25">
      <c r="A49" s="4">
        <f t="shared" si="7"/>
        <v>1291</v>
      </c>
      <c r="B49" s="4">
        <f>B45+1</f>
        <v>300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6"/>
        <v>insert into game_score (id, matchid, squad, goals, points, time_type) values (1291, 300, 55, 2, 2, 2);</v>
      </c>
    </row>
    <row r="50" spans="1:7" x14ac:dyDescent="0.25">
      <c r="A50" s="4">
        <f t="shared" si="7"/>
        <v>1292</v>
      </c>
      <c r="B50" s="4">
        <f>B49</f>
        <v>300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6"/>
        <v>insert into game_score (id, matchid, squad, goals, points, time_type) values (1292, 300, 55, 1, 0, 1);</v>
      </c>
    </row>
    <row r="51" spans="1:7" x14ac:dyDescent="0.25">
      <c r="A51" s="4">
        <f t="shared" si="7"/>
        <v>1293</v>
      </c>
      <c r="B51" s="4">
        <f>B49</f>
        <v>300</v>
      </c>
      <c r="C51" s="4">
        <v>34</v>
      </c>
      <c r="D51" s="4">
        <v>1</v>
      </c>
      <c r="E51" s="4">
        <v>0</v>
      </c>
      <c r="F51" s="4">
        <v>2</v>
      </c>
      <c r="G51" s="4" t="str">
        <f t="shared" si="6"/>
        <v>insert into game_score (id, matchid, squad, goals, points, time_type) values (1293, 300, 34, 1, 0, 2);</v>
      </c>
    </row>
    <row r="52" spans="1:7" x14ac:dyDescent="0.25">
      <c r="A52" s="4">
        <f t="shared" si="7"/>
        <v>1294</v>
      </c>
      <c r="B52" s="4">
        <f>B49</f>
        <v>300</v>
      </c>
      <c r="C52" s="4">
        <v>34</v>
      </c>
      <c r="D52" s="4">
        <v>1</v>
      </c>
      <c r="E52" s="4">
        <v>0</v>
      </c>
      <c r="F52" s="4">
        <v>1</v>
      </c>
      <c r="G52" s="4" t="str">
        <f t="shared" si="6"/>
        <v>insert into game_score (id, matchid, squad, goals, points, time_type) values (1294, 300, 34, 1, 0, 1);</v>
      </c>
    </row>
    <row r="53" spans="1:7" x14ac:dyDescent="0.25">
      <c r="A53" s="3">
        <f t="shared" si="7"/>
        <v>1295</v>
      </c>
      <c r="B53" s="3">
        <f>B49+1</f>
        <v>301</v>
      </c>
      <c r="C53" s="3">
        <v>4930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(1295, 301, 4930, 1, 2, 2);</v>
      </c>
    </row>
    <row r="54" spans="1:7" x14ac:dyDescent="0.25">
      <c r="A54" s="3">
        <f t="shared" si="7"/>
        <v>1296</v>
      </c>
      <c r="B54" s="3">
        <f>B53</f>
        <v>301</v>
      </c>
      <c r="C54" s="3">
        <v>4930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(1296, 301, 4930, 0, 0, 1);</v>
      </c>
    </row>
    <row r="55" spans="1:7" x14ac:dyDescent="0.25">
      <c r="A55" s="3">
        <f t="shared" si="7"/>
        <v>1297</v>
      </c>
      <c r="B55" s="3">
        <f>B53</f>
        <v>301</v>
      </c>
      <c r="C55" s="3">
        <v>34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(1297, 301, 34, 0, 0, 2);</v>
      </c>
    </row>
    <row r="56" spans="1:7" x14ac:dyDescent="0.25">
      <c r="A56" s="3">
        <f t="shared" si="7"/>
        <v>1298</v>
      </c>
      <c r="B56" s="3">
        <f>B53</f>
        <v>301</v>
      </c>
      <c r="C56" s="3">
        <v>34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(1298, 301, 34, 0, 0, 1);</v>
      </c>
    </row>
    <row r="57" spans="1:7" x14ac:dyDescent="0.25">
      <c r="A57" s="4">
        <f t="shared" si="7"/>
        <v>1299</v>
      </c>
      <c r="B57" s="4">
        <f>B53+1</f>
        <v>302</v>
      </c>
      <c r="C57" s="4">
        <v>972</v>
      </c>
      <c r="D57" s="6">
        <v>0</v>
      </c>
      <c r="E57" s="6">
        <v>1</v>
      </c>
      <c r="F57" s="4">
        <v>2</v>
      </c>
      <c r="G57" s="4" t="str">
        <f t="shared" si="6"/>
        <v>insert into game_score (id, matchid, squad, goals, points, time_type) values (1299, 302, 972, 0, 1, 2);</v>
      </c>
    </row>
    <row r="58" spans="1:7" x14ac:dyDescent="0.25">
      <c r="A58" s="4">
        <f t="shared" si="7"/>
        <v>1300</v>
      </c>
      <c r="B58" s="4">
        <f>B57</f>
        <v>302</v>
      </c>
      <c r="C58" s="4">
        <v>972</v>
      </c>
      <c r="D58" s="6">
        <v>0</v>
      </c>
      <c r="E58" s="6">
        <v>0</v>
      </c>
      <c r="F58" s="4">
        <v>1</v>
      </c>
      <c r="G58" s="4" t="str">
        <f t="shared" si="6"/>
        <v>insert into game_score (id, matchid, squad, goals, points, time_type) values (1300, 302, 972, 0, 0, 1);</v>
      </c>
    </row>
    <row r="59" spans="1:7" x14ac:dyDescent="0.25">
      <c r="A59" s="4">
        <f t="shared" si="7"/>
        <v>1301</v>
      </c>
      <c r="B59" s="4">
        <f>B57</f>
        <v>302</v>
      </c>
      <c r="C59" s="4">
        <v>502</v>
      </c>
      <c r="D59" s="6">
        <v>0</v>
      </c>
      <c r="E59" s="6">
        <v>1</v>
      </c>
      <c r="F59" s="4">
        <v>2</v>
      </c>
      <c r="G59" s="4" t="str">
        <f t="shared" si="6"/>
        <v>insert into game_score (id, matchid, squad, goals, points, time_type) values (1301, 302, 502, 0, 1, 2);</v>
      </c>
    </row>
    <row r="60" spans="1:7" x14ac:dyDescent="0.25">
      <c r="A60" s="4">
        <f t="shared" si="7"/>
        <v>1302</v>
      </c>
      <c r="B60" s="4">
        <f>B57</f>
        <v>302</v>
      </c>
      <c r="C60" s="4">
        <v>502</v>
      </c>
      <c r="D60" s="6">
        <v>0</v>
      </c>
      <c r="E60" s="6">
        <v>0</v>
      </c>
      <c r="F60" s="4">
        <v>1</v>
      </c>
      <c r="G60" s="4" t="str">
        <f t="shared" si="6"/>
        <v>insert into game_score (id, matchid, squad, goals, points, time_type) values (1302, 302, 502, 0, 0, 1);</v>
      </c>
    </row>
    <row r="61" spans="1:7" x14ac:dyDescent="0.25">
      <c r="A61" s="3">
        <f t="shared" si="7"/>
        <v>1303</v>
      </c>
      <c r="B61" s="3">
        <f>B57+1</f>
        <v>303</v>
      </c>
      <c r="C61" s="3">
        <v>33</v>
      </c>
      <c r="D61" s="5">
        <v>4</v>
      </c>
      <c r="E61" s="5">
        <v>2</v>
      </c>
      <c r="F61" s="3">
        <v>2</v>
      </c>
      <c r="G61" s="3" t="str">
        <f t="shared" si="6"/>
        <v>insert into game_score (id, matchid, squad, goals, points, time_type) values (1303, 303, 33, 4, 2, 2);</v>
      </c>
    </row>
    <row r="62" spans="1:7" x14ac:dyDescent="0.25">
      <c r="A62" s="3">
        <f t="shared" si="7"/>
        <v>1304</v>
      </c>
      <c r="B62" s="3">
        <f>B61</f>
        <v>303</v>
      </c>
      <c r="C62" s="3">
        <v>33</v>
      </c>
      <c r="D62" s="5">
        <v>2</v>
      </c>
      <c r="E62" s="5">
        <v>0</v>
      </c>
      <c r="F62" s="3">
        <v>1</v>
      </c>
      <c r="G62" s="3" t="str">
        <f t="shared" si="6"/>
        <v>insert into game_score (id, matchid, squad, goals, points, time_type) values (1304, 303, 33, 2, 0, 1);</v>
      </c>
    </row>
    <row r="63" spans="1:7" x14ac:dyDescent="0.25">
      <c r="A63" s="3">
        <f t="shared" si="7"/>
        <v>1305</v>
      </c>
      <c r="B63" s="3">
        <f>B61</f>
        <v>303</v>
      </c>
      <c r="C63" s="3">
        <v>52</v>
      </c>
      <c r="D63" s="5">
        <v>1</v>
      </c>
      <c r="E63" s="5">
        <v>0</v>
      </c>
      <c r="F63" s="3">
        <v>2</v>
      </c>
      <c r="G63" s="3" t="str">
        <f t="shared" si="6"/>
        <v>insert into game_score (id, matchid, squad, goals, points, time_type) values (1305, 303, 52, 1, 0, 2);</v>
      </c>
    </row>
    <row r="64" spans="1:7" x14ac:dyDescent="0.25">
      <c r="A64" s="3">
        <f t="shared" si="7"/>
        <v>1306</v>
      </c>
      <c r="B64" s="3">
        <f>B61</f>
        <v>303</v>
      </c>
      <c r="C64" s="3">
        <v>52</v>
      </c>
      <c r="D64" s="5">
        <v>0</v>
      </c>
      <c r="E64" s="5">
        <v>0</v>
      </c>
      <c r="F64" s="3">
        <v>1</v>
      </c>
      <c r="G64" s="3" t="str">
        <f t="shared" si="6"/>
        <v>insert into game_score (id, matchid, squad, goals, points, time_type) values (1306, 303, 52, 0, 0, 1);</v>
      </c>
    </row>
    <row r="65" spans="1:7" x14ac:dyDescent="0.25">
      <c r="A65" s="4">
        <f t="shared" si="7"/>
        <v>1307</v>
      </c>
      <c r="B65" s="4">
        <f>B61+1</f>
        <v>304</v>
      </c>
      <c r="C65" s="4">
        <v>52</v>
      </c>
      <c r="D65" s="6">
        <v>2</v>
      </c>
      <c r="E65" s="6">
        <v>1</v>
      </c>
      <c r="F65" s="4">
        <v>2</v>
      </c>
      <c r="G65" s="4" t="str">
        <f t="shared" si="6"/>
        <v>insert into game_score (id, matchid, squad, goals, points, time_type) values (1307, 304, 52, 2, 1, 2);</v>
      </c>
    </row>
    <row r="66" spans="1:7" x14ac:dyDescent="0.25">
      <c r="A66" s="4">
        <f t="shared" si="7"/>
        <v>1308</v>
      </c>
      <c r="B66" s="4">
        <f>B65</f>
        <v>304</v>
      </c>
      <c r="C66" s="4">
        <v>52</v>
      </c>
      <c r="D66" s="6">
        <v>2</v>
      </c>
      <c r="E66" s="6">
        <v>0</v>
      </c>
      <c r="F66" s="4">
        <v>1</v>
      </c>
      <c r="G66" s="4" t="str">
        <f t="shared" si="6"/>
        <v>insert into game_score (id, matchid, squad, goals, points, time_type) values (1308, 304, 52, 2, 0, 1);</v>
      </c>
    </row>
    <row r="67" spans="1:7" x14ac:dyDescent="0.25">
      <c r="A67" s="4">
        <f t="shared" si="7"/>
        <v>1309</v>
      </c>
      <c r="B67" s="4">
        <f>B65</f>
        <v>304</v>
      </c>
      <c r="C67" s="4">
        <v>972</v>
      </c>
      <c r="D67" s="6">
        <v>2</v>
      </c>
      <c r="E67" s="6">
        <v>1</v>
      </c>
      <c r="F67" s="4">
        <v>2</v>
      </c>
      <c r="G67" s="4" t="str">
        <f t="shared" si="6"/>
        <v>insert into game_score (id, matchid, squad, goals, points, time_type) values (1309, 304, 972, 2, 1, 2);</v>
      </c>
    </row>
    <row r="68" spans="1:7" x14ac:dyDescent="0.25">
      <c r="A68" s="4">
        <f t="shared" si="7"/>
        <v>1310</v>
      </c>
      <c r="B68" s="4">
        <f>B65</f>
        <v>304</v>
      </c>
      <c r="C68" s="4">
        <v>972</v>
      </c>
      <c r="D68" s="6">
        <v>0</v>
      </c>
      <c r="E68" s="6">
        <v>0</v>
      </c>
      <c r="F68" s="4">
        <v>1</v>
      </c>
      <c r="G68" s="4" t="str">
        <f t="shared" si="6"/>
        <v>insert into game_score (id, matchid, squad, goals, points, time_type) values (1310, 304, 972, 0, 0, 1);</v>
      </c>
    </row>
    <row r="69" spans="1:7" x14ac:dyDescent="0.25">
      <c r="A69" s="3">
        <f t="shared" si="7"/>
        <v>1311</v>
      </c>
      <c r="B69" s="3">
        <f>B65+1</f>
        <v>305</v>
      </c>
      <c r="C69" s="3">
        <v>33</v>
      </c>
      <c r="D69" s="5">
        <v>4</v>
      </c>
      <c r="E69" s="5">
        <v>2</v>
      </c>
      <c r="F69" s="3">
        <v>2</v>
      </c>
      <c r="G69" s="3" t="str">
        <f t="shared" si="6"/>
        <v>insert into game_score (id, matchid, squad, goals, points, time_type) values (1311, 305, 33, 4, 2, 2);</v>
      </c>
    </row>
    <row r="70" spans="1:7" x14ac:dyDescent="0.25">
      <c r="A70" s="3">
        <f t="shared" si="7"/>
        <v>1312</v>
      </c>
      <c r="B70" s="3">
        <f>B69</f>
        <v>305</v>
      </c>
      <c r="C70" s="3">
        <v>33</v>
      </c>
      <c r="D70" s="5">
        <v>2</v>
      </c>
      <c r="E70" s="5">
        <v>0</v>
      </c>
      <c r="F70" s="3">
        <v>1</v>
      </c>
      <c r="G70" s="3" t="str">
        <f t="shared" si="6"/>
        <v>insert into game_score (id, matchid, squad, goals, points, time_type) values (1312, 305, 33, 2, 0, 1);</v>
      </c>
    </row>
    <row r="71" spans="1:7" x14ac:dyDescent="0.25">
      <c r="A71" s="3">
        <f t="shared" si="7"/>
        <v>1313</v>
      </c>
      <c r="B71" s="3">
        <f>B69</f>
        <v>305</v>
      </c>
      <c r="C71" s="3">
        <v>502</v>
      </c>
      <c r="D71" s="5">
        <v>1</v>
      </c>
      <c r="E71" s="5">
        <v>0</v>
      </c>
      <c r="F71" s="3">
        <v>2</v>
      </c>
      <c r="G71" s="3" t="str">
        <f t="shared" si="6"/>
        <v>insert into game_score (id, matchid, squad, goals, points, time_type) values (1313, 305, 502, 1, 0, 2);</v>
      </c>
    </row>
    <row r="72" spans="1:7" x14ac:dyDescent="0.25">
      <c r="A72" s="3">
        <f t="shared" si="7"/>
        <v>1314</v>
      </c>
      <c r="B72" s="3">
        <f>B69</f>
        <v>305</v>
      </c>
      <c r="C72" s="3">
        <v>502</v>
      </c>
      <c r="D72" s="5">
        <v>0</v>
      </c>
      <c r="E72" s="5">
        <v>0</v>
      </c>
      <c r="F72" s="3">
        <v>1</v>
      </c>
      <c r="G72" s="3" t="str">
        <f t="shared" si="6"/>
        <v>insert into game_score (id, matchid, squad, goals, points, time_type) values (1314, 305, 502, 0, 0, 1);</v>
      </c>
    </row>
    <row r="73" spans="1:7" x14ac:dyDescent="0.25">
      <c r="A73" s="4">
        <f t="shared" si="7"/>
        <v>1315</v>
      </c>
      <c r="B73" s="4">
        <f>B69+1</f>
        <v>306</v>
      </c>
      <c r="C73" s="4">
        <v>33</v>
      </c>
      <c r="D73" s="6">
        <v>1</v>
      </c>
      <c r="E73" s="6">
        <v>1</v>
      </c>
      <c r="F73" s="4">
        <v>2</v>
      </c>
      <c r="G73" s="4" t="str">
        <f t="shared" si="6"/>
        <v>insert into game_score (id, matchid, squad, goals, points, time_type) values (1315, 306, 33, 1, 1, 2);</v>
      </c>
    </row>
    <row r="74" spans="1:7" x14ac:dyDescent="0.25">
      <c r="A74" s="4">
        <f t="shared" si="7"/>
        <v>1316</v>
      </c>
      <c r="B74" s="4">
        <f>B73</f>
        <v>306</v>
      </c>
      <c r="C74" s="4">
        <v>33</v>
      </c>
      <c r="D74" s="6">
        <v>0</v>
      </c>
      <c r="E74" s="6">
        <v>0</v>
      </c>
      <c r="F74" s="4">
        <v>1</v>
      </c>
      <c r="G74" s="4" t="str">
        <f t="shared" si="6"/>
        <v>insert into game_score (id, matchid, squad, goals, points, time_type) values (1316, 306, 33, 0, 0, 1);</v>
      </c>
    </row>
    <row r="75" spans="1:7" x14ac:dyDescent="0.25">
      <c r="A75" s="4">
        <f t="shared" si="7"/>
        <v>1317</v>
      </c>
      <c r="B75" s="4">
        <f>B73</f>
        <v>306</v>
      </c>
      <c r="C75" s="4">
        <v>972</v>
      </c>
      <c r="D75" s="6">
        <v>1</v>
      </c>
      <c r="E75" s="6">
        <v>1</v>
      </c>
      <c r="F75" s="4">
        <v>2</v>
      </c>
      <c r="G75" s="4" t="str">
        <f t="shared" si="6"/>
        <v>insert into game_score (id, matchid, squad, goals, points, time_type) values (1317, 306, 972, 1, 1, 2);</v>
      </c>
    </row>
    <row r="76" spans="1:7" x14ac:dyDescent="0.25">
      <c r="A76" s="4">
        <f t="shared" si="7"/>
        <v>1318</v>
      </c>
      <c r="B76" s="4">
        <f>B73</f>
        <v>306</v>
      </c>
      <c r="C76" s="4">
        <v>972</v>
      </c>
      <c r="D76" s="6">
        <v>0</v>
      </c>
      <c r="E76" s="6">
        <v>0</v>
      </c>
      <c r="F76" s="4">
        <v>1</v>
      </c>
      <c r="G76" s="4" t="str">
        <f t="shared" si="6"/>
        <v>insert into game_score (id, matchid, squad, goals, points, time_type) values (1318, 306, 972, 0, 0, 1);</v>
      </c>
    </row>
    <row r="77" spans="1:7" x14ac:dyDescent="0.25">
      <c r="A77" s="3">
        <f t="shared" si="7"/>
        <v>1319</v>
      </c>
      <c r="B77" s="3">
        <f>B73+1</f>
        <v>307</v>
      </c>
      <c r="C77" s="3">
        <v>52</v>
      </c>
      <c r="D77" s="5">
        <v>1</v>
      </c>
      <c r="E77" s="5">
        <v>1</v>
      </c>
      <c r="F77" s="3">
        <v>2</v>
      </c>
      <c r="G77" s="3" t="str">
        <f t="shared" si="6"/>
        <v>insert into game_score (id, matchid, squad, goals, points, time_type) values (1319, 307, 52, 1, 1, 2);</v>
      </c>
    </row>
    <row r="78" spans="1:7" x14ac:dyDescent="0.25">
      <c r="A78" s="3">
        <f t="shared" si="7"/>
        <v>1320</v>
      </c>
      <c r="B78" s="3">
        <f>B77</f>
        <v>307</v>
      </c>
      <c r="C78" s="3">
        <v>52</v>
      </c>
      <c r="D78" s="5">
        <v>1</v>
      </c>
      <c r="E78" s="5">
        <v>0</v>
      </c>
      <c r="F78" s="3">
        <v>1</v>
      </c>
      <c r="G78" s="3" t="str">
        <f t="shared" si="6"/>
        <v>insert into game_score (id, matchid, squad, goals, points, time_type) values (1320, 307, 52, 1, 0, 1);</v>
      </c>
    </row>
    <row r="79" spans="1:7" x14ac:dyDescent="0.25">
      <c r="A79" s="3">
        <f t="shared" si="7"/>
        <v>1321</v>
      </c>
      <c r="B79" s="3">
        <f>B77</f>
        <v>307</v>
      </c>
      <c r="C79" s="3">
        <v>502</v>
      </c>
      <c r="D79" s="5">
        <v>1</v>
      </c>
      <c r="E79" s="5">
        <v>1</v>
      </c>
      <c r="F79" s="3">
        <v>2</v>
      </c>
      <c r="G79" s="3" t="str">
        <f t="shared" si="6"/>
        <v>insert into game_score (id, matchid, squad, goals, points, time_type) values (1321, 307, 502, 1, 1, 2);</v>
      </c>
    </row>
    <row r="80" spans="1:7" x14ac:dyDescent="0.25">
      <c r="A80" s="3">
        <f t="shared" si="7"/>
        <v>1322</v>
      </c>
      <c r="B80" s="3">
        <f>B77</f>
        <v>307</v>
      </c>
      <c r="C80" s="3">
        <v>502</v>
      </c>
      <c r="D80" s="5">
        <v>1</v>
      </c>
      <c r="E80" s="5">
        <v>0</v>
      </c>
      <c r="F80" s="3">
        <v>1</v>
      </c>
      <c r="G80" s="3" t="str">
        <f t="shared" si="6"/>
        <v>insert into game_score (id, matchid, squad, goals, points, time_type) values (1322, 307, 502, 1, 0, 1);</v>
      </c>
    </row>
    <row r="81" spans="1:7" x14ac:dyDescent="0.25">
      <c r="A81" s="4">
        <f t="shared" si="7"/>
        <v>1323</v>
      </c>
      <c r="B81" s="4">
        <f>B77+1</f>
        <v>308</v>
      </c>
      <c r="C81" s="4">
        <v>48</v>
      </c>
      <c r="D81" s="6">
        <v>0</v>
      </c>
      <c r="E81" s="6">
        <v>1</v>
      </c>
      <c r="F81" s="4">
        <v>2</v>
      </c>
      <c r="G81" s="4" t="str">
        <f t="shared" si="6"/>
        <v>insert into game_score (id, matchid, squad, goals, points, time_type) values (1323, 308, 48, 0, 1, 2);</v>
      </c>
    </row>
    <row r="82" spans="1:7" x14ac:dyDescent="0.25">
      <c r="A82" s="4">
        <f t="shared" si="7"/>
        <v>1324</v>
      </c>
      <c r="B82" s="4">
        <f>B81</f>
        <v>308</v>
      </c>
      <c r="C82" s="4">
        <v>48</v>
      </c>
      <c r="D82" s="6">
        <v>0</v>
      </c>
      <c r="E82" s="6">
        <v>0</v>
      </c>
      <c r="F82" s="4">
        <v>1</v>
      </c>
      <c r="G82" s="4" t="str">
        <f t="shared" si="6"/>
        <v>insert into game_score (id, matchid, squad, goals, points, time_type) values (1324, 308, 48, 0, 0, 1);</v>
      </c>
    </row>
    <row r="83" spans="1:7" x14ac:dyDescent="0.25">
      <c r="A83" s="4">
        <f t="shared" si="7"/>
        <v>1325</v>
      </c>
      <c r="B83" s="4">
        <f>B81</f>
        <v>308</v>
      </c>
      <c r="C83" s="4">
        <v>53</v>
      </c>
      <c r="D83" s="6">
        <v>0</v>
      </c>
      <c r="E83" s="6">
        <v>1</v>
      </c>
      <c r="F83" s="4">
        <v>2</v>
      </c>
      <c r="G83" s="4" t="str">
        <f t="shared" si="6"/>
        <v>insert into game_score (id, matchid, squad, goals, points, time_type) values (1325, 308, 53, 0, 1, 2);</v>
      </c>
    </row>
    <row r="84" spans="1:7" x14ac:dyDescent="0.25">
      <c r="A84" s="4">
        <f t="shared" si="7"/>
        <v>1326</v>
      </c>
      <c r="B84" s="4">
        <f>B81</f>
        <v>308</v>
      </c>
      <c r="C84" s="4">
        <v>53</v>
      </c>
      <c r="D84" s="6">
        <v>0</v>
      </c>
      <c r="E84" s="6">
        <v>0</v>
      </c>
      <c r="F84" s="4">
        <v>1</v>
      </c>
      <c r="G84" s="4" t="str">
        <f t="shared" si="6"/>
        <v>insert into game_score (id, matchid, squad, goals, points, time_type) values (1326, 308, 53, 0, 0, 1);</v>
      </c>
    </row>
    <row r="85" spans="1:7" x14ac:dyDescent="0.25">
      <c r="A85" s="3">
        <f t="shared" si="7"/>
        <v>1327</v>
      </c>
      <c r="B85" s="3">
        <f>B81+1</f>
        <v>309</v>
      </c>
      <c r="C85" s="3">
        <v>98</v>
      </c>
      <c r="D85" s="5">
        <v>1</v>
      </c>
      <c r="E85" s="5">
        <v>2</v>
      </c>
      <c r="F85" s="3">
        <v>2</v>
      </c>
      <c r="G85" s="3" t="str">
        <f t="shared" si="6"/>
        <v>insert into game_score (id, matchid, squad, goals, points, time_type) values (1327, 309, 98, 1, 2, 2);</v>
      </c>
    </row>
    <row r="86" spans="1:7" x14ac:dyDescent="0.25">
      <c r="A86" s="3">
        <f t="shared" si="7"/>
        <v>1328</v>
      </c>
      <c r="B86" s="3">
        <f>B85</f>
        <v>309</v>
      </c>
      <c r="C86" s="3">
        <v>98</v>
      </c>
      <c r="D86" s="5">
        <v>1</v>
      </c>
      <c r="E86" s="5">
        <v>0</v>
      </c>
      <c r="F86" s="3">
        <v>1</v>
      </c>
      <c r="G86" s="3" t="str">
        <f t="shared" si="6"/>
        <v>insert into game_score (id, matchid, squad, goals, points, time_type) values (1328, 309, 98, 1, 0, 1);</v>
      </c>
    </row>
    <row r="87" spans="1:7" x14ac:dyDescent="0.25">
      <c r="A87" s="3">
        <f t="shared" si="7"/>
        <v>1329</v>
      </c>
      <c r="B87" s="3">
        <f>B85</f>
        <v>309</v>
      </c>
      <c r="C87" s="3">
        <v>53</v>
      </c>
      <c r="D87" s="5">
        <v>0</v>
      </c>
      <c r="E87" s="5">
        <v>0</v>
      </c>
      <c r="F87" s="3">
        <v>2</v>
      </c>
      <c r="G87" s="3" t="str">
        <f t="shared" si="6"/>
        <v>insert into game_score (id, matchid, squad, goals, points, time_type) values (1329, 309, 53, 0, 0, 2);</v>
      </c>
    </row>
    <row r="88" spans="1:7" x14ac:dyDescent="0.25">
      <c r="A88" s="3">
        <f t="shared" si="7"/>
        <v>1330</v>
      </c>
      <c r="B88" s="3">
        <f>B85</f>
        <v>309</v>
      </c>
      <c r="C88" s="3">
        <v>53</v>
      </c>
      <c r="D88" s="5">
        <v>0</v>
      </c>
      <c r="E88" s="5">
        <v>0</v>
      </c>
      <c r="F88" s="3">
        <v>1</v>
      </c>
      <c r="G88" s="3" t="str">
        <f t="shared" si="6"/>
        <v>insert into game_score (id, matchid, squad, goals, points, time_type) values (1330, 309, 53, 0, 0, 1);</v>
      </c>
    </row>
    <row r="89" spans="1:7" x14ac:dyDescent="0.25">
      <c r="A89" s="4">
        <f t="shared" si="7"/>
        <v>1331</v>
      </c>
      <c r="B89" s="4">
        <f>B85+1</f>
        <v>310</v>
      </c>
      <c r="C89" s="4">
        <v>48</v>
      </c>
      <c r="D89" s="6">
        <v>3</v>
      </c>
      <c r="E89" s="6">
        <v>2</v>
      </c>
      <c r="F89" s="4">
        <v>2</v>
      </c>
      <c r="G89" s="4" t="str">
        <f t="shared" si="6"/>
        <v>insert into game_score (id, matchid, squad, goals, points, time_type) values (1331, 310, 48, 3, 2, 2);</v>
      </c>
    </row>
    <row r="90" spans="1:7" x14ac:dyDescent="0.25">
      <c r="A90" s="4">
        <f t="shared" si="7"/>
        <v>1332</v>
      </c>
      <c r="B90" s="4">
        <f>B89</f>
        <v>310</v>
      </c>
      <c r="C90" s="4">
        <v>48</v>
      </c>
      <c r="D90" s="6">
        <v>0</v>
      </c>
      <c r="E90" s="6">
        <v>0</v>
      </c>
      <c r="F90" s="4">
        <v>1</v>
      </c>
      <c r="G90" s="4" t="str">
        <f t="shared" si="6"/>
        <v>insert into game_score (id, matchid, squad, goals, points, time_type) values (1332, 310, 48, 0, 0, 1);</v>
      </c>
    </row>
    <row r="91" spans="1:7" x14ac:dyDescent="0.25">
      <c r="A91" s="4">
        <f t="shared" si="7"/>
        <v>1333</v>
      </c>
      <c r="B91" s="4">
        <f>B89</f>
        <v>310</v>
      </c>
      <c r="C91" s="4">
        <v>98</v>
      </c>
      <c r="D91" s="6">
        <v>2</v>
      </c>
      <c r="E91" s="6">
        <v>0</v>
      </c>
      <c r="F91" s="4">
        <v>2</v>
      </c>
      <c r="G91" s="4" t="str">
        <f t="shared" si="6"/>
        <v>insert into game_score (id, matchid, squad, goals, points, time_type) values (1333, 310, 98, 2, 0, 2);</v>
      </c>
    </row>
    <row r="92" spans="1:7" x14ac:dyDescent="0.25">
      <c r="A92" s="4">
        <f t="shared" si="7"/>
        <v>1334</v>
      </c>
      <c r="B92" s="4">
        <f>B89</f>
        <v>310</v>
      </c>
      <c r="C92" s="4">
        <v>98</v>
      </c>
      <c r="D92" s="6">
        <v>1</v>
      </c>
      <c r="E92" s="6">
        <v>0</v>
      </c>
      <c r="F92" s="4">
        <v>1</v>
      </c>
      <c r="G92" s="4" t="str">
        <f t="shared" si="6"/>
        <v>insert into game_score (id, matchid, squad, goals, points, time_type) values (1334, 310, 98, 1, 0, 1);</v>
      </c>
    </row>
    <row r="93" spans="1:7" x14ac:dyDescent="0.25">
      <c r="A93" s="3">
        <f t="shared" si="7"/>
        <v>1335</v>
      </c>
      <c r="B93" s="3">
        <f>B89+1</f>
        <v>311</v>
      </c>
      <c r="C93" s="3">
        <v>1613</v>
      </c>
      <c r="D93" s="5">
        <v>1</v>
      </c>
      <c r="E93" s="5">
        <v>0</v>
      </c>
      <c r="F93" s="3">
        <v>2</v>
      </c>
      <c r="G93" s="3" t="str">
        <f t="shared" si="6"/>
        <v>insert into game_score (id, matchid, squad, goals, points, time_type) values (1335, 311, 1613, 1, 0, 2);</v>
      </c>
    </row>
    <row r="94" spans="1:7" x14ac:dyDescent="0.25">
      <c r="A94" s="3">
        <f t="shared" si="7"/>
        <v>1336</v>
      </c>
      <c r="B94" s="3">
        <f>B93</f>
        <v>311</v>
      </c>
      <c r="C94" s="3">
        <v>1613</v>
      </c>
      <c r="D94" s="5">
        <v>0</v>
      </c>
      <c r="E94" s="5">
        <v>0</v>
      </c>
      <c r="F94" s="3">
        <v>1</v>
      </c>
      <c r="G94" s="3" t="str">
        <f t="shared" si="6"/>
        <v>insert into game_score (id, matchid, squad, goals, points, time_type) values (1336, 311, 1613, 0, 0, 1);</v>
      </c>
    </row>
    <row r="95" spans="1:7" x14ac:dyDescent="0.25">
      <c r="A95" s="3">
        <f t="shared" si="7"/>
        <v>1337</v>
      </c>
      <c r="B95" s="3">
        <f>B93</f>
        <v>311</v>
      </c>
      <c r="C95" s="3">
        <v>7097</v>
      </c>
      <c r="D95" s="5">
        <v>2</v>
      </c>
      <c r="E95" s="5">
        <v>2</v>
      </c>
      <c r="F95" s="3">
        <v>2</v>
      </c>
      <c r="G95" s="3" t="str">
        <f t="shared" si="6"/>
        <v>insert into game_score (id, matchid, squad, goals, points, time_type) values (1337, 311, 7097, 2, 2, 2);</v>
      </c>
    </row>
    <row r="96" spans="1:7" x14ac:dyDescent="0.25">
      <c r="A96" s="3">
        <f t="shared" si="7"/>
        <v>1338</v>
      </c>
      <c r="B96" s="3">
        <f>B93</f>
        <v>311</v>
      </c>
      <c r="C96" s="3">
        <v>7097</v>
      </c>
      <c r="D96" s="5">
        <v>2</v>
      </c>
      <c r="E96" s="5">
        <v>0</v>
      </c>
      <c r="F96" s="3">
        <v>1</v>
      </c>
      <c r="G96" s="3" t="str">
        <f t="shared" si="6"/>
        <v>insert into game_score (id, matchid, squad, goals, points, time_type) values (1338, 311, 7097, 2, 0, 1);</v>
      </c>
    </row>
    <row r="97" spans="1:7" x14ac:dyDescent="0.25">
      <c r="A97" s="4">
        <f t="shared" si="7"/>
        <v>1339</v>
      </c>
      <c r="B97" s="4">
        <f>B93+1</f>
        <v>312</v>
      </c>
      <c r="C97" s="4">
        <v>850</v>
      </c>
      <c r="D97" s="6">
        <v>3</v>
      </c>
      <c r="E97" s="6">
        <v>2</v>
      </c>
      <c r="F97" s="4">
        <v>2</v>
      </c>
      <c r="G97" s="4" t="str">
        <f t="shared" si="6"/>
        <v>insert into game_score (id, matchid, squad, goals, points, time_type) values (1339, 312, 850, 3, 2, 2);</v>
      </c>
    </row>
    <row r="98" spans="1:7" x14ac:dyDescent="0.25">
      <c r="A98" s="4">
        <f t="shared" si="7"/>
        <v>1340</v>
      </c>
      <c r="B98" s="4">
        <f>B97</f>
        <v>312</v>
      </c>
      <c r="C98" s="4">
        <v>850</v>
      </c>
      <c r="D98" s="6">
        <v>1</v>
      </c>
      <c r="E98" s="6">
        <v>0</v>
      </c>
      <c r="F98" s="4">
        <v>1</v>
      </c>
      <c r="G98" s="4" t="str">
        <f t="shared" si="6"/>
        <v>insert into game_score (id, matchid, squad, goals, points, time_type) values (1340, 312, 850, 1, 0, 1);</v>
      </c>
    </row>
    <row r="99" spans="1:7" x14ac:dyDescent="0.25">
      <c r="A99" s="4">
        <f t="shared" si="7"/>
        <v>1341</v>
      </c>
      <c r="B99" s="4">
        <f>B97</f>
        <v>312</v>
      </c>
      <c r="C99" s="4">
        <v>1613</v>
      </c>
      <c r="D99" s="6">
        <v>1</v>
      </c>
      <c r="E99" s="6">
        <v>0</v>
      </c>
      <c r="F99" s="4">
        <v>2</v>
      </c>
      <c r="G99" s="4" t="str">
        <f t="shared" si="6"/>
        <v>insert into game_score (id, matchid, squad, goals, points, time_type) values (1341, 312, 1613, 1, 0, 2);</v>
      </c>
    </row>
    <row r="100" spans="1:7" x14ac:dyDescent="0.25">
      <c r="A100" s="4">
        <f t="shared" si="7"/>
        <v>1342</v>
      </c>
      <c r="B100" s="4">
        <f>B97</f>
        <v>312</v>
      </c>
      <c r="C100" s="4">
        <v>1613</v>
      </c>
      <c r="D100" s="6">
        <v>0</v>
      </c>
      <c r="E100" s="6">
        <v>0</v>
      </c>
      <c r="F100" s="4">
        <v>1</v>
      </c>
      <c r="G100" s="4" t="str">
        <f t="shared" si="6"/>
        <v>insert into game_score (id, matchid, squad, goals, points, time_type) values (1342, 312, 1613, 0, 0, 1);</v>
      </c>
    </row>
    <row r="101" spans="1:7" x14ac:dyDescent="0.25">
      <c r="A101" s="3">
        <f t="shared" si="7"/>
        <v>1343</v>
      </c>
      <c r="B101" s="3">
        <f>B97+1</f>
        <v>313</v>
      </c>
      <c r="C101" s="3">
        <v>7097</v>
      </c>
      <c r="D101" s="5">
        <v>3</v>
      </c>
      <c r="E101" s="5">
        <v>2</v>
      </c>
      <c r="F101" s="3">
        <v>2</v>
      </c>
      <c r="G101" s="3" t="str">
        <f t="shared" si="6"/>
        <v>insert into game_score (id, matchid, squad, goals, points, time_type) values (1343, 313, 7097, 3, 2, 2);</v>
      </c>
    </row>
    <row r="102" spans="1:7" x14ac:dyDescent="0.25">
      <c r="A102" s="3">
        <f t="shared" si="7"/>
        <v>1344</v>
      </c>
      <c r="B102" s="3">
        <f>B101</f>
        <v>313</v>
      </c>
      <c r="C102" s="3">
        <v>7097</v>
      </c>
      <c r="D102" s="5">
        <v>0</v>
      </c>
      <c r="E102" s="5">
        <v>0</v>
      </c>
      <c r="F102" s="3">
        <v>1</v>
      </c>
      <c r="G102" s="3" t="str">
        <f t="shared" si="6"/>
        <v>insert into game_score (id, matchid, squad, goals, points, time_type) values (1344, 313, 7097, 0, 0, 1);</v>
      </c>
    </row>
    <row r="103" spans="1:7" x14ac:dyDescent="0.25">
      <c r="A103" s="3">
        <f t="shared" si="7"/>
        <v>1345</v>
      </c>
      <c r="B103" s="3">
        <f>B101</f>
        <v>313</v>
      </c>
      <c r="C103" s="3">
        <v>850</v>
      </c>
      <c r="D103" s="5">
        <v>0</v>
      </c>
      <c r="E103" s="5">
        <v>0</v>
      </c>
      <c r="F103" s="3">
        <v>2</v>
      </c>
      <c r="G103" s="3" t="str">
        <f t="shared" si="6"/>
        <v>insert into game_score (id, matchid, squad, goals, points, time_type) values (1345, 313, 850, 0, 0, 2);</v>
      </c>
    </row>
    <row r="104" spans="1:7" x14ac:dyDescent="0.25">
      <c r="A104" s="3">
        <f t="shared" si="7"/>
        <v>1346</v>
      </c>
      <c r="B104" s="3">
        <f>B101</f>
        <v>313</v>
      </c>
      <c r="C104" s="3">
        <v>850</v>
      </c>
      <c r="D104" s="5">
        <v>0</v>
      </c>
      <c r="E104" s="5">
        <v>0</v>
      </c>
      <c r="F104" s="3">
        <v>1</v>
      </c>
      <c r="G104" s="3" t="str">
        <f t="shared" si="6"/>
        <v>insert into game_score (id, matchid, squad, goals, points, time_type) values (1346, 313, 850, 0, 0, 1);</v>
      </c>
    </row>
    <row r="105" spans="1:7" x14ac:dyDescent="0.25">
      <c r="A105" s="4">
        <f t="shared" si="7"/>
        <v>1347</v>
      </c>
      <c r="B105" s="4">
        <f>B101+1</f>
        <v>314</v>
      </c>
      <c r="C105" s="4">
        <v>55</v>
      </c>
      <c r="D105" s="6">
        <v>4</v>
      </c>
      <c r="E105" s="6">
        <v>2</v>
      </c>
      <c r="F105" s="4">
        <v>2</v>
      </c>
      <c r="G105" s="4" t="str">
        <f t="shared" si="6"/>
        <v>insert into game_score (id, matchid, squad, goals, points, time_type) values (1347, 314, 55, 4, 2, 2);</v>
      </c>
    </row>
    <row r="106" spans="1:7" x14ac:dyDescent="0.25">
      <c r="A106" s="4">
        <f t="shared" si="7"/>
        <v>1348</v>
      </c>
      <c r="B106" s="4">
        <f>B105</f>
        <v>314</v>
      </c>
      <c r="C106" s="4">
        <v>55</v>
      </c>
      <c r="D106" s="6">
        <v>0</v>
      </c>
      <c r="E106" s="6">
        <v>0</v>
      </c>
      <c r="F106" s="4">
        <v>1</v>
      </c>
      <c r="G106" s="4" t="str">
        <f t="shared" si="6"/>
        <v>insert into game_score (id, matchid, squad, goals, points, time_type) values (1348, 314, 55, 0, 0, 1);</v>
      </c>
    </row>
    <row r="107" spans="1:7" x14ac:dyDescent="0.25">
      <c r="A107" s="4">
        <f t="shared" si="7"/>
        <v>1349</v>
      </c>
      <c r="B107" s="4">
        <f>B105</f>
        <v>314</v>
      </c>
      <c r="C107" s="4">
        <v>972</v>
      </c>
      <c r="D107" s="6">
        <v>1</v>
      </c>
      <c r="E107" s="6">
        <v>0</v>
      </c>
      <c r="F107" s="4">
        <v>2</v>
      </c>
      <c r="G107" s="4" t="str">
        <f t="shared" si="6"/>
        <v>insert into game_score (id, matchid, squad, goals, points, time_type) values (1349, 314, 972, 1, 0, 2);</v>
      </c>
    </row>
    <row r="108" spans="1:7" x14ac:dyDescent="0.25">
      <c r="A108" s="4">
        <f t="shared" si="7"/>
        <v>1350</v>
      </c>
      <c r="B108" s="4">
        <f>B105</f>
        <v>314</v>
      </c>
      <c r="C108" s="4">
        <v>972</v>
      </c>
      <c r="D108" s="6">
        <v>0</v>
      </c>
      <c r="E108" s="6">
        <v>0</v>
      </c>
      <c r="F108" s="4">
        <v>1</v>
      </c>
      <c r="G108" s="4" t="str">
        <f t="shared" si="6"/>
        <v>insert into game_score (id, matchid, squad, goals, points, time_type) values (1350, 314, 972, 0, 0, 1);</v>
      </c>
    </row>
    <row r="109" spans="1:7" x14ac:dyDescent="0.25">
      <c r="A109" s="3">
        <f t="shared" si="7"/>
        <v>1351</v>
      </c>
      <c r="B109" s="3">
        <f>B105+1</f>
        <v>315</v>
      </c>
      <c r="C109" s="3">
        <v>4930</v>
      </c>
      <c r="D109" s="5">
        <v>4</v>
      </c>
      <c r="E109" s="5">
        <v>2</v>
      </c>
      <c r="F109" s="3">
        <v>2</v>
      </c>
      <c r="G109" s="3" t="str">
        <f t="shared" ref="G109:G136" si="8">"insert into game_score (id, matchid, squad, goals, points, time_type) values (" &amp; A109 &amp; ", " &amp; B109 &amp; ", " &amp; C109 &amp; ", " &amp; D109 &amp; ", " &amp; E109 &amp; ", " &amp; F109 &amp; ");"</f>
        <v>insert into game_score (id, matchid, squad, goals, points, time_type) values (1351, 315, 4930, 4, 2, 2);</v>
      </c>
    </row>
    <row r="110" spans="1:7" x14ac:dyDescent="0.25">
      <c r="A110" s="3">
        <f t="shared" si="7"/>
        <v>1352</v>
      </c>
      <c r="B110" s="3">
        <f>B109</f>
        <v>315</v>
      </c>
      <c r="C110" s="3">
        <v>4930</v>
      </c>
      <c r="D110" s="5">
        <v>0</v>
      </c>
      <c r="E110" s="5">
        <v>0</v>
      </c>
      <c r="F110" s="3">
        <v>1</v>
      </c>
      <c r="G110" s="3" t="str">
        <f t="shared" si="8"/>
        <v>insert into game_score (id, matchid, squad, goals, points, time_type) values (1352, 315, 4930, 0, 0, 1);</v>
      </c>
    </row>
    <row r="111" spans="1:7" x14ac:dyDescent="0.25">
      <c r="A111" s="3">
        <f t="shared" ref="A111:A136" si="9">A110+1</f>
        <v>1353</v>
      </c>
      <c r="B111" s="3">
        <f>B109</f>
        <v>315</v>
      </c>
      <c r="C111" s="3">
        <v>33</v>
      </c>
      <c r="D111" s="5">
        <v>1</v>
      </c>
      <c r="E111" s="5">
        <v>0</v>
      </c>
      <c r="F111" s="3">
        <v>2</v>
      </c>
      <c r="G111" s="3" t="str">
        <f t="shared" si="8"/>
        <v>insert into game_score (id, matchid, squad, goals, points, time_type) values (1353, 315, 33, 1, 0, 2);</v>
      </c>
    </row>
    <row r="112" spans="1:7" x14ac:dyDescent="0.25">
      <c r="A112" s="3">
        <f t="shared" si="9"/>
        <v>1354</v>
      </c>
      <c r="B112" s="3">
        <f>B109</f>
        <v>315</v>
      </c>
      <c r="C112" s="3">
        <v>33</v>
      </c>
      <c r="D112" s="5">
        <v>0</v>
      </c>
      <c r="E112" s="5">
        <v>0</v>
      </c>
      <c r="F112" s="3">
        <v>1</v>
      </c>
      <c r="G112" s="3" t="str">
        <f t="shared" si="8"/>
        <v>insert into game_score (id, matchid, squad, goals, points, time_type) values (1354, 315, 33, 0, 0, 1);</v>
      </c>
    </row>
    <row r="113" spans="1:7" x14ac:dyDescent="0.25">
      <c r="A113" s="4">
        <f t="shared" si="9"/>
        <v>1355</v>
      </c>
      <c r="B113" s="4">
        <f>B109+1</f>
        <v>316</v>
      </c>
      <c r="C113" s="4">
        <v>48</v>
      </c>
      <c r="D113" s="6">
        <v>5</v>
      </c>
      <c r="E113" s="6">
        <v>2</v>
      </c>
      <c r="F113" s="4">
        <v>2</v>
      </c>
      <c r="G113" s="4" t="str">
        <f t="shared" si="8"/>
        <v>insert into game_score (id, matchid, squad, goals, points, time_type) values (1355, 316, 48, 5, 2, 2);</v>
      </c>
    </row>
    <row r="114" spans="1:7" x14ac:dyDescent="0.25">
      <c r="A114" s="4">
        <f t="shared" si="9"/>
        <v>1356</v>
      </c>
      <c r="B114" s="4">
        <f>B113</f>
        <v>316</v>
      </c>
      <c r="C114" s="4">
        <v>48</v>
      </c>
      <c r="D114" s="6">
        <v>1</v>
      </c>
      <c r="E114" s="6">
        <v>0</v>
      </c>
      <c r="F114" s="4">
        <v>1</v>
      </c>
      <c r="G114" s="4" t="str">
        <f t="shared" si="8"/>
        <v>insert into game_score (id, matchid, squad, goals, points, time_type) values (1356, 316, 48, 1, 0, 1);</v>
      </c>
    </row>
    <row r="115" spans="1:7" x14ac:dyDescent="0.25">
      <c r="A115" s="4">
        <f t="shared" si="9"/>
        <v>1357</v>
      </c>
      <c r="B115" s="4">
        <f>B113</f>
        <v>316</v>
      </c>
      <c r="C115" s="4">
        <v>850</v>
      </c>
      <c r="D115" s="6">
        <v>0</v>
      </c>
      <c r="E115" s="6">
        <v>0</v>
      </c>
      <c r="F115" s="4">
        <v>2</v>
      </c>
      <c r="G115" s="4" t="str">
        <f t="shared" si="8"/>
        <v>insert into game_score (id, matchid, squad, goals, points, time_type) values (1357, 316, 850, 0, 0, 2);</v>
      </c>
    </row>
    <row r="116" spans="1:7" x14ac:dyDescent="0.25">
      <c r="A116" s="4">
        <f t="shared" si="9"/>
        <v>1358</v>
      </c>
      <c r="B116" s="4">
        <f>B113</f>
        <v>316</v>
      </c>
      <c r="C116" s="4">
        <v>850</v>
      </c>
      <c r="D116" s="6">
        <v>0</v>
      </c>
      <c r="E116" s="6">
        <v>0</v>
      </c>
      <c r="F116" s="4">
        <v>1</v>
      </c>
      <c r="G116" s="4" t="str">
        <f t="shared" si="8"/>
        <v>insert into game_score (id, matchid, squad, goals, points, time_type) values (1358, 316, 850, 0, 0, 1);</v>
      </c>
    </row>
    <row r="117" spans="1:7" x14ac:dyDescent="0.25">
      <c r="A117" s="3">
        <f t="shared" si="9"/>
        <v>1359</v>
      </c>
      <c r="B117" s="3">
        <f>B113+1</f>
        <v>317</v>
      </c>
      <c r="C117" s="3">
        <v>7097</v>
      </c>
      <c r="D117" s="5">
        <v>2</v>
      </c>
      <c r="E117" s="5">
        <v>2</v>
      </c>
      <c r="F117" s="3">
        <v>2</v>
      </c>
      <c r="G117" s="3" t="str">
        <f t="shared" si="8"/>
        <v>insert into game_score (id, matchid, squad, goals, points, time_type) values (1359, 317, 7097, 2, 2, 2);</v>
      </c>
    </row>
    <row r="118" spans="1:7" x14ac:dyDescent="0.25">
      <c r="A118" s="3">
        <f t="shared" si="9"/>
        <v>1360</v>
      </c>
      <c r="B118" s="3">
        <f>B117</f>
        <v>317</v>
      </c>
      <c r="C118" s="3">
        <v>7097</v>
      </c>
      <c r="D118" s="5">
        <v>1</v>
      </c>
      <c r="E118" s="5">
        <v>0</v>
      </c>
      <c r="F118" s="3">
        <v>1</v>
      </c>
      <c r="G118" s="3" t="str">
        <f t="shared" si="8"/>
        <v>insert into game_score (id, matchid, squad, goals, points, time_type) values (1360, 317, 7097, 1, 0, 1);</v>
      </c>
    </row>
    <row r="119" spans="1:7" x14ac:dyDescent="0.25">
      <c r="A119" s="3">
        <f t="shared" si="9"/>
        <v>1361</v>
      </c>
      <c r="B119" s="3">
        <f>B117</f>
        <v>317</v>
      </c>
      <c r="C119" s="3">
        <v>98</v>
      </c>
      <c r="D119" s="5">
        <v>1</v>
      </c>
      <c r="E119" s="5">
        <v>0</v>
      </c>
      <c r="F119" s="3">
        <v>2</v>
      </c>
      <c r="G119" s="3" t="str">
        <f t="shared" si="8"/>
        <v>insert into game_score (id, matchid, squad, goals, points, time_type) values (1361, 317, 98, 1, 0, 2);</v>
      </c>
    </row>
    <row r="120" spans="1:7" x14ac:dyDescent="0.25">
      <c r="A120" s="3">
        <f t="shared" si="9"/>
        <v>1362</v>
      </c>
      <c r="B120" s="3">
        <f>B117</f>
        <v>317</v>
      </c>
      <c r="C120" s="3">
        <v>98</v>
      </c>
      <c r="D120" s="5">
        <v>0</v>
      </c>
      <c r="E120" s="5">
        <v>0</v>
      </c>
      <c r="F120" s="3">
        <v>1</v>
      </c>
      <c r="G120" s="3" t="str">
        <f t="shared" si="8"/>
        <v>insert into game_score (id, matchid, squad, goals, points, time_type) values (1362, 317, 98, 0, 0, 1);</v>
      </c>
    </row>
    <row r="121" spans="1:7" x14ac:dyDescent="0.25">
      <c r="A121" s="4">
        <f t="shared" si="9"/>
        <v>1363</v>
      </c>
      <c r="B121" s="4">
        <f>B117+1</f>
        <v>318</v>
      </c>
      <c r="C121" s="4">
        <v>48</v>
      </c>
      <c r="D121" s="6">
        <v>2</v>
      </c>
      <c r="E121" s="6">
        <v>2</v>
      </c>
      <c r="F121" s="4">
        <v>2</v>
      </c>
      <c r="G121" s="4" t="str">
        <f t="shared" si="8"/>
        <v>insert into game_score (id, matchid, squad, goals, points, time_type) values (1363, 318, 48, 2, 2, 2);</v>
      </c>
    </row>
    <row r="122" spans="1:7" x14ac:dyDescent="0.25">
      <c r="A122" s="4">
        <f t="shared" si="9"/>
        <v>1364</v>
      </c>
      <c r="B122" s="4">
        <f>B121</f>
        <v>318</v>
      </c>
      <c r="C122" s="4">
        <v>48</v>
      </c>
      <c r="D122" s="6">
        <v>0</v>
      </c>
      <c r="E122" s="6">
        <v>0</v>
      </c>
      <c r="F122" s="4">
        <v>1</v>
      </c>
      <c r="G122" s="4" t="str">
        <f t="shared" si="8"/>
        <v>insert into game_score (id, matchid, squad, goals, points, time_type) values (1364, 318, 48, 0, 0, 1);</v>
      </c>
    </row>
    <row r="123" spans="1:7" x14ac:dyDescent="0.25">
      <c r="A123" s="4">
        <f t="shared" si="9"/>
        <v>1365</v>
      </c>
      <c r="B123" s="4">
        <f>B121</f>
        <v>318</v>
      </c>
      <c r="C123" s="4">
        <v>55</v>
      </c>
      <c r="D123" s="6">
        <v>0</v>
      </c>
      <c r="E123" s="6">
        <v>0</v>
      </c>
      <c r="F123" s="4">
        <v>2</v>
      </c>
      <c r="G123" s="4" t="str">
        <f t="shared" si="8"/>
        <v>insert into game_score (id, matchid, squad, goals, points, time_type) values (1365, 318, 55, 0, 0, 2);</v>
      </c>
    </row>
    <row r="124" spans="1:7" x14ac:dyDescent="0.25">
      <c r="A124" s="4">
        <f t="shared" si="9"/>
        <v>1366</v>
      </c>
      <c r="B124" s="4">
        <f>B121</f>
        <v>318</v>
      </c>
      <c r="C124" s="4">
        <v>55</v>
      </c>
      <c r="D124" s="6">
        <v>0</v>
      </c>
      <c r="E124" s="6">
        <v>0</v>
      </c>
      <c r="F124" s="4">
        <v>1</v>
      </c>
      <c r="G124" s="4" t="str">
        <f t="shared" si="8"/>
        <v>insert into game_score (id, matchid, squad, goals, points, time_type) values (1366, 318, 55, 0, 0, 1);</v>
      </c>
    </row>
    <row r="125" spans="1:7" x14ac:dyDescent="0.25">
      <c r="A125" s="3">
        <f t="shared" si="9"/>
        <v>1367</v>
      </c>
      <c r="B125" s="3">
        <f>B121+1</f>
        <v>319</v>
      </c>
      <c r="C125" s="3">
        <v>7097</v>
      </c>
      <c r="D125" s="5">
        <v>1</v>
      </c>
      <c r="E125" s="5">
        <v>0</v>
      </c>
      <c r="F125" s="3">
        <v>2</v>
      </c>
      <c r="G125" s="3" t="str">
        <f t="shared" si="8"/>
        <v>insert into game_score (id, matchid, squad, goals, points, time_type) values (1367, 319, 7097, 1, 0, 2);</v>
      </c>
    </row>
    <row r="126" spans="1:7" x14ac:dyDescent="0.25">
      <c r="A126" s="3">
        <f t="shared" si="9"/>
        <v>1368</v>
      </c>
      <c r="B126" s="3">
        <f>B125</f>
        <v>319</v>
      </c>
      <c r="C126" s="3">
        <v>7097</v>
      </c>
      <c r="D126" s="5">
        <v>0</v>
      </c>
      <c r="E126" s="5">
        <v>0</v>
      </c>
      <c r="F126" s="3">
        <v>1</v>
      </c>
      <c r="G126" s="3" t="str">
        <f t="shared" si="8"/>
        <v>insert into game_score (id, matchid, squad, goals, points, time_type) values (1368, 319, 7097, 0, 0, 1);</v>
      </c>
    </row>
    <row r="127" spans="1:7" x14ac:dyDescent="0.25">
      <c r="A127" s="3">
        <f t="shared" si="9"/>
        <v>1369</v>
      </c>
      <c r="B127" s="3">
        <f>B125</f>
        <v>319</v>
      </c>
      <c r="C127" s="3">
        <v>4930</v>
      </c>
      <c r="D127" s="5">
        <v>2</v>
      </c>
      <c r="E127" s="5">
        <v>2</v>
      </c>
      <c r="F127" s="3">
        <v>2</v>
      </c>
      <c r="G127" s="3" t="str">
        <f t="shared" si="8"/>
        <v>insert into game_score (id, matchid, squad, goals, points, time_type) values (1369, 319, 4930, 2, 2, 2);</v>
      </c>
    </row>
    <row r="128" spans="1:7" x14ac:dyDescent="0.25">
      <c r="A128" s="3">
        <f t="shared" si="9"/>
        <v>1370</v>
      </c>
      <c r="B128" s="3">
        <f>B125</f>
        <v>319</v>
      </c>
      <c r="C128" s="3">
        <v>4930</v>
      </c>
      <c r="D128" s="5">
        <v>0</v>
      </c>
      <c r="E128" s="5">
        <v>0</v>
      </c>
      <c r="F128" s="3">
        <v>1</v>
      </c>
      <c r="G128" s="3" t="str">
        <f t="shared" si="8"/>
        <v>insert into game_score (id, matchid, squad, goals, points, time_type) values (1370, 319, 4930, 0, 0, 1);</v>
      </c>
    </row>
    <row r="129" spans="1:7" x14ac:dyDescent="0.25">
      <c r="A129" s="4">
        <f t="shared" si="9"/>
        <v>1371</v>
      </c>
      <c r="B129" s="4">
        <f>B125+1</f>
        <v>320</v>
      </c>
      <c r="C129" s="4">
        <v>7097</v>
      </c>
      <c r="D129" s="6">
        <v>2</v>
      </c>
      <c r="E129" s="6">
        <v>2</v>
      </c>
      <c r="F129" s="4">
        <v>2</v>
      </c>
      <c r="G129" s="4" t="str">
        <f t="shared" si="8"/>
        <v>insert into game_score (id, matchid, squad, goals, points, time_type) values (1371, 320, 7097, 2, 2, 2);</v>
      </c>
    </row>
    <row r="130" spans="1:7" x14ac:dyDescent="0.25">
      <c r="A130" s="4">
        <f t="shared" si="9"/>
        <v>1372</v>
      </c>
      <c r="B130" s="4">
        <f>B129</f>
        <v>320</v>
      </c>
      <c r="C130" s="4">
        <v>7097</v>
      </c>
      <c r="D130" s="6">
        <v>1</v>
      </c>
      <c r="E130" s="6">
        <v>0</v>
      </c>
      <c r="F130" s="4">
        <v>1</v>
      </c>
      <c r="G130" s="4" t="str">
        <f t="shared" si="8"/>
        <v>insert into game_score (id, matchid, squad, goals, points, time_type) values (1372, 320, 7097, 1, 0, 1);</v>
      </c>
    </row>
    <row r="131" spans="1:7" x14ac:dyDescent="0.25">
      <c r="A131" s="4">
        <f t="shared" si="9"/>
        <v>1373</v>
      </c>
      <c r="B131" s="4">
        <f>B129</f>
        <v>320</v>
      </c>
      <c r="C131" s="4">
        <v>55</v>
      </c>
      <c r="D131" s="6">
        <v>0</v>
      </c>
      <c r="E131" s="6">
        <v>0</v>
      </c>
      <c r="F131" s="4">
        <v>2</v>
      </c>
      <c r="G131" s="4" t="str">
        <f t="shared" si="8"/>
        <v>insert into game_score (id, matchid, squad, goals, points, time_type) values (1373, 320, 55, 0, 0, 2);</v>
      </c>
    </row>
    <row r="132" spans="1:7" x14ac:dyDescent="0.25">
      <c r="A132" s="4">
        <f t="shared" si="9"/>
        <v>1374</v>
      </c>
      <c r="B132" s="4">
        <f>B129</f>
        <v>320</v>
      </c>
      <c r="C132" s="4">
        <v>55</v>
      </c>
      <c r="D132" s="6">
        <v>0</v>
      </c>
      <c r="E132" s="6">
        <v>0</v>
      </c>
      <c r="F132" s="4">
        <v>1</v>
      </c>
      <c r="G132" s="4" t="str">
        <f t="shared" si="8"/>
        <v>insert into game_score (id, matchid, squad, goals, points, time_type) values (1374, 320, 55, 0, 0, 1);</v>
      </c>
    </row>
    <row r="133" spans="1:7" x14ac:dyDescent="0.25">
      <c r="A133" s="3">
        <f t="shared" si="9"/>
        <v>1375</v>
      </c>
      <c r="B133" s="3">
        <f>B129+1</f>
        <v>321</v>
      </c>
      <c r="C133" s="3">
        <v>4930</v>
      </c>
      <c r="D133" s="5">
        <v>3</v>
      </c>
      <c r="E133" s="5">
        <v>2</v>
      </c>
      <c r="F133" s="3">
        <v>2</v>
      </c>
      <c r="G133" s="3" t="str">
        <f t="shared" si="8"/>
        <v>insert into game_score (id, matchid, squad, goals, points, time_type) values (1375, 321, 4930, 3, 2, 2);</v>
      </c>
    </row>
    <row r="134" spans="1:7" x14ac:dyDescent="0.25">
      <c r="A134" s="3">
        <f t="shared" si="9"/>
        <v>1376</v>
      </c>
      <c r="B134" s="3">
        <f>B133</f>
        <v>321</v>
      </c>
      <c r="C134" s="3">
        <v>4930</v>
      </c>
      <c r="D134" s="5">
        <v>2</v>
      </c>
      <c r="E134" s="5">
        <v>0</v>
      </c>
      <c r="F134" s="3">
        <v>1</v>
      </c>
      <c r="G134" s="3" t="str">
        <f t="shared" si="8"/>
        <v>insert into game_score (id, matchid, squad, goals, points, time_type) values (1376, 321, 4930, 2, 0, 1);</v>
      </c>
    </row>
    <row r="135" spans="1:7" x14ac:dyDescent="0.25">
      <c r="A135" s="3">
        <f t="shared" si="9"/>
        <v>1377</v>
      </c>
      <c r="B135" s="3">
        <f>B133</f>
        <v>321</v>
      </c>
      <c r="C135" s="3">
        <v>48</v>
      </c>
      <c r="D135" s="5">
        <v>1</v>
      </c>
      <c r="E135" s="5">
        <v>0</v>
      </c>
      <c r="F135" s="3">
        <v>2</v>
      </c>
      <c r="G135" s="3" t="str">
        <f t="shared" si="8"/>
        <v>insert into game_score (id, matchid, squad, goals, points, time_type) values (1377, 321, 48, 1, 0, 2);</v>
      </c>
    </row>
    <row r="136" spans="1:7" x14ac:dyDescent="0.25">
      <c r="A136" s="3">
        <f t="shared" si="9"/>
        <v>1378</v>
      </c>
      <c r="B136" s="3">
        <f>B133</f>
        <v>321</v>
      </c>
      <c r="C136" s="3">
        <v>48</v>
      </c>
      <c r="D136" s="5">
        <v>0</v>
      </c>
      <c r="E136" s="5">
        <v>0</v>
      </c>
      <c r="F136" s="3">
        <v>1</v>
      </c>
      <c r="G136" s="3" t="str">
        <f t="shared" si="8"/>
        <v>insert into game_score (id, matchid, squad, goals, points, time_type) values (1378, 321, 48,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'1976'!A17+1</f>
        <v>89</v>
      </c>
      <c r="B2">
        <v>1980</v>
      </c>
      <c r="C2" t="s">
        <v>13</v>
      </c>
      <c r="D2">
        <v>7097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(89, 1980, 'A', 7097);</v>
      </c>
    </row>
    <row r="3" spans="1:7" x14ac:dyDescent="0.25">
      <c r="A3">
        <f>A2+1</f>
        <v>90</v>
      </c>
      <c r="B3">
        <f>B2</f>
        <v>1980</v>
      </c>
      <c r="C3" t="s">
        <v>13</v>
      </c>
      <c r="D3">
        <v>58</v>
      </c>
      <c r="G3" t="str">
        <f t="shared" si="0"/>
        <v>insert into group_stage (id, tournament, group_code, squad) values (90, 1980, 'A', 58);</v>
      </c>
    </row>
    <row r="4" spans="1:7" x14ac:dyDescent="0.25">
      <c r="A4">
        <f t="shared" ref="A4:A17" si="1">A3+1</f>
        <v>91</v>
      </c>
      <c r="B4">
        <f t="shared" ref="B4:B17" si="2">B3</f>
        <v>1980</v>
      </c>
      <c r="C4" t="s">
        <v>13</v>
      </c>
      <c r="D4">
        <v>53</v>
      </c>
      <c r="G4" t="str">
        <f t="shared" si="0"/>
        <v>insert into group_stage (id, tournament, group_code, squad) values (91, 1980, 'A', 53);</v>
      </c>
    </row>
    <row r="5" spans="1:7" x14ac:dyDescent="0.25">
      <c r="A5">
        <f t="shared" si="1"/>
        <v>92</v>
      </c>
      <c r="B5">
        <f t="shared" si="2"/>
        <v>1980</v>
      </c>
      <c r="C5" t="s">
        <v>13</v>
      </c>
      <c r="D5">
        <v>260</v>
      </c>
      <c r="G5" t="str">
        <f t="shared" si="0"/>
        <v>insert into group_stage (id, tournament, group_code, squad) values (92, 1980, 'A', 260);</v>
      </c>
    </row>
    <row r="6" spans="1:7" x14ac:dyDescent="0.25">
      <c r="A6">
        <f t="shared" si="1"/>
        <v>93</v>
      </c>
      <c r="B6">
        <f t="shared" si="2"/>
        <v>1980</v>
      </c>
      <c r="C6" t="s">
        <v>14</v>
      </c>
      <c r="D6">
        <v>42</v>
      </c>
      <c r="G6" t="str">
        <f t="shared" si="0"/>
        <v>insert into group_stage (id, tournament, group_code, squad) values (93, 1980, 'B', 42);</v>
      </c>
    </row>
    <row r="7" spans="1:7" x14ac:dyDescent="0.25">
      <c r="A7">
        <f t="shared" si="1"/>
        <v>94</v>
      </c>
      <c r="B7">
        <f t="shared" si="2"/>
        <v>1980</v>
      </c>
      <c r="C7" t="s">
        <v>14</v>
      </c>
      <c r="D7">
        <v>57</v>
      </c>
      <c r="G7" t="str">
        <f t="shared" si="0"/>
        <v>insert into group_stage (id, tournament, group_code, squad) values (94, 1980, 'B', 57);</v>
      </c>
    </row>
    <row r="8" spans="1:7" x14ac:dyDescent="0.25">
      <c r="A8">
        <f t="shared" si="1"/>
        <v>95</v>
      </c>
      <c r="B8">
        <f t="shared" si="2"/>
        <v>1980</v>
      </c>
      <c r="C8" t="s">
        <v>14</v>
      </c>
      <c r="D8">
        <v>965</v>
      </c>
      <c r="G8" t="str">
        <f t="shared" si="0"/>
        <v>insert into group_stage (id, tournament, group_code, squad) values (95, 1980, 'B', 965);</v>
      </c>
    </row>
    <row r="9" spans="1:7" x14ac:dyDescent="0.25">
      <c r="A9">
        <f t="shared" si="1"/>
        <v>96</v>
      </c>
      <c r="B9">
        <f t="shared" si="2"/>
        <v>1980</v>
      </c>
      <c r="C9" t="s">
        <v>14</v>
      </c>
      <c r="D9">
        <v>234</v>
      </c>
      <c r="G9" t="str">
        <f t="shared" si="0"/>
        <v>insert into group_stage (id, tournament, group_code, squad) values (96, 1980, 'B', 234);</v>
      </c>
    </row>
    <row r="10" spans="1:7" x14ac:dyDescent="0.25">
      <c r="A10">
        <f t="shared" si="1"/>
        <v>97</v>
      </c>
      <c r="B10">
        <f t="shared" si="2"/>
        <v>1980</v>
      </c>
      <c r="C10" t="s">
        <v>15</v>
      </c>
      <c r="D10">
        <v>4930</v>
      </c>
      <c r="G10" t="str">
        <f t="shared" si="0"/>
        <v>insert into group_stage (id, tournament, group_code, squad) values (97, 1980, 'C', 4930);</v>
      </c>
    </row>
    <row r="11" spans="1:7" x14ac:dyDescent="0.25">
      <c r="A11">
        <f t="shared" si="1"/>
        <v>98</v>
      </c>
      <c r="B11">
        <f t="shared" si="2"/>
        <v>1980</v>
      </c>
      <c r="C11" t="s">
        <v>15</v>
      </c>
      <c r="D11">
        <v>34</v>
      </c>
      <c r="G11" t="str">
        <f t="shared" si="0"/>
        <v>insert into group_stage (id, tournament, group_code, squad) values (98, 1980, 'C', 34);</v>
      </c>
    </row>
    <row r="12" spans="1:7" x14ac:dyDescent="0.25">
      <c r="A12">
        <f t="shared" si="1"/>
        <v>99</v>
      </c>
      <c r="B12">
        <f t="shared" si="2"/>
        <v>1980</v>
      </c>
      <c r="C12" t="s">
        <v>15</v>
      </c>
      <c r="D12">
        <v>213</v>
      </c>
      <c r="G12" t="str">
        <f t="shared" si="0"/>
        <v>insert into group_stage (id, tournament, group_code, squad) values (99, 1980, 'C', 213);</v>
      </c>
    </row>
    <row r="13" spans="1:7" x14ac:dyDescent="0.25">
      <c r="A13">
        <f t="shared" si="1"/>
        <v>100</v>
      </c>
      <c r="B13">
        <f t="shared" si="2"/>
        <v>1980</v>
      </c>
      <c r="C13" t="s">
        <v>15</v>
      </c>
      <c r="D13">
        <v>963</v>
      </c>
      <c r="G13" t="str">
        <f t="shared" si="0"/>
        <v>insert into group_stage (id, tournament, group_code, squad) values (100, 1980, 'C', 963);</v>
      </c>
    </row>
    <row r="14" spans="1:7" x14ac:dyDescent="0.25">
      <c r="A14">
        <f t="shared" si="1"/>
        <v>101</v>
      </c>
      <c r="B14">
        <f t="shared" si="2"/>
        <v>1980</v>
      </c>
      <c r="C14" t="s">
        <v>16</v>
      </c>
      <c r="D14">
        <v>38</v>
      </c>
      <c r="G14" t="str">
        <f t="shared" si="0"/>
        <v>insert into group_stage (id, tournament, group_code, squad) values (101, 1980, 'D', 38);</v>
      </c>
    </row>
    <row r="15" spans="1:7" x14ac:dyDescent="0.25">
      <c r="A15">
        <f t="shared" si="1"/>
        <v>102</v>
      </c>
      <c r="B15">
        <f t="shared" si="2"/>
        <v>1980</v>
      </c>
      <c r="C15" t="s">
        <v>16</v>
      </c>
      <c r="D15">
        <v>358</v>
      </c>
      <c r="G15" t="str">
        <f t="shared" si="0"/>
        <v>insert into group_stage (id, tournament, group_code, squad) values (102, 1980, 'D', 358);</v>
      </c>
    </row>
    <row r="16" spans="1:7" x14ac:dyDescent="0.25">
      <c r="A16">
        <f t="shared" si="1"/>
        <v>103</v>
      </c>
      <c r="B16">
        <f t="shared" si="2"/>
        <v>1980</v>
      </c>
      <c r="C16" t="s">
        <v>16</v>
      </c>
      <c r="D16">
        <v>964</v>
      </c>
      <c r="G16" t="str">
        <f t="shared" si="0"/>
        <v>insert into group_stage (id, tournament, group_code, squad) values (103, 1980, 'D', 964);</v>
      </c>
    </row>
    <row r="17" spans="1:7" x14ac:dyDescent="0.25">
      <c r="A17">
        <f t="shared" si="1"/>
        <v>104</v>
      </c>
      <c r="B17">
        <f t="shared" si="2"/>
        <v>1980</v>
      </c>
      <c r="C17" t="s">
        <v>16</v>
      </c>
      <c r="D17">
        <v>506</v>
      </c>
      <c r="G17" t="str">
        <f t="shared" si="0"/>
        <v>insert into group_stage (id, tournament, group_code, squad) values (104, 1980, 'D', 506);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'1976'!A42+1</f>
        <v>322</v>
      </c>
      <c r="B20" s="2" t="str">
        <f>"1980-07-20"</f>
        <v>1980-07-20</v>
      </c>
      <c r="C20">
        <v>2</v>
      </c>
      <c r="D20">
        <v>7097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(322, '1980-07-20', 2, 7097);</v>
      </c>
    </row>
    <row r="21" spans="1:7" x14ac:dyDescent="0.25">
      <c r="A21">
        <f t="shared" ref="A21:A51" si="4">A20+1</f>
        <v>323</v>
      </c>
      <c r="B21" s="2" t="str">
        <f>"1980-07-20"</f>
        <v>1980-07-20</v>
      </c>
      <c r="C21">
        <v>2</v>
      </c>
      <c r="D21">
        <f>D20</f>
        <v>7097</v>
      </c>
      <c r="E21">
        <v>2</v>
      </c>
      <c r="G21" t="str">
        <f t="shared" si="3"/>
        <v>insert into game (matchid, matchdate, game_type, country) values (323, '1980-07-20', 2, 7097);</v>
      </c>
    </row>
    <row r="22" spans="1:7" x14ac:dyDescent="0.25">
      <c r="A22">
        <f t="shared" si="4"/>
        <v>324</v>
      </c>
      <c r="B22" s="2" t="str">
        <f>"1980-07-22"</f>
        <v>1980-07-22</v>
      </c>
      <c r="C22">
        <v>2</v>
      </c>
      <c r="D22">
        <f t="shared" ref="D22:D51" si="5">D21</f>
        <v>7097</v>
      </c>
      <c r="E22">
        <v>9</v>
      </c>
      <c r="G22" t="str">
        <f t="shared" si="3"/>
        <v>insert into game (matchid, matchdate, game_type, country) values (324, '1980-07-22', 2, 7097);</v>
      </c>
    </row>
    <row r="23" spans="1:7" x14ac:dyDescent="0.25">
      <c r="A23">
        <f t="shared" si="4"/>
        <v>325</v>
      </c>
      <c r="B23" s="2" t="str">
        <f>"1980-07-22"</f>
        <v>1980-07-22</v>
      </c>
      <c r="C23">
        <v>2</v>
      </c>
      <c r="D23">
        <f t="shared" si="5"/>
        <v>7097</v>
      </c>
      <c r="E23">
        <v>10</v>
      </c>
      <c r="G23" t="str">
        <f t="shared" si="3"/>
        <v>insert into game (matchid, matchdate, game_type, country) values (325, '1980-07-22', 2, 7097);</v>
      </c>
    </row>
    <row r="24" spans="1:7" x14ac:dyDescent="0.25">
      <c r="A24">
        <f t="shared" si="4"/>
        <v>326</v>
      </c>
      <c r="B24" s="2" t="str">
        <f>"1980-07-24"</f>
        <v>1980-07-24</v>
      </c>
      <c r="C24">
        <v>2</v>
      </c>
      <c r="D24">
        <f t="shared" si="5"/>
        <v>7097</v>
      </c>
      <c r="E24">
        <v>17</v>
      </c>
      <c r="G24" t="str">
        <f t="shared" si="3"/>
        <v>insert into game (matchid, matchdate, game_type, country) values (326, '1980-07-24', 2, 7097);</v>
      </c>
    </row>
    <row r="25" spans="1:7" x14ac:dyDescent="0.25">
      <c r="A25">
        <f t="shared" si="4"/>
        <v>327</v>
      </c>
      <c r="B25" s="2" t="str">
        <f>"1980-07-24"</f>
        <v>1980-07-24</v>
      </c>
      <c r="C25">
        <v>2</v>
      </c>
      <c r="D25">
        <f t="shared" si="5"/>
        <v>7097</v>
      </c>
      <c r="E25">
        <v>18</v>
      </c>
      <c r="G25" t="str">
        <f t="shared" si="3"/>
        <v>insert into game (matchid, matchdate, game_type, country) values (327, '1980-07-24', 2, 7097);</v>
      </c>
    </row>
    <row r="26" spans="1:7" x14ac:dyDescent="0.25">
      <c r="A26">
        <f t="shared" si="4"/>
        <v>328</v>
      </c>
      <c r="B26" s="2" t="str">
        <f>"1980-07-21"</f>
        <v>1980-07-21</v>
      </c>
      <c r="C26">
        <v>2</v>
      </c>
      <c r="D26">
        <f t="shared" si="5"/>
        <v>7097</v>
      </c>
      <c r="E26">
        <v>5</v>
      </c>
      <c r="G26" t="str">
        <f t="shared" si="3"/>
        <v>insert into game (matchid, matchdate, game_type, country) values (328, '1980-07-21', 2, 7097);</v>
      </c>
    </row>
    <row r="27" spans="1:7" x14ac:dyDescent="0.25">
      <c r="A27">
        <f t="shared" si="4"/>
        <v>329</v>
      </c>
      <c r="B27" s="2" t="str">
        <f>"1980-07-21"</f>
        <v>1980-07-21</v>
      </c>
      <c r="C27">
        <v>2</v>
      </c>
      <c r="D27">
        <f t="shared" si="5"/>
        <v>7097</v>
      </c>
      <c r="E27">
        <v>6</v>
      </c>
      <c r="G27" t="str">
        <f t="shared" si="3"/>
        <v>insert into game (matchid, matchdate, game_type, country) values (329, '1980-07-21', 2, 7097);</v>
      </c>
    </row>
    <row r="28" spans="1:7" x14ac:dyDescent="0.25">
      <c r="A28">
        <f t="shared" si="4"/>
        <v>330</v>
      </c>
      <c r="B28" s="2" t="str">
        <f>"1980-07-23"</f>
        <v>1980-07-23</v>
      </c>
      <c r="C28">
        <v>2</v>
      </c>
      <c r="D28">
        <f t="shared" si="5"/>
        <v>7097</v>
      </c>
      <c r="E28">
        <v>13</v>
      </c>
      <c r="G28" t="str">
        <f t="shared" si="3"/>
        <v>insert into game (matchid, matchdate, game_type, country) values (330, '1980-07-23', 2, 7097);</v>
      </c>
    </row>
    <row r="29" spans="1:7" x14ac:dyDescent="0.25">
      <c r="A29">
        <f t="shared" si="4"/>
        <v>331</v>
      </c>
      <c r="B29" s="2" t="str">
        <f>"1980-07-23"</f>
        <v>1980-07-23</v>
      </c>
      <c r="C29">
        <v>2</v>
      </c>
      <c r="D29">
        <f t="shared" si="5"/>
        <v>7097</v>
      </c>
      <c r="E29">
        <v>14</v>
      </c>
      <c r="G29" t="str">
        <f t="shared" si="3"/>
        <v>insert into game (matchid, matchdate, game_type, country) values (331, '1980-07-23', 2, 7097);</v>
      </c>
    </row>
    <row r="30" spans="1:7" x14ac:dyDescent="0.25">
      <c r="A30">
        <f t="shared" si="4"/>
        <v>332</v>
      </c>
      <c r="B30" s="2" t="str">
        <f>"1980-07-25"</f>
        <v>1980-07-25</v>
      </c>
      <c r="C30">
        <v>2</v>
      </c>
      <c r="D30">
        <f t="shared" si="5"/>
        <v>7097</v>
      </c>
      <c r="E30">
        <v>21</v>
      </c>
      <c r="G30" t="str">
        <f t="shared" si="3"/>
        <v>insert into game (matchid, matchdate, game_type, country) values (332, '1980-07-25', 2, 7097);</v>
      </c>
    </row>
    <row r="31" spans="1:7" x14ac:dyDescent="0.25">
      <c r="A31">
        <f t="shared" si="4"/>
        <v>333</v>
      </c>
      <c r="B31" s="2" t="str">
        <f>"1980-07-25"</f>
        <v>1980-07-25</v>
      </c>
      <c r="C31">
        <v>2</v>
      </c>
      <c r="D31">
        <f t="shared" si="5"/>
        <v>7097</v>
      </c>
      <c r="E31">
        <v>22</v>
      </c>
      <c r="G31" t="str">
        <f t="shared" si="3"/>
        <v>insert into game (matchid, matchdate, game_type, country) values (333, '1980-07-25', 2, 7097);</v>
      </c>
    </row>
    <row r="32" spans="1:7" x14ac:dyDescent="0.25">
      <c r="A32">
        <f t="shared" si="4"/>
        <v>334</v>
      </c>
      <c r="B32" s="2" t="str">
        <f>"1980-07-20"</f>
        <v>1980-07-20</v>
      </c>
      <c r="C32">
        <v>2</v>
      </c>
      <c r="D32">
        <f t="shared" si="5"/>
        <v>7097</v>
      </c>
      <c r="E32">
        <v>3</v>
      </c>
      <c r="G32" t="str">
        <f t="shared" si="3"/>
        <v>insert into game (matchid, matchdate, game_type, country) values (334, '1980-07-20', 2, 7097);</v>
      </c>
    </row>
    <row r="33" spans="1:7" x14ac:dyDescent="0.25">
      <c r="A33">
        <f t="shared" si="4"/>
        <v>335</v>
      </c>
      <c r="B33" s="2" t="str">
        <f>"1980-07-20"</f>
        <v>1980-07-20</v>
      </c>
      <c r="C33">
        <v>2</v>
      </c>
      <c r="D33">
        <f t="shared" si="5"/>
        <v>7097</v>
      </c>
      <c r="E33">
        <v>4</v>
      </c>
      <c r="G33" t="str">
        <f t="shared" si="3"/>
        <v>insert into game (matchid, matchdate, game_type, country) values (335, '1980-07-20', 2, 7097);</v>
      </c>
    </row>
    <row r="34" spans="1:7" x14ac:dyDescent="0.25">
      <c r="A34">
        <f t="shared" si="4"/>
        <v>336</v>
      </c>
      <c r="B34" s="2" t="str">
        <f>"1980-07-22"</f>
        <v>1980-07-22</v>
      </c>
      <c r="C34">
        <v>2</v>
      </c>
      <c r="D34">
        <f t="shared" si="5"/>
        <v>7097</v>
      </c>
      <c r="E34">
        <v>11</v>
      </c>
      <c r="G34" t="str">
        <f t="shared" si="3"/>
        <v>insert into game (matchid, matchdate, game_type, country) values (336, '1980-07-22', 2, 7097);</v>
      </c>
    </row>
    <row r="35" spans="1:7" x14ac:dyDescent="0.25">
      <c r="A35">
        <f t="shared" si="4"/>
        <v>337</v>
      </c>
      <c r="B35" s="2" t="str">
        <f>"1980-07-22"</f>
        <v>1980-07-22</v>
      </c>
      <c r="C35">
        <v>2</v>
      </c>
      <c r="D35">
        <f t="shared" si="5"/>
        <v>7097</v>
      </c>
      <c r="E35">
        <v>12</v>
      </c>
      <c r="G35" t="str">
        <f t="shared" si="3"/>
        <v>insert into game (matchid, matchdate, game_type, country) values (337, '1980-07-22', 2, 7097);</v>
      </c>
    </row>
    <row r="36" spans="1:7" x14ac:dyDescent="0.25">
      <c r="A36">
        <f t="shared" si="4"/>
        <v>338</v>
      </c>
      <c r="B36" s="2" t="str">
        <f>"1980-07-24"</f>
        <v>1980-07-24</v>
      </c>
      <c r="C36">
        <v>2</v>
      </c>
      <c r="D36">
        <f t="shared" si="5"/>
        <v>7097</v>
      </c>
      <c r="E36">
        <v>19</v>
      </c>
      <c r="G36" t="str">
        <f t="shared" si="3"/>
        <v>insert into game (matchid, matchdate, game_type, country) values (338, '1980-07-24', 2, 7097);</v>
      </c>
    </row>
    <row r="37" spans="1:7" x14ac:dyDescent="0.25">
      <c r="A37">
        <f t="shared" si="4"/>
        <v>339</v>
      </c>
      <c r="B37" s="2" t="str">
        <f>"1980-07-24"</f>
        <v>1980-07-24</v>
      </c>
      <c r="C37">
        <v>2</v>
      </c>
      <c r="D37">
        <f t="shared" si="5"/>
        <v>7097</v>
      </c>
      <c r="E37">
        <v>20</v>
      </c>
      <c r="G37" t="str">
        <f t="shared" si="3"/>
        <v>insert into game (matchid, matchdate, game_type, country) values (339, '1980-07-24', 2, 7097);</v>
      </c>
    </row>
    <row r="38" spans="1:7" x14ac:dyDescent="0.25">
      <c r="A38">
        <f t="shared" si="4"/>
        <v>340</v>
      </c>
      <c r="B38" s="2" t="str">
        <f>"1980-07-21"</f>
        <v>1980-07-21</v>
      </c>
      <c r="C38">
        <v>2</v>
      </c>
      <c r="D38">
        <f t="shared" si="5"/>
        <v>7097</v>
      </c>
      <c r="E38">
        <v>7</v>
      </c>
      <c r="G38" t="str">
        <f t="shared" si="3"/>
        <v>insert into game (matchid, matchdate, game_type, country) values (340, '1980-07-21', 2, 7097);</v>
      </c>
    </row>
    <row r="39" spans="1:7" x14ac:dyDescent="0.25">
      <c r="A39">
        <f t="shared" si="4"/>
        <v>341</v>
      </c>
      <c r="B39" s="2" t="str">
        <f>"1980-07-21"</f>
        <v>1980-07-21</v>
      </c>
      <c r="C39">
        <v>2</v>
      </c>
      <c r="D39">
        <f t="shared" si="5"/>
        <v>7097</v>
      </c>
      <c r="E39">
        <v>8</v>
      </c>
      <c r="G39" t="str">
        <f t="shared" si="3"/>
        <v>insert into game (matchid, matchdate, game_type, country) values (341, '1980-07-21', 2, 7097);</v>
      </c>
    </row>
    <row r="40" spans="1:7" x14ac:dyDescent="0.25">
      <c r="A40">
        <f t="shared" si="4"/>
        <v>342</v>
      </c>
      <c r="B40" s="2" t="str">
        <f>"1980-07-23"</f>
        <v>1980-07-23</v>
      </c>
      <c r="C40">
        <v>2</v>
      </c>
      <c r="D40">
        <f t="shared" si="5"/>
        <v>7097</v>
      </c>
      <c r="E40">
        <v>15</v>
      </c>
      <c r="G40" t="str">
        <f t="shared" si="3"/>
        <v>insert into game (matchid, matchdate, game_type, country) values (342, '1980-07-23', 2, 7097);</v>
      </c>
    </row>
    <row r="41" spans="1:7" x14ac:dyDescent="0.25">
      <c r="A41">
        <f t="shared" si="4"/>
        <v>343</v>
      </c>
      <c r="B41" s="2" t="str">
        <f>"1980-07-23"</f>
        <v>1980-07-23</v>
      </c>
      <c r="C41">
        <v>2</v>
      </c>
      <c r="D41">
        <f t="shared" si="5"/>
        <v>7097</v>
      </c>
      <c r="E41">
        <v>16</v>
      </c>
      <c r="G41" t="str">
        <f t="shared" si="3"/>
        <v>insert into game (matchid, matchdate, game_type, country) values (343, '1980-07-23', 2, 7097);</v>
      </c>
    </row>
    <row r="42" spans="1:7" x14ac:dyDescent="0.25">
      <c r="A42">
        <f t="shared" si="4"/>
        <v>344</v>
      </c>
      <c r="B42" s="2" t="str">
        <f>"1980-07-25"</f>
        <v>1980-07-25</v>
      </c>
      <c r="C42">
        <v>2</v>
      </c>
      <c r="D42">
        <f t="shared" si="5"/>
        <v>7097</v>
      </c>
      <c r="E42">
        <v>23</v>
      </c>
      <c r="G42" t="str">
        <f t="shared" si="3"/>
        <v>insert into game (matchid, matchdate, game_type, country) values (344, '1980-07-25', 2, 7097);</v>
      </c>
    </row>
    <row r="43" spans="1:7" x14ac:dyDescent="0.25">
      <c r="A43">
        <f t="shared" si="4"/>
        <v>345</v>
      </c>
      <c r="B43" s="2" t="str">
        <f>"1980-07-25"</f>
        <v>1980-07-25</v>
      </c>
      <c r="C43">
        <v>2</v>
      </c>
      <c r="D43">
        <f t="shared" si="5"/>
        <v>7097</v>
      </c>
      <c r="E43">
        <v>24</v>
      </c>
      <c r="G43" t="str">
        <f t="shared" si="3"/>
        <v>insert into game (matchid, matchdate, game_type, country) values (345, '1980-07-25', 2, 7097);</v>
      </c>
    </row>
    <row r="44" spans="1:7" x14ac:dyDescent="0.25">
      <c r="A44">
        <f t="shared" si="4"/>
        <v>346</v>
      </c>
      <c r="B44" s="2" t="str">
        <f>"1980-07-27"</f>
        <v>1980-07-27</v>
      </c>
      <c r="C44">
        <v>3</v>
      </c>
      <c r="D44">
        <f t="shared" si="5"/>
        <v>7097</v>
      </c>
      <c r="E44">
        <v>25</v>
      </c>
      <c r="G44" t="str">
        <f t="shared" si="3"/>
        <v>insert into game (matchid, matchdate, game_type, country) values (346, '1980-07-27', 3, 7097);</v>
      </c>
    </row>
    <row r="45" spans="1:7" x14ac:dyDescent="0.25">
      <c r="A45">
        <f t="shared" si="4"/>
        <v>347</v>
      </c>
      <c r="B45" s="2" t="str">
        <f>"1980-07-27"</f>
        <v>1980-07-27</v>
      </c>
      <c r="C45">
        <v>3</v>
      </c>
      <c r="D45">
        <f t="shared" si="5"/>
        <v>7097</v>
      </c>
      <c r="E45">
        <v>26</v>
      </c>
      <c r="G45" t="str">
        <f t="shared" si="3"/>
        <v>insert into game (matchid, matchdate, game_type, country) values (347, '1980-07-27', 3, 7097);</v>
      </c>
    </row>
    <row r="46" spans="1:7" x14ac:dyDescent="0.25">
      <c r="A46">
        <f t="shared" si="4"/>
        <v>348</v>
      </c>
      <c r="B46" s="2" t="str">
        <f>"1980-07-27"</f>
        <v>1980-07-27</v>
      </c>
      <c r="C46">
        <v>3</v>
      </c>
      <c r="D46">
        <f t="shared" si="5"/>
        <v>7097</v>
      </c>
      <c r="E46">
        <v>27</v>
      </c>
      <c r="G46" t="str">
        <f t="shared" si="3"/>
        <v>insert into game (matchid, matchdate, game_type, country) values (348, '1980-07-27', 3, 7097);</v>
      </c>
    </row>
    <row r="47" spans="1:7" x14ac:dyDescent="0.25">
      <c r="A47">
        <f t="shared" si="4"/>
        <v>349</v>
      </c>
      <c r="B47" s="2" t="str">
        <f>"1980-07-27"</f>
        <v>1980-07-27</v>
      </c>
      <c r="C47">
        <v>3</v>
      </c>
      <c r="D47">
        <f t="shared" si="5"/>
        <v>7097</v>
      </c>
      <c r="E47">
        <v>28</v>
      </c>
      <c r="G47" t="str">
        <f t="shared" si="3"/>
        <v>insert into game (matchid, matchdate, game_type, country) values (349, '1980-07-27', 3, 7097);</v>
      </c>
    </row>
    <row r="48" spans="1:7" x14ac:dyDescent="0.25">
      <c r="A48">
        <f t="shared" si="4"/>
        <v>350</v>
      </c>
      <c r="B48" s="2" t="str">
        <f>"1980-07-29"</f>
        <v>1980-07-29</v>
      </c>
      <c r="C48">
        <v>4</v>
      </c>
      <c r="D48">
        <f t="shared" si="5"/>
        <v>7097</v>
      </c>
      <c r="E48">
        <v>29</v>
      </c>
      <c r="G48" t="str">
        <f t="shared" si="3"/>
        <v>insert into game (matchid, matchdate, game_type, country) values (350, '1980-07-29', 4, 7097);</v>
      </c>
    </row>
    <row r="49" spans="1:7" x14ac:dyDescent="0.25">
      <c r="A49">
        <f t="shared" si="4"/>
        <v>351</v>
      </c>
      <c r="B49" s="2" t="str">
        <f>"1980-07-29"</f>
        <v>1980-07-29</v>
      </c>
      <c r="C49">
        <v>4</v>
      </c>
      <c r="D49">
        <f t="shared" si="5"/>
        <v>7097</v>
      </c>
      <c r="E49">
        <v>30</v>
      </c>
      <c r="G49" t="str">
        <f t="shared" si="3"/>
        <v>insert into game (matchid, matchdate, game_type, country) values (351, '1980-07-29', 4, 7097);</v>
      </c>
    </row>
    <row r="50" spans="1:7" x14ac:dyDescent="0.25">
      <c r="A50">
        <f t="shared" si="4"/>
        <v>352</v>
      </c>
      <c r="B50" s="2" t="str">
        <f>"1980-08-01"</f>
        <v>1980-08-01</v>
      </c>
      <c r="C50">
        <v>13</v>
      </c>
      <c r="D50">
        <f t="shared" si="5"/>
        <v>7097</v>
      </c>
      <c r="E50">
        <v>31</v>
      </c>
      <c r="G50" t="str">
        <f t="shared" si="3"/>
        <v>insert into game (matchid, matchdate, game_type, country) values (352, '1980-08-01', 13, 7097);</v>
      </c>
    </row>
    <row r="51" spans="1:7" x14ac:dyDescent="0.25">
      <c r="A51">
        <f t="shared" si="4"/>
        <v>353</v>
      </c>
      <c r="B51" s="2" t="str">
        <f>"1980-08-02"</f>
        <v>1980-08-02</v>
      </c>
      <c r="C51">
        <v>14</v>
      </c>
      <c r="D51">
        <f t="shared" si="5"/>
        <v>7097</v>
      </c>
      <c r="E51">
        <v>32</v>
      </c>
      <c r="G51" t="str">
        <f t="shared" si="3"/>
        <v>insert into game (matchid, matchdate, game_type, country) values (353, '1980-08-02', 14, 7097);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'1976'!A136+ 1</f>
        <v>1379</v>
      </c>
      <c r="B54" s="3">
        <f>A20</f>
        <v>322</v>
      </c>
      <c r="C54" s="3">
        <v>7097</v>
      </c>
      <c r="D54" s="3">
        <v>4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(1379, 322, 7097, 4, 2, 2);</v>
      </c>
    </row>
    <row r="55" spans="1:7" x14ac:dyDescent="0.25">
      <c r="A55" s="3">
        <f>A54+1</f>
        <v>1380</v>
      </c>
      <c r="B55" s="3">
        <f>B54</f>
        <v>322</v>
      </c>
      <c r="C55" s="3">
        <v>7097</v>
      </c>
      <c r="D55" s="3">
        <v>3</v>
      </c>
      <c r="E55" s="3">
        <v>0</v>
      </c>
      <c r="F55" s="3">
        <v>1</v>
      </c>
      <c r="G55" s="3" t="str">
        <f t="shared" si="6"/>
        <v>insert into game_score (id, matchid, squad, goals, points, time_type) values (1380, 322, 7097, 3, 0, 1);</v>
      </c>
    </row>
    <row r="56" spans="1:7" x14ac:dyDescent="0.25">
      <c r="A56" s="3">
        <f t="shared" ref="A56:A119" si="7">A55+1</f>
        <v>1381</v>
      </c>
      <c r="B56" s="3">
        <f>B54</f>
        <v>322</v>
      </c>
      <c r="C56" s="3">
        <v>58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(1381, 322, 58, 0, 0, 2);</v>
      </c>
    </row>
    <row r="57" spans="1:7" x14ac:dyDescent="0.25">
      <c r="A57" s="3">
        <f t="shared" si="7"/>
        <v>1382</v>
      </c>
      <c r="B57" s="3">
        <f>B54</f>
        <v>322</v>
      </c>
      <c r="C57" s="3">
        <v>58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(1382, 322, 58, 0, 0, 1);</v>
      </c>
    </row>
    <row r="58" spans="1:7" x14ac:dyDescent="0.25">
      <c r="A58" s="4">
        <f t="shared" si="7"/>
        <v>1383</v>
      </c>
      <c r="B58" s="4">
        <f>B54+1</f>
        <v>323</v>
      </c>
      <c r="C58" s="4">
        <v>53</v>
      </c>
      <c r="D58" s="4">
        <v>1</v>
      </c>
      <c r="E58" s="4">
        <v>2</v>
      </c>
      <c r="F58" s="4">
        <v>2</v>
      </c>
      <c r="G58" s="4" t="str">
        <f t="shared" si="6"/>
        <v>insert into game_score (id, matchid, squad, goals, points, time_type) values (1383, 323, 53, 1, 2, 2);</v>
      </c>
    </row>
    <row r="59" spans="1:7" x14ac:dyDescent="0.25">
      <c r="A59" s="4">
        <f t="shared" si="7"/>
        <v>1384</v>
      </c>
      <c r="B59" s="4">
        <f>B58</f>
        <v>323</v>
      </c>
      <c r="C59" s="4">
        <v>53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(1384, 323, 53, 0, 0, 1);</v>
      </c>
    </row>
    <row r="60" spans="1:7" x14ac:dyDescent="0.25">
      <c r="A60" s="4">
        <f t="shared" si="7"/>
        <v>1385</v>
      </c>
      <c r="B60" s="4">
        <f>B58</f>
        <v>323</v>
      </c>
      <c r="C60" s="4">
        <v>260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(1385, 323, 260, 0, 0, 2);</v>
      </c>
    </row>
    <row r="61" spans="1:7" x14ac:dyDescent="0.25">
      <c r="A61" s="4">
        <f t="shared" si="7"/>
        <v>1386</v>
      </c>
      <c r="B61" s="4">
        <f>B58</f>
        <v>323</v>
      </c>
      <c r="C61" s="4">
        <v>260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(1386, 323, 260, 0, 0, 1);</v>
      </c>
    </row>
    <row r="62" spans="1:7" x14ac:dyDescent="0.25">
      <c r="A62" s="3">
        <f t="shared" si="7"/>
        <v>1387</v>
      </c>
      <c r="B62" s="3">
        <f>B58+1</f>
        <v>324</v>
      </c>
      <c r="C62" s="3">
        <v>7097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(1387, 324, 7097, 3, 2, 2);</v>
      </c>
    </row>
    <row r="63" spans="1:7" x14ac:dyDescent="0.25">
      <c r="A63" s="3">
        <f t="shared" si="7"/>
        <v>1388</v>
      </c>
      <c r="B63" s="3">
        <f>B62</f>
        <v>324</v>
      </c>
      <c r="C63" s="3">
        <v>7097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(1388, 324, 7097, 1, 0, 1);</v>
      </c>
    </row>
    <row r="64" spans="1:7" x14ac:dyDescent="0.25">
      <c r="A64" s="3">
        <f t="shared" si="7"/>
        <v>1389</v>
      </c>
      <c r="B64" s="3">
        <f>B62</f>
        <v>324</v>
      </c>
      <c r="C64" s="3">
        <v>260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(1389, 324, 260, 1, 0, 2);</v>
      </c>
    </row>
    <row r="65" spans="1:7" x14ac:dyDescent="0.25">
      <c r="A65" s="3">
        <f t="shared" si="7"/>
        <v>1390</v>
      </c>
      <c r="B65" s="3">
        <f>B62</f>
        <v>324</v>
      </c>
      <c r="C65" s="3">
        <v>260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(1390, 324, 260, 1, 0, 1);</v>
      </c>
    </row>
    <row r="66" spans="1:7" x14ac:dyDescent="0.25">
      <c r="A66" s="4">
        <f t="shared" si="7"/>
        <v>1391</v>
      </c>
      <c r="B66" s="4">
        <f>B62+1</f>
        <v>325</v>
      </c>
      <c r="C66" s="4">
        <v>53</v>
      </c>
      <c r="D66" s="6">
        <v>2</v>
      </c>
      <c r="E66" s="6">
        <v>2</v>
      </c>
      <c r="F66" s="4">
        <v>2</v>
      </c>
      <c r="G66" s="4" t="str">
        <f t="shared" si="6"/>
        <v>insert into game_score (id, matchid, squad, goals, points, time_type) values (1391, 325, 53, 2, 2, 2);</v>
      </c>
    </row>
    <row r="67" spans="1:7" x14ac:dyDescent="0.25">
      <c r="A67" s="4">
        <f t="shared" si="7"/>
        <v>1392</v>
      </c>
      <c r="B67" s="4">
        <f>B66</f>
        <v>325</v>
      </c>
      <c r="C67" s="4">
        <v>53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(1392, 325, 53, 0, 0, 1);</v>
      </c>
    </row>
    <row r="68" spans="1:7" x14ac:dyDescent="0.25">
      <c r="A68" s="4">
        <f t="shared" si="7"/>
        <v>1393</v>
      </c>
      <c r="B68" s="4">
        <f>B66</f>
        <v>325</v>
      </c>
      <c r="C68" s="4">
        <v>58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(1393, 325, 58, 1, 0, 2);</v>
      </c>
    </row>
    <row r="69" spans="1:7" x14ac:dyDescent="0.25">
      <c r="A69" s="4">
        <f t="shared" si="7"/>
        <v>1394</v>
      </c>
      <c r="B69" s="4">
        <f>B66</f>
        <v>325</v>
      </c>
      <c r="C69" s="4">
        <v>58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(1394, 325, 58, 0, 0, 1);</v>
      </c>
    </row>
    <row r="70" spans="1:7" x14ac:dyDescent="0.25">
      <c r="A70" s="3">
        <f t="shared" si="7"/>
        <v>1395</v>
      </c>
      <c r="B70" s="3">
        <f>B66+1</f>
        <v>326</v>
      </c>
      <c r="C70" s="3">
        <v>7097</v>
      </c>
      <c r="D70" s="5">
        <v>8</v>
      </c>
      <c r="E70" s="5">
        <v>2</v>
      </c>
      <c r="F70" s="3">
        <v>2</v>
      </c>
      <c r="G70" s="3" t="str">
        <f t="shared" si="6"/>
        <v>insert into game_score (id, matchid, squad, goals, points, time_type) values (1395, 326, 7097, 8, 2, 2);</v>
      </c>
    </row>
    <row r="71" spans="1:7" x14ac:dyDescent="0.25">
      <c r="A71" s="3">
        <f t="shared" si="7"/>
        <v>1396</v>
      </c>
      <c r="B71" s="3">
        <f>B70</f>
        <v>326</v>
      </c>
      <c r="C71" s="3">
        <v>7097</v>
      </c>
      <c r="D71" s="5">
        <v>5</v>
      </c>
      <c r="E71" s="5">
        <v>0</v>
      </c>
      <c r="F71" s="3">
        <v>1</v>
      </c>
      <c r="G71" s="3" t="str">
        <f t="shared" si="6"/>
        <v>insert into game_score (id, matchid, squad, goals, points, time_type) values (1396, 326, 7097, 5, 0, 1);</v>
      </c>
    </row>
    <row r="72" spans="1:7" x14ac:dyDescent="0.25">
      <c r="A72" s="3">
        <f t="shared" si="7"/>
        <v>1397</v>
      </c>
      <c r="B72" s="3">
        <f>B70</f>
        <v>326</v>
      </c>
      <c r="C72" s="3">
        <v>53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(1397, 326, 53, 0, 0, 2);</v>
      </c>
    </row>
    <row r="73" spans="1:7" x14ac:dyDescent="0.25">
      <c r="A73" s="3">
        <f t="shared" si="7"/>
        <v>1398</v>
      </c>
      <c r="B73" s="3">
        <f>B70</f>
        <v>326</v>
      </c>
      <c r="C73" s="3">
        <v>53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(1398, 326, 53, 0, 0, 1);</v>
      </c>
    </row>
    <row r="74" spans="1:7" x14ac:dyDescent="0.25">
      <c r="A74" s="4">
        <f t="shared" si="7"/>
        <v>1399</v>
      </c>
      <c r="B74" s="4">
        <f>B70+1</f>
        <v>327</v>
      </c>
      <c r="C74" s="4">
        <v>58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(1399, 327, 58, 2, 2, 2);</v>
      </c>
    </row>
    <row r="75" spans="1:7" x14ac:dyDescent="0.25">
      <c r="A75" s="4">
        <f t="shared" si="7"/>
        <v>1400</v>
      </c>
      <c r="B75" s="4">
        <f>B74</f>
        <v>327</v>
      </c>
      <c r="C75" s="4">
        <v>58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(1400, 327, 58, 0, 0, 1);</v>
      </c>
    </row>
    <row r="76" spans="1:7" x14ac:dyDescent="0.25">
      <c r="A76" s="4">
        <f t="shared" si="7"/>
        <v>1401</v>
      </c>
      <c r="B76" s="4">
        <f>B74</f>
        <v>327</v>
      </c>
      <c r="C76" s="4">
        <v>260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(1401, 327, 260, 1, 0, 2);</v>
      </c>
    </row>
    <row r="77" spans="1:7" x14ac:dyDescent="0.25">
      <c r="A77" s="4">
        <f t="shared" si="7"/>
        <v>1402</v>
      </c>
      <c r="B77" s="4">
        <f>B74</f>
        <v>327</v>
      </c>
      <c r="C77" s="4">
        <v>260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(1402, 327, 260, 0, 0, 1);</v>
      </c>
    </row>
    <row r="78" spans="1:7" x14ac:dyDescent="0.25">
      <c r="A78" s="3">
        <f t="shared" si="7"/>
        <v>1403</v>
      </c>
      <c r="B78" s="3">
        <f>B74+1</f>
        <v>328</v>
      </c>
      <c r="C78" s="3">
        <v>42</v>
      </c>
      <c r="D78" s="5">
        <v>3</v>
      </c>
      <c r="E78" s="5">
        <v>2</v>
      </c>
      <c r="F78" s="3">
        <v>2</v>
      </c>
      <c r="G78" s="3" t="str">
        <f t="shared" si="6"/>
        <v>insert into game_score (id, matchid, squad, goals, points, time_type) values (1403, 328, 42, 3, 2, 2);</v>
      </c>
    </row>
    <row r="79" spans="1:7" x14ac:dyDescent="0.25">
      <c r="A79" s="3">
        <f t="shared" si="7"/>
        <v>1404</v>
      </c>
      <c r="B79" s="3">
        <f>B78</f>
        <v>328</v>
      </c>
      <c r="C79" s="3">
        <v>42</v>
      </c>
      <c r="D79" s="5">
        <v>2</v>
      </c>
      <c r="E79" s="5">
        <v>0</v>
      </c>
      <c r="F79" s="3">
        <v>1</v>
      </c>
      <c r="G79" s="3" t="str">
        <f t="shared" si="6"/>
        <v>insert into game_score (id, matchid, squad, goals, points, time_type) values (1404, 328, 42, 2, 0, 1);</v>
      </c>
    </row>
    <row r="80" spans="1:7" x14ac:dyDescent="0.25">
      <c r="A80" s="3">
        <f t="shared" si="7"/>
        <v>1405</v>
      </c>
      <c r="B80" s="3">
        <f>B78</f>
        <v>328</v>
      </c>
      <c r="C80" s="3">
        <v>57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(1405, 328, 57, 0, 0, 2);</v>
      </c>
    </row>
    <row r="81" spans="1:7" x14ac:dyDescent="0.25">
      <c r="A81" s="3">
        <f t="shared" si="7"/>
        <v>1406</v>
      </c>
      <c r="B81" s="3">
        <f>B78</f>
        <v>328</v>
      </c>
      <c r="C81" s="3">
        <v>57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(1406, 328, 57, 0, 0, 1);</v>
      </c>
    </row>
    <row r="82" spans="1:7" x14ac:dyDescent="0.25">
      <c r="A82" s="4">
        <f t="shared" si="7"/>
        <v>1407</v>
      </c>
      <c r="B82" s="4">
        <f>B78+1</f>
        <v>329</v>
      </c>
      <c r="C82" s="4">
        <v>965</v>
      </c>
      <c r="D82" s="6">
        <v>3</v>
      </c>
      <c r="E82" s="6">
        <v>2</v>
      </c>
      <c r="F82" s="4">
        <v>2</v>
      </c>
      <c r="G82" s="4" t="str">
        <f t="shared" si="6"/>
        <v>insert into game_score (id, matchid, squad, goals, points, time_type) values (1407, 329, 965, 3, 2, 2);</v>
      </c>
    </row>
    <row r="83" spans="1:7" x14ac:dyDescent="0.25">
      <c r="A83" s="4">
        <f t="shared" si="7"/>
        <v>1408</v>
      </c>
      <c r="B83" s="4">
        <f>B82</f>
        <v>329</v>
      </c>
      <c r="C83" s="4">
        <v>965</v>
      </c>
      <c r="D83" s="6">
        <v>2</v>
      </c>
      <c r="E83" s="6">
        <v>0</v>
      </c>
      <c r="F83" s="4">
        <v>1</v>
      </c>
      <c r="G83" s="4" t="str">
        <f t="shared" si="6"/>
        <v>insert into game_score (id, matchid, squad, goals, points, time_type) values (1408, 329, 965, 2, 0, 1);</v>
      </c>
    </row>
    <row r="84" spans="1:7" x14ac:dyDescent="0.25">
      <c r="A84" s="4">
        <f t="shared" si="7"/>
        <v>1409</v>
      </c>
      <c r="B84" s="4">
        <f>B82</f>
        <v>329</v>
      </c>
      <c r="C84" s="4">
        <v>234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(1409, 329, 234, 1, 0, 2);</v>
      </c>
    </row>
    <row r="85" spans="1:7" x14ac:dyDescent="0.25">
      <c r="A85" s="4">
        <f t="shared" si="7"/>
        <v>1410</v>
      </c>
      <c r="B85" s="4">
        <f>B82</f>
        <v>329</v>
      </c>
      <c r="C85" s="4">
        <v>234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(1410, 329, 234, 1, 0, 1);</v>
      </c>
    </row>
    <row r="86" spans="1:7" x14ac:dyDescent="0.25">
      <c r="A86" s="3">
        <f t="shared" si="7"/>
        <v>1411</v>
      </c>
      <c r="B86" s="3">
        <f>B82+1</f>
        <v>330</v>
      </c>
      <c r="C86" s="3">
        <v>42</v>
      </c>
      <c r="D86" s="5">
        <v>1</v>
      </c>
      <c r="E86" s="5">
        <v>1</v>
      </c>
      <c r="F86" s="3">
        <v>2</v>
      </c>
      <c r="G86" s="3" t="str">
        <f t="shared" si="6"/>
        <v>insert into game_score (id, matchid, squad, goals, points, time_type) values (1411, 330, 42, 1, 1, 2);</v>
      </c>
    </row>
    <row r="87" spans="1:7" x14ac:dyDescent="0.25">
      <c r="A87" s="3">
        <f t="shared" si="7"/>
        <v>1412</v>
      </c>
      <c r="B87" s="3">
        <f>B86</f>
        <v>330</v>
      </c>
      <c r="C87" s="3">
        <v>42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(1412, 330, 42, 1, 0, 1);</v>
      </c>
    </row>
    <row r="88" spans="1:7" x14ac:dyDescent="0.25">
      <c r="A88" s="3">
        <f t="shared" si="7"/>
        <v>1413</v>
      </c>
      <c r="B88" s="3">
        <f>B86</f>
        <v>330</v>
      </c>
      <c r="C88" s="3">
        <v>234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(1413, 330, 234, 1, 1, 2);</v>
      </c>
    </row>
    <row r="89" spans="1:7" x14ac:dyDescent="0.25">
      <c r="A89" s="3">
        <f t="shared" si="7"/>
        <v>1414</v>
      </c>
      <c r="B89" s="3">
        <f>B86</f>
        <v>330</v>
      </c>
      <c r="C89" s="3">
        <v>234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(1414, 330, 234, 0, 0, 1);</v>
      </c>
    </row>
    <row r="90" spans="1:7" x14ac:dyDescent="0.25">
      <c r="A90" s="4">
        <f t="shared" si="7"/>
        <v>1415</v>
      </c>
      <c r="B90" s="4">
        <f>B86+1</f>
        <v>331</v>
      </c>
      <c r="C90" s="4">
        <v>57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(1415, 331, 57, 1, 1, 2);</v>
      </c>
    </row>
    <row r="91" spans="1:7" x14ac:dyDescent="0.25">
      <c r="A91" s="4">
        <f t="shared" si="7"/>
        <v>1416</v>
      </c>
      <c r="B91" s="4">
        <f>B90</f>
        <v>331</v>
      </c>
      <c r="C91" s="4">
        <v>57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(1416, 331, 57, 0, 0, 1);</v>
      </c>
    </row>
    <row r="92" spans="1:7" x14ac:dyDescent="0.25">
      <c r="A92" s="4">
        <f t="shared" si="7"/>
        <v>1417</v>
      </c>
      <c r="B92" s="4">
        <f>B90</f>
        <v>331</v>
      </c>
      <c r="C92" s="4">
        <v>965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(1417, 331, 965, 1, 1, 2);</v>
      </c>
    </row>
    <row r="93" spans="1:7" x14ac:dyDescent="0.25">
      <c r="A93" s="4">
        <f t="shared" si="7"/>
        <v>1418</v>
      </c>
      <c r="B93" s="4">
        <f>B90</f>
        <v>331</v>
      </c>
      <c r="C93" s="4">
        <v>965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(1418, 331, 965, 0, 0, 1);</v>
      </c>
    </row>
    <row r="94" spans="1:7" x14ac:dyDescent="0.25">
      <c r="A94" s="3">
        <f t="shared" si="7"/>
        <v>1419</v>
      </c>
      <c r="B94" s="3">
        <f>B90+1</f>
        <v>332</v>
      </c>
      <c r="C94" s="3">
        <v>42</v>
      </c>
      <c r="D94" s="5">
        <v>0</v>
      </c>
      <c r="E94" s="5">
        <v>1</v>
      </c>
      <c r="F94" s="3">
        <v>2</v>
      </c>
      <c r="G94" s="3" t="str">
        <f t="shared" si="6"/>
        <v>insert into game_score (id, matchid, squad, goals, points, time_type) values (1419, 332, 42, 0, 1, 2);</v>
      </c>
    </row>
    <row r="95" spans="1:7" x14ac:dyDescent="0.25">
      <c r="A95" s="3">
        <f t="shared" si="7"/>
        <v>1420</v>
      </c>
      <c r="B95" s="3">
        <f>B94</f>
        <v>332</v>
      </c>
      <c r="C95" s="3">
        <v>42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(1420, 332, 42, 0, 0, 1);</v>
      </c>
    </row>
    <row r="96" spans="1:7" x14ac:dyDescent="0.25">
      <c r="A96" s="3">
        <f t="shared" si="7"/>
        <v>1421</v>
      </c>
      <c r="B96" s="3">
        <f>B94</f>
        <v>332</v>
      </c>
      <c r="C96" s="3">
        <v>965</v>
      </c>
      <c r="D96" s="5">
        <v>0</v>
      </c>
      <c r="E96" s="5">
        <v>1</v>
      </c>
      <c r="F96" s="3">
        <v>2</v>
      </c>
      <c r="G96" s="3" t="str">
        <f t="shared" si="6"/>
        <v>insert into game_score (id, matchid, squad, goals, points, time_type) values (1421, 332, 965, 0, 1, 2);</v>
      </c>
    </row>
    <row r="97" spans="1:7" x14ac:dyDescent="0.25">
      <c r="A97" s="3">
        <f t="shared" si="7"/>
        <v>1422</v>
      </c>
      <c r="B97" s="3">
        <f>B94</f>
        <v>332</v>
      </c>
      <c r="C97" s="3">
        <v>965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(1422, 332, 965, 0, 0, 1);</v>
      </c>
    </row>
    <row r="98" spans="1:7" x14ac:dyDescent="0.25">
      <c r="A98" s="4">
        <f t="shared" si="7"/>
        <v>1423</v>
      </c>
      <c r="B98" s="4">
        <f>B94+1</f>
        <v>333</v>
      </c>
      <c r="C98" s="4">
        <v>57</v>
      </c>
      <c r="D98" s="6">
        <v>1</v>
      </c>
      <c r="E98" s="6">
        <v>2</v>
      </c>
      <c r="F98" s="4">
        <v>2</v>
      </c>
      <c r="G98" s="4" t="str">
        <f t="shared" si="6"/>
        <v>insert into game_score (id, matchid, squad, goals, points, time_type) values (1423, 333, 57, 1, 2, 2);</v>
      </c>
    </row>
    <row r="99" spans="1:7" x14ac:dyDescent="0.25">
      <c r="A99" s="4">
        <f t="shared" si="7"/>
        <v>1424</v>
      </c>
      <c r="B99" s="4">
        <f>B98</f>
        <v>333</v>
      </c>
      <c r="C99" s="4">
        <v>57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(1424, 333, 57, 0, 0, 1);</v>
      </c>
    </row>
    <row r="100" spans="1:7" x14ac:dyDescent="0.25">
      <c r="A100" s="4">
        <f t="shared" si="7"/>
        <v>1425</v>
      </c>
      <c r="B100" s="4">
        <f>B98</f>
        <v>333</v>
      </c>
      <c r="C100" s="4">
        <v>234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(1425, 333, 234, 0, 0, 2);</v>
      </c>
    </row>
    <row r="101" spans="1:7" x14ac:dyDescent="0.25">
      <c r="A101" s="4">
        <f t="shared" si="7"/>
        <v>1426</v>
      </c>
      <c r="B101" s="4">
        <f>B98</f>
        <v>333</v>
      </c>
      <c r="C101" s="4">
        <v>234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(1426, 333, 234, 0, 0, 1);</v>
      </c>
    </row>
    <row r="102" spans="1:7" x14ac:dyDescent="0.25">
      <c r="A102" s="3">
        <f t="shared" si="7"/>
        <v>1427</v>
      </c>
      <c r="B102" s="3">
        <f>B98+1</f>
        <v>334</v>
      </c>
      <c r="C102" s="3">
        <v>4930</v>
      </c>
      <c r="D102" s="5">
        <v>1</v>
      </c>
      <c r="E102" s="5">
        <v>1</v>
      </c>
      <c r="F102" s="3">
        <v>2</v>
      </c>
      <c r="G102" s="3" t="str">
        <f t="shared" si="6"/>
        <v>insert into game_score (id, matchid, squad, goals, points, time_type) values (1427, 334, 4930, 1, 1, 2);</v>
      </c>
    </row>
    <row r="103" spans="1:7" x14ac:dyDescent="0.25">
      <c r="A103" s="3">
        <f t="shared" si="7"/>
        <v>1428</v>
      </c>
      <c r="B103" s="3">
        <f>B102</f>
        <v>334</v>
      </c>
      <c r="C103" s="3">
        <v>4930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(1428, 334, 4930, 0, 0, 1);</v>
      </c>
    </row>
    <row r="104" spans="1:7" x14ac:dyDescent="0.25">
      <c r="A104" s="3">
        <f t="shared" si="7"/>
        <v>1429</v>
      </c>
      <c r="B104" s="3">
        <f>B102</f>
        <v>334</v>
      </c>
      <c r="C104" s="3">
        <v>34</v>
      </c>
      <c r="D104" s="5">
        <v>1</v>
      </c>
      <c r="E104" s="5">
        <v>1</v>
      </c>
      <c r="F104" s="3">
        <v>2</v>
      </c>
      <c r="G104" s="3" t="str">
        <f t="shared" si="6"/>
        <v>insert into game_score (id, matchid, squad, goals, points, time_type) values (1429, 334, 34, 1, 1, 2);</v>
      </c>
    </row>
    <row r="105" spans="1:7" x14ac:dyDescent="0.25">
      <c r="A105" s="3">
        <f t="shared" si="7"/>
        <v>1430</v>
      </c>
      <c r="B105" s="3">
        <f>B102</f>
        <v>334</v>
      </c>
      <c r="C105" s="3">
        <v>34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(1430, 334, 34, 0, 0, 1);</v>
      </c>
    </row>
    <row r="106" spans="1:7" x14ac:dyDescent="0.25">
      <c r="A106" s="4">
        <f t="shared" si="7"/>
        <v>1431</v>
      </c>
      <c r="B106" s="4">
        <f>B102+1</f>
        <v>335</v>
      </c>
      <c r="C106" s="4">
        <v>213</v>
      </c>
      <c r="D106" s="6">
        <v>3</v>
      </c>
      <c r="E106" s="6">
        <v>2</v>
      </c>
      <c r="F106" s="4">
        <v>2</v>
      </c>
      <c r="G106" s="4" t="str">
        <f t="shared" si="6"/>
        <v>insert into game_score (id, matchid, squad, goals, points, time_type) values (1431, 335, 213, 3, 2, 2);</v>
      </c>
    </row>
    <row r="107" spans="1:7" x14ac:dyDescent="0.25">
      <c r="A107" s="4">
        <f t="shared" si="7"/>
        <v>1432</v>
      </c>
      <c r="B107" s="4">
        <f>B106</f>
        <v>335</v>
      </c>
      <c r="C107" s="4">
        <v>213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(1432, 335, 213, 1, 0, 1);</v>
      </c>
    </row>
    <row r="108" spans="1:7" x14ac:dyDescent="0.25">
      <c r="A108" s="4">
        <f t="shared" si="7"/>
        <v>1433</v>
      </c>
      <c r="B108" s="4">
        <f>B106</f>
        <v>335</v>
      </c>
      <c r="C108" s="4">
        <v>963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(1433, 335, 963, 0, 0, 2);</v>
      </c>
    </row>
    <row r="109" spans="1:7" x14ac:dyDescent="0.25">
      <c r="A109" s="4">
        <f t="shared" si="7"/>
        <v>1434</v>
      </c>
      <c r="B109" s="4">
        <f>B106</f>
        <v>335</v>
      </c>
      <c r="C109" s="4">
        <v>963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(1434, 335, 963, 0, 0, 1);</v>
      </c>
    </row>
    <row r="110" spans="1:7" x14ac:dyDescent="0.25">
      <c r="A110" s="3">
        <f t="shared" si="7"/>
        <v>1435</v>
      </c>
      <c r="B110" s="3">
        <f>B106+1</f>
        <v>336</v>
      </c>
      <c r="C110" s="3">
        <v>4930</v>
      </c>
      <c r="D110" s="5">
        <v>1</v>
      </c>
      <c r="E110" s="5">
        <v>2</v>
      </c>
      <c r="F110" s="3">
        <v>2</v>
      </c>
      <c r="G110" s="3" t="str">
        <f t="shared" si="6"/>
        <v>insert into game_score (id, matchid, squad, goals, points, time_type) values (1435, 336, 4930, 1, 2, 2);</v>
      </c>
    </row>
    <row r="111" spans="1:7" x14ac:dyDescent="0.25">
      <c r="A111" s="3">
        <f t="shared" si="7"/>
        <v>1436</v>
      </c>
      <c r="B111" s="3">
        <f>B110</f>
        <v>336</v>
      </c>
      <c r="C111" s="3">
        <v>4930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(1436, 336, 4930, 0, 0, 1);</v>
      </c>
    </row>
    <row r="112" spans="1:7" x14ac:dyDescent="0.25">
      <c r="A112" s="3">
        <f t="shared" si="7"/>
        <v>1437</v>
      </c>
      <c r="B112" s="3">
        <f>B110</f>
        <v>336</v>
      </c>
      <c r="C112" s="3">
        <v>213</v>
      </c>
      <c r="D112" s="5">
        <v>0</v>
      </c>
      <c r="E112" s="5">
        <v>0</v>
      </c>
      <c r="F112" s="3">
        <v>2</v>
      </c>
      <c r="G112" s="3" t="str">
        <f t="shared" si="6"/>
        <v>insert into game_score (id, matchid, squad, goals, points, time_type) values (1437, 336, 213, 0, 0, 2);</v>
      </c>
    </row>
    <row r="113" spans="1:7" x14ac:dyDescent="0.25">
      <c r="A113" s="3">
        <f t="shared" si="7"/>
        <v>1438</v>
      </c>
      <c r="B113" s="3">
        <f>B110</f>
        <v>336</v>
      </c>
      <c r="C113" s="3">
        <v>213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(1438, 336, 213, 0, 0, 1);</v>
      </c>
    </row>
    <row r="114" spans="1:7" x14ac:dyDescent="0.25">
      <c r="A114" s="4">
        <f t="shared" si="7"/>
        <v>1439</v>
      </c>
      <c r="B114" s="4">
        <f>B110+1</f>
        <v>337</v>
      </c>
      <c r="C114" s="4">
        <v>34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(1439, 337, 34, 0, 1, 2);</v>
      </c>
    </row>
    <row r="115" spans="1:7" x14ac:dyDescent="0.25">
      <c r="A115" s="4">
        <f t="shared" si="7"/>
        <v>1440</v>
      </c>
      <c r="B115" s="4">
        <f>B114</f>
        <v>337</v>
      </c>
      <c r="C115" s="4">
        <v>34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(1440, 337, 34, 0, 0, 1);</v>
      </c>
    </row>
    <row r="116" spans="1:7" x14ac:dyDescent="0.25">
      <c r="A116" s="4">
        <f t="shared" si="7"/>
        <v>1441</v>
      </c>
      <c r="B116" s="4">
        <f>B114</f>
        <v>337</v>
      </c>
      <c r="C116" s="4">
        <v>963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(1441, 337, 963, 0, 1, 2);</v>
      </c>
    </row>
    <row r="117" spans="1:7" x14ac:dyDescent="0.25">
      <c r="A117" s="4">
        <f t="shared" si="7"/>
        <v>1442</v>
      </c>
      <c r="B117" s="4">
        <f>B114</f>
        <v>337</v>
      </c>
      <c r="C117" s="4">
        <v>963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(1442, 337, 963, 0, 0, 1);</v>
      </c>
    </row>
    <row r="118" spans="1:7" x14ac:dyDescent="0.25">
      <c r="A118" s="3">
        <f t="shared" si="7"/>
        <v>1443</v>
      </c>
      <c r="B118" s="3">
        <f>B114+1</f>
        <v>338</v>
      </c>
      <c r="C118" s="3">
        <v>4930</v>
      </c>
      <c r="D118" s="5">
        <v>5</v>
      </c>
      <c r="E118" s="5">
        <v>2</v>
      </c>
      <c r="F118" s="3">
        <v>2</v>
      </c>
      <c r="G118" s="3" t="str">
        <f t="shared" ref="G118:G17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(1443, 338, 4930, 5, 2, 2);</v>
      </c>
    </row>
    <row r="119" spans="1:7" x14ac:dyDescent="0.25">
      <c r="A119" s="3">
        <f t="shared" si="7"/>
        <v>1444</v>
      </c>
      <c r="B119" s="3">
        <f>B118</f>
        <v>338</v>
      </c>
      <c r="C119" s="3">
        <v>4930</v>
      </c>
      <c r="D119" s="5">
        <v>3</v>
      </c>
      <c r="E119" s="5">
        <v>0</v>
      </c>
      <c r="F119" s="3">
        <v>1</v>
      </c>
      <c r="G119" s="3" t="str">
        <f t="shared" si="8"/>
        <v>insert into game_score (id, matchid, squad, goals, points, time_type) values (1444, 338, 4930, 3, 0, 1);</v>
      </c>
    </row>
    <row r="120" spans="1:7" x14ac:dyDescent="0.25">
      <c r="A120" s="3">
        <f t="shared" ref="A120:A179" si="9">A119+1</f>
        <v>1445</v>
      </c>
      <c r="B120" s="3">
        <f>B118</f>
        <v>338</v>
      </c>
      <c r="C120" s="3">
        <v>963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(1445, 338, 963, 0, 0, 2);</v>
      </c>
    </row>
    <row r="121" spans="1:7" x14ac:dyDescent="0.25">
      <c r="A121" s="3">
        <f t="shared" si="9"/>
        <v>1446</v>
      </c>
      <c r="B121" s="3">
        <f>B118</f>
        <v>338</v>
      </c>
      <c r="C121" s="3">
        <v>963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(1446, 338, 963, 0, 0, 1);</v>
      </c>
    </row>
    <row r="122" spans="1:7" x14ac:dyDescent="0.25">
      <c r="A122" s="4">
        <f t="shared" si="9"/>
        <v>1447</v>
      </c>
      <c r="B122" s="4">
        <f>B118+1</f>
        <v>339</v>
      </c>
      <c r="C122" s="4">
        <v>34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(1447, 339, 34, 1, 1, 2);</v>
      </c>
    </row>
    <row r="123" spans="1:7" x14ac:dyDescent="0.25">
      <c r="A123" s="4">
        <f t="shared" si="9"/>
        <v>1448</v>
      </c>
      <c r="B123" s="4">
        <f>B122</f>
        <v>339</v>
      </c>
      <c r="C123" s="4">
        <v>34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(1448, 339, 34, 1, 0, 1);</v>
      </c>
    </row>
    <row r="124" spans="1:7" x14ac:dyDescent="0.25">
      <c r="A124" s="4">
        <f t="shared" si="9"/>
        <v>1449</v>
      </c>
      <c r="B124" s="4">
        <f>B122</f>
        <v>339</v>
      </c>
      <c r="C124" s="4">
        <v>213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(1449, 339, 213, 1, 1, 2);</v>
      </c>
    </row>
    <row r="125" spans="1:7" x14ac:dyDescent="0.25">
      <c r="A125" s="4">
        <f t="shared" si="9"/>
        <v>1450</v>
      </c>
      <c r="B125" s="4">
        <f>B122</f>
        <v>339</v>
      </c>
      <c r="C125" s="4">
        <v>213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(1450, 339, 213, 0, 0, 1);</v>
      </c>
    </row>
    <row r="126" spans="1:7" x14ac:dyDescent="0.25">
      <c r="A126" s="3">
        <f t="shared" si="9"/>
        <v>1451</v>
      </c>
      <c r="B126" s="3">
        <f>B122+1</f>
        <v>340</v>
      </c>
      <c r="C126" s="3">
        <v>38</v>
      </c>
      <c r="D126" s="5">
        <v>2</v>
      </c>
      <c r="E126" s="5">
        <v>2</v>
      </c>
      <c r="F126" s="3">
        <v>2</v>
      </c>
      <c r="G126" s="3" t="str">
        <f t="shared" si="8"/>
        <v>insert into game_score (id, matchid, squad, goals, points, time_type) values (1451, 340, 38, 2, 2, 2);</v>
      </c>
    </row>
    <row r="127" spans="1:7" x14ac:dyDescent="0.25">
      <c r="A127" s="3">
        <f t="shared" si="9"/>
        <v>1452</v>
      </c>
      <c r="B127" s="3">
        <f>B126</f>
        <v>340</v>
      </c>
      <c r="C127" s="3">
        <v>38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(1452, 340, 38, 0, 0, 1);</v>
      </c>
    </row>
    <row r="128" spans="1:7" x14ac:dyDescent="0.25">
      <c r="A128" s="3">
        <f t="shared" si="9"/>
        <v>1453</v>
      </c>
      <c r="B128" s="3">
        <f>B126</f>
        <v>340</v>
      </c>
      <c r="C128" s="3">
        <v>358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(1453, 340, 358, 0, 0, 2);</v>
      </c>
    </row>
    <row r="129" spans="1:7" x14ac:dyDescent="0.25">
      <c r="A129" s="3">
        <f t="shared" si="9"/>
        <v>1454</v>
      </c>
      <c r="B129" s="3">
        <f>B126</f>
        <v>340</v>
      </c>
      <c r="C129" s="3">
        <v>358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(1454, 340, 358, 0, 0, 1);</v>
      </c>
    </row>
    <row r="130" spans="1:7" x14ac:dyDescent="0.25">
      <c r="A130" s="4">
        <f t="shared" si="9"/>
        <v>1455</v>
      </c>
      <c r="B130" s="4">
        <f>B126+1</f>
        <v>341</v>
      </c>
      <c r="C130" s="4">
        <v>964</v>
      </c>
      <c r="D130" s="6">
        <v>3</v>
      </c>
      <c r="E130" s="6">
        <v>2</v>
      </c>
      <c r="F130" s="4">
        <v>2</v>
      </c>
      <c r="G130" s="4" t="str">
        <f t="shared" si="8"/>
        <v>insert into game_score (id, matchid, squad, goals, points, time_type) values (1455, 341, 964, 3, 2, 2);</v>
      </c>
    </row>
    <row r="131" spans="1:7" x14ac:dyDescent="0.25">
      <c r="A131" s="4">
        <f t="shared" si="9"/>
        <v>1456</v>
      </c>
      <c r="B131" s="4">
        <f>B130</f>
        <v>341</v>
      </c>
      <c r="C131" s="4">
        <v>964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(1456, 341, 964, 1, 0, 1);</v>
      </c>
    </row>
    <row r="132" spans="1:7" x14ac:dyDescent="0.25">
      <c r="A132" s="4">
        <f t="shared" si="9"/>
        <v>1457</v>
      </c>
      <c r="B132" s="4">
        <f>B130</f>
        <v>341</v>
      </c>
      <c r="C132" s="4">
        <v>506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(1457, 341, 506, 0, 0, 2);</v>
      </c>
    </row>
    <row r="133" spans="1:7" x14ac:dyDescent="0.25">
      <c r="A133" s="4">
        <f t="shared" si="9"/>
        <v>1458</v>
      </c>
      <c r="B133" s="4">
        <f>B130</f>
        <v>341</v>
      </c>
      <c r="C133" s="4">
        <v>506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(1458, 341, 506, 0, 0, 1);</v>
      </c>
    </row>
    <row r="134" spans="1:7" x14ac:dyDescent="0.25">
      <c r="A134" s="3">
        <f t="shared" si="9"/>
        <v>1459</v>
      </c>
      <c r="B134" s="3">
        <f>B130+1</f>
        <v>342</v>
      </c>
      <c r="C134" s="3">
        <v>38</v>
      </c>
      <c r="D134" s="5">
        <v>3</v>
      </c>
      <c r="E134" s="5">
        <v>2</v>
      </c>
      <c r="F134" s="3">
        <v>2</v>
      </c>
      <c r="G134" s="3" t="str">
        <f t="shared" si="8"/>
        <v>insert into game_score (id, matchid, squad, goals, points, time_type) values (1459, 342, 38, 3, 2, 2);</v>
      </c>
    </row>
    <row r="135" spans="1:7" x14ac:dyDescent="0.25">
      <c r="A135" s="3">
        <f t="shared" si="9"/>
        <v>1460</v>
      </c>
      <c r="B135" s="3">
        <f>B134</f>
        <v>342</v>
      </c>
      <c r="C135" s="3">
        <v>38</v>
      </c>
      <c r="D135" s="5">
        <v>2</v>
      </c>
      <c r="E135" s="5">
        <v>0</v>
      </c>
      <c r="F135" s="3">
        <v>1</v>
      </c>
      <c r="G135" s="3" t="str">
        <f t="shared" si="8"/>
        <v>insert into game_score (id, matchid, squad, goals, points, time_type) values (1460, 342, 38, 2, 0, 1);</v>
      </c>
    </row>
    <row r="136" spans="1:7" x14ac:dyDescent="0.25">
      <c r="A136" s="3">
        <f t="shared" si="9"/>
        <v>1461</v>
      </c>
      <c r="B136" s="3">
        <f>B134</f>
        <v>342</v>
      </c>
      <c r="C136" s="3">
        <v>506</v>
      </c>
      <c r="D136" s="5">
        <v>2</v>
      </c>
      <c r="E136" s="5">
        <v>0</v>
      </c>
      <c r="F136" s="3">
        <v>2</v>
      </c>
      <c r="G136" s="3" t="str">
        <f t="shared" si="8"/>
        <v>insert into game_score (id, matchid, squad, goals, points, time_type) values (1461, 342, 506, 2, 0, 2);</v>
      </c>
    </row>
    <row r="137" spans="1:7" x14ac:dyDescent="0.25">
      <c r="A137" s="3">
        <f t="shared" si="9"/>
        <v>1462</v>
      </c>
      <c r="B137" s="3">
        <f>B134</f>
        <v>342</v>
      </c>
      <c r="C137" s="3">
        <v>506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(1462, 342, 506, 1, 0, 1);</v>
      </c>
    </row>
    <row r="138" spans="1:7" x14ac:dyDescent="0.25">
      <c r="A138" s="4">
        <f t="shared" si="9"/>
        <v>1463</v>
      </c>
      <c r="B138" s="4">
        <f>B134+1</f>
        <v>343</v>
      </c>
      <c r="C138" s="4">
        <v>358</v>
      </c>
      <c r="D138" s="6">
        <v>0</v>
      </c>
      <c r="E138" s="6">
        <v>1</v>
      </c>
      <c r="F138" s="4">
        <v>2</v>
      </c>
      <c r="G138" s="4" t="str">
        <f t="shared" si="8"/>
        <v>insert into game_score (id, matchid, squad, goals, points, time_type) values (1463, 343, 358, 0, 1, 2);</v>
      </c>
    </row>
    <row r="139" spans="1:7" x14ac:dyDescent="0.25">
      <c r="A139" s="4">
        <f t="shared" si="9"/>
        <v>1464</v>
      </c>
      <c r="B139" s="4">
        <f>B138</f>
        <v>343</v>
      </c>
      <c r="C139" s="4">
        <v>358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(1464, 343, 358, 0, 0, 1);</v>
      </c>
    </row>
    <row r="140" spans="1:7" x14ac:dyDescent="0.25">
      <c r="A140" s="4">
        <f t="shared" si="9"/>
        <v>1465</v>
      </c>
      <c r="B140" s="4">
        <f>B138</f>
        <v>343</v>
      </c>
      <c r="C140" s="4">
        <v>964</v>
      </c>
      <c r="D140" s="6">
        <v>0</v>
      </c>
      <c r="E140" s="6">
        <v>1</v>
      </c>
      <c r="F140" s="4">
        <v>2</v>
      </c>
      <c r="G140" s="4" t="str">
        <f t="shared" si="8"/>
        <v>insert into game_score (id, matchid, squad, goals, points, time_type) values (1465, 343, 964, 0, 1, 2);</v>
      </c>
    </row>
    <row r="141" spans="1:7" x14ac:dyDescent="0.25">
      <c r="A141" s="4">
        <f t="shared" si="9"/>
        <v>1466</v>
      </c>
      <c r="B141" s="4">
        <f>B138</f>
        <v>343</v>
      </c>
      <c r="C141" s="4">
        <v>964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(1466, 343, 964, 0, 0, 1);</v>
      </c>
    </row>
    <row r="142" spans="1:7" x14ac:dyDescent="0.25">
      <c r="A142" s="3">
        <f t="shared" si="9"/>
        <v>1467</v>
      </c>
      <c r="B142" s="3">
        <f>B138+1</f>
        <v>344</v>
      </c>
      <c r="C142" s="3">
        <v>38</v>
      </c>
      <c r="D142" s="5">
        <v>1</v>
      </c>
      <c r="E142" s="5">
        <v>1</v>
      </c>
      <c r="F142" s="3">
        <v>2</v>
      </c>
      <c r="G142" s="3" t="str">
        <f t="shared" si="8"/>
        <v>insert into game_score (id, matchid, squad, goals, points, time_type) values (1467, 344, 38, 1, 1, 2);</v>
      </c>
    </row>
    <row r="143" spans="1:7" x14ac:dyDescent="0.25">
      <c r="A143" s="3">
        <f t="shared" si="9"/>
        <v>1468</v>
      </c>
      <c r="B143" s="3">
        <f>B142</f>
        <v>344</v>
      </c>
      <c r="C143" s="3">
        <v>38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(1468, 344, 38, 0, 0, 1);</v>
      </c>
    </row>
    <row r="144" spans="1:7" x14ac:dyDescent="0.25">
      <c r="A144" s="3">
        <f t="shared" si="9"/>
        <v>1469</v>
      </c>
      <c r="B144" s="3">
        <f>B142</f>
        <v>344</v>
      </c>
      <c r="C144" s="3">
        <v>964</v>
      </c>
      <c r="D144" s="5">
        <v>1</v>
      </c>
      <c r="E144" s="5">
        <v>1</v>
      </c>
      <c r="F144" s="3">
        <v>2</v>
      </c>
      <c r="G144" s="3" t="str">
        <f t="shared" si="8"/>
        <v>insert into game_score (id, matchid, squad, goals, points, time_type) values (1469, 344, 964, 1, 1, 2);</v>
      </c>
    </row>
    <row r="145" spans="1:7" x14ac:dyDescent="0.25">
      <c r="A145" s="3">
        <f t="shared" si="9"/>
        <v>1470</v>
      </c>
      <c r="B145" s="3">
        <f>B142</f>
        <v>344</v>
      </c>
      <c r="C145" s="3">
        <v>964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(1470, 344, 964, 0, 0, 1);</v>
      </c>
    </row>
    <row r="146" spans="1:7" x14ac:dyDescent="0.25">
      <c r="A146" s="4">
        <f t="shared" si="9"/>
        <v>1471</v>
      </c>
      <c r="B146" s="4">
        <f>B142+1</f>
        <v>345</v>
      </c>
      <c r="C146" s="4">
        <v>358</v>
      </c>
      <c r="D146" s="6">
        <v>3</v>
      </c>
      <c r="E146" s="6">
        <v>2</v>
      </c>
      <c r="F146" s="4">
        <v>2</v>
      </c>
      <c r="G146" s="4" t="str">
        <f t="shared" si="8"/>
        <v>insert into game_score (id, matchid, squad, goals, points, time_type) values (1471, 345, 358, 3, 2, 2);</v>
      </c>
    </row>
    <row r="147" spans="1:7" x14ac:dyDescent="0.25">
      <c r="A147" s="4">
        <f t="shared" si="9"/>
        <v>1472</v>
      </c>
      <c r="B147" s="4">
        <f>B146</f>
        <v>345</v>
      </c>
      <c r="C147" s="4">
        <v>358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(1472, 345, 358, 1, 0, 1);</v>
      </c>
    </row>
    <row r="148" spans="1:7" x14ac:dyDescent="0.25">
      <c r="A148" s="4">
        <f t="shared" si="9"/>
        <v>1473</v>
      </c>
      <c r="B148" s="4">
        <f>B146</f>
        <v>345</v>
      </c>
      <c r="C148" s="4">
        <v>506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(1473, 345, 506, 0, 0, 2);</v>
      </c>
    </row>
    <row r="149" spans="1:7" x14ac:dyDescent="0.25">
      <c r="A149" s="4">
        <f t="shared" si="9"/>
        <v>1474</v>
      </c>
      <c r="B149" s="4">
        <f>B146</f>
        <v>345</v>
      </c>
      <c r="C149" s="4">
        <v>506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(1474, 345, 506, 0, 0, 1);</v>
      </c>
    </row>
    <row r="150" spans="1:7" x14ac:dyDescent="0.25">
      <c r="A150" s="3">
        <f t="shared" si="9"/>
        <v>1475</v>
      </c>
      <c r="B150" s="3">
        <f>B146+1</f>
        <v>346</v>
      </c>
      <c r="C150" s="3">
        <v>7097</v>
      </c>
      <c r="D150" s="5">
        <v>2</v>
      </c>
      <c r="E150" s="5">
        <v>2</v>
      </c>
      <c r="F150" s="3">
        <v>2</v>
      </c>
      <c r="G150" s="3" t="str">
        <f t="shared" si="8"/>
        <v>insert into game_score (id, matchid, squad, goals, points, time_type) values (1475, 346, 7097, 2, 2, 2);</v>
      </c>
    </row>
    <row r="151" spans="1:7" x14ac:dyDescent="0.25">
      <c r="A151" s="3">
        <f t="shared" si="9"/>
        <v>1476</v>
      </c>
      <c r="B151" s="3">
        <f>B150</f>
        <v>346</v>
      </c>
      <c r="C151" s="3">
        <v>7097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(1476, 346, 7097, 1, 0, 1);</v>
      </c>
    </row>
    <row r="152" spans="1:7" x14ac:dyDescent="0.25">
      <c r="A152" s="3">
        <f t="shared" si="9"/>
        <v>1477</v>
      </c>
      <c r="B152" s="3">
        <f>B150</f>
        <v>346</v>
      </c>
      <c r="C152" s="3">
        <v>965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(1477, 346, 965, 1, 0, 2);</v>
      </c>
    </row>
    <row r="153" spans="1:7" x14ac:dyDescent="0.25">
      <c r="A153" s="3">
        <f t="shared" si="9"/>
        <v>1478</v>
      </c>
      <c r="B153" s="3">
        <f>B150</f>
        <v>346</v>
      </c>
      <c r="C153" s="3">
        <v>965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(1478, 346, 965, 0, 0, 1);</v>
      </c>
    </row>
    <row r="154" spans="1:7" x14ac:dyDescent="0.25">
      <c r="A154" s="4">
        <f t="shared" si="9"/>
        <v>1479</v>
      </c>
      <c r="B154" s="4">
        <f>B150+1</f>
        <v>347</v>
      </c>
      <c r="C154" s="4">
        <v>42</v>
      </c>
      <c r="D154" s="6">
        <v>3</v>
      </c>
      <c r="E154" s="6">
        <v>2</v>
      </c>
      <c r="F154" s="4">
        <v>2</v>
      </c>
      <c r="G154" s="4" t="str">
        <f t="shared" si="8"/>
        <v>insert into game_score (id, matchid, squad, goals, points, time_type) values (1479, 347, 42, 3, 2, 2);</v>
      </c>
    </row>
    <row r="155" spans="1:7" x14ac:dyDescent="0.25">
      <c r="A155" s="4">
        <f t="shared" si="9"/>
        <v>1480</v>
      </c>
      <c r="B155" s="4">
        <f>B154</f>
        <v>347</v>
      </c>
      <c r="C155" s="4">
        <v>42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(1480, 347, 42, 1, 0, 1);</v>
      </c>
    </row>
    <row r="156" spans="1:7" x14ac:dyDescent="0.25">
      <c r="A156" s="4">
        <f t="shared" si="9"/>
        <v>1481</v>
      </c>
      <c r="B156" s="4">
        <f>B154</f>
        <v>347</v>
      </c>
      <c r="C156" s="4">
        <v>53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(1481, 347, 53, 0, 0, 2);</v>
      </c>
    </row>
    <row r="157" spans="1:7" x14ac:dyDescent="0.25">
      <c r="A157" s="4">
        <f t="shared" si="9"/>
        <v>1482</v>
      </c>
      <c r="B157" s="4">
        <f>B154</f>
        <v>347</v>
      </c>
      <c r="C157" s="4">
        <v>53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(1482, 347, 53, 0, 0, 1);</v>
      </c>
    </row>
    <row r="158" spans="1:7" x14ac:dyDescent="0.25">
      <c r="A158" s="3">
        <f t="shared" si="9"/>
        <v>1483</v>
      </c>
      <c r="B158" s="3">
        <f>B154+1</f>
        <v>348</v>
      </c>
      <c r="C158" s="3">
        <v>4930</v>
      </c>
      <c r="D158" s="5">
        <v>4</v>
      </c>
      <c r="E158" s="5">
        <v>2</v>
      </c>
      <c r="F158" s="3">
        <v>2</v>
      </c>
      <c r="G158" s="3" t="str">
        <f t="shared" si="8"/>
        <v>insert into game_score (id, matchid, squad, goals, points, time_type) values (1483, 348, 4930, 4, 2, 2);</v>
      </c>
    </row>
    <row r="159" spans="1:7" x14ac:dyDescent="0.25">
      <c r="A159" s="3">
        <f t="shared" si="9"/>
        <v>1484</v>
      </c>
      <c r="B159" s="3">
        <f>B158</f>
        <v>348</v>
      </c>
      <c r="C159" s="3">
        <v>4930</v>
      </c>
      <c r="D159" s="5">
        <v>4</v>
      </c>
      <c r="E159" s="5">
        <v>0</v>
      </c>
      <c r="F159" s="3">
        <v>1</v>
      </c>
      <c r="G159" s="3" t="str">
        <f t="shared" si="8"/>
        <v>insert into game_score (id, matchid, squad, goals, points, time_type) values (1484, 348, 4930, 4, 0, 1);</v>
      </c>
    </row>
    <row r="160" spans="1:7" x14ac:dyDescent="0.25">
      <c r="A160" s="3">
        <f t="shared" si="9"/>
        <v>1485</v>
      </c>
      <c r="B160" s="3">
        <f>B158</f>
        <v>348</v>
      </c>
      <c r="C160" s="3">
        <v>964</v>
      </c>
      <c r="D160" s="5">
        <v>0</v>
      </c>
      <c r="E160" s="5">
        <v>0</v>
      </c>
      <c r="F160" s="3">
        <v>2</v>
      </c>
      <c r="G160" s="3" t="str">
        <f t="shared" si="8"/>
        <v>insert into game_score (id, matchid, squad, goals, points, time_type) values (1485, 348, 964, 0, 0, 2);</v>
      </c>
    </row>
    <row r="161" spans="1:7" x14ac:dyDescent="0.25">
      <c r="A161" s="3">
        <f t="shared" si="9"/>
        <v>1486</v>
      </c>
      <c r="B161" s="3">
        <f>B158</f>
        <v>348</v>
      </c>
      <c r="C161" s="3">
        <v>964</v>
      </c>
      <c r="D161" s="5">
        <v>0</v>
      </c>
      <c r="E161" s="5">
        <v>0</v>
      </c>
      <c r="F161" s="3">
        <v>1</v>
      </c>
      <c r="G161" s="3" t="str">
        <f t="shared" si="8"/>
        <v>insert into game_score (id, matchid, squad, goals, points, time_type) values (1486, 348, 964, 0, 0, 1);</v>
      </c>
    </row>
    <row r="162" spans="1:7" x14ac:dyDescent="0.25">
      <c r="A162" s="4">
        <f t="shared" si="9"/>
        <v>1487</v>
      </c>
      <c r="B162" s="4">
        <f>B158+1</f>
        <v>349</v>
      </c>
      <c r="C162" s="4">
        <v>38</v>
      </c>
      <c r="D162" s="6">
        <v>3</v>
      </c>
      <c r="E162" s="6">
        <v>2</v>
      </c>
      <c r="F162" s="4">
        <v>2</v>
      </c>
      <c r="G162" s="4" t="str">
        <f t="shared" si="8"/>
        <v>insert into game_score (id, matchid, squad, goals, points, time_type) values (1487, 349, 38, 3, 2, 2);</v>
      </c>
    </row>
    <row r="163" spans="1:7" x14ac:dyDescent="0.25">
      <c r="A163" s="4">
        <f t="shared" si="9"/>
        <v>1488</v>
      </c>
      <c r="B163" s="4">
        <f>B162</f>
        <v>349</v>
      </c>
      <c r="C163" s="4">
        <v>38</v>
      </c>
      <c r="D163" s="6">
        <v>2</v>
      </c>
      <c r="E163" s="6">
        <v>0</v>
      </c>
      <c r="F163" s="4">
        <v>1</v>
      </c>
      <c r="G163" s="4" t="str">
        <f t="shared" si="8"/>
        <v>insert into game_score (id, matchid, squad, goals, points, time_type) values (1488, 349, 38, 2, 0, 1);</v>
      </c>
    </row>
    <row r="164" spans="1:7" x14ac:dyDescent="0.25">
      <c r="A164" s="4">
        <f t="shared" si="9"/>
        <v>1489</v>
      </c>
      <c r="B164" s="4">
        <f>B162</f>
        <v>349</v>
      </c>
      <c r="C164" s="4">
        <v>213</v>
      </c>
      <c r="D164" s="6">
        <v>0</v>
      </c>
      <c r="E164" s="6">
        <v>0</v>
      </c>
      <c r="F164" s="4">
        <v>2</v>
      </c>
      <c r="G164" s="4" t="str">
        <f t="shared" si="8"/>
        <v>insert into game_score (id, matchid, squad, goals, points, time_type) values (1489, 349, 213, 0, 0, 2);</v>
      </c>
    </row>
    <row r="165" spans="1:7" x14ac:dyDescent="0.25">
      <c r="A165" s="4">
        <f t="shared" si="9"/>
        <v>1490</v>
      </c>
      <c r="B165" s="4">
        <f>B162</f>
        <v>349</v>
      </c>
      <c r="C165" s="4">
        <v>213</v>
      </c>
      <c r="D165" s="6">
        <v>0</v>
      </c>
      <c r="E165" s="6">
        <v>0</v>
      </c>
      <c r="F165" s="4">
        <v>1</v>
      </c>
      <c r="G165" s="4" t="str">
        <f t="shared" si="8"/>
        <v>insert into game_score (id, matchid, squad, goals, points, time_type) values (1490, 349, 213, 0, 0, 1);</v>
      </c>
    </row>
    <row r="166" spans="1:7" x14ac:dyDescent="0.25">
      <c r="A166" s="3">
        <f t="shared" si="9"/>
        <v>1491</v>
      </c>
      <c r="B166" s="3">
        <f>B162+1</f>
        <v>350</v>
      </c>
      <c r="C166" s="3">
        <v>7097</v>
      </c>
      <c r="D166" s="5">
        <v>0</v>
      </c>
      <c r="E166" s="5">
        <v>0</v>
      </c>
      <c r="F166" s="3">
        <v>2</v>
      </c>
      <c r="G166" s="3" t="str">
        <f t="shared" si="8"/>
        <v>insert into game_score (id, matchid, squad, goals, points, time_type) values (1491, 350, 7097, 0, 0, 2);</v>
      </c>
    </row>
    <row r="167" spans="1:7" x14ac:dyDescent="0.25">
      <c r="A167" s="3">
        <f t="shared" si="9"/>
        <v>1492</v>
      </c>
      <c r="B167" s="3">
        <f>B166</f>
        <v>350</v>
      </c>
      <c r="C167" s="3">
        <v>7097</v>
      </c>
      <c r="D167" s="5">
        <v>0</v>
      </c>
      <c r="E167" s="5">
        <v>0</v>
      </c>
      <c r="F167" s="3">
        <v>1</v>
      </c>
      <c r="G167" s="3" t="str">
        <f t="shared" si="8"/>
        <v>insert into game_score (id, matchid, squad, goals, points, time_type) values (1492, 350, 7097, 0, 0, 1);</v>
      </c>
    </row>
    <row r="168" spans="1:7" x14ac:dyDescent="0.25">
      <c r="A168" s="3">
        <f t="shared" si="9"/>
        <v>1493</v>
      </c>
      <c r="B168" s="3">
        <f>B166</f>
        <v>350</v>
      </c>
      <c r="C168" s="3">
        <v>4930</v>
      </c>
      <c r="D168" s="5">
        <v>1</v>
      </c>
      <c r="E168" s="5">
        <v>2</v>
      </c>
      <c r="F168" s="3">
        <v>2</v>
      </c>
      <c r="G168" s="3" t="str">
        <f t="shared" si="8"/>
        <v>insert into game_score (id, matchid, squad, goals, points, time_type) values (1493, 350, 4930, 1, 2, 2);</v>
      </c>
    </row>
    <row r="169" spans="1:7" x14ac:dyDescent="0.25">
      <c r="A169" s="3">
        <f t="shared" si="9"/>
        <v>1494</v>
      </c>
      <c r="B169" s="3">
        <f>B166</f>
        <v>350</v>
      </c>
      <c r="C169" s="3">
        <v>4930</v>
      </c>
      <c r="D169" s="5">
        <v>1</v>
      </c>
      <c r="E169" s="5">
        <v>0</v>
      </c>
      <c r="F169" s="3">
        <v>1</v>
      </c>
      <c r="G169" s="3" t="str">
        <f t="shared" si="8"/>
        <v>insert into game_score (id, matchid, squad, goals, points, time_type) values (1494, 350, 4930, 1, 0, 1);</v>
      </c>
    </row>
    <row r="170" spans="1:7" x14ac:dyDescent="0.25">
      <c r="A170" s="4">
        <f t="shared" si="9"/>
        <v>1495</v>
      </c>
      <c r="B170" s="4">
        <f>B166+1</f>
        <v>351</v>
      </c>
      <c r="C170" s="4">
        <v>42</v>
      </c>
      <c r="D170" s="6">
        <v>2</v>
      </c>
      <c r="E170" s="6">
        <v>2</v>
      </c>
      <c r="F170" s="4">
        <v>2</v>
      </c>
      <c r="G170" s="4" t="str">
        <f t="shared" si="8"/>
        <v>insert into game_score (id, matchid, squad, goals, points, time_type) values (1495, 351, 42, 2, 2, 2);</v>
      </c>
    </row>
    <row r="171" spans="1:7" x14ac:dyDescent="0.25">
      <c r="A171" s="4">
        <f t="shared" si="9"/>
        <v>1496</v>
      </c>
      <c r="B171" s="4">
        <f>B170</f>
        <v>351</v>
      </c>
      <c r="C171" s="4">
        <v>42</v>
      </c>
      <c r="D171" s="6">
        <v>2</v>
      </c>
      <c r="E171" s="6">
        <v>0</v>
      </c>
      <c r="F171" s="4">
        <v>1</v>
      </c>
      <c r="G171" s="4" t="str">
        <f t="shared" si="8"/>
        <v>insert into game_score (id, matchid, squad, goals, points, time_type) values (1496, 351, 42, 2, 0, 1);</v>
      </c>
    </row>
    <row r="172" spans="1:7" x14ac:dyDescent="0.25">
      <c r="A172" s="4">
        <f t="shared" si="9"/>
        <v>1497</v>
      </c>
      <c r="B172" s="4">
        <f>B170</f>
        <v>351</v>
      </c>
      <c r="C172" s="4">
        <v>38</v>
      </c>
      <c r="D172" s="6">
        <v>0</v>
      </c>
      <c r="E172" s="6">
        <v>0</v>
      </c>
      <c r="F172" s="4">
        <v>2</v>
      </c>
      <c r="G172" s="4" t="str">
        <f t="shared" si="8"/>
        <v>insert into game_score (id, matchid, squad, goals, points, time_type) values (1497, 351, 38, 0, 0, 2);</v>
      </c>
    </row>
    <row r="173" spans="1:7" x14ac:dyDescent="0.25">
      <c r="A173" s="4">
        <f t="shared" si="9"/>
        <v>1498</v>
      </c>
      <c r="B173" s="4">
        <f>B170</f>
        <v>351</v>
      </c>
      <c r="C173" s="4">
        <v>38</v>
      </c>
      <c r="D173" s="6">
        <v>0</v>
      </c>
      <c r="E173" s="6">
        <v>0</v>
      </c>
      <c r="F173" s="4">
        <v>1</v>
      </c>
      <c r="G173" s="4" t="str">
        <f t="shared" si="8"/>
        <v>insert into game_score (id, matchid, squad, goals, points, time_type) values (1498, 351, 38, 0, 0, 1);</v>
      </c>
    </row>
    <row r="174" spans="1:7" x14ac:dyDescent="0.25">
      <c r="A174" s="3">
        <f t="shared" si="9"/>
        <v>1499</v>
      </c>
      <c r="B174" s="3">
        <f>B170+1</f>
        <v>352</v>
      </c>
      <c r="C174" s="3">
        <v>7097</v>
      </c>
      <c r="D174" s="5">
        <v>2</v>
      </c>
      <c r="E174" s="5">
        <v>2</v>
      </c>
      <c r="F174" s="3">
        <v>2</v>
      </c>
      <c r="G174" s="3" t="str">
        <f t="shared" si="8"/>
        <v>insert into game_score (id, matchid, squad, goals, points, time_type) values (1499, 352, 7097, 2, 2, 2);</v>
      </c>
    </row>
    <row r="175" spans="1:7" x14ac:dyDescent="0.25">
      <c r="A175" s="3">
        <f t="shared" si="9"/>
        <v>1500</v>
      </c>
      <c r="B175" s="3">
        <f>B174</f>
        <v>352</v>
      </c>
      <c r="C175" s="3">
        <v>7097</v>
      </c>
      <c r="D175" s="5">
        <v>0</v>
      </c>
      <c r="E175" s="5">
        <v>0</v>
      </c>
      <c r="F175" s="3">
        <v>1</v>
      </c>
      <c r="G175" s="3" t="str">
        <f t="shared" si="8"/>
        <v>insert into game_score (id, matchid, squad, goals, points, time_type) values (1500, 352, 7097, 0, 0, 1);</v>
      </c>
    </row>
    <row r="176" spans="1:7" x14ac:dyDescent="0.25">
      <c r="A176" s="3">
        <f t="shared" si="9"/>
        <v>1501</v>
      </c>
      <c r="B176" s="3">
        <f>B174</f>
        <v>352</v>
      </c>
      <c r="C176" s="3">
        <v>38</v>
      </c>
      <c r="D176" s="5">
        <v>0</v>
      </c>
      <c r="E176" s="5">
        <v>0</v>
      </c>
      <c r="F176" s="3">
        <v>2</v>
      </c>
      <c r="G176" s="3" t="str">
        <f t="shared" si="8"/>
        <v>insert into game_score (id, matchid, squad, goals, points, time_type) values (1501, 352, 38, 0, 0, 2);</v>
      </c>
    </row>
    <row r="177" spans="1:7" x14ac:dyDescent="0.25">
      <c r="A177" s="3">
        <f t="shared" si="9"/>
        <v>1502</v>
      </c>
      <c r="B177" s="3">
        <f>B174</f>
        <v>352</v>
      </c>
      <c r="C177" s="3">
        <v>38</v>
      </c>
      <c r="D177" s="5">
        <v>0</v>
      </c>
      <c r="E177" s="5">
        <v>0</v>
      </c>
      <c r="F177" s="3">
        <v>1</v>
      </c>
      <c r="G177" s="3" t="str">
        <f t="shared" si="8"/>
        <v>insert into game_score (id, matchid, squad, goals, points, time_type) values (1502, 352, 38, 0, 0, 1);</v>
      </c>
    </row>
    <row r="178" spans="1:7" x14ac:dyDescent="0.25">
      <c r="A178" s="4">
        <f t="shared" si="9"/>
        <v>1503</v>
      </c>
      <c r="B178" s="4">
        <f>B174+1</f>
        <v>353</v>
      </c>
      <c r="C178" s="4">
        <v>42</v>
      </c>
      <c r="D178" s="6">
        <v>1</v>
      </c>
      <c r="E178" s="6">
        <v>2</v>
      </c>
      <c r="F178" s="4">
        <v>2</v>
      </c>
      <c r="G178" s="4" t="str">
        <f t="shared" ref="G178:G181" si="10">"insert into game_score (id, matchid, squad, goals, points, time_type) values (" &amp; A178 &amp; ", " &amp; B178 &amp; ", " &amp; C178 &amp; ", " &amp; D178 &amp; ", " &amp; E178 &amp; ", " &amp; F178 &amp; ");"</f>
        <v>insert into game_score (id, matchid, squad, goals, points, time_type) values (1503, 353, 42, 1, 2, 2);</v>
      </c>
    </row>
    <row r="179" spans="1:7" x14ac:dyDescent="0.25">
      <c r="A179" s="4">
        <f t="shared" si="9"/>
        <v>1504</v>
      </c>
      <c r="B179" s="4">
        <f>B178</f>
        <v>353</v>
      </c>
      <c r="C179" s="4">
        <v>42</v>
      </c>
      <c r="D179" s="6">
        <v>0</v>
      </c>
      <c r="E179" s="6">
        <v>0</v>
      </c>
      <c r="F179" s="4">
        <v>1</v>
      </c>
      <c r="G179" s="4" t="str">
        <f t="shared" si="10"/>
        <v>insert into game_score (id, matchid, squad, goals, points, time_type) values (1504, 353, 42, 0, 0, 1);</v>
      </c>
    </row>
    <row r="180" spans="1:7" x14ac:dyDescent="0.25">
      <c r="A180" s="4">
        <f t="shared" ref="A180:A181" si="11">A179+1</f>
        <v>1505</v>
      </c>
      <c r="B180" s="4">
        <f>B178</f>
        <v>353</v>
      </c>
      <c r="C180" s="4">
        <v>4930</v>
      </c>
      <c r="D180" s="6">
        <v>0</v>
      </c>
      <c r="E180" s="6">
        <v>0</v>
      </c>
      <c r="F180" s="4">
        <v>2</v>
      </c>
      <c r="G180" s="4" t="str">
        <f t="shared" si="10"/>
        <v>insert into game_score (id, matchid, squad, goals, points, time_type) values (1505, 353, 4930, 0, 0, 2);</v>
      </c>
    </row>
    <row r="181" spans="1:7" x14ac:dyDescent="0.25">
      <c r="A181" s="4">
        <f t="shared" si="11"/>
        <v>1506</v>
      </c>
      <c r="B181" s="4">
        <f>B178</f>
        <v>353</v>
      </c>
      <c r="C181" s="4">
        <v>4930</v>
      </c>
      <c r="D181" s="6">
        <v>0</v>
      </c>
      <c r="E181" s="6">
        <v>0</v>
      </c>
      <c r="F181" s="4">
        <v>1</v>
      </c>
      <c r="G181" s="4" t="str">
        <f t="shared" si="10"/>
        <v>insert into game_score (id, matchid, squad, goals, points, time_type) values (1506, 353, 4930,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'1980'!A17+1</f>
        <v>105</v>
      </c>
      <c r="B2">
        <v>1984</v>
      </c>
      <c r="C2" t="s">
        <v>13</v>
      </c>
      <c r="D2">
        <v>47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(105, 1984, 'A', 47);</v>
      </c>
    </row>
    <row r="3" spans="1:7" x14ac:dyDescent="0.25">
      <c r="A3">
        <f>A2+1</f>
        <v>106</v>
      </c>
      <c r="B3">
        <f>B2</f>
        <v>1984</v>
      </c>
      <c r="C3" t="s">
        <v>13</v>
      </c>
      <c r="D3">
        <v>56</v>
      </c>
      <c r="G3" t="str">
        <f t="shared" si="0"/>
        <v>insert into group_stage (id, tournament, group_code, squad) values (106, 1984, 'A', 56);</v>
      </c>
    </row>
    <row r="4" spans="1:7" x14ac:dyDescent="0.25">
      <c r="A4">
        <f t="shared" ref="A4:A17" si="1">A3+1</f>
        <v>107</v>
      </c>
      <c r="B4">
        <f t="shared" ref="B4:B17" si="2">B3</f>
        <v>1984</v>
      </c>
      <c r="C4" t="s">
        <v>13</v>
      </c>
      <c r="D4">
        <v>33</v>
      </c>
      <c r="G4" t="str">
        <f t="shared" si="0"/>
        <v>insert into group_stage (id, tournament, group_code, squad) values (107, 1984, 'A', 33);</v>
      </c>
    </row>
    <row r="5" spans="1:7" x14ac:dyDescent="0.25">
      <c r="A5">
        <f t="shared" si="1"/>
        <v>108</v>
      </c>
      <c r="B5">
        <f t="shared" si="2"/>
        <v>1984</v>
      </c>
      <c r="C5" t="s">
        <v>13</v>
      </c>
      <c r="D5">
        <v>974</v>
      </c>
      <c r="G5" t="str">
        <f t="shared" si="0"/>
        <v>insert into group_stage (id, tournament, group_code, squad) values (108, 1984, 'A', 974);</v>
      </c>
    </row>
    <row r="6" spans="1:7" x14ac:dyDescent="0.25">
      <c r="A6">
        <f t="shared" si="1"/>
        <v>109</v>
      </c>
      <c r="B6">
        <f t="shared" si="2"/>
        <v>1984</v>
      </c>
      <c r="C6" t="s">
        <v>14</v>
      </c>
      <c r="D6">
        <v>1613</v>
      </c>
      <c r="G6" t="str">
        <f t="shared" si="0"/>
        <v>insert into group_stage (id, tournament, group_code, squad) values (109, 1984, 'B', 1613);</v>
      </c>
    </row>
    <row r="7" spans="1:7" x14ac:dyDescent="0.25">
      <c r="A7">
        <f t="shared" si="1"/>
        <v>110</v>
      </c>
      <c r="B7">
        <f t="shared" si="2"/>
        <v>1984</v>
      </c>
      <c r="C7" t="s">
        <v>14</v>
      </c>
      <c r="D7">
        <v>964</v>
      </c>
      <c r="G7" t="str">
        <f t="shared" si="0"/>
        <v>insert into group_stage (id, tournament, group_code, squad) values (110, 1984, 'B', 964);</v>
      </c>
    </row>
    <row r="8" spans="1:7" x14ac:dyDescent="0.25">
      <c r="A8">
        <f t="shared" si="1"/>
        <v>111</v>
      </c>
      <c r="B8">
        <f t="shared" si="2"/>
        <v>1984</v>
      </c>
      <c r="C8" t="s">
        <v>14</v>
      </c>
      <c r="D8">
        <v>38</v>
      </c>
      <c r="G8" t="str">
        <f t="shared" si="0"/>
        <v>insert into group_stage (id, tournament, group_code, squad) values (111, 1984, 'B', 38);</v>
      </c>
    </row>
    <row r="9" spans="1:7" x14ac:dyDescent="0.25">
      <c r="A9">
        <f t="shared" si="1"/>
        <v>112</v>
      </c>
      <c r="B9">
        <f t="shared" si="2"/>
        <v>1984</v>
      </c>
      <c r="C9" t="s">
        <v>14</v>
      </c>
      <c r="D9">
        <v>237</v>
      </c>
      <c r="G9" t="str">
        <f t="shared" si="0"/>
        <v>insert into group_stage (id, tournament, group_code, squad) values (112, 1984, 'B', 237);</v>
      </c>
    </row>
    <row r="10" spans="1:7" x14ac:dyDescent="0.25">
      <c r="A10">
        <f t="shared" si="1"/>
        <v>113</v>
      </c>
      <c r="B10">
        <f t="shared" si="2"/>
        <v>1984</v>
      </c>
      <c r="C10" t="s">
        <v>15</v>
      </c>
      <c r="D10">
        <v>4930</v>
      </c>
      <c r="G10" t="str">
        <f t="shared" si="0"/>
        <v>insert into group_stage (id, tournament, group_code, squad) values (113, 1984, 'C', 4930);</v>
      </c>
    </row>
    <row r="11" spans="1:7" x14ac:dyDescent="0.25">
      <c r="A11">
        <f t="shared" si="1"/>
        <v>114</v>
      </c>
      <c r="B11">
        <f t="shared" si="2"/>
        <v>1984</v>
      </c>
      <c r="C11" t="s">
        <v>15</v>
      </c>
      <c r="D11">
        <v>212</v>
      </c>
      <c r="G11" t="str">
        <f t="shared" si="0"/>
        <v>insert into group_stage (id, tournament, group_code, squad) values (114, 1984, 'C', 212);</v>
      </c>
    </row>
    <row r="12" spans="1:7" x14ac:dyDescent="0.25">
      <c r="A12">
        <f t="shared" si="1"/>
        <v>115</v>
      </c>
      <c r="B12">
        <f t="shared" si="2"/>
        <v>1984</v>
      </c>
      <c r="C12" t="s">
        <v>15</v>
      </c>
      <c r="D12">
        <v>55</v>
      </c>
      <c r="G12" t="str">
        <f t="shared" si="0"/>
        <v>insert into group_stage (id, tournament, group_code, squad) values (115, 1984, 'C', 55);</v>
      </c>
    </row>
    <row r="13" spans="1:7" x14ac:dyDescent="0.25">
      <c r="A13">
        <f t="shared" si="1"/>
        <v>116</v>
      </c>
      <c r="B13">
        <f t="shared" si="2"/>
        <v>1984</v>
      </c>
      <c r="C13" t="s">
        <v>15</v>
      </c>
      <c r="D13">
        <v>966</v>
      </c>
      <c r="G13" t="str">
        <f t="shared" si="0"/>
        <v>insert into group_stage (id, tournament, group_code, squad) values (116, 1984, 'C', 966);</v>
      </c>
    </row>
    <row r="14" spans="1:7" x14ac:dyDescent="0.25">
      <c r="A14">
        <f t="shared" si="1"/>
        <v>117</v>
      </c>
      <c r="B14">
        <f t="shared" si="2"/>
        <v>1984</v>
      </c>
      <c r="C14" t="s">
        <v>16</v>
      </c>
      <c r="D14">
        <v>1</v>
      </c>
      <c r="G14" t="str">
        <f t="shared" si="0"/>
        <v>insert into group_stage (id, tournament, group_code, squad) values (117, 1984, 'D', 1);</v>
      </c>
    </row>
    <row r="15" spans="1:7" x14ac:dyDescent="0.25">
      <c r="A15">
        <f t="shared" si="1"/>
        <v>118</v>
      </c>
      <c r="B15">
        <f t="shared" si="2"/>
        <v>1984</v>
      </c>
      <c r="C15" t="s">
        <v>16</v>
      </c>
      <c r="D15">
        <v>506</v>
      </c>
      <c r="G15" t="str">
        <f t="shared" si="0"/>
        <v>insert into group_stage (id, tournament, group_code, squad) values (118, 1984, 'D', 506);</v>
      </c>
    </row>
    <row r="16" spans="1:7" x14ac:dyDescent="0.25">
      <c r="A16">
        <f t="shared" si="1"/>
        <v>119</v>
      </c>
      <c r="B16">
        <f t="shared" si="2"/>
        <v>1984</v>
      </c>
      <c r="C16" t="s">
        <v>16</v>
      </c>
      <c r="D16">
        <v>39</v>
      </c>
      <c r="G16" t="str">
        <f t="shared" si="0"/>
        <v>insert into group_stage (id, tournament, group_code, squad) values (119, 1984, 'D', 39);</v>
      </c>
    </row>
    <row r="17" spans="1:7" x14ac:dyDescent="0.25">
      <c r="A17">
        <f t="shared" si="1"/>
        <v>120</v>
      </c>
      <c r="B17">
        <f t="shared" si="2"/>
        <v>1984</v>
      </c>
      <c r="C17" t="s">
        <v>16</v>
      </c>
      <c r="D17">
        <v>20</v>
      </c>
      <c r="G17" t="str">
        <f t="shared" si="0"/>
        <v>insert into group_stage (id, tournament, group_code, squad) values (120, 1984, 'D', 20);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'1980'!A51+1</f>
        <v>354</v>
      </c>
      <c r="B20" s="2" t="str">
        <f>"1984-07-29"</f>
        <v>1984-07-29</v>
      </c>
      <c r="C20">
        <v>2</v>
      </c>
      <c r="D20">
        <v>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(354, '1984-07-29', 2, 1);</v>
      </c>
    </row>
    <row r="21" spans="1:7" x14ac:dyDescent="0.25">
      <c r="A21">
        <f t="shared" ref="A21:A51" si="4">A20+1</f>
        <v>355</v>
      </c>
      <c r="B21" s="2" t="str">
        <f>"1984-07-29"</f>
        <v>1984-07-29</v>
      </c>
      <c r="C21">
        <v>2</v>
      </c>
      <c r="D21">
        <f>D20</f>
        <v>1</v>
      </c>
      <c r="E21">
        <v>2</v>
      </c>
      <c r="G21" t="str">
        <f t="shared" si="3"/>
        <v>insert into game (matchid, matchdate, game_type, country) values (355, '1984-07-29', 2, 1);</v>
      </c>
    </row>
    <row r="22" spans="1:7" x14ac:dyDescent="0.25">
      <c r="A22">
        <f t="shared" si="4"/>
        <v>356</v>
      </c>
      <c r="B22" s="2" t="str">
        <f>"1984-07-31"</f>
        <v>1984-07-31</v>
      </c>
      <c r="C22">
        <v>2</v>
      </c>
      <c r="D22">
        <f t="shared" ref="D22:D51" si="5">D21</f>
        <v>1</v>
      </c>
      <c r="E22">
        <v>9</v>
      </c>
      <c r="G22" t="str">
        <f t="shared" si="3"/>
        <v>insert into game (matchid, matchdate, game_type, country) values (356, '1984-07-31', 2, 1);</v>
      </c>
    </row>
    <row r="23" spans="1:7" x14ac:dyDescent="0.25">
      <c r="A23">
        <f t="shared" si="4"/>
        <v>357</v>
      </c>
      <c r="B23" s="2" t="str">
        <f>"1984-07-31"</f>
        <v>1984-07-31</v>
      </c>
      <c r="C23">
        <v>2</v>
      </c>
      <c r="D23">
        <f t="shared" si="5"/>
        <v>1</v>
      </c>
      <c r="E23">
        <v>10</v>
      </c>
      <c r="G23" t="str">
        <f t="shared" si="3"/>
        <v>insert into game (matchid, matchdate, game_type, country) values (357, '1984-07-31', 2, 1);</v>
      </c>
    </row>
    <row r="24" spans="1:7" x14ac:dyDescent="0.25">
      <c r="A24">
        <f t="shared" si="4"/>
        <v>358</v>
      </c>
      <c r="B24" s="2" t="str">
        <f>"1984-08-02"</f>
        <v>1984-08-02</v>
      </c>
      <c r="C24">
        <v>2</v>
      </c>
      <c r="D24">
        <f t="shared" si="5"/>
        <v>1</v>
      </c>
      <c r="E24">
        <v>17</v>
      </c>
      <c r="G24" t="str">
        <f t="shared" si="3"/>
        <v>insert into game (matchid, matchdate, game_type, country) values (358, '1984-08-02', 2, 1);</v>
      </c>
    </row>
    <row r="25" spans="1:7" x14ac:dyDescent="0.25">
      <c r="A25">
        <f t="shared" si="4"/>
        <v>359</v>
      </c>
      <c r="B25" s="2" t="str">
        <f>"1984-08-02"</f>
        <v>1984-08-02</v>
      </c>
      <c r="C25">
        <v>2</v>
      </c>
      <c r="D25">
        <f t="shared" si="5"/>
        <v>1</v>
      </c>
      <c r="E25">
        <v>18</v>
      </c>
      <c r="G25" t="str">
        <f t="shared" si="3"/>
        <v>insert into game (matchid, matchdate, game_type, country) values (359, '1984-08-02', 2, 1);</v>
      </c>
    </row>
    <row r="26" spans="1:7" x14ac:dyDescent="0.25">
      <c r="A26">
        <f t="shared" si="4"/>
        <v>360</v>
      </c>
      <c r="B26" s="2" t="str">
        <f>"1984-07-30"</f>
        <v>1984-07-30</v>
      </c>
      <c r="C26">
        <v>2</v>
      </c>
      <c r="D26">
        <f t="shared" si="5"/>
        <v>1</v>
      </c>
      <c r="E26">
        <v>5</v>
      </c>
      <c r="G26" t="str">
        <f t="shared" si="3"/>
        <v>insert into game (matchid, matchdate, game_type, country) values (360, '1984-07-30', 2, 1);</v>
      </c>
    </row>
    <row r="27" spans="1:7" x14ac:dyDescent="0.25">
      <c r="A27">
        <f t="shared" si="4"/>
        <v>361</v>
      </c>
      <c r="B27" s="2" t="str">
        <f>"1984-07-30"</f>
        <v>1984-07-30</v>
      </c>
      <c r="C27">
        <v>2</v>
      </c>
      <c r="D27">
        <f t="shared" si="5"/>
        <v>1</v>
      </c>
      <c r="E27">
        <v>6</v>
      </c>
      <c r="G27" t="str">
        <f t="shared" si="3"/>
        <v>insert into game (matchid, matchdate, game_type, country) values (361, '1984-07-30', 2, 1);</v>
      </c>
    </row>
    <row r="28" spans="1:7" x14ac:dyDescent="0.25">
      <c r="A28">
        <f t="shared" si="4"/>
        <v>362</v>
      </c>
      <c r="B28" s="2" t="str">
        <f>"1984-08-01"</f>
        <v>1984-08-01</v>
      </c>
      <c r="C28">
        <v>2</v>
      </c>
      <c r="D28">
        <f t="shared" si="5"/>
        <v>1</v>
      </c>
      <c r="E28">
        <v>13</v>
      </c>
      <c r="G28" t="str">
        <f t="shared" si="3"/>
        <v>insert into game (matchid, matchdate, game_type, country) values (362, '1984-08-01', 2, 1);</v>
      </c>
    </row>
    <row r="29" spans="1:7" x14ac:dyDescent="0.25">
      <c r="A29">
        <f t="shared" si="4"/>
        <v>363</v>
      </c>
      <c r="B29" s="2" t="str">
        <f>"1984-08-01"</f>
        <v>1984-08-01</v>
      </c>
      <c r="C29">
        <v>2</v>
      </c>
      <c r="D29">
        <f t="shared" si="5"/>
        <v>1</v>
      </c>
      <c r="E29">
        <v>14</v>
      </c>
      <c r="G29" t="str">
        <f t="shared" si="3"/>
        <v>insert into game (matchid, matchdate, game_type, country) values (363, '1984-08-01', 2, 1);</v>
      </c>
    </row>
    <row r="30" spans="1:7" x14ac:dyDescent="0.25">
      <c r="A30">
        <f t="shared" si="4"/>
        <v>364</v>
      </c>
      <c r="B30" s="2" t="str">
        <f>"1984-08-03"</f>
        <v>1984-08-03</v>
      </c>
      <c r="C30">
        <v>2</v>
      </c>
      <c r="D30">
        <f t="shared" si="5"/>
        <v>1</v>
      </c>
      <c r="E30">
        <v>21</v>
      </c>
      <c r="G30" t="str">
        <f t="shared" si="3"/>
        <v>insert into game (matchid, matchdate, game_type, country) values (364, '1984-08-03', 2, 1);</v>
      </c>
    </row>
    <row r="31" spans="1:7" x14ac:dyDescent="0.25">
      <c r="A31">
        <f t="shared" si="4"/>
        <v>365</v>
      </c>
      <c r="B31" s="2" t="str">
        <f>"1984-08-03"</f>
        <v>1984-08-03</v>
      </c>
      <c r="C31">
        <v>2</v>
      </c>
      <c r="D31">
        <f t="shared" si="5"/>
        <v>1</v>
      </c>
      <c r="E31">
        <v>22</v>
      </c>
      <c r="G31" t="str">
        <f t="shared" si="3"/>
        <v>insert into game (matchid, matchdate, game_type, country) values (365, '1984-08-03', 2, 1);</v>
      </c>
    </row>
    <row r="32" spans="1:7" x14ac:dyDescent="0.25">
      <c r="A32">
        <f t="shared" si="4"/>
        <v>366</v>
      </c>
      <c r="B32" s="2" t="str">
        <f>"1984-07-30"</f>
        <v>1984-07-30</v>
      </c>
      <c r="C32">
        <v>2</v>
      </c>
      <c r="D32">
        <f t="shared" si="5"/>
        <v>1</v>
      </c>
      <c r="E32">
        <v>7</v>
      </c>
      <c r="G32" t="str">
        <f t="shared" si="3"/>
        <v>insert into game (matchid, matchdate, game_type, country) values (366, '1984-07-30', 2, 1);</v>
      </c>
    </row>
    <row r="33" spans="1:7" x14ac:dyDescent="0.25">
      <c r="A33">
        <f t="shared" si="4"/>
        <v>367</v>
      </c>
      <c r="B33" s="2" t="str">
        <f>"1984-07-30"</f>
        <v>1984-07-30</v>
      </c>
      <c r="C33">
        <v>2</v>
      </c>
      <c r="D33">
        <f t="shared" si="5"/>
        <v>1</v>
      </c>
      <c r="E33">
        <v>8</v>
      </c>
      <c r="G33" t="str">
        <f t="shared" si="3"/>
        <v>insert into game (matchid, matchdate, game_type, country) values (367, '1984-07-30', 2, 1);</v>
      </c>
    </row>
    <row r="34" spans="1:7" x14ac:dyDescent="0.25">
      <c r="A34">
        <f t="shared" si="4"/>
        <v>368</v>
      </c>
      <c r="B34" s="2" t="str">
        <f>"1984-08-01"</f>
        <v>1984-08-01</v>
      </c>
      <c r="C34">
        <v>2</v>
      </c>
      <c r="D34">
        <f t="shared" si="5"/>
        <v>1</v>
      </c>
      <c r="E34">
        <v>15</v>
      </c>
      <c r="G34" t="str">
        <f t="shared" si="3"/>
        <v>insert into game (matchid, matchdate, game_type, country) values (368, '1984-08-01', 2, 1);</v>
      </c>
    </row>
    <row r="35" spans="1:7" x14ac:dyDescent="0.25">
      <c r="A35">
        <f t="shared" si="4"/>
        <v>369</v>
      </c>
      <c r="B35" s="2" t="str">
        <f>"1984-08-01"</f>
        <v>1984-08-01</v>
      </c>
      <c r="C35">
        <v>2</v>
      </c>
      <c r="D35">
        <f t="shared" si="5"/>
        <v>1</v>
      </c>
      <c r="E35">
        <v>16</v>
      </c>
      <c r="G35" t="str">
        <f t="shared" si="3"/>
        <v>insert into game (matchid, matchdate, game_type, country) values (369, '1984-08-01', 2, 1);</v>
      </c>
    </row>
    <row r="36" spans="1:7" x14ac:dyDescent="0.25">
      <c r="A36">
        <f t="shared" si="4"/>
        <v>370</v>
      </c>
      <c r="B36" s="2" t="str">
        <f>"1984-08-03"</f>
        <v>1984-08-03</v>
      </c>
      <c r="C36">
        <v>2</v>
      </c>
      <c r="D36">
        <f t="shared" si="5"/>
        <v>1</v>
      </c>
      <c r="E36">
        <v>23</v>
      </c>
      <c r="G36" t="str">
        <f t="shared" si="3"/>
        <v>insert into game (matchid, matchdate, game_type, country) values (370, '1984-08-03', 2, 1);</v>
      </c>
    </row>
    <row r="37" spans="1:7" x14ac:dyDescent="0.25">
      <c r="A37">
        <f t="shared" si="4"/>
        <v>371</v>
      </c>
      <c r="B37" s="2" t="str">
        <f>"1984-08-03"</f>
        <v>1984-08-03</v>
      </c>
      <c r="C37">
        <v>2</v>
      </c>
      <c r="D37">
        <f t="shared" si="5"/>
        <v>1</v>
      </c>
      <c r="E37">
        <v>24</v>
      </c>
      <c r="G37" t="str">
        <f t="shared" si="3"/>
        <v>insert into game (matchid, matchdate, game_type, country) values (371, '1984-08-03', 2, 1);</v>
      </c>
    </row>
    <row r="38" spans="1:7" x14ac:dyDescent="0.25">
      <c r="A38">
        <f t="shared" si="4"/>
        <v>372</v>
      </c>
      <c r="B38" s="2" t="str">
        <f>"1984-07-29"</f>
        <v>1984-07-29</v>
      </c>
      <c r="C38">
        <v>2</v>
      </c>
      <c r="D38">
        <f t="shared" si="5"/>
        <v>1</v>
      </c>
      <c r="E38">
        <v>3</v>
      </c>
      <c r="G38" t="str">
        <f t="shared" si="3"/>
        <v>insert into game (matchid, matchdate, game_type, country) values (372, '1984-07-29', 2, 1);</v>
      </c>
    </row>
    <row r="39" spans="1:7" x14ac:dyDescent="0.25">
      <c r="A39">
        <f t="shared" si="4"/>
        <v>373</v>
      </c>
      <c r="B39" s="2" t="str">
        <f>"1984-07-29"</f>
        <v>1984-07-29</v>
      </c>
      <c r="C39">
        <v>2</v>
      </c>
      <c r="D39">
        <f t="shared" si="5"/>
        <v>1</v>
      </c>
      <c r="E39">
        <v>4</v>
      </c>
      <c r="G39" t="str">
        <f t="shared" si="3"/>
        <v>insert into game (matchid, matchdate, game_type, country) values (373, '1984-07-29', 2, 1);</v>
      </c>
    </row>
    <row r="40" spans="1:7" x14ac:dyDescent="0.25">
      <c r="A40">
        <f t="shared" si="4"/>
        <v>374</v>
      </c>
      <c r="B40" s="2" t="str">
        <f>"1984-07-31"</f>
        <v>1984-07-31</v>
      </c>
      <c r="C40">
        <v>2</v>
      </c>
      <c r="D40">
        <f t="shared" si="5"/>
        <v>1</v>
      </c>
      <c r="E40">
        <v>11</v>
      </c>
      <c r="G40" t="str">
        <f t="shared" si="3"/>
        <v>insert into game (matchid, matchdate, game_type, country) values (374, '1984-07-31', 2, 1);</v>
      </c>
    </row>
    <row r="41" spans="1:7" x14ac:dyDescent="0.25">
      <c r="A41">
        <f t="shared" si="4"/>
        <v>375</v>
      </c>
      <c r="B41" s="2" t="str">
        <f>"1984-07-31"</f>
        <v>1984-07-31</v>
      </c>
      <c r="C41">
        <v>2</v>
      </c>
      <c r="D41">
        <f t="shared" si="5"/>
        <v>1</v>
      </c>
      <c r="E41">
        <v>12</v>
      </c>
      <c r="G41" t="str">
        <f t="shared" si="3"/>
        <v>insert into game (matchid, matchdate, game_type, country) values (375, '1984-07-31', 2, 1);</v>
      </c>
    </row>
    <row r="42" spans="1:7" x14ac:dyDescent="0.25">
      <c r="A42">
        <f t="shared" si="4"/>
        <v>376</v>
      </c>
      <c r="B42" s="2" t="str">
        <f>"1984-08-02"</f>
        <v>1984-08-02</v>
      </c>
      <c r="C42">
        <v>2</v>
      </c>
      <c r="D42">
        <f t="shared" si="5"/>
        <v>1</v>
      </c>
      <c r="E42">
        <v>19</v>
      </c>
      <c r="G42" t="str">
        <f t="shared" si="3"/>
        <v>insert into game (matchid, matchdate, game_type, country) values (376, '1984-08-02', 2, 1);</v>
      </c>
    </row>
    <row r="43" spans="1:7" x14ac:dyDescent="0.25">
      <c r="A43">
        <f t="shared" si="4"/>
        <v>377</v>
      </c>
      <c r="B43" s="2" t="str">
        <f>"1984-08-02"</f>
        <v>1984-08-02</v>
      </c>
      <c r="C43">
        <v>2</v>
      </c>
      <c r="D43">
        <f t="shared" si="5"/>
        <v>1</v>
      </c>
      <c r="E43">
        <v>20</v>
      </c>
      <c r="G43" t="str">
        <f t="shared" si="3"/>
        <v>insert into game (matchid, matchdate, game_type, country) values (377, '1984-08-02', 2, 1);</v>
      </c>
    </row>
    <row r="44" spans="1:7" x14ac:dyDescent="0.25">
      <c r="A44">
        <f t="shared" si="4"/>
        <v>378</v>
      </c>
      <c r="B44" s="2" t="str">
        <f>"1984-08-05"</f>
        <v>1984-08-05</v>
      </c>
      <c r="C44">
        <v>3</v>
      </c>
      <c r="D44">
        <f t="shared" si="5"/>
        <v>1</v>
      </c>
      <c r="E44">
        <v>25</v>
      </c>
      <c r="G44" t="str">
        <f t="shared" si="3"/>
        <v>insert into game (matchid, matchdate, game_type, country) values (378, '1984-08-05', 3, 1);</v>
      </c>
    </row>
    <row r="45" spans="1:7" x14ac:dyDescent="0.25">
      <c r="A45">
        <f t="shared" si="4"/>
        <v>379</v>
      </c>
      <c r="B45" s="2" t="str">
        <f>"1984-08-05"</f>
        <v>1984-08-05</v>
      </c>
      <c r="C45">
        <v>3</v>
      </c>
      <c r="D45">
        <f t="shared" si="5"/>
        <v>1</v>
      </c>
      <c r="E45">
        <v>26</v>
      </c>
      <c r="G45" t="str">
        <f t="shared" si="3"/>
        <v>insert into game (matchid, matchdate, game_type, country) values (379, '1984-08-05', 3, 1);</v>
      </c>
    </row>
    <row r="46" spans="1:7" x14ac:dyDescent="0.25">
      <c r="A46">
        <f t="shared" si="4"/>
        <v>380</v>
      </c>
      <c r="B46" s="2" t="str">
        <f>"1984-08-06"</f>
        <v>1984-08-06</v>
      </c>
      <c r="C46">
        <v>3</v>
      </c>
      <c r="D46">
        <f t="shared" si="5"/>
        <v>1</v>
      </c>
      <c r="E46">
        <v>27</v>
      </c>
      <c r="G46" t="str">
        <f t="shared" si="3"/>
        <v>insert into game (matchid, matchdate, game_type, country) values (380, '1984-08-06', 3, 1);</v>
      </c>
    </row>
    <row r="47" spans="1:7" x14ac:dyDescent="0.25">
      <c r="A47">
        <f t="shared" si="4"/>
        <v>381</v>
      </c>
      <c r="B47" s="2" t="str">
        <f>"1984-08-06"</f>
        <v>1984-08-06</v>
      </c>
      <c r="C47">
        <v>3</v>
      </c>
      <c r="D47">
        <f t="shared" si="5"/>
        <v>1</v>
      </c>
      <c r="E47">
        <v>28</v>
      </c>
      <c r="G47" t="str">
        <f t="shared" si="3"/>
        <v>insert into game (matchid, matchdate, game_type, country) values (381, '1984-08-06', 3, 1);</v>
      </c>
    </row>
    <row r="48" spans="1:7" x14ac:dyDescent="0.25">
      <c r="A48">
        <f t="shared" si="4"/>
        <v>382</v>
      </c>
      <c r="B48" s="2" t="str">
        <f>"1984-08-08"</f>
        <v>1984-08-08</v>
      </c>
      <c r="C48">
        <v>4</v>
      </c>
      <c r="D48">
        <f t="shared" si="5"/>
        <v>1</v>
      </c>
      <c r="E48">
        <v>29</v>
      </c>
      <c r="G48" t="str">
        <f t="shared" si="3"/>
        <v>insert into game (matchid, matchdate, game_type, country) values (382, '1984-08-08', 4, 1);</v>
      </c>
    </row>
    <row r="49" spans="1:7" x14ac:dyDescent="0.25">
      <c r="A49">
        <f t="shared" si="4"/>
        <v>383</v>
      </c>
      <c r="B49" s="2" t="str">
        <f>"1984-08-08"</f>
        <v>1984-08-08</v>
      </c>
      <c r="C49">
        <v>4</v>
      </c>
      <c r="D49">
        <f t="shared" si="5"/>
        <v>1</v>
      </c>
      <c r="E49">
        <v>30</v>
      </c>
      <c r="G49" t="str">
        <f t="shared" si="3"/>
        <v>insert into game (matchid, matchdate, game_type, country) values (383, '1984-08-08', 4, 1);</v>
      </c>
    </row>
    <row r="50" spans="1:7" x14ac:dyDescent="0.25">
      <c r="A50">
        <f t="shared" si="4"/>
        <v>384</v>
      </c>
      <c r="B50" s="2" t="str">
        <f>"1984-08-10"</f>
        <v>1984-08-10</v>
      </c>
      <c r="C50">
        <v>13</v>
      </c>
      <c r="D50">
        <f t="shared" si="5"/>
        <v>1</v>
      </c>
      <c r="E50">
        <v>31</v>
      </c>
      <c r="G50" t="str">
        <f t="shared" si="3"/>
        <v>insert into game (matchid, matchdate, game_type, country) values (384, '1984-08-10', 13, 1);</v>
      </c>
    </row>
    <row r="51" spans="1:7" x14ac:dyDescent="0.25">
      <c r="A51">
        <f t="shared" si="4"/>
        <v>385</v>
      </c>
      <c r="B51" s="2" t="str">
        <f>"1984-08-11"</f>
        <v>1984-08-11</v>
      </c>
      <c r="C51">
        <v>14</v>
      </c>
      <c r="D51">
        <f t="shared" si="5"/>
        <v>1</v>
      </c>
      <c r="E51">
        <v>32</v>
      </c>
      <c r="G51" t="str">
        <f t="shared" si="3"/>
        <v>insert into game (matchid, matchdate, game_type, country) values (385, '1984-08-11', 14, 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'1980'!A181+ 1</f>
        <v>1507</v>
      </c>
      <c r="B54" s="3">
        <f>A20</f>
        <v>354</v>
      </c>
      <c r="C54" s="3">
        <v>47</v>
      </c>
      <c r="D54" s="3">
        <v>0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(1507, 354, 47, 0, 1, 2);</v>
      </c>
    </row>
    <row r="55" spans="1:7" x14ac:dyDescent="0.25">
      <c r="A55" s="3">
        <f>A54+1</f>
        <v>1508</v>
      </c>
      <c r="B55" s="3">
        <f>B54</f>
        <v>354</v>
      </c>
      <c r="C55" s="3">
        <v>47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(1508, 354, 47, 0, 0, 1);</v>
      </c>
    </row>
    <row r="56" spans="1:7" x14ac:dyDescent="0.25">
      <c r="A56" s="3">
        <f t="shared" ref="A56:A119" si="7">A55+1</f>
        <v>1509</v>
      </c>
      <c r="B56" s="3">
        <f>B54</f>
        <v>354</v>
      </c>
      <c r="C56" s="3">
        <v>56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(1509, 354, 56, 0, 1, 2);</v>
      </c>
    </row>
    <row r="57" spans="1:7" x14ac:dyDescent="0.25">
      <c r="A57" s="3">
        <f t="shared" si="7"/>
        <v>1510</v>
      </c>
      <c r="B57" s="3">
        <f>B54</f>
        <v>354</v>
      </c>
      <c r="C57" s="3">
        <v>56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(1510, 354, 56, 0, 0, 1);</v>
      </c>
    </row>
    <row r="58" spans="1:7" x14ac:dyDescent="0.25">
      <c r="A58" s="4">
        <f t="shared" si="7"/>
        <v>1511</v>
      </c>
      <c r="B58" s="4">
        <f>B54+1</f>
        <v>355</v>
      </c>
      <c r="C58" s="4">
        <v>33</v>
      </c>
      <c r="D58" s="4">
        <v>2</v>
      </c>
      <c r="E58" s="4">
        <v>1</v>
      </c>
      <c r="F58" s="4">
        <v>2</v>
      </c>
      <c r="G58" s="4" t="str">
        <f t="shared" si="6"/>
        <v>insert into game_score (id, matchid, squad, goals, points, time_type) values (1511, 355, 33, 2, 1, 2);</v>
      </c>
    </row>
    <row r="59" spans="1:7" x14ac:dyDescent="0.25">
      <c r="A59" s="4">
        <f t="shared" si="7"/>
        <v>1512</v>
      </c>
      <c r="B59" s="4">
        <f>B58</f>
        <v>355</v>
      </c>
      <c r="C59" s="4">
        <v>33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(1512, 355, 33, 1, 0, 1);</v>
      </c>
    </row>
    <row r="60" spans="1:7" x14ac:dyDescent="0.25">
      <c r="A60" s="4">
        <f t="shared" si="7"/>
        <v>1513</v>
      </c>
      <c r="B60" s="4">
        <f>B58</f>
        <v>355</v>
      </c>
      <c r="C60" s="4">
        <v>974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(1513, 355, 974, 2, 1, 2);</v>
      </c>
    </row>
    <row r="61" spans="1:7" x14ac:dyDescent="0.25">
      <c r="A61" s="4">
        <f t="shared" si="7"/>
        <v>1514</v>
      </c>
      <c r="B61" s="4">
        <f>B58</f>
        <v>355</v>
      </c>
      <c r="C61" s="4">
        <v>974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(1514, 355, 974, 0, 0, 1);</v>
      </c>
    </row>
    <row r="62" spans="1:7" x14ac:dyDescent="0.25">
      <c r="A62" s="3">
        <f t="shared" si="7"/>
        <v>1515</v>
      </c>
      <c r="B62" s="3">
        <f>B58+1</f>
        <v>356</v>
      </c>
      <c r="C62" s="3">
        <v>47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(1515, 356, 47, 1, 0, 2);</v>
      </c>
    </row>
    <row r="63" spans="1:7" x14ac:dyDescent="0.25">
      <c r="A63" s="3">
        <f t="shared" si="7"/>
        <v>1516</v>
      </c>
      <c r="B63" s="3">
        <f>B62</f>
        <v>356</v>
      </c>
      <c r="C63" s="3">
        <v>47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(1516, 356, 47, 1, 0, 1);</v>
      </c>
    </row>
    <row r="64" spans="1:7" x14ac:dyDescent="0.25">
      <c r="A64" s="3">
        <f t="shared" si="7"/>
        <v>1517</v>
      </c>
      <c r="B64" s="3">
        <f>B62</f>
        <v>356</v>
      </c>
      <c r="C64" s="3">
        <v>33</v>
      </c>
      <c r="D64" s="3">
        <v>2</v>
      </c>
      <c r="E64" s="3">
        <v>2</v>
      </c>
      <c r="F64" s="3">
        <v>2</v>
      </c>
      <c r="G64" s="3" t="str">
        <f t="shared" si="6"/>
        <v>insert into game_score (id, matchid, squad, goals, points, time_type) values (1517, 356, 33, 2, 2, 2);</v>
      </c>
    </row>
    <row r="65" spans="1:7" x14ac:dyDescent="0.25">
      <c r="A65" s="3">
        <f t="shared" si="7"/>
        <v>1518</v>
      </c>
      <c r="B65" s="3">
        <f>B62</f>
        <v>356</v>
      </c>
      <c r="C65" s="3">
        <v>33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(1518, 356, 33, 1, 0, 1);</v>
      </c>
    </row>
    <row r="66" spans="1:7" x14ac:dyDescent="0.25">
      <c r="A66" s="4">
        <f t="shared" si="7"/>
        <v>1519</v>
      </c>
      <c r="B66" s="4">
        <f>B62+1</f>
        <v>357</v>
      </c>
      <c r="C66" s="4">
        <v>56</v>
      </c>
      <c r="D66" s="6">
        <v>1</v>
      </c>
      <c r="E66" s="6">
        <v>2</v>
      </c>
      <c r="F66" s="4">
        <v>2</v>
      </c>
      <c r="G66" s="4" t="str">
        <f t="shared" si="6"/>
        <v>insert into game_score (id, matchid, squad, goals, points, time_type) values (1519, 357, 56, 1, 2, 2);</v>
      </c>
    </row>
    <row r="67" spans="1:7" x14ac:dyDescent="0.25">
      <c r="A67" s="4">
        <f t="shared" si="7"/>
        <v>1520</v>
      </c>
      <c r="B67" s="4">
        <f>B66</f>
        <v>357</v>
      </c>
      <c r="C67" s="4">
        <v>56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(1520, 357, 56, 0, 0, 1);</v>
      </c>
    </row>
    <row r="68" spans="1:7" x14ac:dyDescent="0.25">
      <c r="A68" s="4">
        <f t="shared" si="7"/>
        <v>1521</v>
      </c>
      <c r="B68" s="4">
        <f>B66</f>
        <v>357</v>
      </c>
      <c r="C68" s="4">
        <v>974</v>
      </c>
      <c r="D68" s="6">
        <v>0</v>
      </c>
      <c r="E68" s="6">
        <v>0</v>
      </c>
      <c r="F68" s="4">
        <v>2</v>
      </c>
      <c r="G68" s="4" t="str">
        <f t="shared" si="6"/>
        <v>insert into game_score (id, matchid, squad, goals, points, time_type) values (1521, 357, 974, 0, 0, 2);</v>
      </c>
    </row>
    <row r="69" spans="1:7" x14ac:dyDescent="0.25">
      <c r="A69" s="4">
        <f t="shared" si="7"/>
        <v>1522</v>
      </c>
      <c r="B69" s="4">
        <f>B66</f>
        <v>357</v>
      </c>
      <c r="C69" s="4">
        <v>974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(1522, 357, 974, 0, 0, 1);</v>
      </c>
    </row>
    <row r="70" spans="1:7" x14ac:dyDescent="0.25">
      <c r="A70" s="3">
        <f t="shared" si="7"/>
        <v>1523</v>
      </c>
      <c r="B70" s="3">
        <f>B66+1</f>
        <v>358</v>
      </c>
      <c r="C70" s="3">
        <v>974</v>
      </c>
      <c r="D70" s="5">
        <v>0</v>
      </c>
      <c r="E70" s="5">
        <v>0</v>
      </c>
      <c r="F70" s="3">
        <v>2</v>
      </c>
      <c r="G70" s="3" t="str">
        <f t="shared" si="6"/>
        <v>insert into game_score (id, matchid, squad, goals, points, time_type) values (1523, 358, 974, 0, 0, 2);</v>
      </c>
    </row>
    <row r="71" spans="1:7" x14ac:dyDescent="0.25">
      <c r="A71" s="3">
        <f t="shared" si="7"/>
        <v>1524</v>
      </c>
      <c r="B71" s="3">
        <f>B70</f>
        <v>358</v>
      </c>
      <c r="C71" s="3">
        <v>974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(1524, 358, 974, 0, 0, 1);</v>
      </c>
    </row>
    <row r="72" spans="1:7" x14ac:dyDescent="0.25">
      <c r="A72" s="3">
        <f t="shared" si="7"/>
        <v>1525</v>
      </c>
      <c r="B72" s="3">
        <f>B70</f>
        <v>358</v>
      </c>
      <c r="C72" s="3">
        <v>47</v>
      </c>
      <c r="D72" s="5">
        <v>2</v>
      </c>
      <c r="E72" s="5">
        <v>2</v>
      </c>
      <c r="F72" s="3">
        <v>2</v>
      </c>
      <c r="G72" s="3" t="str">
        <f t="shared" si="6"/>
        <v>insert into game_score (id, matchid, squad, goals, points, time_type) values (1525, 358, 47, 2, 2, 2);</v>
      </c>
    </row>
    <row r="73" spans="1:7" x14ac:dyDescent="0.25">
      <c r="A73" s="3">
        <f t="shared" si="7"/>
        <v>1526</v>
      </c>
      <c r="B73" s="3">
        <f>B70</f>
        <v>358</v>
      </c>
      <c r="C73" s="3">
        <v>47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(1526, 358, 47, 1, 0, 1);</v>
      </c>
    </row>
    <row r="74" spans="1:7" x14ac:dyDescent="0.25">
      <c r="A74" s="4">
        <f t="shared" si="7"/>
        <v>1527</v>
      </c>
      <c r="B74" s="4">
        <f>B70+1</f>
        <v>359</v>
      </c>
      <c r="C74" s="4">
        <v>56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(1527, 359, 56, 1, 1, 2);</v>
      </c>
    </row>
    <row r="75" spans="1:7" x14ac:dyDescent="0.25">
      <c r="A75" s="4">
        <f t="shared" si="7"/>
        <v>1528</v>
      </c>
      <c r="B75" s="4">
        <f>B74</f>
        <v>359</v>
      </c>
      <c r="C75" s="4">
        <v>56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(1528, 359, 56, 1, 0, 1);</v>
      </c>
    </row>
    <row r="76" spans="1:7" x14ac:dyDescent="0.25">
      <c r="A76" s="4">
        <f t="shared" si="7"/>
        <v>1529</v>
      </c>
      <c r="B76" s="4">
        <f>B74</f>
        <v>359</v>
      </c>
      <c r="C76" s="4">
        <v>33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(1529, 359, 33, 1, 1, 2);</v>
      </c>
    </row>
    <row r="77" spans="1:7" x14ac:dyDescent="0.25">
      <c r="A77" s="4">
        <f t="shared" si="7"/>
        <v>1530</v>
      </c>
      <c r="B77" s="4">
        <f>B74</f>
        <v>359</v>
      </c>
      <c r="C77" s="4">
        <v>33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(1530, 359, 33, 0, 0, 1);</v>
      </c>
    </row>
    <row r="78" spans="1:7" x14ac:dyDescent="0.25">
      <c r="A78" s="3">
        <f t="shared" si="7"/>
        <v>1531</v>
      </c>
      <c r="B78" s="3">
        <f>B74+1</f>
        <v>360</v>
      </c>
      <c r="C78" s="3">
        <v>1613</v>
      </c>
      <c r="D78" s="5">
        <v>1</v>
      </c>
      <c r="E78" s="5">
        <v>1</v>
      </c>
      <c r="F78" s="3">
        <v>2</v>
      </c>
      <c r="G78" s="3" t="str">
        <f t="shared" si="6"/>
        <v>insert into game_score (id, matchid, squad, goals, points, time_type) values (1531, 360, 1613, 1, 1, 2);</v>
      </c>
    </row>
    <row r="79" spans="1:7" x14ac:dyDescent="0.25">
      <c r="A79" s="3">
        <f t="shared" si="7"/>
        <v>1532</v>
      </c>
      <c r="B79" s="3">
        <f>B78</f>
        <v>360</v>
      </c>
      <c r="C79" s="3">
        <v>1613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(1532, 360, 1613, 0, 0, 1);</v>
      </c>
    </row>
    <row r="80" spans="1:7" x14ac:dyDescent="0.25">
      <c r="A80" s="3">
        <f t="shared" si="7"/>
        <v>1533</v>
      </c>
      <c r="B80" s="3">
        <f>B78</f>
        <v>360</v>
      </c>
      <c r="C80" s="3">
        <v>964</v>
      </c>
      <c r="D80" s="5">
        <v>1</v>
      </c>
      <c r="E80" s="5">
        <v>1</v>
      </c>
      <c r="F80" s="3">
        <v>2</v>
      </c>
      <c r="G80" s="3" t="str">
        <f t="shared" si="6"/>
        <v>insert into game_score (id, matchid, squad, goals, points, time_type) values (1533, 360, 964, 1, 1, 2);</v>
      </c>
    </row>
    <row r="81" spans="1:7" x14ac:dyDescent="0.25">
      <c r="A81" s="3">
        <f t="shared" si="7"/>
        <v>1534</v>
      </c>
      <c r="B81" s="3">
        <f>B78</f>
        <v>360</v>
      </c>
      <c r="C81" s="3">
        <v>964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(1534, 360, 964, 0, 0, 1);</v>
      </c>
    </row>
    <row r="82" spans="1:7" x14ac:dyDescent="0.25">
      <c r="A82" s="4">
        <f t="shared" si="7"/>
        <v>1535</v>
      </c>
      <c r="B82" s="4">
        <f>B78+1</f>
        <v>361</v>
      </c>
      <c r="C82" s="4">
        <v>38</v>
      </c>
      <c r="D82" s="6">
        <v>2</v>
      </c>
      <c r="E82" s="6">
        <v>2</v>
      </c>
      <c r="F82" s="4">
        <v>2</v>
      </c>
      <c r="G82" s="4" t="str">
        <f t="shared" si="6"/>
        <v>insert into game_score (id, matchid, squad, goals, points, time_type) values (1535, 361, 38, 2, 2, 2);</v>
      </c>
    </row>
    <row r="83" spans="1:7" x14ac:dyDescent="0.25">
      <c r="A83" s="4">
        <f t="shared" si="7"/>
        <v>1536</v>
      </c>
      <c r="B83" s="4">
        <f>B82</f>
        <v>361</v>
      </c>
      <c r="C83" s="4">
        <v>38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(1536, 361, 38, 1, 0, 1);</v>
      </c>
    </row>
    <row r="84" spans="1:7" x14ac:dyDescent="0.25">
      <c r="A84" s="4">
        <f t="shared" si="7"/>
        <v>1537</v>
      </c>
      <c r="B84" s="4">
        <f>B82</f>
        <v>361</v>
      </c>
      <c r="C84" s="4">
        <v>237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(1537, 361, 237, 1, 0, 2);</v>
      </c>
    </row>
    <row r="85" spans="1:7" x14ac:dyDescent="0.25">
      <c r="A85" s="4">
        <f t="shared" si="7"/>
        <v>1538</v>
      </c>
      <c r="B85" s="4">
        <f>B82</f>
        <v>361</v>
      </c>
      <c r="C85" s="4">
        <v>237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(1538, 361, 237, 1, 0, 1);</v>
      </c>
    </row>
    <row r="86" spans="1:7" x14ac:dyDescent="0.25">
      <c r="A86" s="3">
        <f t="shared" si="7"/>
        <v>1539</v>
      </c>
      <c r="B86" s="3">
        <f>B82+1</f>
        <v>362</v>
      </c>
      <c r="C86" s="3">
        <v>237</v>
      </c>
      <c r="D86" s="5">
        <v>1</v>
      </c>
      <c r="E86" s="5">
        <v>2</v>
      </c>
      <c r="F86" s="3">
        <v>2</v>
      </c>
      <c r="G86" s="3" t="str">
        <f t="shared" si="6"/>
        <v>insert into game_score (id, matchid, squad, goals, points, time_type) values (1539, 362, 237, 1, 2, 2);</v>
      </c>
    </row>
    <row r="87" spans="1:7" x14ac:dyDescent="0.25">
      <c r="A87" s="3">
        <f t="shared" si="7"/>
        <v>1540</v>
      </c>
      <c r="B87" s="3">
        <f>B86</f>
        <v>362</v>
      </c>
      <c r="C87" s="3">
        <v>237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(1540, 362, 237, 1, 0, 1);</v>
      </c>
    </row>
    <row r="88" spans="1:7" x14ac:dyDescent="0.25">
      <c r="A88" s="3">
        <f t="shared" si="7"/>
        <v>1541</v>
      </c>
      <c r="B88" s="3">
        <f>B86</f>
        <v>362</v>
      </c>
      <c r="C88" s="3">
        <v>964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(1541, 362, 964, 0, 0, 2);</v>
      </c>
    </row>
    <row r="89" spans="1:7" x14ac:dyDescent="0.25">
      <c r="A89" s="3">
        <f t="shared" si="7"/>
        <v>1542</v>
      </c>
      <c r="B89" s="3">
        <f>B86</f>
        <v>362</v>
      </c>
      <c r="C89" s="3">
        <v>964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(1542, 362, 964, 0, 0, 1);</v>
      </c>
    </row>
    <row r="90" spans="1:7" x14ac:dyDescent="0.25">
      <c r="A90" s="4">
        <f t="shared" si="7"/>
        <v>1543</v>
      </c>
      <c r="B90" s="4">
        <f>B86+1</f>
        <v>363</v>
      </c>
      <c r="C90" s="4">
        <v>38</v>
      </c>
      <c r="D90" s="6">
        <v>1</v>
      </c>
      <c r="E90" s="6">
        <v>2</v>
      </c>
      <c r="F90" s="4">
        <v>2</v>
      </c>
      <c r="G90" s="4" t="str">
        <f t="shared" si="6"/>
        <v>insert into game_score (id, matchid, squad, goals, points, time_type) values (1543, 363, 38, 1, 2, 2);</v>
      </c>
    </row>
    <row r="91" spans="1:7" x14ac:dyDescent="0.25">
      <c r="A91" s="4">
        <f t="shared" si="7"/>
        <v>1544</v>
      </c>
      <c r="B91" s="4">
        <f>B90</f>
        <v>363</v>
      </c>
      <c r="C91" s="4">
        <v>38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(1544, 363, 38, 0, 0, 1);</v>
      </c>
    </row>
    <row r="92" spans="1:7" x14ac:dyDescent="0.25">
      <c r="A92" s="4">
        <f t="shared" si="7"/>
        <v>1545</v>
      </c>
      <c r="B92" s="4">
        <f>B90</f>
        <v>363</v>
      </c>
      <c r="C92" s="4">
        <v>1613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(1545, 363, 1613, 0, 0, 2);</v>
      </c>
    </row>
    <row r="93" spans="1:7" x14ac:dyDescent="0.25">
      <c r="A93" s="4">
        <f t="shared" si="7"/>
        <v>1546</v>
      </c>
      <c r="B93" s="4">
        <f>B90</f>
        <v>363</v>
      </c>
      <c r="C93" s="4">
        <v>1613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(1546, 363, 1613, 0, 0, 1);</v>
      </c>
    </row>
    <row r="94" spans="1:7" x14ac:dyDescent="0.25">
      <c r="A94" s="3">
        <f t="shared" si="7"/>
        <v>1547</v>
      </c>
      <c r="B94" s="3">
        <f>B90+1</f>
        <v>364</v>
      </c>
      <c r="C94" s="3">
        <v>237</v>
      </c>
      <c r="D94" s="5">
        <v>1</v>
      </c>
      <c r="E94" s="5">
        <v>0</v>
      </c>
      <c r="F94" s="3">
        <v>2</v>
      </c>
      <c r="G94" s="3" t="str">
        <f t="shared" si="6"/>
        <v>insert into game_score (id, matchid, squad, goals, points, time_type) values (1547, 364, 237, 1, 0, 2);</v>
      </c>
    </row>
    <row r="95" spans="1:7" x14ac:dyDescent="0.25">
      <c r="A95" s="3">
        <f t="shared" si="7"/>
        <v>1548</v>
      </c>
      <c r="B95" s="3">
        <f>B94</f>
        <v>364</v>
      </c>
      <c r="C95" s="3">
        <v>237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(1548, 364, 237, 0, 0, 1);</v>
      </c>
    </row>
    <row r="96" spans="1:7" x14ac:dyDescent="0.25">
      <c r="A96" s="3">
        <f t="shared" si="7"/>
        <v>1549</v>
      </c>
      <c r="B96" s="3">
        <f>B94</f>
        <v>364</v>
      </c>
      <c r="C96" s="3">
        <v>1613</v>
      </c>
      <c r="D96" s="5">
        <v>3</v>
      </c>
      <c r="E96" s="5">
        <v>2</v>
      </c>
      <c r="F96" s="3">
        <v>2</v>
      </c>
      <c r="G96" s="3" t="str">
        <f t="shared" si="6"/>
        <v>insert into game_score (id, matchid, squad, goals, points, time_type) values (1549, 364, 1613, 3, 2, 2);</v>
      </c>
    </row>
    <row r="97" spans="1:7" x14ac:dyDescent="0.25">
      <c r="A97" s="3">
        <f t="shared" si="7"/>
        <v>1550</v>
      </c>
      <c r="B97" s="3">
        <f>B94</f>
        <v>364</v>
      </c>
      <c r="C97" s="3">
        <v>1613</v>
      </c>
      <c r="D97" s="5">
        <v>1</v>
      </c>
      <c r="E97" s="5">
        <v>0</v>
      </c>
      <c r="F97" s="3">
        <v>1</v>
      </c>
      <c r="G97" s="3" t="str">
        <f t="shared" si="6"/>
        <v>insert into game_score (id, matchid, squad, goals, points, time_type) values (1550, 364, 1613, 1, 0, 1);</v>
      </c>
    </row>
    <row r="98" spans="1:7" x14ac:dyDescent="0.25">
      <c r="A98" s="4">
        <f t="shared" si="7"/>
        <v>1551</v>
      </c>
      <c r="B98" s="4">
        <f>B94+1</f>
        <v>365</v>
      </c>
      <c r="C98" s="4">
        <v>964</v>
      </c>
      <c r="D98" s="6">
        <v>2</v>
      </c>
      <c r="E98" s="6">
        <v>0</v>
      </c>
      <c r="F98" s="4">
        <v>2</v>
      </c>
      <c r="G98" s="4" t="str">
        <f t="shared" si="6"/>
        <v>insert into game_score (id, matchid, squad, goals, points, time_type) values (1551, 365, 964, 2, 0, 2);</v>
      </c>
    </row>
    <row r="99" spans="1:7" x14ac:dyDescent="0.25">
      <c r="A99" s="4">
        <f t="shared" si="7"/>
        <v>1552</v>
      </c>
      <c r="B99" s="4">
        <f>B98</f>
        <v>365</v>
      </c>
      <c r="C99" s="4">
        <v>964</v>
      </c>
      <c r="D99" s="6">
        <v>2</v>
      </c>
      <c r="E99" s="6">
        <v>0</v>
      </c>
      <c r="F99" s="4">
        <v>1</v>
      </c>
      <c r="G99" s="4" t="str">
        <f t="shared" si="6"/>
        <v>insert into game_score (id, matchid, squad, goals, points, time_type) values (1552, 365, 964, 2, 0, 1);</v>
      </c>
    </row>
    <row r="100" spans="1:7" x14ac:dyDescent="0.25">
      <c r="A100" s="4">
        <f t="shared" si="7"/>
        <v>1553</v>
      </c>
      <c r="B100" s="4">
        <f>B98</f>
        <v>365</v>
      </c>
      <c r="C100" s="4">
        <v>38</v>
      </c>
      <c r="D100" s="6">
        <v>4</v>
      </c>
      <c r="E100" s="6">
        <v>2</v>
      </c>
      <c r="F100" s="4">
        <v>2</v>
      </c>
      <c r="G100" s="4" t="str">
        <f t="shared" si="6"/>
        <v>insert into game_score (id, matchid, squad, goals, points, time_type) values (1553, 365, 38, 4, 2, 2);</v>
      </c>
    </row>
    <row r="101" spans="1:7" x14ac:dyDescent="0.25">
      <c r="A101" s="4">
        <f t="shared" si="7"/>
        <v>1554</v>
      </c>
      <c r="B101" s="4">
        <f>B98</f>
        <v>365</v>
      </c>
      <c r="C101" s="4">
        <v>38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(1554, 365, 38, 0, 0, 1);</v>
      </c>
    </row>
    <row r="102" spans="1:7" x14ac:dyDescent="0.25">
      <c r="A102" s="3">
        <f t="shared" si="7"/>
        <v>1555</v>
      </c>
      <c r="B102" s="3">
        <f>B98+1</f>
        <v>366</v>
      </c>
      <c r="C102" s="3">
        <v>49228</v>
      </c>
      <c r="D102" s="5">
        <v>2</v>
      </c>
      <c r="E102" s="5">
        <v>2</v>
      </c>
      <c r="F102" s="3">
        <v>2</v>
      </c>
      <c r="G102" s="3" t="str">
        <f t="shared" si="6"/>
        <v>insert into game_score (id, matchid, squad, goals, points, time_type) values (1555, 366, 49228, 2, 2, 2);</v>
      </c>
    </row>
    <row r="103" spans="1:7" x14ac:dyDescent="0.25">
      <c r="A103" s="3">
        <f t="shared" si="7"/>
        <v>1556</v>
      </c>
      <c r="B103" s="3">
        <f>B102</f>
        <v>366</v>
      </c>
      <c r="C103" s="3">
        <v>49228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(1556, 366, 49228, 1, 0, 1);</v>
      </c>
    </row>
    <row r="104" spans="1:7" x14ac:dyDescent="0.25">
      <c r="A104" s="3">
        <f t="shared" si="7"/>
        <v>1557</v>
      </c>
      <c r="B104" s="3">
        <f>B102</f>
        <v>366</v>
      </c>
      <c r="C104" s="3">
        <v>212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(1557, 366, 212, 0, 0, 2);</v>
      </c>
    </row>
    <row r="105" spans="1:7" x14ac:dyDescent="0.25">
      <c r="A105" s="3">
        <f t="shared" si="7"/>
        <v>1558</v>
      </c>
      <c r="B105" s="3">
        <f>B102</f>
        <v>366</v>
      </c>
      <c r="C105" s="3">
        <v>212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(1558, 366, 212, 0, 0, 1);</v>
      </c>
    </row>
    <row r="106" spans="1:7" x14ac:dyDescent="0.25">
      <c r="A106" s="4">
        <f t="shared" si="7"/>
        <v>1559</v>
      </c>
      <c r="B106" s="4">
        <f>B102+1</f>
        <v>367</v>
      </c>
      <c r="C106" s="4">
        <v>55</v>
      </c>
      <c r="D106" s="6">
        <v>3</v>
      </c>
      <c r="E106" s="6">
        <v>2</v>
      </c>
      <c r="F106" s="4">
        <v>2</v>
      </c>
      <c r="G106" s="4" t="str">
        <f t="shared" si="6"/>
        <v>insert into game_score (id, matchid, squad, goals, points, time_type) values (1559, 367, 55, 3, 2, 2);</v>
      </c>
    </row>
    <row r="107" spans="1:7" x14ac:dyDescent="0.25">
      <c r="A107" s="4">
        <f t="shared" si="7"/>
        <v>1560</v>
      </c>
      <c r="B107" s="4">
        <f>B106</f>
        <v>367</v>
      </c>
      <c r="C107" s="4">
        <v>55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(1560, 367, 55, 1, 0, 1);</v>
      </c>
    </row>
    <row r="108" spans="1:7" x14ac:dyDescent="0.25">
      <c r="A108" s="4">
        <f t="shared" si="7"/>
        <v>1561</v>
      </c>
      <c r="B108" s="4">
        <f>B106</f>
        <v>367</v>
      </c>
      <c r="C108" s="4">
        <v>966</v>
      </c>
      <c r="D108" s="6">
        <v>1</v>
      </c>
      <c r="E108" s="6">
        <v>0</v>
      </c>
      <c r="F108" s="4">
        <v>2</v>
      </c>
      <c r="G108" s="4" t="str">
        <f t="shared" si="6"/>
        <v>insert into game_score (id, matchid, squad, goals, points, time_type) values (1561, 367, 966, 1, 0, 2);</v>
      </c>
    </row>
    <row r="109" spans="1:7" x14ac:dyDescent="0.25">
      <c r="A109" s="4">
        <f t="shared" si="7"/>
        <v>1562</v>
      </c>
      <c r="B109" s="4">
        <f>B106</f>
        <v>367</v>
      </c>
      <c r="C109" s="4">
        <v>966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(1562, 367, 966, 0, 0, 1);</v>
      </c>
    </row>
    <row r="110" spans="1:7" x14ac:dyDescent="0.25">
      <c r="A110" s="3">
        <f t="shared" si="7"/>
        <v>1563</v>
      </c>
      <c r="B110" s="3">
        <f>B106+1</f>
        <v>368</v>
      </c>
      <c r="C110" s="3">
        <v>49228</v>
      </c>
      <c r="D110" s="5">
        <v>0</v>
      </c>
      <c r="E110" s="5">
        <v>0</v>
      </c>
      <c r="F110" s="3">
        <v>2</v>
      </c>
      <c r="G110" s="3" t="str">
        <f t="shared" si="6"/>
        <v>insert into game_score (id, matchid, squad, goals, points, time_type) values (1563, 368, 49228, 0, 0, 2);</v>
      </c>
    </row>
    <row r="111" spans="1:7" x14ac:dyDescent="0.25">
      <c r="A111" s="3">
        <f t="shared" si="7"/>
        <v>1564</v>
      </c>
      <c r="B111" s="3">
        <f>B110</f>
        <v>368</v>
      </c>
      <c r="C111" s="3">
        <v>49228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(1564, 368, 49228, 0, 0, 1);</v>
      </c>
    </row>
    <row r="112" spans="1:7" x14ac:dyDescent="0.25">
      <c r="A112" s="3">
        <f t="shared" si="7"/>
        <v>1565</v>
      </c>
      <c r="B112" s="3">
        <f>B110</f>
        <v>368</v>
      </c>
      <c r="C112" s="3">
        <v>55</v>
      </c>
      <c r="D112" s="5">
        <v>1</v>
      </c>
      <c r="E112" s="5">
        <v>2</v>
      </c>
      <c r="F112" s="3">
        <v>2</v>
      </c>
      <c r="G112" s="3" t="str">
        <f t="shared" si="6"/>
        <v>insert into game_score (id, matchid, squad, goals, points, time_type) values (1565, 368, 55, 1, 2, 2);</v>
      </c>
    </row>
    <row r="113" spans="1:7" x14ac:dyDescent="0.25">
      <c r="A113" s="3">
        <f t="shared" si="7"/>
        <v>1566</v>
      </c>
      <c r="B113" s="3">
        <f>B110</f>
        <v>368</v>
      </c>
      <c r="C113" s="3">
        <v>55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(1566, 368, 55, 0, 0, 1);</v>
      </c>
    </row>
    <row r="114" spans="1:7" x14ac:dyDescent="0.25">
      <c r="A114" s="4">
        <f t="shared" si="7"/>
        <v>1567</v>
      </c>
      <c r="B114" s="4">
        <f>B110+1</f>
        <v>369</v>
      </c>
      <c r="C114" s="4">
        <v>212</v>
      </c>
      <c r="D114" s="6">
        <v>1</v>
      </c>
      <c r="E114" s="6">
        <v>2</v>
      </c>
      <c r="F114" s="4">
        <v>2</v>
      </c>
      <c r="G114" s="4" t="str">
        <f t="shared" si="6"/>
        <v>insert into game_score (id, matchid, squad, goals, points, time_type) values (1567, 369, 212, 1, 2, 2);</v>
      </c>
    </row>
    <row r="115" spans="1:7" x14ac:dyDescent="0.25">
      <c r="A115" s="4">
        <f t="shared" si="7"/>
        <v>1568</v>
      </c>
      <c r="B115" s="4">
        <f>B114</f>
        <v>369</v>
      </c>
      <c r="C115" s="4">
        <v>212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(1568, 369, 212, 0, 0, 1);</v>
      </c>
    </row>
    <row r="116" spans="1:7" x14ac:dyDescent="0.25">
      <c r="A116" s="4">
        <f t="shared" si="7"/>
        <v>1569</v>
      </c>
      <c r="B116" s="4">
        <f>B114</f>
        <v>369</v>
      </c>
      <c r="C116" s="4">
        <v>966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(1569, 369, 966, 0, 0, 2);</v>
      </c>
    </row>
    <row r="117" spans="1:7" x14ac:dyDescent="0.25">
      <c r="A117" s="4">
        <f t="shared" si="7"/>
        <v>1570</v>
      </c>
      <c r="B117" s="4">
        <f>B114</f>
        <v>369</v>
      </c>
      <c r="C117" s="4">
        <v>966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(1570, 369, 966, 0, 0, 1);</v>
      </c>
    </row>
    <row r="118" spans="1:7" x14ac:dyDescent="0.25">
      <c r="A118" s="3">
        <f t="shared" si="7"/>
        <v>1571</v>
      </c>
      <c r="B118" s="3">
        <f>B114+1</f>
        <v>370</v>
      </c>
      <c r="C118" s="3">
        <v>966</v>
      </c>
      <c r="D118" s="5">
        <v>0</v>
      </c>
      <c r="E118" s="5">
        <v>0</v>
      </c>
      <c r="F118" s="3">
        <v>2</v>
      </c>
      <c r="G118" s="3" t="str">
        <f t="shared" ref="G118:G19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(1571, 370, 966, 0, 0, 2);</v>
      </c>
    </row>
    <row r="119" spans="1:7" x14ac:dyDescent="0.25">
      <c r="A119" s="3">
        <f t="shared" si="7"/>
        <v>1572</v>
      </c>
      <c r="B119" s="3">
        <f>B118</f>
        <v>370</v>
      </c>
      <c r="C119" s="3">
        <v>966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(1572, 370, 966, 0, 0, 1);</v>
      </c>
    </row>
    <row r="120" spans="1:7" x14ac:dyDescent="0.25">
      <c r="A120" s="3">
        <f t="shared" ref="A120:A199" si="9">A119+1</f>
        <v>1573</v>
      </c>
      <c r="B120" s="3">
        <f>B118</f>
        <v>370</v>
      </c>
      <c r="C120" s="3">
        <v>49228</v>
      </c>
      <c r="D120" s="5">
        <v>6</v>
      </c>
      <c r="E120" s="5">
        <v>2</v>
      </c>
      <c r="F120" s="3">
        <v>2</v>
      </c>
      <c r="G120" s="3" t="str">
        <f t="shared" si="8"/>
        <v>insert into game_score (id, matchid, squad, goals, points, time_type) values (1573, 370, 49228, 6, 2, 2);</v>
      </c>
    </row>
    <row r="121" spans="1:7" x14ac:dyDescent="0.25">
      <c r="A121" s="3">
        <f t="shared" si="9"/>
        <v>1574</v>
      </c>
      <c r="B121" s="3">
        <f>B118</f>
        <v>370</v>
      </c>
      <c r="C121" s="3">
        <v>49228</v>
      </c>
      <c r="D121" s="5">
        <v>4</v>
      </c>
      <c r="E121" s="5">
        <v>0</v>
      </c>
      <c r="F121" s="3">
        <v>1</v>
      </c>
      <c r="G121" s="3" t="str">
        <f t="shared" si="8"/>
        <v>insert into game_score (id, matchid, squad, goals, points, time_type) values (1574, 370, 49228, 4, 0, 1);</v>
      </c>
    </row>
    <row r="122" spans="1:7" x14ac:dyDescent="0.25">
      <c r="A122" s="4">
        <f t="shared" si="9"/>
        <v>1575</v>
      </c>
      <c r="B122" s="4">
        <f>B118+1</f>
        <v>371</v>
      </c>
      <c r="C122" s="4">
        <v>212</v>
      </c>
      <c r="D122" s="6">
        <v>0</v>
      </c>
      <c r="E122" s="6">
        <v>0</v>
      </c>
      <c r="F122" s="4">
        <v>2</v>
      </c>
      <c r="G122" s="4" t="str">
        <f t="shared" si="8"/>
        <v>insert into game_score (id, matchid, squad, goals, points, time_type) values (1575, 371, 212, 0, 0, 2);</v>
      </c>
    </row>
    <row r="123" spans="1:7" x14ac:dyDescent="0.25">
      <c r="A123" s="4">
        <f t="shared" si="9"/>
        <v>1576</v>
      </c>
      <c r="B123" s="4">
        <f>B122</f>
        <v>371</v>
      </c>
      <c r="C123" s="4">
        <v>212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(1576, 371, 212, 0, 0, 1);</v>
      </c>
    </row>
    <row r="124" spans="1:7" x14ac:dyDescent="0.25">
      <c r="A124" s="4">
        <f t="shared" si="9"/>
        <v>1577</v>
      </c>
      <c r="B124" s="4">
        <f>B122</f>
        <v>371</v>
      </c>
      <c r="C124" s="4">
        <v>55</v>
      </c>
      <c r="D124" s="6">
        <v>2</v>
      </c>
      <c r="E124" s="6">
        <v>2</v>
      </c>
      <c r="F124" s="4">
        <v>2</v>
      </c>
      <c r="G124" s="4" t="str">
        <f t="shared" si="8"/>
        <v>insert into game_score (id, matchid, squad, goals, points, time_type) values (1577, 371, 55, 2, 2, 2);</v>
      </c>
    </row>
    <row r="125" spans="1:7" x14ac:dyDescent="0.25">
      <c r="A125" s="4">
        <f t="shared" si="9"/>
        <v>1578</v>
      </c>
      <c r="B125" s="4">
        <f>B122</f>
        <v>371</v>
      </c>
      <c r="C125" s="4">
        <v>55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(1578, 371, 55, 0, 0, 1);</v>
      </c>
    </row>
    <row r="126" spans="1:7" x14ac:dyDescent="0.25">
      <c r="A126" s="3">
        <f t="shared" si="9"/>
        <v>1579</v>
      </c>
      <c r="B126" s="3">
        <f>B122+1</f>
        <v>372</v>
      </c>
      <c r="C126" s="3">
        <v>1</v>
      </c>
      <c r="D126" s="5">
        <v>3</v>
      </c>
      <c r="E126" s="5">
        <v>2</v>
      </c>
      <c r="F126" s="3">
        <v>2</v>
      </c>
      <c r="G126" s="3" t="str">
        <f t="shared" si="8"/>
        <v>insert into game_score (id, matchid, squad, goals, points, time_type) values (1579, 372, 1, 3, 2, 2);</v>
      </c>
    </row>
    <row r="127" spans="1:7" x14ac:dyDescent="0.25">
      <c r="A127" s="3">
        <f t="shared" si="9"/>
        <v>1580</v>
      </c>
      <c r="B127" s="3">
        <f>B126</f>
        <v>372</v>
      </c>
      <c r="C127" s="3">
        <v>1</v>
      </c>
      <c r="D127" s="5">
        <v>2</v>
      </c>
      <c r="E127" s="5">
        <v>0</v>
      </c>
      <c r="F127" s="3">
        <v>1</v>
      </c>
      <c r="G127" s="3" t="str">
        <f t="shared" si="8"/>
        <v>insert into game_score (id, matchid, squad, goals, points, time_type) values (1580, 372, 1, 2, 0, 1);</v>
      </c>
    </row>
    <row r="128" spans="1:7" x14ac:dyDescent="0.25">
      <c r="A128" s="3">
        <f t="shared" si="9"/>
        <v>1581</v>
      </c>
      <c r="B128" s="3">
        <f>B126</f>
        <v>372</v>
      </c>
      <c r="C128" s="3">
        <v>506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(1581, 372, 506, 0, 0, 2);</v>
      </c>
    </row>
    <row r="129" spans="1:7" x14ac:dyDescent="0.25">
      <c r="A129" s="3">
        <f t="shared" si="9"/>
        <v>1582</v>
      </c>
      <c r="B129" s="3">
        <f>B126</f>
        <v>372</v>
      </c>
      <c r="C129" s="3">
        <v>506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(1582, 372, 506, 0, 0, 1);</v>
      </c>
    </row>
    <row r="130" spans="1:7" x14ac:dyDescent="0.25">
      <c r="A130" s="4">
        <f t="shared" si="9"/>
        <v>1583</v>
      </c>
      <c r="B130" s="4">
        <f>B126+1</f>
        <v>373</v>
      </c>
      <c r="C130" s="4">
        <v>39</v>
      </c>
      <c r="D130" s="6">
        <v>1</v>
      </c>
      <c r="E130" s="6">
        <v>2</v>
      </c>
      <c r="F130" s="4">
        <v>2</v>
      </c>
      <c r="G130" s="4" t="str">
        <f t="shared" si="8"/>
        <v>insert into game_score (id, matchid, squad, goals, points, time_type) values (1583, 373, 39, 1, 2, 2);</v>
      </c>
    </row>
    <row r="131" spans="1:7" x14ac:dyDescent="0.25">
      <c r="A131" s="4">
        <f t="shared" si="9"/>
        <v>1584</v>
      </c>
      <c r="B131" s="4">
        <f>B130</f>
        <v>373</v>
      </c>
      <c r="C131" s="4">
        <v>39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(1584, 373, 39, 0, 0, 1);</v>
      </c>
    </row>
    <row r="132" spans="1:7" x14ac:dyDescent="0.25">
      <c r="A132" s="4">
        <f t="shared" si="9"/>
        <v>1585</v>
      </c>
      <c r="B132" s="4">
        <f>B130</f>
        <v>373</v>
      </c>
      <c r="C132" s="4">
        <v>20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(1585, 373, 20, 0, 0, 2);</v>
      </c>
    </row>
    <row r="133" spans="1:7" x14ac:dyDescent="0.25">
      <c r="A133" s="4">
        <f t="shared" si="9"/>
        <v>1586</v>
      </c>
      <c r="B133" s="4">
        <f>B130</f>
        <v>373</v>
      </c>
      <c r="C133" s="4">
        <v>20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(1586, 373, 20, 0, 0, 1);</v>
      </c>
    </row>
    <row r="134" spans="1:7" x14ac:dyDescent="0.25">
      <c r="A134" s="3">
        <f t="shared" si="9"/>
        <v>1587</v>
      </c>
      <c r="B134" s="3">
        <f>B130+1</f>
        <v>374</v>
      </c>
      <c r="C134" s="3">
        <v>20</v>
      </c>
      <c r="D134" s="5">
        <v>4</v>
      </c>
      <c r="E134" s="5">
        <v>2</v>
      </c>
      <c r="F134" s="3">
        <v>2</v>
      </c>
      <c r="G134" s="3" t="str">
        <f t="shared" si="8"/>
        <v>insert into game_score (id, matchid, squad, goals, points, time_type) values (1587, 374, 20, 4, 2, 2);</v>
      </c>
    </row>
    <row r="135" spans="1:7" x14ac:dyDescent="0.25">
      <c r="A135" s="3">
        <f t="shared" si="9"/>
        <v>1588</v>
      </c>
      <c r="B135" s="3">
        <f>B134</f>
        <v>374</v>
      </c>
      <c r="C135" s="3">
        <v>20</v>
      </c>
      <c r="D135" s="5">
        <v>2</v>
      </c>
      <c r="E135" s="5">
        <v>0</v>
      </c>
      <c r="F135" s="3">
        <v>1</v>
      </c>
      <c r="G135" s="3" t="str">
        <f t="shared" si="8"/>
        <v>insert into game_score (id, matchid, squad, goals, points, time_type) values (1588, 374, 20, 2, 0, 1);</v>
      </c>
    </row>
    <row r="136" spans="1:7" x14ac:dyDescent="0.25">
      <c r="A136" s="3">
        <f t="shared" si="9"/>
        <v>1589</v>
      </c>
      <c r="B136" s="3">
        <f>B134</f>
        <v>374</v>
      </c>
      <c r="C136" s="3">
        <v>506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(1589, 374, 506, 1, 0, 2);</v>
      </c>
    </row>
    <row r="137" spans="1:7" x14ac:dyDescent="0.25">
      <c r="A137" s="3">
        <f t="shared" si="9"/>
        <v>1590</v>
      </c>
      <c r="B137" s="3">
        <f>B134</f>
        <v>374</v>
      </c>
      <c r="C137" s="3">
        <v>506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(1590, 374, 506, 0, 0, 1);</v>
      </c>
    </row>
    <row r="138" spans="1:7" x14ac:dyDescent="0.25">
      <c r="A138" s="4">
        <f t="shared" si="9"/>
        <v>1591</v>
      </c>
      <c r="B138" s="4">
        <f>B134+1</f>
        <v>375</v>
      </c>
      <c r="C138" s="4">
        <v>39</v>
      </c>
      <c r="D138" s="6">
        <v>1</v>
      </c>
      <c r="E138" s="6">
        <v>2</v>
      </c>
      <c r="F138" s="4">
        <v>2</v>
      </c>
      <c r="G138" s="4" t="str">
        <f t="shared" si="8"/>
        <v>insert into game_score (id, matchid, squad, goals, points, time_type) values (1591, 375, 39, 1, 2, 2);</v>
      </c>
    </row>
    <row r="139" spans="1:7" x14ac:dyDescent="0.25">
      <c r="A139" s="4">
        <f t="shared" si="9"/>
        <v>1592</v>
      </c>
      <c r="B139" s="4">
        <f>B138</f>
        <v>375</v>
      </c>
      <c r="C139" s="4">
        <v>39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(1592, 375, 39, 0, 0, 1);</v>
      </c>
    </row>
    <row r="140" spans="1:7" x14ac:dyDescent="0.25">
      <c r="A140" s="4">
        <f t="shared" si="9"/>
        <v>1593</v>
      </c>
      <c r="B140" s="4">
        <f>B138</f>
        <v>375</v>
      </c>
      <c r="C140" s="4">
        <v>1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(1593, 375, 1, 0, 0, 2);</v>
      </c>
    </row>
    <row r="141" spans="1:7" x14ac:dyDescent="0.25">
      <c r="A141" s="4">
        <f t="shared" si="9"/>
        <v>1594</v>
      </c>
      <c r="B141" s="4">
        <f>B138</f>
        <v>375</v>
      </c>
      <c r="C141" s="4">
        <v>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(1594, 375, 1, 0, 0, 1);</v>
      </c>
    </row>
    <row r="142" spans="1:7" x14ac:dyDescent="0.25">
      <c r="A142" s="3">
        <f t="shared" si="9"/>
        <v>1595</v>
      </c>
      <c r="B142" s="3">
        <f>B138+1</f>
        <v>376</v>
      </c>
      <c r="C142" s="3">
        <v>20</v>
      </c>
      <c r="D142" s="5">
        <v>1</v>
      </c>
      <c r="E142" s="5">
        <v>1</v>
      </c>
      <c r="F142" s="3">
        <v>2</v>
      </c>
      <c r="G142" s="3" t="str">
        <f t="shared" si="8"/>
        <v>insert into game_score (id, matchid, squad, goals, points, time_type) values (1595, 376, 20, 1, 1, 2);</v>
      </c>
    </row>
    <row r="143" spans="1:7" x14ac:dyDescent="0.25">
      <c r="A143" s="3">
        <f t="shared" si="9"/>
        <v>1596</v>
      </c>
      <c r="B143" s="3">
        <f>B142</f>
        <v>376</v>
      </c>
      <c r="C143" s="3">
        <v>20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(1596, 376, 20, 1, 0, 1);</v>
      </c>
    </row>
    <row r="144" spans="1:7" x14ac:dyDescent="0.25">
      <c r="A144" s="3">
        <f t="shared" si="9"/>
        <v>1597</v>
      </c>
      <c r="B144" s="3">
        <f>B142</f>
        <v>376</v>
      </c>
      <c r="C144" s="3">
        <v>1</v>
      </c>
      <c r="D144" s="5">
        <v>1</v>
      </c>
      <c r="E144" s="5">
        <v>1</v>
      </c>
      <c r="F144" s="3">
        <v>2</v>
      </c>
      <c r="G144" s="3" t="str">
        <f t="shared" si="8"/>
        <v>insert into game_score (id, matchid, squad, goals, points, time_type) values (1597, 376, 1, 1, 1, 2);</v>
      </c>
    </row>
    <row r="145" spans="1:7" x14ac:dyDescent="0.25">
      <c r="A145" s="3">
        <f t="shared" si="9"/>
        <v>1598</v>
      </c>
      <c r="B145" s="3">
        <f>B142</f>
        <v>376</v>
      </c>
      <c r="C145" s="3">
        <v>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(1598, 376, 1, 1, 0, 1);</v>
      </c>
    </row>
    <row r="146" spans="1:7" x14ac:dyDescent="0.25">
      <c r="A146" s="4">
        <f t="shared" si="9"/>
        <v>1599</v>
      </c>
      <c r="B146" s="4">
        <f>B142+1</f>
        <v>377</v>
      </c>
      <c r="C146" s="4">
        <v>506</v>
      </c>
      <c r="D146" s="6">
        <v>1</v>
      </c>
      <c r="E146" s="6">
        <v>2</v>
      </c>
      <c r="F146" s="4">
        <v>2</v>
      </c>
      <c r="G146" s="4" t="str">
        <f t="shared" si="8"/>
        <v>insert into game_score (id, matchid, squad, goals, points, time_type) values (1599, 377, 506, 1, 2, 2);</v>
      </c>
    </row>
    <row r="147" spans="1:7" x14ac:dyDescent="0.25">
      <c r="A147" s="4">
        <f t="shared" si="9"/>
        <v>1600</v>
      </c>
      <c r="B147" s="4">
        <f>B146</f>
        <v>377</v>
      </c>
      <c r="C147" s="4">
        <v>506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(1600, 377, 506, 1, 0, 1);</v>
      </c>
    </row>
    <row r="148" spans="1:7" x14ac:dyDescent="0.25">
      <c r="A148" s="4">
        <f t="shared" si="9"/>
        <v>1601</v>
      </c>
      <c r="B148" s="4">
        <f>B146</f>
        <v>377</v>
      </c>
      <c r="C148" s="4">
        <v>39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(1601, 377, 39, 0, 0, 2);</v>
      </c>
    </row>
    <row r="149" spans="1:7" x14ac:dyDescent="0.25">
      <c r="A149" s="4">
        <f t="shared" si="9"/>
        <v>1602</v>
      </c>
      <c r="B149" s="4">
        <f>B146</f>
        <v>377</v>
      </c>
      <c r="C149" s="4">
        <v>39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(1602, 377, 39, 0, 0, 1);</v>
      </c>
    </row>
    <row r="150" spans="1:7" x14ac:dyDescent="0.25">
      <c r="A150" s="3">
        <f t="shared" si="9"/>
        <v>1603</v>
      </c>
      <c r="B150" s="3">
        <f>B146+1</f>
        <v>378</v>
      </c>
      <c r="C150" s="3">
        <v>39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(1603, 378, 39, 0, 0, 2);</v>
      </c>
    </row>
    <row r="151" spans="1:7" x14ac:dyDescent="0.25">
      <c r="A151" s="3">
        <f t="shared" si="9"/>
        <v>1604</v>
      </c>
      <c r="B151" s="3">
        <f>B150</f>
        <v>378</v>
      </c>
      <c r="C151" s="3">
        <v>39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(1604, 378, 39, 0, 0, 1);</v>
      </c>
    </row>
    <row r="152" spans="1:7" x14ac:dyDescent="0.25">
      <c r="A152" s="3">
        <f t="shared" si="9"/>
        <v>1605</v>
      </c>
      <c r="B152" s="3">
        <f>B150</f>
        <v>378</v>
      </c>
      <c r="C152" s="3">
        <v>56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(1605, 378, 56, 0, 0, 2);</v>
      </c>
    </row>
    <row r="153" spans="1:7" x14ac:dyDescent="0.25">
      <c r="A153" s="3">
        <f t="shared" si="9"/>
        <v>1606</v>
      </c>
      <c r="B153" s="3">
        <f>B150</f>
        <v>378</v>
      </c>
      <c r="C153" s="3">
        <v>56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(1606, 378, 56, 0, 0, 1);</v>
      </c>
    </row>
    <row r="154" spans="1:7" x14ac:dyDescent="0.25">
      <c r="A154" s="3">
        <f t="shared" si="9"/>
        <v>1607</v>
      </c>
      <c r="B154" s="3">
        <f>B151</f>
        <v>378</v>
      </c>
      <c r="C154" s="3">
        <v>39</v>
      </c>
      <c r="D154" s="5">
        <v>1</v>
      </c>
      <c r="E154" s="5">
        <v>2</v>
      </c>
      <c r="F154" s="3">
        <v>4</v>
      </c>
      <c r="G154" s="3" t="str">
        <f t="shared" si="8"/>
        <v>insert into game_score (id, matchid, squad, goals, points, time_type) values (1607, 378, 39, 1, 2, 4);</v>
      </c>
    </row>
    <row r="155" spans="1:7" x14ac:dyDescent="0.25">
      <c r="A155" s="3">
        <f t="shared" si="9"/>
        <v>1608</v>
      </c>
      <c r="B155" s="3">
        <f>B152</f>
        <v>378</v>
      </c>
      <c r="C155" s="3">
        <v>39</v>
      </c>
      <c r="D155" s="5">
        <v>1</v>
      </c>
      <c r="E155" s="5">
        <v>0</v>
      </c>
      <c r="F155" s="3">
        <v>3</v>
      </c>
      <c r="G155" s="3" t="str">
        <f t="shared" si="8"/>
        <v>insert into game_score (id, matchid, squad, goals, points, time_type) values (1608, 378, 39, 1, 0, 3);</v>
      </c>
    </row>
    <row r="156" spans="1:7" x14ac:dyDescent="0.25">
      <c r="A156" s="3">
        <f t="shared" si="9"/>
        <v>1609</v>
      </c>
      <c r="B156" s="3">
        <f>B153</f>
        <v>378</v>
      </c>
      <c r="C156" s="3">
        <v>56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(1609, 378, 56, 0, 0, 4);</v>
      </c>
    </row>
    <row r="157" spans="1:7" x14ac:dyDescent="0.25">
      <c r="A157" s="3">
        <f t="shared" si="9"/>
        <v>1610</v>
      </c>
      <c r="B157" s="3">
        <f>B154</f>
        <v>378</v>
      </c>
      <c r="C157" s="3">
        <v>56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(1610, 378, 56, 0, 0, 3);</v>
      </c>
    </row>
    <row r="158" spans="1:7" x14ac:dyDescent="0.25">
      <c r="A158" s="4">
        <f t="shared" si="9"/>
        <v>1611</v>
      </c>
      <c r="B158" s="4">
        <f>B150+1</f>
        <v>379</v>
      </c>
      <c r="C158" s="4">
        <v>33</v>
      </c>
      <c r="D158" s="6">
        <v>2</v>
      </c>
      <c r="E158" s="6">
        <v>2</v>
      </c>
      <c r="F158" s="4">
        <v>2</v>
      </c>
      <c r="G158" s="4" t="str">
        <f t="shared" si="8"/>
        <v>insert into game_score (id, matchid, squad, goals, points, time_type) values (1611, 379, 33, 2, 2, 2);</v>
      </c>
    </row>
    <row r="159" spans="1:7" x14ac:dyDescent="0.25">
      <c r="A159" s="4">
        <f t="shared" si="9"/>
        <v>1612</v>
      </c>
      <c r="B159" s="4">
        <f>B158</f>
        <v>379</v>
      </c>
      <c r="C159" s="4">
        <v>33</v>
      </c>
      <c r="D159" s="6">
        <v>1</v>
      </c>
      <c r="E159" s="6">
        <v>0</v>
      </c>
      <c r="F159" s="4">
        <v>1</v>
      </c>
      <c r="G159" s="4" t="str">
        <f t="shared" si="8"/>
        <v>insert into game_score (id, matchid, squad, goals, points, time_type) values (1612, 379, 33, 1, 0, 1);</v>
      </c>
    </row>
    <row r="160" spans="1:7" x14ac:dyDescent="0.25">
      <c r="A160" s="4">
        <f t="shared" si="9"/>
        <v>1613</v>
      </c>
      <c r="B160" s="4">
        <f>B158</f>
        <v>379</v>
      </c>
      <c r="C160" s="4">
        <v>20</v>
      </c>
      <c r="D160" s="6">
        <v>0</v>
      </c>
      <c r="E160" s="6">
        <v>0</v>
      </c>
      <c r="F160" s="4">
        <v>2</v>
      </c>
      <c r="G160" s="4" t="str">
        <f t="shared" si="8"/>
        <v>insert into game_score (id, matchid, squad, goals, points, time_type) values (1613, 379, 20, 0, 0, 2);</v>
      </c>
    </row>
    <row r="161" spans="1:7" x14ac:dyDescent="0.25">
      <c r="A161" s="4">
        <f t="shared" si="9"/>
        <v>1614</v>
      </c>
      <c r="B161" s="4">
        <f>B158</f>
        <v>379</v>
      </c>
      <c r="C161" s="4">
        <v>20</v>
      </c>
      <c r="D161" s="6">
        <v>0</v>
      </c>
      <c r="E161" s="6">
        <v>0</v>
      </c>
      <c r="F161" s="4">
        <v>1</v>
      </c>
      <c r="G161" s="4" t="str">
        <f t="shared" si="8"/>
        <v>insert into game_score (id, matchid, squad, goals, points, time_type) values (1614, 379, 20, 0, 0, 1);</v>
      </c>
    </row>
    <row r="162" spans="1:7" x14ac:dyDescent="0.25">
      <c r="A162" s="3">
        <f t="shared" si="9"/>
        <v>1615</v>
      </c>
      <c r="B162" s="3">
        <f>B158+1</f>
        <v>380</v>
      </c>
      <c r="C162" s="3">
        <v>55</v>
      </c>
      <c r="D162" s="5">
        <v>1</v>
      </c>
      <c r="E162" s="5">
        <v>0</v>
      </c>
      <c r="F162" s="3">
        <v>2</v>
      </c>
      <c r="G162" s="3" t="str">
        <f t="shared" si="8"/>
        <v>insert into game_score (id, matchid, squad, goals, points, time_type) values (1615, 380, 55, 1, 0, 2);</v>
      </c>
    </row>
    <row r="163" spans="1:7" x14ac:dyDescent="0.25">
      <c r="A163" s="3">
        <f t="shared" si="9"/>
        <v>1616</v>
      </c>
      <c r="B163" s="3">
        <f>B162</f>
        <v>380</v>
      </c>
      <c r="C163" s="3">
        <v>55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(1616, 380, 55, 0, 0, 1);</v>
      </c>
    </row>
    <row r="164" spans="1:7" x14ac:dyDescent="0.25">
      <c r="A164" s="3">
        <f t="shared" si="9"/>
        <v>1617</v>
      </c>
      <c r="B164" s="3">
        <f t="shared" ref="B164:B171" si="10">B162</f>
        <v>380</v>
      </c>
      <c r="C164" s="3">
        <v>1613</v>
      </c>
      <c r="D164" s="5">
        <v>1</v>
      </c>
      <c r="E164" s="5">
        <v>0</v>
      </c>
      <c r="F164" s="3">
        <v>2</v>
      </c>
      <c r="G164" s="3" t="str">
        <f t="shared" si="8"/>
        <v>insert into game_score (id, matchid, squad, goals, points, time_type) values (1617, 380, 1613, 1, 0, 2);</v>
      </c>
    </row>
    <row r="165" spans="1:7" x14ac:dyDescent="0.25">
      <c r="A165" s="3">
        <f t="shared" si="9"/>
        <v>1618</v>
      </c>
      <c r="B165" s="3">
        <f t="shared" si="10"/>
        <v>380</v>
      </c>
      <c r="C165" s="3">
        <v>1613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(1618, 380, 1613, 0, 0, 1);</v>
      </c>
    </row>
    <row r="166" spans="1:7" x14ac:dyDescent="0.25">
      <c r="A166" s="3">
        <f t="shared" si="9"/>
        <v>1619</v>
      </c>
      <c r="B166" s="3">
        <f t="shared" si="10"/>
        <v>380</v>
      </c>
      <c r="C166" s="3">
        <v>55</v>
      </c>
      <c r="D166" s="5">
        <v>1</v>
      </c>
      <c r="E166" s="5">
        <v>1</v>
      </c>
      <c r="F166" s="3">
        <v>4</v>
      </c>
      <c r="G166" s="3" t="str">
        <f t="shared" si="8"/>
        <v>insert into game_score (id, matchid, squad, goals, points, time_type) values (1619, 380, 55, 1, 1, 4);</v>
      </c>
    </row>
    <row r="167" spans="1:7" x14ac:dyDescent="0.25">
      <c r="A167" s="3">
        <f t="shared" si="9"/>
        <v>1620</v>
      </c>
      <c r="B167" s="3">
        <f t="shared" si="10"/>
        <v>380</v>
      </c>
      <c r="C167" s="3">
        <v>55</v>
      </c>
      <c r="D167" s="5">
        <v>1</v>
      </c>
      <c r="E167" s="5">
        <v>0</v>
      </c>
      <c r="F167" s="3">
        <v>3</v>
      </c>
      <c r="G167" s="3" t="str">
        <f t="shared" si="8"/>
        <v>insert into game_score (id, matchid, squad, goals, points, time_type) values (1620, 380, 55, 1, 0, 3);</v>
      </c>
    </row>
    <row r="168" spans="1:7" x14ac:dyDescent="0.25">
      <c r="A168" s="3">
        <f t="shared" si="9"/>
        <v>1621</v>
      </c>
      <c r="B168" s="3">
        <f t="shared" si="10"/>
        <v>380</v>
      </c>
      <c r="C168" s="3">
        <v>1613</v>
      </c>
      <c r="D168" s="5">
        <v>1</v>
      </c>
      <c r="E168" s="5">
        <v>1</v>
      </c>
      <c r="F168" s="3">
        <v>4</v>
      </c>
      <c r="G168" s="3" t="str">
        <f t="shared" si="8"/>
        <v>insert into game_score (id, matchid, squad, goals, points, time_type) values (1621, 380, 1613, 1, 1, 4);</v>
      </c>
    </row>
    <row r="169" spans="1:7" x14ac:dyDescent="0.25">
      <c r="A169" s="3">
        <f t="shared" si="9"/>
        <v>1622</v>
      </c>
      <c r="B169" s="3">
        <f t="shared" si="10"/>
        <v>380</v>
      </c>
      <c r="C169" s="3">
        <v>1613</v>
      </c>
      <c r="D169" s="5">
        <v>1</v>
      </c>
      <c r="E169" s="5">
        <v>0</v>
      </c>
      <c r="F169" s="3">
        <v>3</v>
      </c>
      <c r="G169" s="3" t="str">
        <f t="shared" si="8"/>
        <v>insert into game_score (id, matchid, squad, goals, points, time_type) values (1622, 380, 1613, 1, 0, 3);</v>
      </c>
    </row>
    <row r="170" spans="1:7" x14ac:dyDescent="0.25">
      <c r="A170" s="3">
        <f t="shared" si="9"/>
        <v>1623</v>
      </c>
      <c r="B170" s="3">
        <f t="shared" si="10"/>
        <v>380</v>
      </c>
      <c r="C170" s="3">
        <v>55</v>
      </c>
      <c r="D170" s="5">
        <v>4</v>
      </c>
      <c r="E170" s="5">
        <v>0</v>
      </c>
      <c r="F170" s="3">
        <v>7</v>
      </c>
      <c r="G170" s="3" t="str">
        <f t="shared" si="8"/>
        <v>insert into game_score (id, matchid, squad, goals, points, time_type) values (1623, 380, 55, 4, 0, 7);</v>
      </c>
    </row>
    <row r="171" spans="1:7" x14ac:dyDescent="0.25">
      <c r="A171" s="3">
        <f t="shared" si="9"/>
        <v>1624</v>
      </c>
      <c r="B171" s="3">
        <f t="shared" si="10"/>
        <v>380</v>
      </c>
      <c r="C171" s="3">
        <v>1613</v>
      </c>
      <c r="D171" s="5">
        <v>2</v>
      </c>
      <c r="E171" s="5">
        <v>0</v>
      </c>
      <c r="F171" s="3">
        <v>7</v>
      </c>
      <c r="G171" s="3" t="str">
        <f t="shared" si="8"/>
        <v>insert into game_score (id, matchid, squad, goals, points, time_type) values (1624, 380, 1613, 2, 0, 7);</v>
      </c>
    </row>
    <row r="172" spans="1:7" x14ac:dyDescent="0.25">
      <c r="A172" s="4">
        <f t="shared" si="9"/>
        <v>1625</v>
      </c>
      <c r="B172" s="4">
        <f>B162+1</f>
        <v>381</v>
      </c>
      <c r="C172" s="4">
        <v>38</v>
      </c>
      <c r="D172" s="6">
        <v>5</v>
      </c>
      <c r="E172" s="6">
        <v>2</v>
      </c>
      <c r="F172" s="4">
        <v>2</v>
      </c>
      <c r="G172" s="4" t="str">
        <f t="shared" si="8"/>
        <v>insert into game_score (id, matchid, squad, goals, points, time_type) values (1625, 381, 38, 5, 2, 2);</v>
      </c>
    </row>
    <row r="173" spans="1:7" x14ac:dyDescent="0.25">
      <c r="A173" s="4">
        <f t="shared" si="9"/>
        <v>1626</v>
      </c>
      <c r="B173" s="4">
        <f>B172</f>
        <v>381</v>
      </c>
      <c r="C173" s="4">
        <v>38</v>
      </c>
      <c r="D173" s="6">
        <v>2</v>
      </c>
      <c r="E173" s="6">
        <v>0</v>
      </c>
      <c r="F173" s="4">
        <v>1</v>
      </c>
      <c r="G173" s="4" t="str">
        <f t="shared" si="8"/>
        <v>insert into game_score (id, matchid, squad, goals, points, time_type) values (1626, 381, 38, 2, 0, 1);</v>
      </c>
    </row>
    <row r="174" spans="1:7" x14ac:dyDescent="0.25">
      <c r="A174" s="4">
        <f t="shared" si="9"/>
        <v>1627</v>
      </c>
      <c r="B174" s="4">
        <f>B172</f>
        <v>381</v>
      </c>
      <c r="C174" s="4">
        <v>49228</v>
      </c>
      <c r="D174" s="6">
        <v>2</v>
      </c>
      <c r="E174" s="6">
        <v>0</v>
      </c>
      <c r="F174" s="4">
        <v>2</v>
      </c>
      <c r="G174" s="4" t="str">
        <f t="shared" si="8"/>
        <v>insert into game_score (id, matchid, squad, goals, points, time_type) values (1627, 381, 49228, 2, 0, 2);</v>
      </c>
    </row>
    <row r="175" spans="1:7" x14ac:dyDescent="0.25">
      <c r="A175" s="4">
        <f t="shared" si="9"/>
        <v>1628</v>
      </c>
      <c r="B175" s="4">
        <f>B172</f>
        <v>381</v>
      </c>
      <c r="C175" s="4">
        <v>49228</v>
      </c>
      <c r="D175" s="6">
        <v>2</v>
      </c>
      <c r="E175" s="6">
        <v>0</v>
      </c>
      <c r="F175" s="4">
        <v>1</v>
      </c>
      <c r="G175" s="4" t="str">
        <f t="shared" si="8"/>
        <v>insert into game_score (id, matchid, squad, goals, points, time_type) values (1628, 381, 49228, 2, 0, 1);</v>
      </c>
    </row>
    <row r="176" spans="1:7" x14ac:dyDescent="0.25">
      <c r="A176" s="3">
        <f t="shared" si="9"/>
        <v>1629</v>
      </c>
      <c r="B176" s="3">
        <f>B172+1</f>
        <v>382</v>
      </c>
      <c r="C176" s="3">
        <v>33</v>
      </c>
      <c r="D176" s="5">
        <v>2</v>
      </c>
      <c r="E176" s="5">
        <v>0</v>
      </c>
      <c r="F176" s="3">
        <v>2</v>
      </c>
      <c r="G176" s="3" t="str">
        <f t="shared" si="8"/>
        <v>insert into game_score (id, matchid, squad, goals, points, time_type) values (1629, 382, 33, 2, 0, 2);</v>
      </c>
    </row>
    <row r="177" spans="1:7" x14ac:dyDescent="0.25">
      <c r="A177" s="3">
        <f t="shared" si="9"/>
        <v>1630</v>
      </c>
      <c r="B177" s="3">
        <f>B176</f>
        <v>382</v>
      </c>
      <c r="C177" s="3">
        <v>33</v>
      </c>
      <c r="D177" s="5">
        <v>2</v>
      </c>
      <c r="E177" s="5">
        <v>0</v>
      </c>
      <c r="F177" s="3">
        <v>1</v>
      </c>
      <c r="G177" s="3" t="str">
        <f t="shared" si="8"/>
        <v>insert into game_score (id, matchid, squad, goals, points, time_type) values (1630, 382, 33, 2, 0, 1);</v>
      </c>
    </row>
    <row r="178" spans="1:7" x14ac:dyDescent="0.25">
      <c r="A178" s="3">
        <f t="shared" si="9"/>
        <v>1631</v>
      </c>
      <c r="B178" s="3">
        <f>B176</f>
        <v>382</v>
      </c>
      <c r="C178" s="3">
        <v>38</v>
      </c>
      <c r="D178" s="5">
        <v>2</v>
      </c>
      <c r="E178" s="5">
        <v>0</v>
      </c>
      <c r="F178" s="3">
        <v>2</v>
      </c>
      <c r="G178" s="3" t="str">
        <f t="shared" si="8"/>
        <v>insert into game_score (id, matchid, squad, goals, points, time_type) values (1631, 382, 38, 2, 0, 2);</v>
      </c>
    </row>
    <row r="179" spans="1:7" x14ac:dyDescent="0.25">
      <c r="A179" s="3">
        <f t="shared" si="9"/>
        <v>1632</v>
      </c>
      <c r="B179" s="3">
        <f>B176</f>
        <v>382</v>
      </c>
      <c r="C179" s="3">
        <v>38</v>
      </c>
      <c r="D179" s="5">
        <v>0</v>
      </c>
      <c r="E179" s="5">
        <v>0</v>
      </c>
      <c r="F179" s="3">
        <v>1</v>
      </c>
      <c r="G179" s="3" t="str">
        <f t="shared" si="8"/>
        <v>insert into game_score (id, matchid, squad, goals, points, time_type) values (1632, 382, 38, 0, 0, 1);</v>
      </c>
    </row>
    <row r="180" spans="1:7" x14ac:dyDescent="0.25">
      <c r="A180" s="3">
        <f t="shared" si="9"/>
        <v>1633</v>
      </c>
      <c r="B180" s="3">
        <f>B177</f>
        <v>382</v>
      </c>
      <c r="C180" s="3">
        <v>33</v>
      </c>
      <c r="D180" s="5">
        <v>4</v>
      </c>
      <c r="E180" s="5">
        <v>2</v>
      </c>
      <c r="F180" s="3">
        <v>4</v>
      </c>
      <c r="G180" s="3" t="str">
        <f t="shared" si="8"/>
        <v>insert into game_score (id, matchid, squad, goals, points, time_type) values (1633, 382, 33, 4, 2, 4);</v>
      </c>
    </row>
    <row r="181" spans="1:7" x14ac:dyDescent="0.25">
      <c r="A181" s="3">
        <f t="shared" si="9"/>
        <v>1634</v>
      </c>
      <c r="B181" s="3">
        <f>B178</f>
        <v>382</v>
      </c>
      <c r="C181" s="3">
        <v>33</v>
      </c>
      <c r="D181" s="5">
        <v>3</v>
      </c>
      <c r="E181" s="5">
        <v>0</v>
      </c>
      <c r="F181" s="3">
        <v>3</v>
      </c>
      <c r="G181" s="3" t="str">
        <f t="shared" si="8"/>
        <v>insert into game_score (id, matchid, squad, goals, points, time_type) values (1634, 382, 33, 3, 0, 3);</v>
      </c>
    </row>
    <row r="182" spans="1:7" x14ac:dyDescent="0.25">
      <c r="A182" s="3">
        <f t="shared" si="9"/>
        <v>1635</v>
      </c>
      <c r="B182" s="3">
        <f>B179</f>
        <v>382</v>
      </c>
      <c r="C182" s="3">
        <v>38</v>
      </c>
      <c r="D182" s="5">
        <v>2</v>
      </c>
      <c r="E182" s="5">
        <v>0</v>
      </c>
      <c r="F182" s="3">
        <v>4</v>
      </c>
      <c r="G182" s="3" t="str">
        <f t="shared" si="8"/>
        <v>insert into game_score (id, matchid, squad, goals, points, time_type) values (1635, 382, 38, 2, 0, 4);</v>
      </c>
    </row>
    <row r="183" spans="1:7" x14ac:dyDescent="0.25">
      <c r="A183" s="3">
        <f t="shared" si="9"/>
        <v>1636</v>
      </c>
      <c r="B183" s="3">
        <f>B180</f>
        <v>382</v>
      </c>
      <c r="C183" s="3">
        <v>38</v>
      </c>
      <c r="D183" s="5">
        <v>2</v>
      </c>
      <c r="E183" s="5">
        <v>0</v>
      </c>
      <c r="F183" s="3">
        <v>3</v>
      </c>
      <c r="G183" s="3" t="str">
        <f t="shared" si="8"/>
        <v>insert into game_score (id, matchid, squad, goals, points, time_type) values (1636, 382, 38, 2, 0, 3);</v>
      </c>
    </row>
    <row r="184" spans="1:7" x14ac:dyDescent="0.25">
      <c r="A184" s="4">
        <f t="shared" si="9"/>
        <v>1637</v>
      </c>
      <c r="B184" s="4">
        <f>B176+1</f>
        <v>383</v>
      </c>
      <c r="C184" s="4">
        <v>39</v>
      </c>
      <c r="D184" s="6">
        <v>1</v>
      </c>
      <c r="E184" s="6">
        <v>0</v>
      </c>
      <c r="F184" s="4">
        <v>2</v>
      </c>
      <c r="G184" s="4" t="str">
        <f t="shared" si="8"/>
        <v>insert into game_score (id, matchid, squad, goals, points, time_type) values (1637, 383, 39, 1, 0, 2);</v>
      </c>
    </row>
    <row r="185" spans="1:7" x14ac:dyDescent="0.25">
      <c r="A185" s="4">
        <f t="shared" si="9"/>
        <v>1638</v>
      </c>
      <c r="B185" s="4">
        <f>B184</f>
        <v>383</v>
      </c>
      <c r="C185" s="4">
        <v>39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(1638, 383, 39, 0, 0, 1);</v>
      </c>
    </row>
    <row r="186" spans="1:7" x14ac:dyDescent="0.25">
      <c r="A186" s="4">
        <f t="shared" si="9"/>
        <v>1639</v>
      </c>
      <c r="B186" s="4">
        <f>B184</f>
        <v>383</v>
      </c>
      <c r="C186" s="4">
        <v>55</v>
      </c>
      <c r="D186" s="6">
        <v>1</v>
      </c>
      <c r="E186" s="6">
        <v>0</v>
      </c>
      <c r="F186" s="4">
        <v>2</v>
      </c>
      <c r="G186" s="4" t="str">
        <f t="shared" si="8"/>
        <v>insert into game_score (id, matchid, squad, goals, points, time_type) values (1639, 383, 55, 1, 0, 2);</v>
      </c>
    </row>
    <row r="187" spans="1:7" x14ac:dyDescent="0.25">
      <c r="A187" s="4">
        <f t="shared" si="9"/>
        <v>1640</v>
      </c>
      <c r="B187" s="4">
        <f>B184</f>
        <v>383</v>
      </c>
      <c r="C187" s="4">
        <v>55</v>
      </c>
      <c r="D187" s="6">
        <v>0</v>
      </c>
      <c r="E187" s="6">
        <v>0</v>
      </c>
      <c r="F187" s="4">
        <v>1</v>
      </c>
      <c r="G187" s="4" t="str">
        <f t="shared" si="8"/>
        <v>insert into game_score (id, matchid, squad, goals, points, time_type) values (1640, 383, 55, 0, 0, 1);</v>
      </c>
    </row>
    <row r="188" spans="1:7" x14ac:dyDescent="0.25">
      <c r="A188" s="4">
        <f t="shared" si="9"/>
        <v>1641</v>
      </c>
      <c r="B188" s="4">
        <f>B185</f>
        <v>383</v>
      </c>
      <c r="C188" s="4">
        <v>39</v>
      </c>
      <c r="D188" s="6">
        <v>2</v>
      </c>
      <c r="E188" s="6">
        <v>2</v>
      </c>
      <c r="F188" s="4">
        <v>4</v>
      </c>
      <c r="G188" s="4" t="str">
        <f t="shared" si="8"/>
        <v>insert into game_score (id, matchid, squad, goals, points, time_type) values (1641, 383, 39, 2, 2, 4);</v>
      </c>
    </row>
    <row r="189" spans="1:7" x14ac:dyDescent="0.25">
      <c r="A189" s="4">
        <f t="shared" si="9"/>
        <v>1642</v>
      </c>
      <c r="B189" s="4">
        <f>B186</f>
        <v>383</v>
      </c>
      <c r="C189" s="4">
        <v>39</v>
      </c>
      <c r="D189" s="6">
        <v>2</v>
      </c>
      <c r="E189" s="6">
        <v>0</v>
      </c>
      <c r="F189" s="4">
        <v>3</v>
      </c>
      <c r="G189" s="4" t="str">
        <f t="shared" si="8"/>
        <v>insert into game_score (id, matchid, squad, goals, points, time_type) values (1642, 383, 39, 2, 0, 3);</v>
      </c>
    </row>
    <row r="190" spans="1:7" x14ac:dyDescent="0.25">
      <c r="A190" s="4">
        <f t="shared" si="9"/>
        <v>1643</v>
      </c>
      <c r="B190" s="4">
        <f>B187</f>
        <v>383</v>
      </c>
      <c r="C190" s="4">
        <v>55</v>
      </c>
      <c r="D190" s="6">
        <v>1</v>
      </c>
      <c r="E190" s="6">
        <v>0</v>
      </c>
      <c r="F190" s="4">
        <v>4</v>
      </c>
      <c r="G190" s="4" t="str">
        <f t="shared" si="8"/>
        <v>insert into game_score (id, matchid, squad, goals, points, time_type) values (1643, 383, 55, 1, 0, 4);</v>
      </c>
    </row>
    <row r="191" spans="1:7" x14ac:dyDescent="0.25">
      <c r="A191" s="4">
        <f t="shared" si="9"/>
        <v>1644</v>
      </c>
      <c r="B191" s="4">
        <f>B188</f>
        <v>383</v>
      </c>
      <c r="C191" s="4">
        <v>55</v>
      </c>
      <c r="D191" s="6">
        <v>1</v>
      </c>
      <c r="E191" s="6">
        <v>0</v>
      </c>
      <c r="F191" s="4">
        <v>3</v>
      </c>
      <c r="G191" s="4" t="str">
        <f t="shared" si="8"/>
        <v>insert into game_score (id, matchid, squad, goals, points, time_type) values (1644, 383, 55, 1, 0, 3);</v>
      </c>
    </row>
    <row r="192" spans="1:7" x14ac:dyDescent="0.25">
      <c r="A192" s="3">
        <f t="shared" si="9"/>
        <v>1645</v>
      </c>
      <c r="B192" s="3">
        <f>B184+1</f>
        <v>384</v>
      </c>
      <c r="C192" s="3">
        <v>38</v>
      </c>
      <c r="D192" s="5">
        <v>2</v>
      </c>
      <c r="E192" s="5">
        <v>2</v>
      </c>
      <c r="F192" s="3">
        <v>2</v>
      </c>
      <c r="G192" s="3" t="str">
        <f t="shared" si="8"/>
        <v>insert into game_score (id, matchid, squad, goals, points, time_type) values (1645, 384, 38, 2, 2, 2);</v>
      </c>
    </row>
    <row r="193" spans="1:7" x14ac:dyDescent="0.25">
      <c r="A193" s="3">
        <f t="shared" si="9"/>
        <v>1646</v>
      </c>
      <c r="B193" s="3">
        <f>B192</f>
        <v>384</v>
      </c>
      <c r="C193" s="3">
        <v>38</v>
      </c>
      <c r="D193" s="5">
        <v>0</v>
      </c>
      <c r="E193" s="5">
        <v>0</v>
      </c>
      <c r="F193" s="3">
        <v>1</v>
      </c>
      <c r="G193" s="3" t="str">
        <f t="shared" si="8"/>
        <v>insert into game_score (id, matchid, squad, goals, points, time_type) values (1646, 384, 38, 0, 0, 1);</v>
      </c>
    </row>
    <row r="194" spans="1:7" x14ac:dyDescent="0.25">
      <c r="A194" s="3">
        <f t="shared" si="9"/>
        <v>1647</v>
      </c>
      <c r="B194" s="3">
        <f>B192</f>
        <v>384</v>
      </c>
      <c r="C194" s="3">
        <v>33</v>
      </c>
      <c r="D194" s="5">
        <v>1</v>
      </c>
      <c r="E194" s="5">
        <v>0</v>
      </c>
      <c r="F194" s="3">
        <v>2</v>
      </c>
      <c r="G194" s="3" t="str">
        <f t="shared" si="8"/>
        <v>insert into game_score (id, matchid, squad, goals, points, time_type) values (1647, 384, 33, 1, 0, 2);</v>
      </c>
    </row>
    <row r="195" spans="1:7" x14ac:dyDescent="0.25">
      <c r="A195" s="3">
        <f t="shared" si="9"/>
        <v>1648</v>
      </c>
      <c r="B195" s="3">
        <f>B192</f>
        <v>384</v>
      </c>
      <c r="C195" s="3">
        <v>33</v>
      </c>
      <c r="D195" s="5">
        <v>1</v>
      </c>
      <c r="E195" s="5">
        <v>0</v>
      </c>
      <c r="F195" s="3">
        <v>1</v>
      </c>
      <c r="G195" s="3" t="str">
        <f t="shared" si="8"/>
        <v>insert into game_score (id, matchid, squad, goals, points, time_type) values (1648, 384, 33, 1, 0, 1);</v>
      </c>
    </row>
    <row r="196" spans="1:7" x14ac:dyDescent="0.25">
      <c r="A196" s="4">
        <f t="shared" si="9"/>
        <v>1649</v>
      </c>
      <c r="B196" s="4">
        <f>B192+1</f>
        <v>385</v>
      </c>
      <c r="C196" s="4">
        <v>33</v>
      </c>
      <c r="D196" s="6">
        <v>2</v>
      </c>
      <c r="E196" s="6">
        <v>2</v>
      </c>
      <c r="F196" s="4">
        <v>2</v>
      </c>
      <c r="G196" s="4" t="str">
        <f t="shared" si="8"/>
        <v>insert into game_score (id, matchid, squad, goals, points, time_type) values (1649, 385, 33, 2, 2, 2);</v>
      </c>
    </row>
    <row r="197" spans="1:7" x14ac:dyDescent="0.25">
      <c r="A197" s="4">
        <f t="shared" si="9"/>
        <v>1650</v>
      </c>
      <c r="B197" s="4">
        <f>B196</f>
        <v>385</v>
      </c>
      <c r="C197" s="4">
        <v>33</v>
      </c>
      <c r="D197" s="6">
        <v>0</v>
      </c>
      <c r="E197" s="6">
        <v>0</v>
      </c>
      <c r="F197" s="4">
        <v>1</v>
      </c>
      <c r="G197" s="4" t="str">
        <f t="shared" si="8"/>
        <v>insert into game_score (id, matchid, squad, goals, points, time_type) values (1650, 385, 33, 0, 0, 1);</v>
      </c>
    </row>
    <row r="198" spans="1:7" x14ac:dyDescent="0.25">
      <c r="A198" s="4">
        <f t="shared" si="9"/>
        <v>1651</v>
      </c>
      <c r="B198" s="4">
        <f>B196</f>
        <v>385</v>
      </c>
      <c r="C198" s="4">
        <v>55</v>
      </c>
      <c r="D198" s="6">
        <v>0</v>
      </c>
      <c r="E198" s="6">
        <v>0</v>
      </c>
      <c r="F198" s="4">
        <v>2</v>
      </c>
      <c r="G198" s="4" t="str">
        <f t="shared" si="8"/>
        <v>insert into game_score (id, matchid, squad, goals, points, time_type) values (1651, 385, 55, 0, 0, 2);</v>
      </c>
    </row>
    <row r="199" spans="1:7" x14ac:dyDescent="0.25">
      <c r="A199" s="4">
        <f t="shared" si="9"/>
        <v>1652</v>
      </c>
      <c r="B199" s="4">
        <f>B196</f>
        <v>385</v>
      </c>
      <c r="C199" s="4">
        <v>55</v>
      </c>
      <c r="D199" s="6">
        <v>0</v>
      </c>
      <c r="E199" s="6">
        <v>0</v>
      </c>
      <c r="F199" s="4">
        <v>1</v>
      </c>
      <c r="G199" s="4" t="str">
        <f t="shared" si="8"/>
        <v>insert into game_score (id, matchid, squad, goals, points, time_type) values (1652, 385,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'1900'!A3+1</f>
        <v>3</v>
      </c>
      <c r="B2" s="2" t="str">
        <f>"1904-11-16"</f>
        <v>1904-11-16</v>
      </c>
      <c r="C2">
        <v>10</v>
      </c>
      <c r="D2">
        <v>1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(3, '1904-11-16', 10, 1);</v>
      </c>
    </row>
    <row r="3" spans="1:7" x14ac:dyDescent="0.25">
      <c r="A3">
        <f>A2+1</f>
        <v>4</v>
      </c>
      <c r="B3" s="2" t="str">
        <f>"1904-11-17"</f>
        <v>1904-11-17</v>
      </c>
      <c r="C3">
        <v>10</v>
      </c>
      <c r="D3">
        <f t="shared" ref="D3:D5" si="1">D2</f>
        <v>1</v>
      </c>
      <c r="G3" t="str">
        <f t="shared" si="0"/>
        <v>insert into game (matchid, matchdate, game_type, country) values (4, '1904-11-17', 10, 1);</v>
      </c>
    </row>
    <row r="4" spans="1:7" x14ac:dyDescent="0.25">
      <c r="A4">
        <f t="shared" ref="A4:A5" si="2">A3+1</f>
        <v>5</v>
      </c>
      <c r="B4" s="2" t="str">
        <f>"1904-11-20"</f>
        <v>1904-11-20</v>
      </c>
      <c r="C4">
        <v>10</v>
      </c>
      <c r="D4">
        <f t="shared" si="1"/>
        <v>1</v>
      </c>
      <c r="G4" t="str">
        <f t="shared" si="0"/>
        <v>insert into game (matchid, matchdate, game_type, country) values (5, '1904-11-20', 10, 1);</v>
      </c>
    </row>
    <row r="5" spans="1:7" x14ac:dyDescent="0.25">
      <c r="A5">
        <f t="shared" si="2"/>
        <v>6</v>
      </c>
      <c r="B5" s="2" t="str">
        <f>"1904-11-23"</f>
        <v>1904-11-23</v>
      </c>
      <c r="C5">
        <v>11</v>
      </c>
      <c r="D5">
        <f t="shared" si="1"/>
        <v>1</v>
      </c>
      <c r="G5" t="str">
        <f t="shared" si="0"/>
        <v>insert into game (matchid, matchdate, game_type, country) values (6, '1904-11-23', 11, 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'1900'!A13 + 1</f>
        <v>9</v>
      </c>
      <c r="B8" s="3">
        <f>A2</f>
        <v>3</v>
      </c>
      <c r="C8" s="3">
        <v>13141850</v>
      </c>
      <c r="D8" s="3">
        <v>0</v>
      </c>
      <c r="E8" s="3">
        <v>0</v>
      </c>
      <c r="F8" s="3">
        <v>2</v>
      </c>
      <c r="G8" s="3" t="str">
        <f t="shared" ref="G8:G29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(9, 3, 13141850, 0, 0, 2);</v>
      </c>
    </row>
    <row r="9" spans="1:7" x14ac:dyDescent="0.25">
      <c r="A9" s="3">
        <f>A8+1</f>
        <v>10</v>
      </c>
      <c r="B9" s="3">
        <f>B8</f>
        <v>3</v>
      </c>
      <c r="C9" s="3">
        <v>13141850</v>
      </c>
      <c r="D9" s="3">
        <v>0</v>
      </c>
      <c r="E9" s="3">
        <v>0</v>
      </c>
      <c r="F9" s="3">
        <v>1</v>
      </c>
      <c r="G9" s="3" t="str">
        <f t="shared" si="3"/>
        <v>insert into game_score (id, matchid, squad, goals, points, time_type) values (10, 3, 13141850, 0, 0, 1);</v>
      </c>
    </row>
    <row r="10" spans="1:7" x14ac:dyDescent="0.25">
      <c r="A10" s="3">
        <f t="shared" ref="A10:A29" si="4">A9+1</f>
        <v>11</v>
      </c>
      <c r="B10" s="3">
        <f>B8</f>
        <v>3</v>
      </c>
      <c r="C10" s="3">
        <v>1519</v>
      </c>
      <c r="D10" s="3">
        <v>7</v>
      </c>
      <c r="E10" s="3">
        <v>2</v>
      </c>
      <c r="F10" s="3">
        <v>2</v>
      </c>
      <c r="G10" s="3" t="str">
        <f t="shared" si="3"/>
        <v>insert into game_score (id, matchid, squad, goals, points, time_type) values (11, 3, 1519, 7, 2, 2);</v>
      </c>
    </row>
    <row r="11" spans="1:7" x14ac:dyDescent="0.25">
      <c r="A11" s="3">
        <f t="shared" si="4"/>
        <v>12</v>
      </c>
      <c r="B11" s="3">
        <f>B8</f>
        <v>3</v>
      </c>
      <c r="C11" s="3">
        <v>1519</v>
      </c>
      <c r="D11" s="3">
        <v>4</v>
      </c>
      <c r="E11" s="3">
        <v>0</v>
      </c>
      <c r="F11" s="3">
        <v>1</v>
      </c>
      <c r="G11" s="3" t="str">
        <f t="shared" si="3"/>
        <v>insert into game_score (id, matchid, squad, goals, points, time_type) values (12, 3, 1519, 4, 0, 1);</v>
      </c>
    </row>
    <row r="12" spans="1:7" x14ac:dyDescent="0.25">
      <c r="A12" s="4">
        <f>A11+1</f>
        <v>13</v>
      </c>
      <c r="B12" s="4">
        <f>B8+1</f>
        <v>4</v>
      </c>
      <c r="C12" s="4">
        <v>13141015</v>
      </c>
      <c r="D12" s="4">
        <v>0</v>
      </c>
      <c r="E12" s="4">
        <v>0</v>
      </c>
      <c r="F12" s="4">
        <v>2</v>
      </c>
      <c r="G12" t="str">
        <f t="shared" si="3"/>
        <v>insert into game_score (id, matchid, squad, goals, points, time_type) values (13, 4, 13141015, 0, 0, 2);</v>
      </c>
    </row>
    <row r="13" spans="1:7" x14ac:dyDescent="0.25">
      <c r="A13" s="4">
        <f t="shared" si="4"/>
        <v>14</v>
      </c>
      <c r="B13" s="4">
        <f>B12</f>
        <v>4</v>
      </c>
      <c r="C13" s="4">
        <v>13141015</v>
      </c>
      <c r="D13" s="4">
        <v>0</v>
      </c>
      <c r="E13" s="4">
        <v>0</v>
      </c>
      <c r="F13" s="4">
        <v>1</v>
      </c>
      <c r="G13" t="str">
        <f t="shared" si="3"/>
        <v>insert into game_score (id, matchid, squad, goals, points, time_type) values (14, 4, 13141015, 0, 0, 1);</v>
      </c>
    </row>
    <row r="14" spans="1:7" x14ac:dyDescent="0.25">
      <c r="A14" s="4">
        <f t="shared" si="4"/>
        <v>15</v>
      </c>
      <c r="B14" s="4">
        <f>B12</f>
        <v>4</v>
      </c>
      <c r="C14" s="4">
        <v>1519</v>
      </c>
      <c r="D14" s="4">
        <v>4</v>
      </c>
      <c r="E14" s="4">
        <v>2</v>
      </c>
      <c r="F14" s="4">
        <v>2</v>
      </c>
      <c r="G14" t="str">
        <f t="shared" si="3"/>
        <v>insert into game_score (id, matchid, squad, goals, points, time_type) values (15, 4, 1519, 4, 2, 2);</v>
      </c>
    </row>
    <row r="15" spans="1:7" x14ac:dyDescent="0.25">
      <c r="A15" s="4">
        <f t="shared" si="4"/>
        <v>16</v>
      </c>
      <c r="B15" s="4">
        <f>B12</f>
        <v>4</v>
      </c>
      <c r="C15" s="4">
        <v>1519</v>
      </c>
      <c r="D15" s="4">
        <v>0</v>
      </c>
      <c r="E15" s="4">
        <v>0</v>
      </c>
      <c r="F15" s="4">
        <v>1</v>
      </c>
      <c r="G15" t="str">
        <f t="shared" si="3"/>
        <v>insert into game_score (id, matchid, squad, goals, points, time_type) values (16, 4, 1519, 0, 0, 1);</v>
      </c>
    </row>
    <row r="16" spans="1:7" x14ac:dyDescent="0.25">
      <c r="A16" s="3">
        <f t="shared" si="4"/>
        <v>17</v>
      </c>
      <c r="B16" s="3">
        <f>B12+1</f>
        <v>5</v>
      </c>
      <c r="C16" s="3">
        <v>13141015</v>
      </c>
      <c r="D16" s="3">
        <v>0</v>
      </c>
      <c r="E16" s="3">
        <v>0</v>
      </c>
      <c r="F16" s="3">
        <v>2</v>
      </c>
      <c r="G16" s="3" t="str">
        <f t="shared" si="3"/>
        <v>insert into game_score (id, matchid, squad, goals, points, time_type) values (17, 5, 13141015, 0, 0, 2);</v>
      </c>
    </row>
    <row r="17" spans="1:7" x14ac:dyDescent="0.25">
      <c r="A17" s="3">
        <f t="shared" si="4"/>
        <v>18</v>
      </c>
      <c r="B17" s="3">
        <f>B16</f>
        <v>5</v>
      </c>
      <c r="C17" s="3">
        <v>13141015</v>
      </c>
      <c r="D17" s="3">
        <v>0</v>
      </c>
      <c r="E17" s="3">
        <v>0</v>
      </c>
      <c r="F17" s="3">
        <v>1</v>
      </c>
      <c r="G17" s="3" t="str">
        <f t="shared" si="3"/>
        <v>insert into game_score (id, matchid, squad, goals, points, time_type) values (18, 5, 13141015, 0, 0, 1);</v>
      </c>
    </row>
    <row r="18" spans="1:7" x14ac:dyDescent="0.25">
      <c r="A18" s="3">
        <f t="shared" si="4"/>
        <v>19</v>
      </c>
      <c r="B18" s="3">
        <f>B16</f>
        <v>5</v>
      </c>
      <c r="C18" s="3">
        <v>13141850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(19, 5, 13141850, 0, 0, 2);</v>
      </c>
    </row>
    <row r="19" spans="1:7" x14ac:dyDescent="0.25">
      <c r="A19" s="3">
        <f t="shared" si="4"/>
        <v>20</v>
      </c>
      <c r="B19" s="3">
        <f t="shared" ref="B19:B25" si="5">B16</f>
        <v>5</v>
      </c>
      <c r="C19" s="3">
        <v>13141850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(20, 5, 13141850, 0, 0, 1);</v>
      </c>
    </row>
    <row r="20" spans="1:7" x14ac:dyDescent="0.25">
      <c r="A20" s="3">
        <f t="shared" si="4"/>
        <v>21</v>
      </c>
      <c r="B20" s="3">
        <f t="shared" si="5"/>
        <v>5</v>
      </c>
      <c r="C20" s="3">
        <v>13141015</v>
      </c>
      <c r="D20" s="3">
        <v>0</v>
      </c>
      <c r="E20" s="3">
        <v>0</v>
      </c>
      <c r="F20" s="3">
        <v>4</v>
      </c>
      <c r="G20" s="3" t="str">
        <f t="shared" si="3"/>
        <v>insert into game_score (id, matchid, squad, goals, points, time_type) values (21, 5, 13141015, 0, 0, 4);</v>
      </c>
    </row>
    <row r="21" spans="1:7" x14ac:dyDescent="0.25">
      <c r="A21" s="3">
        <f t="shared" si="4"/>
        <v>22</v>
      </c>
      <c r="B21" s="3">
        <f t="shared" si="5"/>
        <v>5</v>
      </c>
      <c r="C21" s="3">
        <v>13141015</v>
      </c>
      <c r="D21" s="3">
        <v>0</v>
      </c>
      <c r="E21" s="3">
        <v>0</v>
      </c>
      <c r="F21" s="3">
        <v>3</v>
      </c>
      <c r="G21" s="3" t="str">
        <f t="shared" si="3"/>
        <v>insert into game_score (id, matchid, squad, goals, points, time_type) values (22, 5, 13141015, 0, 0, 3);</v>
      </c>
    </row>
    <row r="22" spans="1:7" x14ac:dyDescent="0.25">
      <c r="A22" s="3">
        <f t="shared" si="4"/>
        <v>23</v>
      </c>
      <c r="B22" s="3">
        <f t="shared" si="5"/>
        <v>5</v>
      </c>
      <c r="C22" s="3">
        <v>13141850</v>
      </c>
      <c r="D22" s="3">
        <v>0</v>
      </c>
      <c r="E22" s="3">
        <v>0</v>
      </c>
      <c r="F22" s="3">
        <v>4</v>
      </c>
      <c r="G22" s="3" t="str">
        <f t="shared" si="3"/>
        <v>insert into game_score (id, matchid, squad, goals, points, time_type) values (23, 5, 13141850, 0, 0, 4);</v>
      </c>
    </row>
    <row r="23" spans="1:7" x14ac:dyDescent="0.25">
      <c r="A23" s="3">
        <f t="shared" si="4"/>
        <v>24</v>
      </c>
      <c r="B23" s="3">
        <f t="shared" si="5"/>
        <v>5</v>
      </c>
      <c r="C23" s="3">
        <v>13141850</v>
      </c>
      <c r="D23" s="3">
        <v>0</v>
      </c>
      <c r="E23" s="3">
        <v>0</v>
      </c>
      <c r="F23" s="3">
        <v>3</v>
      </c>
      <c r="G23" s="3" t="str">
        <f t="shared" si="3"/>
        <v>insert into game_score (id, matchid, squad, goals, points, time_type) values (24, 5, 13141850, 0, 0, 3);</v>
      </c>
    </row>
    <row r="24" spans="1:7" x14ac:dyDescent="0.25">
      <c r="A24" s="3">
        <f t="shared" si="4"/>
        <v>25</v>
      </c>
      <c r="B24" s="3">
        <f t="shared" si="5"/>
        <v>5</v>
      </c>
      <c r="C24" s="3">
        <v>13141015</v>
      </c>
      <c r="D24" s="3">
        <v>0</v>
      </c>
      <c r="E24" s="3">
        <v>1</v>
      </c>
      <c r="F24" s="3">
        <v>5</v>
      </c>
      <c r="G24" s="3" t="str">
        <f t="shared" ref="G24:G25" si="6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(25, 5, 13141015, 0, 1, 5);</v>
      </c>
    </row>
    <row r="25" spans="1:7" x14ac:dyDescent="0.25">
      <c r="A25" s="3">
        <f t="shared" si="4"/>
        <v>26</v>
      </c>
      <c r="B25" s="3">
        <f t="shared" si="5"/>
        <v>5</v>
      </c>
      <c r="C25" s="3">
        <v>13141850</v>
      </c>
      <c r="D25" s="3">
        <v>0</v>
      </c>
      <c r="E25" s="3">
        <v>1</v>
      </c>
      <c r="F25" s="3">
        <v>5</v>
      </c>
      <c r="G25" s="3" t="str">
        <f t="shared" si="6"/>
        <v>insert into game_score (id, matchid, squad, goals, points, time_type) values (26, 5, 13141850, 0, 1, 5);</v>
      </c>
    </row>
    <row r="26" spans="1:7" x14ac:dyDescent="0.25">
      <c r="A26" s="4">
        <f>A25+1</f>
        <v>27</v>
      </c>
      <c r="B26" s="4">
        <f>B16+1</f>
        <v>6</v>
      </c>
      <c r="C26" s="4">
        <v>13141015</v>
      </c>
      <c r="D26" s="4">
        <v>0</v>
      </c>
      <c r="E26" s="4">
        <v>0</v>
      </c>
      <c r="F26" s="4">
        <v>2</v>
      </c>
      <c r="G26" t="str">
        <f t="shared" si="3"/>
        <v>insert into game_score (id, matchid, squad, goals, points, time_type) values (27, 6, 13141015, 0, 0, 2);</v>
      </c>
    </row>
    <row r="27" spans="1:7" x14ac:dyDescent="0.25">
      <c r="A27" s="4">
        <f t="shared" si="4"/>
        <v>28</v>
      </c>
      <c r="B27" s="4">
        <f>B26</f>
        <v>6</v>
      </c>
      <c r="C27" s="4">
        <v>13141015</v>
      </c>
      <c r="D27" s="4" t="s">
        <v>9</v>
      </c>
      <c r="E27" s="4">
        <v>0</v>
      </c>
      <c r="F27" s="4">
        <v>1</v>
      </c>
      <c r="G27" t="str">
        <f t="shared" si="3"/>
        <v>insert into game_score (id, matchid, squad, goals, points, time_type) values (28, 6, 13141015, null, 0, 1);</v>
      </c>
    </row>
    <row r="28" spans="1:7" x14ac:dyDescent="0.25">
      <c r="A28" s="4">
        <f t="shared" si="4"/>
        <v>29</v>
      </c>
      <c r="B28" s="4">
        <f>B26</f>
        <v>6</v>
      </c>
      <c r="C28" s="4">
        <v>13141850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(29, 6, 13141850, 2, 2, 2);</v>
      </c>
    </row>
    <row r="29" spans="1:7" x14ac:dyDescent="0.25">
      <c r="A29" s="4">
        <f t="shared" si="4"/>
        <v>30</v>
      </c>
      <c r="B29" s="4">
        <f>B26</f>
        <v>6</v>
      </c>
      <c r="C29" s="4">
        <v>13141850</v>
      </c>
      <c r="D29" s="4" t="s">
        <v>9</v>
      </c>
      <c r="E29" s="4">
        <v>0</v>
      </c>
      <c r="F29" s="4">
        <v>1</v>
      </c>
      <c r="G29" t="str">
        <f t="shared" si="3"/>
        <v>insert into game_score (id, matchid, squad, goals, points, time_type) values (30, 6, 13141850, null,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'1984'!A17+1</f>
        <v>121</v>
      </c>
      <c r="B2">
        <v>1988</v>
      </c>
      <c r="C2" t="s">
        <v>13</v>
      </c>
      <c r="D2">
        <v>86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(121, 1988, 'A', 86);</v>
      </c>
    </row>
    <row r="3" spans="1:7" x14ac:dyDescent="0.25">
      <c r="A3">
        <f>A2+1</f>
        <v>122</v>
      </c>
      <c r="B3">
        <f>B2</f>
        <v>1988</v>
      </c>
      <c r="C3" t="s">
        <v>13</v>
      </c>
      <c r="D3">
        <v>49228</v>
      </c>
      <c r="G3" t="str">
        <f t="shared" si="0"/>
        <v>insert into group_stage (id, tournament, group_code, squad) values (122, 1988, 'A', 49228);</v>
      </c>
    </row>
    <row r="4" spans="1:7" x14ac:dyDescent="0.25">
      <c r="A4">
        <f t="shared" ref="A4:A17" si="1">A3+1</f>
        <v>123</v>
      </c>
      <c r="B4">
        <f t="shared" ref="B4:B17" si="2">B3</f>
        <v>1988</v>
      </c>
      <c r="C4" t="s">
        <v>13</v>
      </c>
      <c r="D4">
        <v>46</v>
      </c>
      <c r="G4" t="str">
        <f t="shared" si="0"/>
        <v>insert into group_stage (id, tournament, group_code, squad) values (123, 1988, 'A', 46);</v>
      </c>
    </row>
    <row r="5" spans="1:7" x14ac:dyDescent="0.25">
      <c r="A5">
        <f t="shared" si="1"/>
        <v>124</v>
      </c>
      <c r="B5">
        <f t="shared" si="2"/>
        <v>1988</v>
      </c>
      <c r="C5" t="s">
        <v>13</v>
      </c>
      <c r="D5">
        <v>216</v>
      </c>
      <c r="G5" t="str">
        <f t="shared" si="0"/>
        <v>insert into group_stage (id, tournament, group_code, squad) values (124, 1988, 'A', 216);</v>
      </c>
    </row>
    <row r="6" spans="1:7" x14ac:dyDescent="0.25">
      <c r="A6">
        <f t="shared" si="1"/>
        <v>125</v>
      </c>
      <c r="B6">
        <f t="shared" si="2"/>
        <v>1988</v>
      </c>
      <c r="C6" t="s">
        <v>14</v>
      </c>
      <c r="D6">
        <v>260</v>
      </c>
      <c r="G6" t="str">
        <f t="shared" si="0"/>
        <v>insert into group_stage (id, tournament, group_code, squad) values (125, 1988, 'B', 260);</v>
      </c>
    </row>
    <row r="7" spans="1:7" x14ac:dyDescent="0.25">
      <c r="A7">
        <f t="shared" si="1"/>
        <v>126</v>
      </c>
      <c r="B7">
        <f t="shared" si="2"/>
        <v>1988</v>
      </c>
      <c r="C7" t="s">
        <v>14</v>
      </c>
      <c r="D7">
        <v>964</v>
      </c>
      <c r="G7" t="str">
        <f t="shared" si="0"/>
        <v>insert into group_stage (id, tournament, group_code, squad) values (126, 1988, 'B', 964);</v>
      </c>
    </row>
    <row r="8" spans="1:7" x14ac:dyDescent="0.25">
      <c r="A8">
        <f t="shared" si="1"/>
        <v>127</v>
      </c>
      <c r="B8">
        <f t="shared" si="2"/>
        <v>1988</v>
      </c>
      <c r="C8" t="s">
        <v>14</v>
      </c>
      <c r="D8">
        <v>39</v>
      </c>
      <c r="G8" t="str">
        <f t="shared" si="0"/>
        <v>insert into group_stage (id, tournament, group_code, squad) values (127, 1988, 'B', 39);</v>
      </c>
    </row>
    <row r="9" spans="1:7" x14ac:dyDescent="0.25">
      <c r="A9">
        <f t="shared" si="1"/>
        <v>128</v>
      </c>
      <c r="B9">
        <f t="shared" si="2"/>
        <v>1988</v>
      </c>
      <c r="C9" t="s">
        <v>14</v>
      </c>
      <c r="D9">
        <v>502</v>
      </c>
      <c r="G9" t="str">
        <f t="shared" si="0"/>
        <v>insert into group_stage (id, tournament, group_code, squad) values (128, 1988, 'B', 502);</v>
      </c>
    </row>
    <row r="10" spans="1:7" x14ac:dyDescent="0.25">
      <c r="A10">
        <f t="shared" si="1"/>
        <v>129</v>
      </c>
      <c r="B10">
        <f t="shared" si="2"/>
        <v>1988</v>
      </c>
      <c r="C10" t="s">
        <v>15</v>
      </c>
      <c r="D10">
        <v>82</v>
      </c>
      <c r="G10" t="str">
        <f t="shared" si="0"/>
        <v>insert into group_stage (id, tournament, group_code, squad) values (129, 1988, 'C', 82);</v>
      </c>
    </row>
    <row r="11" spans="1:7" x14ac:dyDescent="0.25">
      <c r="A11">
        <f t="shared" si="1"/>
        <v>130</v>
      </c>
      <c r="B11">
        <f t="shared" si="2"/>
        <v>1988</v>
      </c>
      <c r="C11" t="s">
        <v>15</v>
      </c>
      <c r="D11">
        <v>7097</v>
      </c>
      <c r="G11" t="str">
        <f t="shared" si="0"/>
        <v>insert into group_stage (id, tournament, group_code, squad) values (130, 1988, 'C', 7097);</v>
      </c>
    </row>
    <row r="12" spans="1:7" x14ac:dyDescent="0.25">
      <c r="A12">
        <f t="shared" si="1"/>
        <v>131</v>
      </c>
      <c r="B12">
        <f t="shared" si="2"/>
        <v>1988</v>
      </c>
      <c r="C12" t="s">
        <v>15</v>
      </c>
      <c r="D12">
        <v>1</v>
      </c>
      <c r="G12" t="str">
        <f t="shared" si="0"/>
        <v>insert into group_stage (id, tournament, group_code, squad) values (131, 1988, 'C', 1);</v>
      </c>
    </row>
    <row r="13" spans="1:7" x14ac:dyDescent="0.25">
      <c r="A13">
        <f t="shared" si="1"/>
        <v>132</v>
      </c>
      <c r="B13">
        <f t="shared" si="2"/>
        <v>1988</v>
      </c>
      <c r="C13" t="s">
        <v>15</v>
      </c>
      <c r="D13">
        <v>54</v>
      </c>
      <c r="G13" t="str">
        <f t="shared" si="0"/>
        <v>insert into group_stage (id, tournament, group_code, squad) values (132, 1988, 'C', 54);</v>
      </c>
    </row>
    <row r="14" spans="1:7" x14ac:dyDescent="0.25">
      <c r="A14">
        <f t="shared" si="1"/>
        <v>133</v>
      </c>
      <c r="B14">
        <f t="shared" si="2"/>
        <v>1988</v>
      </c>
      <c r="C14" t="s">
        <v>16</v>
      </c>
      <c r="D14">
        <v>55</v>
      </c>
      <c r="G14" t="str">
        <f t="shared" si="0"/>
        <v>insert into group_stage (id, tournament, group_code, squad) values (133, 1988, 'D', 55);</v>
      </c>
    </row>
    <row r="15" spans="1:7" x14ac:dyDescent="0.25">
      <c r="A15">
        <f t="shared" si="1"/>
        <v>134</v>
      </c>
      <c r="B15">
        <f t="shared" si="2"/>
        <v>1988</v>
      </c>
      <c r="C15" t="s">
        <v>16</v>
      </c>
      <c r="D15">
        <v>234</v>
      </c>
      <c r="G15" t="str">
        <f t="shared" si="0"/>
        <v>insert into group_stage (id, tournament, group_code, squad) values (134, 1988, 'D', 234);</v>
      </c>
    </row>
    <row r="16" spans="1:7" x14ac:dyDescent="0.25">
      <c r="A16">
        <f t="shared" si="1"/>
        <v>135</v>
      </c>
      <c r="B16">
        <f t="shared" si="2"/>
        <v>1988</v>
      </c>
      <c r="C16" t="s">
        <v>16</v>
      </c>
      <c r="D16">
        <v>61</v>
      </c>
      <c r="G16" t="str">
        <f t="shared" si="0"/>
        <v>insert into group_stage (id, tournament, group_code, squad) values (135, 1988, 'D', 61);</v>
      </c>
    </row>
    <row r="17" spans="1:7" x14ac:dyDescent="0.25">
      <c r="A17">
        <f t="shared" si="1"/>
        <v>136</v>
      </c>
      <c r="B17">
        <f t="shared" si="2"/>
        <v>1988</v>
      </c>
      <c r="C17" t="s">
        <v>16</v>
      </c>
      <c r="D17">
        <v>38</v>
      </c>
      <c r="G17" t="str">
        <f t="shared" si="0"/>
        <v>insert into group_stage (id, tournament, group_code, squad) values (136, 1988, 'D', 38);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'1984'!A51+1</f>
        <v>386</v>
      </c>
      <c r="B20" s="2" t="str">
        <f>"1988-09-17"</f>
        <v>1988-09-17</v>
      </c>
      <c r="C20">
        <v>2</v>
      </c>
      <c r="D20">
        <v>82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(386, '1988-09-17', 2, 82);</v>
      </c>
    </row>
    <row r="21" spans="1:7" x14ac:dyDescent="0.25">
      <c r="A21">
        <f t="shared" ref="A21:A51" si="4">A20+1</f>
        <v>387</v>
      </c>
      <c r="B21" s="2" t="str">
        <f>"1988-09-17"</f>
        <v>1988-09-17</v>
      </c>
      <c r="C21">
        <v>2</v>
      </c>
      <c r="D21">
        <f>D20</f>
        <v>82</v>
      </c>
      <c r="E21">
        <v>2</v>
      </c>
      <c r="G21" t="str">
        <f t="shared" si="3"/>
        <v>insert into game (matchid, matchdate, game_type, country) values (387, '1988-09-17', 2, 82);</v>
      </c>
    </row>
    <row r="22" spans="1:7" x14ac:dyDescent="0.25">
      <c r="A22">
        <f t="shared" si="4"/>
        <v>388</v>
      </c>
      <c r="B22" s="2" t="str">
        <f>"1988-09-19"</f>
        <v>1988-09-19</v>
      </c>
      <c r="C22">
        <v>2</v>
      </c>
      <c r="D22">
        <f t="shared" ref="D22:D51" si="5">D21</f>
        <v>82</v>
      </c>
      <c r="E22">
        <v>9</v>
      </c>
      <c r="G22" t="str">
        <f t="shared" si="3"/>
        <v>insert into game (matchid, matchdate, game_type, country) values (388, '1988-09-19', 2, 82);</v>
      </c>
    </row>
    <row r="23" spans="1:7" x14ac:dyDescent="0.25">
      <c r="A23">
        <f t="shared" si="4"/>
        <v>389</v>
      </c>
      <c r="B23" s="2" t="str">
        <f>"1988-09-19"</f>
        <v>1988-09-19</v>
      </c>
      <c r="C23">
        <v>2</v>
      </c>
      <c r="D23">
        <f t="shared" si="5"/>
        <v>82</v>
      </c>
      <c r="E23">
        <v>10</v>
      </c>
      <c r="G23" t="str">
        <f t="shared" si="3"/>
        <v>insert into game (matchid, matchdate, game_type, country) values (389, '1988-09-19', 2, 82);</v>
      </c>
    </row>
    <row r="24" spans="1:7" x14ac:dyDescent="0.25">
      <c r="A24">
        <f t="shared" si="4"/>
        <v>390</v>
      </c>
      <c r="B24" s="2" t="str">
        <f>"1988-09-21"</f>
        <v>1988-09-21</v>
      </c>
      <c r="C24">
        <v>2</v>
      </c>
      <c r="D24">
        <f t="shared" si="5"/>
        <v>82</v>
      </c>
      <c r="E24">
        <v>17</v>
      </c>
      <c r="G24" t="str">
        <f t="shared" si="3"/>
        <v>insert into game (matchid, matchdate, game_type, country) values (390, '1988-09-21', 2, 82);</v>
      </c>
    </row>
    <row r="25" spans="1:7" x14ac:dyDescent="0.25">
      <c r="A25">
        <f t="shared" si="4"/>
        <v>391</v>
      </c>
      <c r="B25" s="2" t="str">
        <f>"1988-09-21"</f>
        <v>1988-09-21</v>
      </c>
      <c r="C25">
        <v>2</v>
      </c>
      <c r="D25">
        <f t="shared" si="5"/>
        <v>82</v>
      </c>
      <c r="E25">
        <v>18</v>
      </c>
      <c r="G25" t="str">
        <f t="shared" si="3"/>
        <v>insert into game (matchid, matchdate, game_type, country) values (391, '1988-09-21', 2, 82);</v>
      </c>
    </row>
    <row r="26" spans="1:7" x14ac:dyDescent="0.25">
      <c r="A26">
        <f t="shared" si="4"/>
        <v>392</v>
      </c>
      <c r="B26" s="2" t="str">
        <f>"1988-09-17"</f>
        <v>1988-09-17</v>
      </c>
      <c r="C26">
        <v>2</v>
      </c>
      <c r="D26">
        <f t="shared" si="5"/>
        <v>82</v>
      </c>
      <c r="E26">
        <v>3</v>
      </c>
      <c r="G26" t="str">
        <f t="shared" si="3"/>
        <v>insert into game (matchid, matchdate, game_type, country) values (392, '1988-09-17', 2, 82);</v>
      </c>
    </row>
    <row r="27" spans="1:7" x14ac:dyDescent="0.25">
      <c r="A27">
        <f t="shared" si="4"/>
        <v>393</v>
      </c>
      <c r="B27" s="2" t="str">
        <f>"1988-09-17"</f>
        <v>1988-09-17</v>
      </c>
      <c r="C27">
        <v>2</v>
      </c>
      <c r="D27">
        <f t="shared" si="5"/>
        <v>82</v>
      </c>
      <c r="E27">
        <v>4</v>
      </c>
      <c r="G27" t="str">
        <f t="shared" si="3"/>
        <v>insert into game (matchid, matchdate, game_type, country) values (393, '1988-09-17', 2, 82);</v>
      </c>
    </row>
    <row r="28" spans="1:7" x14ac:dyDescent="0.25">
      <c r="A28">
        <f t="shared" si="4"/>
        <v>394</v>
      </c>
      <c r="B28" s="2" t="str">
        <f>"1988-09-19"</f>
        <v>1988-09-19</v>
      </c>
      <c r="C28">
        <v>2</v>
      </c>
      <c r="D28">
        <f t="shared" si="5"/>
        <v>82</v>
      </c>
      <c r="E28">
        <v>11</v>
      </c>
      <c r="G28" t="str">
        <f t="shared" si="3"/>
        <v>insert into game (matchid, matchdate, game_type, country) values (394, '1988-09-19', 2, 82);</v>
      </c>
    </row>
    <row r="29" spans="1:7" x14ac:dyDescent="0.25">
      <c r="A29">
        <f t="shared" si="4"/>
        <v>395</v>
      </c>
      <c r="B29" s="2" t="str">
        <f>"1988-09-19"</f>
        <v>1988-09-19</v>
      </c>
      <c r="C29">
        <v>2</v>
      </c>
      <c r="D29">
        <f t="shared" si="5"/>
        <v>82</v>
      </c>
      <c r="E29">
        <v>12</v>
      </c>
      <c r="G29" t="str">
        <f t="shared" si="3"/>
        <v>insert into game (matchid, matchdate, game_type, country) values (395, '1988-09-19', 2, 82);</v>
      </c>
    </row>
    <row r="30" spans="1:7" x14ac:dyDescent="0.25">
      <c r="A30">
        <f t="shared" si="4"/>
        <v>396</v>
      </c>
      <c r="B30" s="2" t="str">
        <f>"1988-09-21"</f>
        <v>1988-09-21</v>
      </c>
      <c r="C30">
        <v>2</v>
      </c>
      <c r="D30">
        <f t="shared" si="5"/>
        <v>82</v>
      </c>
      <c r="E30">
        <v>19</v>
      </c>
      <c r="G30" t="str">
        <f t="shared" si="3"/>
        <v>insert into game (matchid, matchdate, game_type, country) values (396, '1988-09-21', 2, 82);</v>
      </c>
    </row>
    <row r="31" spans="1:7" x14ac:dyDescent="0.25">
      <c r="A31">
        <f t="shared" si="4"/>
        <v>397</v>
      </c>
      <c r="B31" s="2" t="str">
        <f>"1988-09-21"</f>
        <v>1988-09-21</v>
      </c>
      <c r="C31">
        <v>2</v>
      </c>
      <c r="D31">
        <f t="shared" si="5"/>
        <v>82</v>
      </c>
      <c r="E31">
        <v>20</v>
      </c>
      <c r="G31" t="str">
        <f t="shared" si="3"/>
        <v>insert into game (matchid, matchdate, game_type, country) values (397, '1988-09-21', 2, 82);</v>
      </c>
    </row>
    <row r="32" spans="1:7" x14ac:dyDescent="0.25">
      <c r="A32">
        <f t="shared" si="4"/>
        <v>398</v>
      </c>
      <c r="B32" s="2" t="str">
        <f>"1988-09-18"</f>
        <v>1988-09-18</v>
      </c>
      <c r="C32">
        <v>2</v>
      </c>
      <c r="D32">
        <f t="shared" si="5"/>
        <v>82</v>
      </c>
      <c r="E32">
        <v>5</v>
      </c>
      <c r="G32" t="str">
        <f t="shared" si="3"/>
        <v>insert into game (matchid, matchdate, game_type, country) values (398, '1988-09-18', 2, 82);</v>
      </c>
    </row>
    <row r="33" spans="1:7" x14ac:dyDescent="0.25">
      <c r="A33">
        <f t="shared" si="4"/>
        <v>399</v>
      </c>
      <c r="B33" s="2" t="str">
        <f>"1988-09-18"</f>
        <v>1988-09-18</v>
      </c>
      <c r="C33">
        <v>2</v>
      </c>
      <c r="D33">
        <f t="shared" si="5"/>
        <v>82</v>
      </c>
      <c r="E33">
        <v>6</v>
      </c>
      <c r="G33" t="str">
        <f t="shared" si="3"/>
        <v>insert into game (matchid, matchdate, game_type, country) values (399, '1988-09-18', 2, 82);</v>
      </c>
    </row>
    <row r="34" spans="1:7" x14ac:dyDescent="0.25">
      <c r="A34">
        <f t="shared" si="4"/>
        <v>400</v>
      </c>
      <c r="B34" s="2" t="str">
        <f>"1988-09-20"</f>
        <v>1988-09-20</v>
      </c>
      <c r="C34">
        <v>2</v>
      </c>
      <c r="D34">
        <f t="shared" si="5"/>
        <v>82</v>
      </c>
      <c r="E34">
        <v>13</v>
      </c>
      <c r="G34" t="str">
        <f t="shared" si="3"/>
        <v>insert into game (matchid, matchdate, game_type, country) values (400, '1988-09-20', 2, 82);</v>
      </c>
    </row>
    <row r="35" spans="1:7" x14ac:dyDescent="0.25">
      <c r="A35">
        <f t="shared" si="4"/>
        <v>401</v>
      </c>
      <c r="B35" s="2" t="str">
        <f>"1988-09-20"</f>
        <v>1988-09-20</v>
      </c>
      <c r="C35">
        <v>2</v>
      </c>
      <c r="D35">
        <f t="shared" si="5"/>
        <v>82</v>
      </c>
      <c r="E35">
        <v>14</v>
      </c>
      <c r="G35" t="str">
        <f t="shared" si="3"/>
        <v>insert into game (matchid, matchdate, game_type, country) values (401, '1988-09-20', 2, 82);</v>
      </c>
    </row>
    <row r="36" spans="1:7" x14ac:dyDescent="0.25">
      <c r="A36">
        <f t="shared" si="4"/>
        <v>402</v>
      </c>
      <c r="B36" s="2" t="str">
        <f>"1988-09-22"</f>
        <v>1988-09-22</v>
      </c>
      <c r="C36">
        <v>2</v>
      </c>
      <c r="D36">
        <f t="shared" si="5"/>
        <v>82</v>
      </c>
      <c r="E36">
        <v>21</v>
      </c>
      <c r="G36" t="str">
        <f t="shared" si="3"/>
        <v>insert into game (matchid, matchdate, game_type, country) values (402, '1988-09-22', 2, 82);</v>
      </c>
    </row>
    <row r="37" spans="1:7" x14ac:dyDescent="0.25">
      <c r="A37">
        <f t="shared" si="4"/>
        <v>403</v>
      </c>
      <c r="B37" s="2" t="str">
        <f>"1988-09-22"</f>
        <v>1988-09-22</v>
      </c>
      <c r="C37">
        <v>2</v>
      </c>
      <c r="D37">
        <f t="shared" si="5"/>
        <v>82</v>
      </c>
      <c r="E37">
        <v>22</v>
      </c>
      <c r="G37" t="str">
        <f t="shared" si="3"/>
        <v>insert into game (matchid, matchdate, game_type, country) values (403, '1988-09-22', 2, 82);</v>
      </c>
    </row>
    <row r="38" spans="1:7" x14ac:dyDescent="0.25">
      <c r="A38">
        <f t="shared" si="4"/>
        <v>404</v>
      </c>
      <c r="B38" s="2" t="str">
        <f>"1988-09-18"</f>
        <v>1988-09-18</v>
      </c>
      <c r="C38">
        <v>2</v>
      </c>
      <c r="D38">
        <f t="shared" si="5"/>
        <v>82</v>
      </c>
      <c r="E38">
        <v>7</v>
      </c>
      <c r="G38" t="str">
        <f t="shared" si="3"/>
        <v>insert into game (matchid, matchdate, game_type, country) values (404, '1988-09-18', 2, 82);</v>
      </c>
    </row>
    <row r="39" spans="1:7" x14ac:dyDescent="0.25">
      <c r="A39">
        <f t="shared" si="4"/>
        <v>405</v>
      </c>
      <c r="B39" s="2" t="str">
        <f>"1988-09-18"</f>
        <v>1988-09-18</v>
      </c>
      <c r="C39">
        <v>2</v>
      </c>
      <c r="D39">
        <f t="shared" si="5"/>
        <v>82</v>
      </c>
      <c r="E39">
        <v>8</v>
      </c>
      <c r="G39" t="str">
        <f t="shared" si="3"/>
        <v>insert into game (matchid, matchdate, game_type, country) values (405, '1988-09-18', 2, 82);</v>
      </c>
    </row>
    <row r="40" spans="1:7" x14ac:dyDescent="0.25">
      <c r="A40">
        <f t="shared" si="4"/>
        <v>406</v>
      </c>
      <c r="B40" s="2" t="str">
        <f>"1988-09-20"</f>
        <v>1988-09-20</v>
      </c>
      <c r="C40">
        <v>2</v>
      </c>
      <c r="D40">
        <f t="shared" si="5"/>
        <v>82</v>
      </c>
      <c r="E40">
        <v>15</v>
      </c>
      <c r="G40" t="str">
        <f t="shared" si="3"/>
        <v>insert into game (matchid, matchdate, game_type, country) values (406, '1988-09-20', 2, 82);</v>
      </c>
    </row>
    <row r="41" spans="1:7" x14ac:dyDescent="0.25">
      <c r="A41">
        <f t="shared" si="4"/>
        <v>407</v>
      </c>
      <c r="B41" s="2" t="str">
        <f>"1988-09-20"</f>
        <v>1988-09-20</v>
      </c>
      <c r="C41">
        <v>2</v>
      </c>
      <c r="D41">
        <f t="shared" si="5"/>
        <v>82</v>
      </c>
      <c r="E41">
        <v>16</v>
      </c>
      <c r="G41" t="str">
        <f t="shared" si="3"/>
        <v>insert into game (matchid, matchdate, game_type, country) values (407, '1988-09-20', 2, 82);</v>
      </c>
    </row>
    <row r="42" spans="1:7" x14ac:dyDescent="0.25">
      <c r="A42">
        <f t="shared" si="4"/>
        <v>408</v>
      </c>
      <c r="B42" s="2" t="str">
        <f>"1988-09-22"</f>
        <v>1988-09-22</v>
      </c>
      <c r="C42">
        <v>2</v>
      </c>
      <c r="D42">
        <f t="shared" si="5"/>
        <v>82</v>
      </c>
      <c r="E42">
        <v>23</v>
      </c>
      <c r="G42" t="str">
        <f t="shared" si="3"/>
        <v>insert into game (matchid, matchdate, game_type, country) values (408, '1988-09-22', 2, 82);</v>
      </c>
    </row>
    <row r="43" spans="1:7" x14ac:dyDescent="0.25">
      <c r="A43">
        <f t="shared" si="4"/>
        <v>409</v>
      </c>
      <c r="B43" s="2" t="str">
        <f>"1988-09-22"</f>
        <v>1988-09-22</v>
      </c>
      <c r="C43">
        <v>2</v>
      </c>
      <c r="D43">
        <f t="shared" si="5"/>
        <v>82</v>
      </c>
      <c r="E43">
        <v>24</v>
      </c>
      <c r="G43" t="str">
        <f t="shared" si="3"/>
        <v>insert into game (matchid, matchdate, game_type, country) values (409, '1988-09-22', 2, 82);</v>
      </c>
    </row>
    <row r="44" spans="1:7" x14ac:dyDescent="0.25">
      <c r="A44">
        <f t="shared" si="4"/>
        <v>410</v>
      </c>
      <c r="B44" s="2" t="str">
        <f>"1988-09-25"</f>
        <v>1988-09-25</v>
      </c>
      <c r="C44">
        <v>3</v>
      </c>
      <c r="D44">
        <f t="shared" si="5"/>
        <v>82</v>
      </c>
      <c r="E44">
        <v>25</v>
      </c>
      <c r="G44" t="str">
        <f t="shared" si="3"/>
        <v>insert into game (matchid, matchdate, game_type, country) values (410, '1988-09-25', 3, 82);</v>
      </c>
    </row>
    <row r="45" spans="1:7" x14ac:dyDescent="0.25">
      <c r="A45">
        <f t="shared" si="4"/>
        <v>411</v>
      </c>
      <c r="B45" s="2" t="str">
        <f>"1988-09-25"</f>
        <v>1988-09-25</v>
      </c>
      <c r="C45">
        <v>3</v>
      </c>
      <c r="D45">
        <f t="shared" si="5"/>
        <v>82</v>
      </c>
      <c r="E45">
        <v>26</v>
      </c>
      <c r="G45" t="str">
        <f t="shared" si="3"/>
        <v>insert into game (matchid, matchdate, game_type, country) values (411, '1988-09-25', 3, 82);</v>
      </c>
    </row>
    <row r="46" spans="1:7" x14ac:dyDescent="0.25">
      <c r="A46">
        <f t="shared" si="4"/>
        <v>412</v>
      </c>
      <c r="B46" s="2" t="str">
        <f>"1988-09-25"</f>
        <v>1988-09-25</v>
      </c>
      <c r="C46">
        <v>3</v>
      </c>
      <c r="D46">
        <f t="shared" si="5"/>
        <v>82</v>
      </c>
      <c r="E46">
        <v>27</v>
      </c>
      <c r="G46" t="str">
        <f t="shared" si="3"/>
        <v>insert into game (matchid, matchdate, game_type, country) values (412, '1988-09-25', 3, 82);</v>
      </c>
    </row>
    <row r="47" spans="1:7" x14ac:dyDescent="0.25">
      <c r="A47">
        <f t="shared" si="4"/>
        <v>413</v>
      </c>
      <c r="B47" s="2" t="str">
        <f>"1988-09-25"</f>
        <v>1988-09-25</v>
      </c>
      <c r="C47">
        <v>3</v>
      </c>
      <c r="D47">
        <f t="shared" si="5"/>
        <v>82</v>
      </c>
      <c r="E47">
        <v>28</v>
      </c>
      <c r="G47" t="str">
        <f t="shared" si="3"/>
        <v>insert into game (matchid, matchdate, game_type, country) values (413, '1988-09-25', 3, 82);</v>
      </c>
    </row>
    <row r="48" spans="1:7" x14ac:dyDescent="0.25">
      <c r="A48">
        <f t="shared" si="4"/>
        <v>414</v>
      </c>
      <c r="B48" s="2" t="str">
        <f>"1988-09-27"</f>
        <v>1988-09-27</v>
      </c>
      <c r="C48">
        <v>4</v>
      </c>
      <c r="D48">
        <f t="shared" si="5"/>
        <v>82</v>
      </c>
      <c r="E48">
        <v>29</v>
      </c>
      <c r="G48" t="str">
        <f t="shared" si="3"/>
        <v>insert into game (matchid, matchdate, game_type, country) values (414, '1988-09-27', 4, 82);</v>
      </c>
    </row>
    <row r="49" spans="1:7" x14ac:dyDescent="0.25">
      <c r="A49">
        <f t="shared" si="4"/>
        <v>415</v>
      </c>
      <c r="B49" s="2" t="str">
        <f>"1988-09-27"</f>
        <v>1988-09-27</v>
      </c>
      <c r="C49">
        <v>4</v>
      </c>
      <c r="D49">
        <f t="shared" si="5"/>
        <v>82</v>
      </c>
      <c r="E49">
        <v>30</v>
      </c>
      <c r="G49" t="str">
        <f t="shared" si="3"/>
        <v>insert into game (matchid, matchdate, game_type, country) values (415, '1988-09-27', 4, 82);</v>
      </c>
    </row>
    <row r="50" spans="1:7" x14ac:dyDescent="0.25">
      <c r="A50">
        <f t="shared" si="4"/>
        <v>416</v>
      </c>
      <c r="B50" s="2" t="str">
        <f>"1988-09-30"</f>
        <v>1988-09-30</v>
      </c>
      <c r="C50">
        <v>13</v>
      </c>
      <c r="D50">
        <f t="shared" si="5"/>
        <v>82</v>
      </c>
      <c r="E50">
        <v>31</v>
      </c>
      <c r="G50" t="str">
        <f t="shared" si="3"/>
        <v>insert into game (matchid, matchdate, game_type, country) values (416, '1988-09-30', 13, 82);</v>
      </c>
    </row>
    <row r="51" spans="1:7" x14ac:dyDescent="0.25">
      <c r="A51">
        <f t="shared" si="4"/>
        <v>417</v>
      </c>
      <c r="B51" s="2" t="str">
        <f>"1988-10-01"</f>
        <v>1988-10-01</v>
      </c>
      <c r="C51">
        <v>14</v>
      </c>
      <c r="D51">
        <f t="shared" si="5"/>
        <v>82</v>
      </c>
      <c r="E51">
        <v>32</v>
      </c>
      <c r="G51" t="str">
        <f t="shared" si="3"/>
        <v>insert into game (matchid, matchdate, game_type, country) values (417, '1988-10-01', 14, 82);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'1984'!A199+ 1</f>
        <v>1653</v>
      </c>
      <c r="B54" s="3">
        <f>A20</f>
        <v>386</v>
      </c>
      <c r="C54" s="3">
        <v>86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(1653, 386, 86, 0, 0, 2);</v>
      </c>
    </row>
    <row r="55" spans="1:7" x14ac:dyDescent="0.25">
      <c r="A55" s="3">
        <f>A54+1</f>
        <v>1654</v>
      </c>
      <c r="B55" s="3">
        <f>B54</f>
        <v>386</v>
      </c>
      <c r="C55" s="3">
        <v>86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(1654, 386, 86, 0, 0, 1);</v>
      </c>
    </row>
    <row r="56" spans="1:7" x14ac:dyDescent="0.25">
      <c r="A56" s="3">
        <f t="shared" ref="A56:A119" si="7">A55+1</f>
        <v>1655</v>
      </c>
      <c r="B56" s="3">
        <f>B54</f>
        <v>386</v>
      </c>
      <c r="C56" s="3">
        <v>49228</v>
      </c>
      <c r="D56" s="3">
        <v>3</v>
      </c>
      <c r="E56" s="3">
        <v>2</v>
      </c>
      <c r="F56" s="3">
        <v>2</v>
      </c>
      <c r="G56" s="3" t="str">
        <f t="shared" si="6"/>
        <v>insert into game_score (id, matchid, squad, goals, points, time_type) values (1655, 386, 49228, 3, 2, 2);</v>
      </c>
    </row>
    <row r="57" spans="1:7" x14ac:dyDescent="0.25">
      <c r="A57" s="3">
        <f t="shared" si="7"/>
        <v>1656</v>
      </c>
      <c r="B57" s="3">
        <f>B54</f>
        <v>386</v>
      </c>
      <c r="C57" s="3">
        <v>49228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(1656, 386, 49228, 1, 0, 1);</v>
      </c>
    </row>
    <row r="58" spans="1:7" x14ac:dyDescent="0.25">
      <c r="A58" s="4">
        <f t="shared" si="7"/>
        <v>1657</v>
      </c>
      <c r="B58" s="4">
        <f>B54+1</f>
        <v>387</v>
      </c>
      <c r="C58" s="4">
        <v>46</v>
      </c>
      <c r="D58" s="4">
        <v>2</v>
      </c>
      <c r="E58" s="4">
        <v>1</v>
      </c>
      <c r="F58" s="4">
        <v>2</v>
      </c>
      <c r="G58" s="4" t="str">
        <f t="shared" si="6"/>
        <v>insert into game_score (id, matchid, squad, goals, points, time_type) values (1657, 387, 46, 2, 1, 2);</v>
      </c>
    </row>
    <row r="59" spans="1:7" x14ac:dyDescent="0.25">
      <c r="A59" s="4">
        <f t="shared" si="7"/>
        <v>1658</v>
      </c>
      <c r="B59" s="4">
        <f>B58</f>
        <v>387</v>
      </c>
      <c r="C59" s="4">
        <v>46</v>
      </c>
      <c r="D59" s="4">
        <v>2</v>
      </c>
      <c r="E59" s="4">
        <v>0</v>
      </c>
      <c r="F59" s="4">
        <v>1</v>
      </c>
      <c r="G59" s="4" t="str">
        <f t="shared" si="6"/>
        <v>insert into game_score (id, matchid, squad, goals, points, time_type) values (1658, 387, 46, 2, 0, 1);</v>
      </c>
    </row>
    <row r="60" spans="1:7" x14ac:dyDescent="0.25">
      <c r="A60" s="4">
        <f t="shared" si="7"/>
        <v>1659</v>
      </c>
      <c r="B60" s="4">
        <f>B58</f>
        <v>387</v>
      </c>
      <c r="C60" s="4">
        <v>216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(1659, 387, 216, 2, 1, 2);</v>
      </c>
    </row>
    <row r="61" spans="1:7" x14ac:dyDescent="0.25">
      <c r="A61" s="4">
        <f t="shared" si="7"/>
        <v>1660</v>
      </c>
      <c r="B61" s="4">
        <f>B58</f>
        <v>387</v>
      </c>
      <c r="C61" s="4">
        <v>216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(1660, 387, 216, 2, 0, 1);</v>
      </c>
    </row>
    <row r="62" spans="1:7" x14ac:dyDescent="0.25">
      <c r="A62" s="3">
        <f t="shared" si="7"/>
        <v>1661</v>
      </c>
      <c r="B62" s="3">
        <f>B58+1</f>
        <v>388</v>
      </c>
      <c r="C62" s="3">
        <v>216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(1661, 388, 216, 1, 0, 2);</v>
      </c>
    </row>
    <row r="63" spans="1:7" x14ac:dyDescent="0.25">
      <c r="A63" s="3">
        <f t="shared" si="7"/>
        <v>1662</v>
      </c>
      <c r="B63" s="3">
        <f>B62</f>
        <v>388</v>
      </c>
      <c r="C63" s="3">
        <v>216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(1662, 388, 216, 1, 0, 1);</v>
      </c>
    </row>
    <row r="64" spans="1:7" x14ac:dyDescent="0.25">
      <c r="A64" s="3">
        <f t="shared" si="7"/>
        <v>1663</v>
      </c>
      <c r="B64" s="3">
        <f>B62</f>
        <v>388</v>
      </c>
      <c r="C64" s="3">
        <v>49228</v>
      </c>
      <c r="D64" s="3">
        <v>4</v>
      </c>
      <c r="E64" s="3">
        <v>2</v>
      </c>
      <c r="F64" s="3">
        <v>2</v>
      </c>
      <c r="G64" s="3" t="str">
        <f t="shared" si="6"/>
        <v>insert into game_score (id, matchid, squad, goals, points, time_type) values (1663, 388, 49228, 4, 2, 2);</v>
      </c>
    </row>
    <row r="65" spans="1:7" x14ac:dyDescent="0.25">
      <c r="A65" s="3">
        <f t="shared" si="7"/>
        <v>1664</v>
      </c>
      <c r="B65" s="3">
        <f>B62</f>
        <v>388</v>
      </c>
      <c r="C65" s="3">
        <v>49228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(1664, 388, 49228, 1, 0, 1);</v>
      </c>
    </row>
    <row r="66" spans="1:7" x14ac:dyDescent="0.25">
      <c r="A66" s="4">
        <f t="shared" si="7"/>
        <v>1665</v>
      </c>
      <c r="B66" s="4">
        <f>B62+1</f>
        <v>389</v>
      </c>
      <c r="C66" s="4">
        <v>46</v>
      </c>
      <c r="D66" s="6">
        <v>2</v>
      </c>
      <c r="E66" s="6">
        <v>2</v>
      </c>
      <c r="F66" s="4">
        <v>2</v>
      </c>
      <c r="G66" s="4" t="str">
        <f t="shared" si="6"/>
        <v>insert into game_score (id, matchid, squad, goals, points, time_type) values (1665, 389, 46, 2, 2, 2);</v>
      </c>
    </row>
    <row r="67" spans="1:7" x14ac:dyDescent="0.25">
      <c r="A67" s="4">
        <f t="shared" si="7"/>
        <v>1666</v>
      </c>
      <c r="B67" s="4">
        <f>B66</f>
        <v>389</v>
      </c>
      <c r="C67" s="4">
        <v>46</v>
      </c>
      <c r="D67" s="6">
        <v>2</v>
      </c>
      <c r="E67" s="6">
        <v>0</v>
      </c>
      <c r="F67" s="4">
        <v>1</v>
      </c>
      <c r="G67" s="4" t="str">
        <f t="shared" si="6"/>
        <v>insert into game_score (id, matchid, squad, goals, points, time_type) values (1666, 389, 46, 2, 0, 1);</v>
      </c>
    </row>
    <row r="68" spans="1:7" x14ac:dyDescent="0.25">
      <c r="A68" s="4">
        <f t="shared" si="7"/>
        <v>1667</v>
      </c>
      <c r="B68" s="4">
        <f>B66</f>
        <v>389</v>
      </c>
      <c r="C68" s="4">
        <v>86</v>
      </c>
      <c r="D68" s="6">
        <v>0</v>
      </c>
      <c r="E68" s="6">
        <v>0</v>
      </c>
      <c r="F68" s="4">
        <v>2</v>
      </c>
      <c r="G68" s="4" t="str">
        <f t="shared" si="6"/>
        <v>insert into game_score (id, matchid, squad, goals, points, time_type) values (1667, 389, 86, 0, 0, 2);</v>
      </c>
    </row>
    <row r="69" spans="1:7" x14ac:dyDescent="0.25">
      <c r="A69" s="4">
        <f t="shared" si="7"/>
        <v>1668</v>
      </c>
      <c r="B69" s="4">
        <f>B66</f>
        <v>389</v>
      </c>
      <c r="C69" s="4">
        <v>86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(1668, 389, 86, 0, 0, 1);</v>
      </c>
    </row>
    <row r="70" spans="1:7" x14ac:dyDescent="0.25">
      <c r="A70" s="3">
        <f t="shared" si="7"/>
        <v>1669</v>
      </c>
      <c r="B70" s="3">
        <f>B66+1</f>
        <v>390</v>
      </c>
      <c r="C70" s="3">
        <v>216</v>
      </c>
      <c r="D70" s="5">
        <v>0</v>
      </c>
      <c r="E70" s="5">
        <v>1</v>
      </c>
      <c r="F70" s="3">
        <v>2</v>
      </c>
      <c r="G70" s="3" t="str">
        <f t="shared" si="6"/>
        <v>insert into game_score (id, matchid, squad, goals, points, time_type) values (1669, 390, 216, 0, 1, 2);</v>
      </c>
    </row>
    <row r="71" spans="1:7" x14ac:dyDescent="0.25">
      <c r="A71" s="3">
        <f t="shared" si="7"/>
        <v>1670</v>
      </c>
      <c r="B71" s="3">
        <f>B70</f>
        <v>390</v>
      </c>
      <c r="C71" s="3">
        <v>216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(1670, 390, 216, 0, 0, 1);</v>
      </c>
    </row>
    <row r="72" spans="1:7" x14ac:dyDescent="0.25">
      <c r="A72" s="3">
        <f t="shared" si="7"/>
        <v>1671</v>
      </c>
      <c r="B72" s="3">
        <f>B70</f>
        <v>390</v>
      </c>
      <c r="C72" s="3">
        <v>86</v>
      </c>
      <c r="D72" s="5">
        <v>0</v>
      </c>
      <c r="E72" s="5">
        <v>1</v>
      </c>
      <c r="F72" s="3">
        <v>2</v>
      </c>
      <c r="G72" s="3" t="str">
        <f t="shared" si="6"/>
        <v>insert into game_score (id, matchid, squad, goals, points, time_type) values (1671, 390, 86, 0, 1, 2);</v>
      </c>
    </row>
    <row r="73" spans="1:7" x14ac:dyDescent="0.25">
      <c r="A73" s="3">
        <f t="shared" si="7"/>
        <v>1672</v>
      </c>
      <c r="B73" s="3">
        <f>B70</f>
        <v>390</v>
      </c>
      <c r="C73" s="3">
        <v>86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(1672, 390, 86, 0, 0, 1);</v>
      </c>
    </row>
    <row r="74" spans="1:7" x14ac:dyDescent="0.25">
      <c r="A74" s="4">
        <f t="shared" si="7"/>
        <v>1673</v>
      </c>
      <c r="B74" s="4">
        <f>B70+1</f>
        <v>391</v>
      </c>
      <c r="C74" s="4">
        <v>46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(1673, 391, 46, 2, 2, 2);</v>
      </c>
    </row>
    <row r="75" spans="1:7" x14ac:dyDescent="0.25">
      <c r="A75" s="4">
        <f t="shared" si="7"/>
        <v>1674</v>
      </c>
      <c r="B75" s="4">
        <f>B74</f>
        <v>391</v>
      </c>
      <c r="C75" s="4">
        <v>46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(1674, 391, 46, 0, 0, 1);</v>
      </c>
    </row>
    <row r="76" spans="1:7" x14ac:dyDescent="0.25">
      <c r="A76" s="4">
        <f t="shared" si="7"/>
        <v>1675</v>
      </c>
      <c r="B76" s="4">
        <f>B74</f>
        <v>391</v>
      </c>
      <c r="C76" s="4">
        <v>49228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(1675, 391, 49228, 1, 0, 2);</v>
      </c>
    </row>
    <row r="77" spans="1:7" x14ac:dyDescent="0.25">
      <c r="A77" s="4">
        <f t="shared" si="7"/>
        <v>1676</v>
      </c>
      <c r="B77" s="4">
        <f>B74</f>
        <v>391</v>
      </c>
      <c r="C77" s="4">
        <v>49228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(1676, 391, 49228, 0, 0, 1);</v>
      </c>
    </row>
    <row r="78" spans="1:7" x14ac:dyDescent="0.25">
      <c r="A78" s="3">
        <f t="shared" si="7"/>
        <v>1677</v>
      </c>
      <c r="B78" s="3">
        <f>B74+1</f>
        <v>392</v>
      </c>
      <c r="C78" s="3">
        <v>260</v>
      </c>
      <c r="D78" s="5">
        <v>2</v>
      </c>
      <c r="E78" s="5">
        <v>1</v>
      </c>
      <c r="F78" s="3">
        <v>2</v>
      </c>
      <c r="G78" s="3" t="str">
        <f t="shared" si="6"/>
        <v>insert into game_score (id, matchid, squad, goals, points, time_type) values (1677, 392, 260, 2, 1, 2);</v>
      </c>
    </row>
    <row r="79" spans="1:7" x14ac:dyDescent="0.25">
      <c r="A79" s="3">
        <f t="shared" si="7"/>
        <v>1678</v>
      </c>
      <c r="B79" s="3">
        <f>B78</f>
        <v>392</v>
      </c>
      <c r="C79" s="3">
        <v>260</v>
      </c>
      <c r="D79" s="5">
        <v>1</v>
      </c>
      <c r="E79" s="5">
        <v>0</v>
      </c>
      <c r="F79" s="3">
        <v>1</v>
      </c>
      <c r="G79" s="3" t="str">
        <f t="shared" si="6"/>
        <v>insert into game_score (id, matchid, squad, goals, points, time_type) values (1678, 392, 260, 1, 0, 1);</v>
      </c>
    </row>
    <row r="80" spans="1:7" x14ac:dyDescent="0.25">
      <c r="A80" s="3">
        <f t="shared" si="7"/>
        <v>1679</v>
      </c>
      <c r="B80" s="3">
        <f>B78</f>
        <v>392</v>
      </c>
      <c r="C80" s="3">
        <v>964</v>
      </c>
      <c r="D80" s="5">
        <v>2</v>
      </c>
      <c r="E80" s="5">
        <v>1</v>
      </c>
      <c r="F80" s="3">
        <v>2</v>
      </c>
      <c r="G80" s="3" t="str">
        <f t="shared" si="6"/>
        <v>insert into game_score (id, matchid, squad, goals, points, time_type) values (1679, 392, 964, 2, 1, 2);</v>
      </c>
    </row>
    <row r="81" spans="1:7" x14ac:dyDescent="0.25">
      <c r="A81" s="3">
        <f t="shared" si="7"/>
        <v>1680</v>
      </c>
      <c r="B81" s="3">
        <f>B78</f>
        <v>392</v>
      </c>
      <c r="C81" s="3">
        <v>964</v>
      </c>
      <c r="D81" s="5">
        <v>1</v>
      </c>
      <c r="E81" s="5">
        <v>0</v>
      </c>
      <c r="F81" s="3">
        <v>1</v>
      </c>
      <c r="G81" s="3" t="str">
        <f t="shared" si="6"/>
        <v>insert into game_score (id, matchid, squad, goals, points, time_type) values (1680, 392, 964, 1, 0, 1);</v>
      </c>
    </row>
    <row r="82" spans="1:7" x14ac:dyDescent="0.25">
      <c r="A82" s="4">
        <f t="shared" si="7"/>
        <v>1681</v>
      </c>
      <c r="B82" s="4">
        <f>B78+1</f>
        <v>393</v>
      </c>
      <c r="C82" s="4">
        <v>39</v>
      </c>
      <c r="D82" s="6">
        <v>5</v>
      </c>
      <c r="E82" s="6">
        <v>2</v>
      </c>
      <c r="F82" s="4">
        <v>2</v>
      </c>
      <c r="G82" s="4" t="str">
        <f t="shared" si="6"/>
        <v>insert into game_score (id, matchid, squad, goals, points, time_type) values (1681, 393, 39, 5, 2, 2);</v>
      </c>
    </row>
    <row r="83" spans="1:7" x14ac:dyDescent="0.25">
      <c r="A83" s="4">
        <f t="shared" si="7"/>
        <v>1682</v>
      </c>
      <c r="B83" s="4">
        <f>B82</f>
        <v>393</v>
      </c>
      <c r="C83" s="4">
        <v>39</v>
      </c>
      <c r="D83" s="6">
        <v>4</v>
      </c>
      <c r="E83" s="6">
        <v>0</v>
      </c>
      <c r="F83" s="4">
        <v>1</v>
      </c>
      <c r="G83" s="4" t="str">
        <f t="shared" si="6"/>
        <v>insert into game_score (id, matchid, squad, goals, points, time_type) values (1682, 393, 39, 4, 0, 1);</v>
      </c>
    </row>
    <row r="84" spans="1:7" x14ac:dyDescent="0.25">
      <c r="A84" s="4">
        <f t="shared" si="7"/>
        <v>1683</v>
      </c>
      <c r="B84" s="4">
        <f>B82</f>
        <v>393</v>
      </c>
      <c r="C84" s="4">
        <v>502</v>
      </c>
      <c r="D84" s="6">
        <v>2</v>
      </c>
      <c r="E84" s="6">
        <v>0</v>
      </c>
      <c r="F84" s="4">
        <v>2</v>
      </c>
      <c r="G84" s="4" t="str">
        <f t="shared" si="6"/>
        <v>insert into game_score (id, matchid, squad, goals, points, time_type) values (1683, 393, 502, 2, 0, 2);</v>
      </c>
    </row>
    <row r="85" spans="1:7" x14ac:dyDescent="0.25">
      <c r="A85" s="4">
        <f t="shared" si="7"/>
        <v>1684</v>
      </c>
      <c r="B85" s="4">
        <f>B82</f>
        <v>393</v>
      </c>
      <c r="C85" s="4">
        <v>502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(1684, 393, 502, 1, 0, 1);</v>
      </c>
    </row>
    <row r="86" spans="1:7" x14ac:dyDescent="0.25">
      <c r="A86" s="3">
        <f t="shared" si="7"/>
        <v>1685</v>
      </c>
      <c r="B86" s="3">
        <f>B82+1</f>
        <v>394</v>
      </c>
      <c r="C86" s="3">
        <v>964</v>
      </c>
      <c r="D86" s="5">
        <v>3</v>
      </c>
      <c r="E86" s="5">
        <v>2</v>
      </c>
      <c r="F86" s="3">
        <v>2</v>
      </c>
      <c r="G86" s="3" t="str">
        <f t="shared" si="6"/>
        <v>insert into game_score (id, matchid, squad, goals, points, time_type) values (1685, 394, 964, 3, 2, 2);</v>
      </c>
    </row>
    <row r="87" spans="1:7" x14ac:dyDescent="0.25">
      <c r="A87" s="3">
        <f t="shared" si="7"/>
        <v>1686</v>
      </c>
      <c r="B87" s="3">
        <f>B86</f>
        <v>394</v>
      </c>
      <c r="C87" s="3">
        <v>964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(1686, 394, 964, 0, 0, 1);</v>
      </c>
    </row>
    <row r="88" spans="1:7" x14ac:dyDescent="0.25">
      <c r="A88" s="3">
        <f t="shared" si="7"/>
        <v>1687</v>
      </c>
      <c r="B88" s="3">
        <f>B86</f>
        <v>394</v>
      </c>
      <c r="C88" s="3">
        <v>502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(1687, 394, 502, 0, 0, 2);</v>
      </c>
    </row>
    <row r="89" spans="1:7" x14ac:dyDescent="0.25">
      <c r="A89" s="3">
        <f t="shared" si="7"/>
        <v>1688</v>
      </c>
      <c r="B89" s="3">
        <f>B86</f>
        <v>394</v>
      </c>
      <c r="C89" s="3">
        <v>502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(1688, 394, 502, 0, 0, 1);</v>
      </c>
    </row>
    <row r="90" spans="1:7" x14ac:dyDescent="0.25">
      <c r="A90" s="4">
        <f t="shared" si="7"/>
        <v>1689</v>
      </c>
      <c r="B90" s="4">
        <f>B86+1</f>
        <v>395</v>
      </c>
      <c r="C90" s="4">
        <v>260</v>
      </c>
      <c r="D90" s="6">
        <v>4</v>
      </c>
      <c r="E90" s="6">
        <v>2</v>
      </c>
      <c r="F90" s="4">
        <v>2</v>
      </c>
      <c r="G90" s="4" t="str">
        <f t="shared" si="6"/>
        <v>insert into game_score (id, matchid, squad, goals, points, time_type) values (1689, 395, 260, 4, 2, 2);</v>
      </c>
    </row>
    <row r="91" spans="1:7" x14ac:dyDescent="0.25">
      <c r="A91" s="4">
        <f t="shared" si="7"/>
        <v>1690</v>
      </c>
      <c r="B91" s="4">
        <f>B90</f>
        <v>395</v>
      </c>
      <c r="C91" s="4">
        <v>260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(1690, 395, 260, 1, 0, 1);</v>
      </c>
    </row>
    <row r="92" spans="1:7" x14ac:dyDescent="0.25">
      <c r="A92" s="4">
        <f t="shared" si="7"/>
        <v>1691</v>
      </c>
      <c r="B92" s="4">
        <f>B90</f>
        <v>395</v>
      </c>
      <c r="C92" s="4">
        <v>39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(1691, 395, 39, 0, 0, 2);</v>
      </c>
    </row>
    <row r="93" spans="1:7" x14ac:dyDescent="0.25">
      <c r="A93" s="4">
        <f t="shared" si="7"/>
        <v>1692</v>
      </c>
      <c r="B93" s="4">
        <f>B90</f>
        <v>395</v>
      </c>
      <c r="C93" s="4">
        <v>39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(1692, 395, 39, 0, 0, 1);</v>
      </c>
    </row>
    <row r="94" spans="1:7" x14ac:dyDescent="0.25">
      <c r="A94" s="3">
        <f t="shared" si="7"/>
        <v>1693</v>
      </c>
      <c r="B94" s="3">
        <f>B90+1</f>
        <v>396</v>
      </c>
      <c r="C94" s="3">
        <v>260</v>
      </c>
      <c r="D94" s="5">
        <v>4</v>
      </c>
      <c r="E94" s="5">
        <v>2</v>
      </c>
      <c r="F94" s="3">
        <v>2</v>
      </c>
      <c r="G94" s="3" t="str">
        <f t="shared" si="6"/>
        <v>insert into game_score (id, matchid, squad, goals, points, time_type) values (1693, 396, 260, 4, 2, 2);</v>
      </c>
    </row>
    <row r="95" spans="1:7" x14ac:dyDescent="0.25">
      <c r="A95" s="3">
        <f t="shared" si="7"/>
        <v>1694</v>
      </c>
      <c r="B95" s="3">
        <f>B94</f>
        <v>396</v>
      </c>
      <c r="C95" s="3">
        <v>260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(1694, 396, 260, 0, 0, 1);</v>
      </c>
    </row>
    <row r="96" spans="1:7" x14ac:dyDescent="0.25">
      <c r="A96" s="3">
        <f t="shared" si="7"/>
        <v>1695</v>
      </c>
      <c r="B96" s="3">
        <f>B94</f>
        <v>396</v>
      </c>
      <c r="C96" s="3">
        <v>502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(1695, 396, 502, 0, 0, 2);</v>
      </c>
    </row>
    <row r="97" spans="1:7" x14ac:dyDescent="0.25">
      <c r="A97" s="3">
        <f t="shared" si="7"/>
        <v>1696</v>
      </c>
      <c r="B97" s="3">
        <f>B94</f>
        <v>396</v>
      </c>
      <c r="C97" s="3">
        <v>502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(1696, 396, 502, 0, 0, 1);</v>
      </c>
    </row>
    <row r="98" spans="1:7" x14ac:dyDescent="0.25">
      <c r="A98" s="4">
        <f t="shared" si="7"/>
        <v>1697</v>
      </c>
      <c r="B98" s="4">
        <f>B94+1</f>
        <v>397</v>
      </c>
      <c r="C98" s="4">
        <v>964</v>
      </c>
      <c r="D98" s="6">
        <v>0</v>
      </c>
      <c r="E98" s="6">
        <v>0</v>
      </c>
      <c r="F98" s="4">
        <v>2</v>
      </c>
      <c r="G98" s="4" t="str">
        <f t="shared" si="6"/>
        <v>insert into game_score (id, matchid, squad, goals, points, time_type) values (1697, 397, 964, 0, 0, 2);</v>
      </c>
    </row>
    <row r="99" spans="1:7" x14ac:dyDescent="0.25">
      <c r="A99" s="4">
        <f t="shared" si="7"/>
        <v>1698</v>
      </c>
      <c r="B99" s="4">
        <f>B98</f>
        <v>397</v>
      </c>
      <c r="C99" s="4">
        <v>964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(1698, 397, 964, 0, 0, 1);</v>
      </c>
    </row>
    <row r="100" spans="1:7" x14ac:dyDescent="0.25">
      <c r="A100" s="4">
        <f t="shared" si="7"/>
        <v>1699</v>
      </c>
      <c r="B100" s="4">
        <f>B98</f>
        <v>397</v>
      </c>
      <c r="C100" s="4">
        <v>39</v>
      </c>
      <c r="D100" s="6">
        <v>2</v>
      </c>
      <c r="E100" s="6">
        <v>2</v>
      </c>
      <c r="F100" s="4">
        <v>2</v>
      </c>
      <c r="G100" s="4" t="str">
        <f t="shared" si="6"/>
        <v>insert into game_score (id, matchid, squad, goals, points, time_type) values (1699, 397, 39, 2, 2, 2);</v>
      </c>
    </row>
    <row r="101" spans="1:7" x14ac:dyDescent="0.25">
      <c r="A101" s="4">
        <f t="shared" si="7"/>
        <v>1700</v>
      </c>
      <c r="B101" s="4">
        <f>B98</f>
        <v>397</v>
      </c>
      <c r="C101" s="4">
        <v>39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(1700, 397, 39, 0, 0, 1);</v>
      </c>
    </row>
    <row r="102" spans="1:7" x14ac:dyDescent="0.25">
      <c r="A102" s="3">
        <f t="shared" si="7"/>
        <v>1701</v>
      </c>
      <c r="B102" s="3">
        <f>B98+1</f>
        <v>398</v>
      </c>
      <c r="C102" s="3">
        <v>82</v>
      </c>
      <c r="D102" s="5">
        <v>0</v>
      </c>
      <c r="E102" s="5">
        <v>1</v>
      </c>
      <c r="F102" s="3">
        <v>2</v>
      </c>
      <c r="G102" s="3" t="str">
        <f t="shared" si="6"/>
        <v>insert into game_score (id, matchid, squad, goals, points, time_type) values (1701, 398, 82, 0, 1, 2);</v>
      </c>
    </row>
    <row r="103" spans="1:7" x14ac:dyDescent="0.25">
      <c r="A103" s="3">
        <f t="shared" si="7"/>
        <v>1702</v>
      </c>
      <c r="B103" s="3">
        <f>B102</f>
        <v>398</v>
      </c>
      <c r="C103" s="3">
        <v>82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(1702, 398, 82, 0, 0, 1);</v>
      </c>
    </row>
    <row r="104" spans="1:7" x14ac:dyDescent="0.25">
      <c r="A104" s="3">
        <f t="shared" si="7"/>
        <v>1703</v>
      </c>
      <c r="B104" s="3">
        <f>B102</f>
        <v>398</v>
      </c>
      <c r="C104" s="3">
        <v>7097</v>
      </c>
      <c r="D104" s="5">
        <v>0</v>
      </c>
      <c r="E104" s="5">
        <v>1</v>
      </c>
      <c r="F104" s="3">
        <v>2</v>
      </c>
      <c r="G104" s="3" t="str">
        <f t="shared" si="6"/>
        <v>insert into game_score (id, matchid, squad, goals, points, time_type) values (1703, 398, 7097, 0, 1, 2);</v>
      </c>
    </row>
    <row r="105" spans="1:7" x14ac:dyDescent="0.25">
      <c r="A105" s="3">
        <f t="shared" si="7"/>
        <v>1704</v>
      </c>
      <c r="B105" s="3">
        <f>B102</f>
        <v>398</v>
      </c>
      <c r="C105" s="3">
        <v>7097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(1704, 398, 7097, 0, 0, 1);</v>
      </c>
    </row>
    <row r="106" spans="1:7" x14ac:dyDescent="0.25">
      <c r="A106" s="4">
        <f t="shared" si="7"/>
        <v>1705</v>
      </c>
      <c r="B106" s="4">
        <f>B102+1</f>
        <v>399</v>
      </c>
      <c r="C106" s="4">
        <v>1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(1705, 399, 1, 1, 1, 2);</v>
      </c>
    </row>
    <row r="107" spans="1:7" x14ac:dyDescent="0.25">
      <c r="A107" s="4">
        <f t="shared" si="7"/>
        <v>1706</v>
      </c>
      <c r="B107" s="4">
        <f>B106</f>
        <v>399</v>
      </c>
      <c r="C107" s="4">
        <v>1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(1706, 399, 1, 0, 0, 1);</v>
      </c>
    </row>
    <row r="108" spans="1:7" x14ac:dyDescent="0.25">
      <c r="A108" s="4">
        <f t="shared" si="7"/>
        <v>1707</v>
      </c>
      <c r="B108" s="4">
        <f>B106</f>
        <v>399</v>
      </c>
      <c r="C108" s="4">
        <v>54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(1707, 399, 54, 1, 1, 2);</v>
      </c>
    </row>
    <row r="109" spans="1:7" x14ac:dyDescent="0.25">
      <c r="A109" s="4">
        <f t="shared" si="7"/>
        <v>1708</v>
      </c>
      <c r="B109" s="4">
        <f>B106</f>
        <v>399</v>
      </c>
      <c r="C109" s="4">
        <v>54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(1708, 399, 54, 0, 0, 1);</v>
      </c>
    </row>
    <row r="110" spans="1:7" x14ac:dyDescent="0.25">
      <c r="A110" s="3">
        <f t="shared" si="7"/>
        <v>1709</v>
      </c>
      <c r="B110" s="3">
        <f>B106+1</f>
        <v>400</v>
      </c>
      <c r="C110" s="3">
        <v>82</v>
      </c>
      <c r="D110" s="5">
        <v>0</v>
      </c>
      <c r="E110" s="5">
        <v>1</v>
      </c>
      <c r="F110" s="3">
        <v>2</v>
      </c>
      <c r="G110" s="3" t="str">
        <f t="shared" si="6"/>
        <v>insert into game_score (id, matchid, squad, goals, points, time_type) values (1709, 400, 82, 0, 1, 2);</v>
      </c>
    </row>
    <row r="111" spans="1:7" x14ac:dyDescent="0.25">
      <c r="A111" s="3">
        <f t="shared" si="7"/>
        <v>1710</v>
      </c>
      <c r="B111" s="3">
        <f>B110</f>
        <v>400</v>
      </c>
      <c r="C111" s="3">
        <v>82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(1710, 400, 82, 0, 0, 1);</v>
      </c>
    </row>
    <row r="112" spans="1:7" x14ac:dyDescent="0.25">
      <c r="A112" s="3">
        <f t="shared" si="7"/>
        <v>1711</v>
      </c>
      <c r="B112" s="3">
        <f>B110</f>
        <v>400</v>
      </c>
      <c r="C112" s="3">
        <v>1</v>
      </c>
      <c r="D112" s="5">
        <v>0</v>
      </c>
      <c r="E112" s="5">
        <v>1</v>
      </c>
      <c r="F112" s="3">
        <v>2</v>
      </c>
      <c r="G112" s="3" t="str">
        <f t="shared" si="6"/>
        <v>insert into game_score (id, matchid, squad, goals, points, time_type) values (1711, 400, 1, 0, 1, 2);</v>
      </c>
    </row>
    <row r="113" spans="1:7" x14ac:dyDescent="0.25">
      <c r="A113" s="3">
        <f t="shared" si="7"/>
        <v>1712</v>
      </c>
      <c r="B113" s="3">
        <f>B110</f>
        <v>400</v>
      </c>
      <c r="C113" s="3">
        <v>1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(1712, 400, 1, 0, 0, 1);</v>
      </c>
    </row>
    <row r="114" spans="1:7" x14ac:dyDescent="0.25">
      <c r="A114" s="4">
        <f t="shared" si="7"/>
        <v>1713</v>
      </c>
      <c r="B114" s="4">
        <f>B110+1</f>
        <v>401</v>
      </c>
      <c r="C114" s="4">
        <v>7097</v>
      </c>
      <c r="D114" s="6">
        <v>2</v>
      </c>
      <c r="E114" s="6">
        <v>2</v>
      </c>
      <c r="F114" s="4">
        <v>2</v>
      </c>
      <c r="G114" s="4" t="str">
        <f t="shared" si="6"/>
        <v>insert into game_score (id, matchid, squad, goals, points, time_type) values (1713, 401, 7097, 2, 2, 2);</v>
      </c>
    </row>
    <row r="115" spans="1:7" x14ac:dyDescent="0.25">
      <c r="A115" s="4">
        <f t="shared" si="7"/>
        <v>1714</v>
      </c>
      <c r="B115" s="4">
        <f>B114</f>
        <v>401</v>
      </c>
      <c r="C115" s="4">
        <v>7097</v>
      </c>
      <c r="D115" s="6">
        <v>2</v>
      </c>
      <c r="E115" s="6">
        <v>0</v>
      </c>
      <c r="F115" s="4">
        <v>1</v>
      </c>
      <c r="G115" s="4" t="str">
        <f t="shared" si="6"/>
        <v>insert into game_score (id, matchid, squad, goals, points, time_type) values (1714, 401, 7097, 2, 0, 1);</v>
      </c>
    </row>
    <row r="116" spans="1:7" x14ac:dyDescent="0.25">
      <c r="A116" s="4">
        <f t="shared" si="7"/>
        <v>1715</v>
      </c>
      <c r="B116" s="4">
        <f>B114</f>
        <v>401</v>
      </c>
      <c r="C116" s="4">
        <v>54</v>
      </c>
      <c r="D116" s="6">
        <v>1</v>
      </c>
      <c r="E116" s="6">
        <v>0</v>
      </c>
      <c r="F116" s="4">
        <v>2</v>
      </c>
      <c r="G116" s="4" t="str">
        <f t="shared" si="6"/>
        <v>insert into game_score (id, matchid, squad, goals, points, time_type) values (1715, 401, 54, 1, 0, 2);</v>
      </c>
    </row>
    <row r="117" spans="1:7" x14ac:dyDescent="0.25">
      <c r="A117" s="4">
        <f t="shared" si="7"/>
        <v>1716</v>
      </c>
      <c r="B117" s="4">
        <f>B114</f>
        <v>401</v>
      </c>
      <c r="C117" s="4">
        <v>54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(1716, 401, 54, 0, 0, 1);</v>
      </c>
    </row>
    <row r="118" spans="1:7" x14ac:dyDescent="0.25">
      <c r="A118" s="3">
        <f t="shared" si="7"/>
        <v>1717</v>
      </c>
      <c r="B118" s="3">
        <f>B114+1</f>
        <v>402</v>
      </c>
      <c r="C118" s="3">
        <v>82</v>
      </c>
      <c r="D118" s="5">
        <v>1</v>
      </c>
      <c r="E118" s="5">
        <v>0</v>
      </c>
      <c r="F118" s="3">
        <v>2</v>
      </c>
      <c r="G118" s="3" t="str">
        <f t="shared" ref="G118:G19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(1717, 402, 82, 1, 0, 2);</v>
      </c>
    </row>
    <row r="119" spans="1:7" x14ac:dyDescent="0.25">
      <c r="A119" s="3">
        <f t="shared" si="7"/>
        <v>1718</v>
      </c>
      <c r="B119" s="3">
        <f>B118</f>
        <v>402</v>
      </c>
      <c r="C119" s="3">
        <v>82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(1718, 402, 82, 1, 0, 1);</v>
      </c>
    </row>
    <row r="120" spans="1:7" x14ac:dyDescent="0.25">
      <c r="A120" s="3">
        <f t="shared" ref="A120:A177" si="9">A119+1</f>
        <v>1719</v>
      </c>
      <c r="B120" s="3">
        <f>B118</f>
        <v>402</v>
      </c>
      <c r="C120" s="3">
        <v>54</v>
      </c>
      <c r="D120" s="5">
        <v>2</v>
      </c>
      <c r="E120" s="5">
        <v>2</v>
      </c>
      <c r="F120" s="3">
        <v>2</v>
      </c>
      <c r="G120" s="3" t="str">
        <f t="shared" si="8"/>
        <v>insert into game_score (id, matchid, squad, goals, points, time_type) values (1719, 402, 54, 2, 2, 2);</v>
      </c>
    </row>
    <row r="121" spans="1:7" x14ac:dyDescent="0.25">
      <c r="A121" s="3">
        <f t="shared" si="9"/>
        <v>1720</v>
      </c>
      <c r="B121" s="3">
        <f>B118</f>
        <v>402</v>
      </c>
      <c r="C121" s="3">
        <v>54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(1720, 402, 54, 1, 0, 1);</v>
      </c>
    </row>
    <row r="122" spans="1:7" x14ac:dyDescent="0.25">
      <c r="A122" s="4">
        <f t="shared" si="9"/>
        <v>1721</v>
      </c>
      <c r="B122" s="4">
        <f>B118+1</f>
        <v>403</v>
      </c>
      <c r="C122" s="4">
        <v>7097</v>
      </c>
      <c r="D122" s="6">
        <v>4</v>
      </c>
      <c r="E122" s="6">
        <v>2</v>
      </c>
      <c r="F122" s="4">
        <v>2</v>
      </c>
      <c r="G122" s="4" t="str">
        <f t="shared" si="8"/>
        <v>insert into game_score (id, matchid, squad, goals, points, time_type) values (1721, 403, 7097, 4, 2, 2);</v>
      </c>
    </row>
    <row r="123" spans="1:7" x14ac:dyDescent="0.25">
      <c r="A123" s="4">
        <f t="shared" si="9"/>
        <v>1722</v>
      </c>
      <c r="B123" s="4">
        <f>B122</f>
        <v>403</v>
      </c>
      <c r="C123" s="4">
        <v>7097</v>
      </c>
      <c r="D123" s="6">
        <v>3</v>
      </c>
      <c r="E123" s="6">
        <v>0</v>
      </c>
      <c r="F123" s="4">
        <v>1</v>
      </c>
      <c r="G123" s="4" t="str">
        <f t="shared" si="8"/>
        <v>insert into game_score (id, matchid, squad, goals, points, time_type) values (1722, 403, 7097, 3, 0, 1);</v>
      </c>
    </row>
    <row r="124" spans="1:7" x14ac:dyDescent="0.25">
      <c r="A124" s="4">
        <f t="shared" si="9"/>
        <v>1723</v>
      </c>
      <c r="B124" s="4">
        <f>B122</f>
        <v>403</v>
      </c>
      <c r="C124" s="4">
        <v>1</v>
      </c>
      <c r="D124" s="6">
        <v>2</v>
      </c>
      <c r="E124" s="6">
        <v>0</v>
      </c>
      <c r="F124" s="4">
        <v>2</v>
      </c>
      <c r="G124" s="4" t="str">
        <f t="shared" si="8"/>
        <v>insert into game_score (id, matchid, squad, goals, points, time_type) values (1723, 403, 1, 2, 0, 2);</v>
      </c>
    </row>
    <row r="125" spans="1:7" x14ac:dyDescent="0.25">
      <c r="A125" s="4">
        <f t="shared" si="9"/>
        <v>1724</v>
      </c>
      <c r="B125" s="4">
        <f>B122</f>
        <v>403</v>
      </c>
      <c r="C125" s="4">
        <v>1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(1724, 403, 1, 0, 0, 1);</v>
      </c>
    </row>
    <row r="126" spans="1:7" x14ac:dyDescent="0.25">
      <c r="A126" s="3">
        <f t="shared" si="9"/>
        <v>1725</v>
      </c>
      <c r="B126" s="3">
        <f>B122+1</f>
        <v>404</v>
      </c>
      <c r="C126" s="3">
        <v>55</v>
      </c>
      <c r="D126" s="5">
        <v>4</v>
      </c>
      <c r="E126" s="5">
        <v>2</v>
      </c>
      <c r="F126" s="3">
        <v>2</v>
      </c>
      <c r="G126" s="3" t="str">
        <f t="shared" si="8"/>
        <v>insert into game_score (id, matchid, squad, goals, points, time_type) values (1725, 404, 55, 4, 2, 2);</v>
      </c>
    </row>
    <row r="127" spans="1:7" x14ac:dyDescent="0.25">
      <c r="A127" s="3">
        <f t="shared" si="9"/>
        <v>1726</v>
      </c>
      <c r="B127" s="3">
        <f>B126</f>
        <v>404</v>
      </c>
      <c r="C127" s="3">
        <v>55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(1726, 404, 55, 0, 0, 1);</v>
      </c>
    </row>
    <row r="128" spans="1:7" x14ac:dyDescent="0.25">
      <c r="A128" s="3">
        <f t="shared" si="9"/>
        <v>1727</v>
      </c>
      <c r="B128" s="3">
        <f>B126</f>
        <v>404</v>
      </c>
      <c r="C128" s="3">
        <v>234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(1727, 404, 234, 0, 0, 2);</v>
      </c>
    </row>
    <row r="129" spans="1:7" x14ac:dyDescent="0.25">
      <c r="A129" s="3">
        <f t="shared" si="9"/>
        <v>1728</v>
      </c>
      <c r="B129" s="3">
        <f>B126</f>
        <v>404</v>
      </c>
      <c r="C129" s="3">
        <v>234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(1728, 404, 234, 0, 0, 1);</v>
      </c>
    </row>
    <row r="130" spans="1:7" x14ac:dyDescent="0.25">
      <c r="A130" s="4">
        <f t="shared" si="9"/>
        <v>1729</v>
      </c>
      <c r="B130" s="4">
        <f>B126+1</f>
        <v>405</v>
      </c>
      <c r="C130" s="4">
        <v>61</v>
      </c>
      <c r="D130" s="6">
        <v>1</v>
      </c>
      <c r="E130" s="6">
        <v>2</v>
      </c>
      <c r="F130" s="4">
        <v>2</v>
      </c>
      <c r="G130" s="4" t="str">
        <f t="shared" si="8"/>
        <v>insert into game_score (id, matchid, squad, goals, points, time_type) values (1729, 405, 61, 1, 2, 2);</v>
      </c>
    </row>
    <row r="131" spans="1:7" x14ac:dyDescent="0.25">
      <c r="A131" s="4">
        <f t="shared" si="9"/>
        <v>1730</v>
      </c>
      <c r="B131" s="4">
        <f>B130</f>
        <v>405</v>
      </c>
      <c r="C131" s="4">
        <v>61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(1730, 405, 61, 0, 0, 1);</v>
      </c>
    </row>
    <row r="132" spans="1:7" x14ac:dyDescent="0.25">
      <c r="A132" s="4">
        <f t="shared" si="9"/>
        <v>1731</v>
      </c>
      <c r="B132" s="4">
        <f>B130</f>
        <v>405</v>
      </c>
      <c r="C132" s="4">
        <v>38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(1731, 405, 38, 0, 0, 2);</v>
      </c>
    </row>
    <row r="133" spans="1:7" x14ac:dyDescent="0.25">
      <c r="A133" s="4">
        <f t="shared" si="9"/>
        <v>1732</v>
      </c>
      <c r="B133" s="4">
        <f>B130</f>
        <v>405</v>
      </c>
      <c r="C133" s="4">
        <v>38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(1732, 405, 38, 0, 0, 1);</v>
      </c>
    </row>
    <row r="134" spans="1:7" x14ac:dyDescent="0.25">
      <c r="A134" s="3">
        <f t="shared" si="9"/>
        <v>1733</v>
      </c>
      <c r="B134" s="3">
        <f>B130+1</f>
        <v>406</v>
      </c>
      <c r="C134" s="3">
        <v>38</v>
      </c>
      <c r="D134" s="5">
        <v>3</v>
      </c>
      <c r="E134" s="5">
        <v>2</v>
      </c>
      <c r="F134" s="3">
        <v>2</v>
      </c>
      <c r="G134" s="3" t="str">
        <f t="shared" si="8"/>
        <v>insert into game_score (id, matchid, squad, goals, points, time_type) values (1733, 406, 38, 3, 2, 2);</v>
      </c>
    </row>
    <row r="135" spans="1:7" x14ac:dyDescent="0.25">
      <c r="A135" s="3">
        <f t="shared" si="9"/>
        <v>1734</v>
      </c>
      <c r="B135" s="3">
        <f>B134</f>
        <v>406</v>
      </c>
      <c r="C135" s="3">
        <v>38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(1734, 406, 38, 1, 0, 1);</v>
      </c>
    </row>
    <row r="136" spans="1:7" x14ac:dyDescent="0.25">
      <c r="A136" s="3">
        <f t="shared" si="9"/>
        <v>1735</v>
      </c>
      <c r="B136" s="3">
        <f>B134</f>
        <v>406</v>
      </c>
      <c r="C136" s="3">
        <v>234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(1735, 406, 234, 1, 0, 2);</v>
      </c>
    </row>
    <row r="137" spans="1:7" x14ac:dyDescent="0.25">
      <c r="A137" s="3">
        <f t="shared" si="9"/>
        <v>1736</v>
      </c>
      <c r="B137" s="3">
        <f>B134</f>
        <v>406</v>
      </c>
      <c r="C137" s="3">
        <v>234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(1736, 406, 234, 0, 0, 1);</v>
      </c>
    </row>
    <row r="138" spans="1:7" x14ac:dyDescent="0.25">
      <c r="A138" s="4">
        <f t="shared" si="9"/>
        <v>1737</v>
      </c>
      <c r="B138" s="4">
        <f>B134+1</f>
        <v>407</v>
      </c>
      <c r="C138" s="4">
        <v>61</v>
      </c>
      <c r="D138" s="6">
        <v>0</v>
      </c>
      <c r="E138" s="6">
        <v>0</v>
      </c>
      <c r="F138" s="4">
        <v>2</v>
      </c>
      <c r="G138" s="4" t="str">
        <f t="shared" si="8"/>
        <v>insert into game_score (id, matchid, squad, goals, points, time_type) values (1737, 407, 61, 0, 0, 2);</v>
      </c>
    </row>
    <row r="139" spans="1:7" x14ac:dyDescent="0.25">
      <c r="A139" s="4">
        <f t="shared" si="9"/>
        <v>1738</v>
      </c>
      <c r="B139" s="4">
        <f>B138</f>
        <v>407</v>
      </c>
      <c r="C139" s="4">
        <v>61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(1738, 407, 61, 0, 0, 1);</v>
      </c>
    </row>
    <row r="140" spans="1:7" x14ac:dyDescent="0.25">
      <c r="A140" s="4">
        <f t="shared" si="9"/>
        <v>1739</v>
      </c>
      <c r="B140" s="4">
        <f>B138</f>
        <v>407</v>
      </c>
      <c r="C140" s="4">
        <v>55</v>
      </c>
      <c r="D140" s="6">
        <v>3</v>
      </c>
      <c r="E140" s="6">
        <v>2</v>
      </c>
      <c r="F140" s="4">
        <v>2</v>
      </c>
      <c r="G140" s="4" t="str">
        <f t="shared" si="8"/>
        <v>insert into game_score (id, matchid, squad, goals, points, time_type) values (1739, 407, 55, 3, 2, 2);</v>
      </c>
    </row>
    <row r="141" spans="1:7" x14ac:dyDescent="0.25">
      <c r="A141" s="4">
        <f t="shared" si="9"/>
        <v>1740</v>
      </c>
      <c r="B141" s="4">
        <f>B138</f>
        <v>407</v>
      </c>
      <c r="C141" s="4">
        <v>55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(1740, 407, 55, 1, 0, 1);</v>
      </c>
    </row>
    <row r="142" spans="1:7" x14ac:dyDescent="0.25">
      <c r="A142" s="3">
        <f t="shared" si="9"/>
        <v>1741</v>
      </c>
      <c r="B142" s="3">
        <f>B138+1</f>
        <v>408</v>
      </c>
      <c r="C142" s="3">
        <v>38</v>
      </c>
      <c r="D142" s="5">
        <v>1</v>
      </c>
      <c r="E142" s="5">
        <v>0</v>
      </c>
      <c r="F142" s="3">
        <v>2</v>
      </c>
      <c r="G142" s="3" t="str">
        <f t="shared" si="8"/>
        <v>insert into game_score (id, matchid, squad, goals, points, time_type) values (1741, 408, 38, 1, 0, 2);</v>
      </c>
    </row>
    <row r="143" spans="1:7" x14ac:dyDescent="0.25">
      <c r="A143" s="3">
        <f t="shared" si="9"/>
        <v>1742</v>
      </c>
      <c r="B143" s="3">
        <f>B142</f>
        <v>408</v>
      </c>
      <c r="C143" s="3">
        <v>38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(1742, 408, 38, 0, 0, 1);</v>
      </c>
    </row>
    <row r="144" spans="1:7" x14ac:dyDescent="0.25">
      <c r="A144" s="3">
        <f t="shared" si="9"/>
        <v>1743</v>
      </c>
      <c r="B144" s="3">
        <f>B142</f>
        <v>408</v>
      </c>
      <c r="C144" s="3">
        <v>55</v>
      </c>
      <c r="D144" s="5">
        <v>2</v>
      </c>
      <c r="E144" s="5">
        <v>2</v>
      </c>
      <c r="F144" s="3">
        <v>2</v>
      </c>
      <c r="G144" s="3" t="str">
        <f t="shared" si="8"/>
        <v>insert into game_score (id, matchid, squad, goals, points, time_type) values (1743, 408, 55, 2, 2, 2);</v>
      </c>
    </row>
    <row r="145" spans="1:7" x14ac:dyDescent="0.25">
      <c r="A145" s="3">
        <f t="shared" si="9"/>
        <v>1744</v>
      </c>
      <c r="B145" s="3">
        <f>B142</f>
        <v>408</v>
      </c>
      <c r="C145" s="3">
        <v>55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(1744, 408, 55, 1, 0, 1);</v>
      </c>
    </row>
    <row r="146" spans="1:7" x14ac:dyDescent="0.25">
      <c r="A146" s="4">
        <f t="shared" si="9"/>
        <v>1745</v>
      </c>
      <c r="B146" s="4">
        <f>B142+1</f>
        <v>409</v>
      </c>
      <c r="C146" s="4">
        <v>61</v>
      </c>
      <c r="D146" s="6">
        <v>1</v>
      </c>
      <c r="E146" s="6">
        <v>2</v>
      </c>
      <c r="F146" s="4">
        <v>2</v>
      </c>
      <c r="G146" s="4" t="str">
        <f t="shared" si="8"/>
        <v>insert into game_score (id, matchid, squad, goals, points, time_type) values (1745, 409, 61, 1, 2, 2);</v>
      </c>
    </row>
    <row r="147" spans="1:7" x14ac:dyDescent="0.25">
      <c r="A147" s="4">
        <f t="shared" si="9"/>
        <v>1746</v>
      </c>
      <c r="B147" s="4">
        <f>B146</f>
        <v>409</v>
      </c>
      <c r="C147" s="4">
        <v>61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(1746, 409, 61, 0, 0, 1);</v>
      </c>
    </row>
    <row r="148" spans="1:7" x14ac:dyDescent="0.25">
      <c r="A148" s="4">
        <f t="shared" si="9"/>
        <v>1747</v>
      </c>
      <c r="B148" s="4">
        <f>B146</f>
        <v>409</v>
      </c>
      <c r="C148" s="4">
        <v>234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(1747, 409, 234, 0, 0, 2);</v>
      </c>
    </row>
    <row r="149" spans="1:7" x14ac:dyDescent="0.25">
      <c r="A149" s="4">
        <f t="shared" si="9"/>
        <v>1748</v>
      </c>
      <c r="B149" s="4">
        <f>B146</f>
        <v>409</v>
      </c>
      <c r="C149" s="4">
        <v>234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(1748, 409, 234, 0, 0, 1);</v>
      </c>
    </row>
    <row r="150" spans="1:7" x14ac:dyDescent="0.25">
      <c r="A150" s="3">
        <f t="shared" si="9"/>
        <v>1749</v>
      </c>
      <c r="B150" s="3">
        <f>B146+1</f>
        <v>410</v>
      </c>
      <c r="C150" s="3">
        <v>46</v>
      </c>
      <c r="D150" s="5">
        <v>1</v>
      </c>
      <c r="E150" s="5">
        <v>0</v>
      </c>
      <c r="F150" s="3">
        <v>2</v>
      </c>
      <c r="G150" s="3" t="str">
        <f t="shared" si="8"/>
        <v>insert into game_score (id, matchid, squad, goals, points, time_type) values (1749, 410, 46, 1, 0, 2);</v>
      </c>
    </row>
    <row r="151" spans="1:7" x14ac:dyDescent="0.25">
      <c r="A151" s="3">
        <f t="shared" si="9"/>
        <v>1750</v>
      </c>
      <c r="B151" s="3">
        <f>B150</f>
        <v>410</v>
      </c>
      <c r="C151" s="3">
        <v>46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(1750, 410, 46, 0, 0, 1);</v>
      </c>
    </row>
    <row r="152" spans="1:7" x14ac:dyDescent="0.25">
      <c r="A152" s="3">
        <f t="shared" si="9"/>
        <v>1751</v>
      </c>
      <c r="B152" s="3">
        <f>B150</f>
        <v>410</v>
      </c>
      <c r="C152" s="3">
        <v>39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(1751, 410, 39, 1, 0, 2);</v>
      </c>
    </row>
    <row r="153" spans="1:7" x14ac:dyDescent="0.25">
      <c r="A153" s="3">
        <f t="shared" si="9"/>
        <v>1752</v>
      </c>
      <c r="B153" s="3">
        <f>B150</f>
        <v>410</v>
      </c>
      <c r="C153" s="3">
        <v>39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(1752, 410, 39, 0, 0, 1);</v>
      </c>
    </row>
    <row r="154" spans="1:7" x14ac:dyDescent="0.25">
      <c r="A154" s="3">
        <f t="shared" si="9"/>
        <v>1753</v>
      </c>
      <c r="B154" s="3">
        <f>B151</f>
        <v>410</v>
      </c>
      <c r="C154" s="3">
        <v>46</v>
      </c>
      <c r="D154" s="5">
        <v>2</v>
      </c>
      <c r="E154" s="5">
        <v>2</v>
      </c>
      <c r="F154" s="3">
        <v>4</v>
      </c>
      <c r="G154" s="3" t="str">
        <f t="shared" si="8"/>
        <v>insert into game_score (id, matchid, squad, goals, points, time_type) values (1753, 410, 46, 2, 2, 4);</v>
      </c>
    </row>
    <row r="155" spans="1:7" x14ac:dyDescent="0.25">
      <c r="A155" s="3">
        <f t="shared" si="9"/>
        <v>1754</v>
      </c>
      <c r="B155" s="3">
        <f>B152</f>
        <v>410</v>
      </c>
      <c r="C155" s="3">
        <v>46</v>
      </c>
      <c r="D155" s="5">
        <v>2</v>
      </c>
      <c r="E155" s="5">
        <v>0</v>
      </c>
      <c r="F155" s="3">
        <v>3</v>
      </c>
      <c r="G155" s="3" t="str">
        <f t="shared" si="8"/>
        <v>insert into game_score (id, matchid, squad, goals, points, time_type) values (1754, 410, 46, 2, 0, 3);</v>
      </c>
    </row>
    <row r="156" spans="1:7" x14ac:dyDescent="0.25">
      <c r="A156" s="3">
        <f t="shared" si="9"/>
        <v>1755</v>
      </c>
      <c r="B156" s="3">
        <f>B153</f>
        <v>410</v>
      </c>
      <c r="C156" s="3">
        <v>39</v>
      </c>
      <c r="D156" s="5">
        <v>1</v>
      </c>
      <c r="E156" s="5">
        <v>0</v>
      </c>
      <c r="F156" s="3">
        <v>4</v>
      </c>
      <c r="G156" s="3" t="str">
        <f t="shared" si="8"/>
        <v>insert into game_score (id, matchid, squad, goals, points, time_type) values (1755, 410, 39, 1, 0, 4);</v>
      </c>
    </row>
    <row r="157" spans="1:7" x14ac:dyDescent="0.25">
      <c r="A157" s="3">
        <f t="shared" si="9"/>
        <v>1756</v>
      </c>
      <c r="B157" s="3">
        <f>B154</f>
        <v>410</v>
      </c>
      <c r="C157" s="3">
        <v>39</v>
      </c>
      <c r="D157" s="5">
        <v>1</v>
      </c>
      <c r="E157" s="5">
        <v>0</v>
      </c>
      <c r="F157" s="3">
        <v>3</v>
      </c>
      <c r="G157" s="3" t="str">
        <f t="shared" si="8"/>
        <v>insert into game_score (id, matchid, squad, goals, points, time_type) values (1756, 410, 39, 1, 0, 3);</v>
      </c>
    </row>
    <row r="158" spans="1:7" x14ac:dyDescent="0.25">
      <c r="A158" s="4">
        <f t="shared" si="9"/>
        <v>1757</v>
      </c>
      <c r="B158" s="4">
        <f>B150+1</f>
        <v>411</v>
      </c>
      <c r="C158" s="4">
        <v>260</v>
      </c>
      <c r="D158" s="6">
        <v>0</v>
      </c>
      <c r="E158" s="6">
        <v>0</v>
      </c>
      <c r="F158" s="4">
        <v>2</v>
      </c>
      <c r="G158" s="4" t="str">
        <f t="shared" si="8"/>
        <v>insert into game_score (id, matchid, squad, goals, points, time_type) values (1757, 411, 260, 0, 0, 2);</v>
      </c>
    </row>
    <row r="159" spans="1:7" x14ac:dyDescent="0.25">
      <c r="A159" s="4">
        <f t="shared" si="9"/>
        <v>1758</v>
      </c>
      <c r="B159" s="4">
        <f>B158</f>
        <v>411</v>
      </c>
      <c r="C159" s="4">
        <v>260</v>
      </c>
      <c r="D159" s="6">
        <v>0</v>
      </c>
      <c r="E159" s="6">
        <v>0</v>
      </c>
      <c r="F159" s="4">
        <v>1</v>
      </c>
      <c r="G159" s="4" t="str">
        <f t="shared" si="8"/>
        <v>insert into game_score (id, matchid, squad, goals, points, time_type) values (1758, 411, 260, 0, 0, 1);</v>
      </c>
    </row>
    <row r="160" spans="1:7" x14ac:dyDescent="0.25">
      <c r="A160" s="4">
        <f t="shared" si="9"/>
        <v>1759</v>
      </c>
      <c r="B160" s="4">
        <f>B158</f>
        <v>411</v>
      </c>
      <c r="C160" s="4">
        <v>49228</v>
      </c>
      <c r="D160" s="6">
        <v>4</v>
      </c>
      <c r="E160" s="6">
        <v>3</v>
      </c>
      <c r="F160" s="4">
        <v>2</v>
      </c>
      <c r="G160" s="4" t="str">
        <f t="shared" si="8"/>
        <v>insert into game_score (id, matchid, squad, goals, points, time_type) values (1759, 411, 49228, 4, 3, 2);</v>
      </c>
    </row>
    <row r="161" spans="1:7" x14ac:dyDescent="0.25">
      <c r="A161" s="4">
        <f t="shared" si="9"/>
        <v>1760</v>
      </c>
      <c r="B161" s="4">
        <f>B158</f>
        <v>411</v>
      </c>
      <c r="C161" s="4">
        <v>49228</v>
      </c>
      <c r="D161" s="6">
        <v>3</v>
      </c>
      <c r="E161" s="6">
        <v>0</v>
      </c>
      <c r="F161" s="4">
        <v>1</v>
      </c>
      <c r="G161" s="4" t="str">
        <f t="shared" si="8"/>
        <v>insert into game_score (id, matchid, squad, goals, points, time_type) values (1760, 411, 49228, 3, 0, 1);</v>
      </c>
    </row>
    <row r="162" spans="1:7" x14ac:dyDescent="0.25">
      <c r="A162" s="3">
        <f t="shared" si="9"/>
        <v>1761</v>
      </c>
      <c r="B162" s="3">
        <f>B158+1</f>
        <v>412</v>
      </c>
      <c r="C162" s="3">
        <v>7097</v>
      </c>
      <c r="D162" s="5">
        <v>3</v>
      </c>
      <c r="E162" s="5">
        <v>2</v>
      </c>
      <c r="F162" s="3">
        <v>2</v>
      </c>
      <c r="G162" s="3" t="str">
        <f t="shared" si="8"/>
        <v>insert into game_score (id, matchid, squad, goals, points, time_type) values (1761, 412, 7097, 3, 2, 2);</v>
      </c>
    </row>
    <row r="163" spans="1:7" x14ac:dyDescent="0.25">
      <c r="A163" s="3">
        <f t="shared" si="9"/>
        <v>1762</v>
      </c>
      <c r="B163" s="3">
        <f>B162</f>
        <v>412</v>
      </c>
      <c r="C163" s="3">
        <v>7097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(1762, 412, 7097, 0, 0, 1);</v>
      </c>
    </row>
    <row r="164" spans="1:7" x14ac:dyDescent="0.25">
      <c r="A164" s="3">
        <f t="shared" si="9"/>
        <v>1763</v>
      </c>
      <c r="B164" s="3">
        <f>B162</f>
        <v>412</v>
      </c>
      <c r="C164" s="3">
        <v>61</v>
      </c>
      <c r="D164" s="5">
        <v>0</v>
      </c>
      <c r="E164" s="5">
        <v>0</v>
      </c>
      <c r="F164" s="3">
        <v>2</v>
      </c>
      <c r="G164" s="3" t="str">
        <f t="shared" si="8"/>
        <v>insert into game_score (id, matchid, squad, goals, points, time_type) values (1763, 412, 61, 0, 0, 2);</v>
      </c>
    </row>
    <row r="165" spans="1:7" x14ac:dyDescent="0.25">
      <c r="A165" s="3">
        <f t="shared" si="9"/>
        <v>1764</v>
      </c>
      <c r="B165" s="3">
        <f>B163</f>
        <v>412</v>
      </c>
      <c r="C165" s="3">
        <v>61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(1764, 412, 61, 0, 0, 1);</v>
      </c>
    </row>
    <row r="166" spans="1:7" x14ac:dyDescent="0.25">
      <c r="A166" s="4">
        <f t="shared" si="9"/>
        <v>1765</v>
      </c>
      <c r="B166" s="4">
        <f>B162+1</f>
        <v>413</v>
      </c>
      <c r="C166" s="4">
        <v>55</v>
      </c>
      <c r="D166" s="6">
        <v>1</v>
      </c>
      <c r="E166" s="6">
        <v>2</v>
      </c>
      <c r="F166" s="4">
        <v>2</v>
      </c>
      <c r="G166" s="4" t="str">
        <f t="shared" si="8"/>
        <v>insert into game_score (id, matchid, squad, goals, points, time_type) values (1765, 413, 55, 1, 2, 2);</v>
      </c>
    </row>
    <row r="167" spans="1:7" x14ac:dyDescent="0.25">
      <c r="A167" s="4">
        <f t="shared" si="9"/>
        <v>1766</v>
      </c>
      <c r="B167" s="4">
        <f>B166</f>
        <v>413</v>
      </c>
      <c r="C167" s="4">
        <v>55</v>
      </c>
      <c r="D167" s="6">
        <v>0</v>
      </c>
      <c r="E167" s="6">
        <v>0</v>
      </c>
      <c r="F167" s="4">
        <v>1</v>
      </c>
      <c r="G167" s="4" t="str">
        <f t="shared" si="8"/>
        <v>insert into game_score (id, matchid, squad, goals, points, time_type) values (1766, 413, 55, 0, 0, 1);</v>
      </c>
    </row>
    <row r="168" spans="1:7" x14ac:dyDescent="0.25">
      <c r="A168" s="4">
        <f t="shared" si="9"/>
        <v>1767</v>
      </c>
      <c r="B168" s="4">
        <f>B166</f>
        <v>413</v>
      </c>
      <c r="C168" s="4">
        <v>54</v>
      </c>
      <c r="D168" s="6">
        <v>0</v>
      </c>
      <c r="E168" s="6">
        <v>0</v>
      </c>
      <c r="F168" s="4">
        <v>2</v>
      </c>
      <c r="G168" s="4" t="str">
        <f t="shared" si="8"/>
        <v>insert into game_score (id, matchid, squad, goals, points, time_type) values (1767, 413, 54, 0, 0, 2);</v>
      </c>
    </row>
    <row r="169" spans="1:7" x14ac:dyDescent="0.25">
      <c r="A169" s="4">
        <f t="shared" si="9"/>
        <v>1768</v>
      </c>
      <c r="B169" s="4">
        <f>B166</f>
        <v>413</v>
      </c>
      <c r="C169" s="4">
        <v>54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(1768, 413, 54, 0, 0, 1);</v>
      </c>
    </row>
    <row r="170" spans="1:7" x14ac:dyDescent="0.25">
      <c r="A170" s="3">
        <f t="shared" si="9"/>
        <v>1769</v>
      </c>
      <c r="B170" s="3">
        <f>B166+1</f>
        <v>414</v>
      </c>
      <c r="C170" s="3">
        <v>39</v>
      </c>
      <c r="D170" s="5">
        <v>1</v>
      </c>
      <c r="E170" s="5">
        <v>0</v>
      </c>
      <c r="F170" s="3">
        <v>2</v>
      </c>
      <c r="G170" s="3" t="str">
        <f t="shared" si="8"/>
        <v>insert into game_score (id, matchid, squad, goals, points, time_type) values (1769, 414, 39, 1, 0, 2);</v>
      </c>
    </row>
    <row r="171" spans="1:7" x14ac:dyDescent="0.25">
      <c r="A171" s="3">
        <f t="shared" si="9"/>
        <v>1770</v>
      </c>
      <c r="B171" s="3">
        <f>B170</f>
        <v>414</v>
      </c>
      <c r="C171" s="3">
        <v>39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(1770, 414, 39, 0, 0, 1);</v>
      </c>
    </row>
    <row r="172" spans="1:7" x14ac:dyDescent="0.25">
      <c r="A172" s="3">
        <f t="shared" si="9"/>
        <v>1771</v>
      </c>
      <c r="B172" s="3">
        <f>B170</f>
        <v>414</v>
      </c>
      <c r="C172" s="3">
        <v>7097</v>
      </c>
      <c r="D172" s="5">
        <v>1</v>
      </c>
      <c r="E172" s="5">
        <v>0</v>
      </c>
      <c r="F172" s="3">
        <v>2</v>
      </c>
      <c r="G172" s="3" t="str">
        <f t="shared" si="8"/>
        <v>insert into game_score (id, matchid, squad, goals, points, time_type) values (1771, 414, 7097, 1, 0, 2);</v>
      </c>
    </row>
    <row r="173" spans="1:7" x14ac:dyDescent="0.25">
      <c r="A173" s="3">
        <f t="shared" si="9"/>
        <v>1772</v>
      </c>
      <c r="B173" s="3">
        <f>B170</f>
        <v>414</v>
      </c>
      <c r="C173" s="3">
        <v>7097</v>
      </c>
      <c r="D173" s="5">
        <v>0</v>
      </c>
      <c r="E173" s="5">
        <v>0</v>
      </c>
      <c r="F173" s="3">
        <v>1</v>
      </c>
      <c r="G173" s="3" t="str">
        <f t="shared" si="8"/>
        <v>insert into game_score (id, matchid, squad, goals, points, time_type) values (1772, 414, 7097, 0, 0, 1);</v>
      </c>
    </row>
    <row r="174" spans="1:7" x14ac:dyDescent="0.25">
      <c r="A174" s="3">
        <f t="shared" si="9"/>
        <v>1773</v>
      </c>
      <c r="B174" s="3">
        <f>B171</f>
        <v>414</v>
      </c>
      <c r="C174" s="3">
        <v>39</v>
      </c>
      <c r="D174" s="5">
        <v>2</v>
      </c>
      <c r="E174" s="5">
        <v>2</v>
      </c>
      <c r="F174" s="3">
        <v>4</v>
      </c>
      <c r="G174" s="3" t="str">
        <f t="shared" si="8"/>
        <v>insert into game_score (id, matchid, squad, goals, points, time_type) values (1773, 414, 39, 2, 2, 4);</v>
      </c>
    </row>
    <row r="175" spans="1:7" x14ac:dyDescent="0.25">
      <c r="A175" s="3">
        <f t="shared" si="9"/>
        <v>1774</v>
      </c>
      <c r="B175" s="3">
        <f>B172</f>
        <v>414</v>
      </c>
      <c r="C175" s="3">
        <v>39</v>
      </c>
      <c r="D175" s="5">
        <v>1</v>
      </c>
      <c r="E175" s="5">
        <v>0</v>
      </c>
      <c r="F175" s="3">
        <v>3</v>
      </c>
      <c r="G175" s="3" t="str">
        <f t="shared" si="8"/>
        <v>insert into game_score (id, matchid, squad, goals, points, time_type) values (1774, 414, 39, 1, 0, 3);</v>
      </c>
    </row>
    <row r="176" spans="1:7" x14ac:dyDescent="0.25">
      <c r="A176" s="3">
        <f t="shared" si="9"/>
        <v>1775</v>
      </c>
      <c r="B176" s="3">
        <f>B173</f>
        <v>414</v>
      </c>
      <c r="C176" s="3">
        <v>7097</v>
      </c>
      <c r="D176" s="5">
        <v>3</v>
      </c>
      <c r="E176" s="5">
        <v>0</v>
      </c>
      <c r="F176" s="3">
        <v>4</v>
      </c>
      <c r="G176" s="3" t="str">
        <f t="shared" si="8"/>
        <v>insert into game_score (id, matchid, squad, goals, points, time_type) values (1775, 414, 7097, 3, 0, 4);</v>
      </c>
    </row>
    <row r="177" spans="1:7" x14ac:dyDescent="0.25">
      <c r="A177" s="3">
        <f t="shared" si="9"/>
        <v>1776</v>
      </c>
      <c r="B177" s="3">
        <f>B174</f>
        <v>414</v>
      </c>
      <c r="C177" s="3">
        <v>7097</v>
      </c>
      <c r="D177" s="5">
        <v>2</v>
      </c>
      <c r="E177" s="5">
        <v>0</v>
      </c>
      <c r="F177" s="3">
        <v>3</v>
      </c>
      <c r="G177" s="3" t="str">
        <f t="shared" si="8"/>
        <v>insert into game_score (id, matchid, squad, goals, points, time_type) values (1776, 414, 7097, 2, 0, 3);</v>
      </c>
    </row>
    <row r="178" spans="1:7" x14ac:dyDescent="0.25">
      <c r="A178" s="4">
        <f t="shared" ref="A178:A199" si="10">A177+1</f>
        <v>1777</v>
      </c>
      <c r="B178" s="4">
        <f>B170+1</f>
        <v>415</v>
      </c>
      <c r="C178" s="4">
        <v>49228</v>
      </c>
      <c r="D178" s="6">
        <v>1</v>
      </c>
      <c r="E178" s="6">
        <v>0</v>
      </c>
      <c r="F178" s="4">
        <v>2</v>
      </c>
      <c r="G178" s="4" t="str">
        <f t="shared" si="8"/>
        <v>insert into game_score (id, matchid, squad, goals, points, time_type) values (1777, 415, 49228, 1, 0, 2);</v>
      </c>
    </row>
    <row r="179" spans="1:7" x14ac:dyDescent="0.25">
      <c r="A179" s="4">
        <f t="shared" si="10"/>
        <v>1778</v>
      </c>
      <c r="B179" s="4">
        <f>B178</f>
        <v>415</v>
      </c>
      <c r="C179" s="4">
        <v>49228</v>
      </c>
      <c r="D179" s="6">
        <v>0</v>
      </c>
      <c r="E179" s="6">
        <v>0</v>
      </c>
      <c r="F179" s="4">
        <v>1</v>
      </c>
      <c r="G179" s="4" t="str">
        <f t="shared" si="8"/>
        <v>insert into game_score (id, matchid, squad, goals, points, time_type) values (1778, 415, 49228, 0, 0, 1);</v>
      </c>
    </row>
    <row r="180" spans="1:7" x14ac:dyDescent="0.25">
      <c r="A180" s="4">
        <f t="shared" si="10"/>
        <v>1779</v>
      </c>
      <c r="B180" s="4">
        <f>B178</f>
        <v>415</v>
      </c>
      <c r="C180" s="4">
        <v>55</v>
      </c>
      <c r="D180" s="6">
        <v>1</v>
      </c>
      <c r="E180" s="6">
        <v>0</v>
      </c>
      <c r="F180" s="4">
        <v>2</v>
      </c>
      <c r="G180" s="4" t="str">
        <f t="shared" si="8"/>
        <v>insert into game_score (id, matchid, squad, goals, points, time_type) values (1779, 415, 55, 1, 0, 2);</v>
      </c>
    </row>
    <row r="181" spans="1:7" x14ac:dyDescent="0.25">
      <c r="A181" s="4">
        <f t="shared" si="10"/>
        <v>1780</v>
      </c>
      <c r="B181" s="4">
        <f t="shared" ref="B181:B187" si="11">B178</f>
        <v>415</v>
      </c>
      <c r="C181" s="4">
        <v>55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(1780, 415, 55, 0, 0, 1);</v>
      </c>
    </row>
    <row r="182" spans="1:7" x14ac:dyDescent="0.25">
      <c r="A182" s="4">
        <f t="shared" si="10"/>
        <v>1781</v>
      </c>
      <c r="B182" s="4">
        <f t="shared" si="11"/>
        <v>415</v>
      </c>
      <c r="C182" s="4">
        <v>49228</v>
      </c>
      <c r="D182" s="6">
        <v>1</v>
      </c>
      <c r="E182" s="6">
        <v>1</v>
      </c>
      <c r="F182" s="4">
        <v>4</v>
      </c>
      <c r="G182" s="4" t="str">
        <f t="shared" si="8"/>
        <v>insert into game_score (id, matchid, squad, goals, points, time_type) values (1781, 415, 49228, 1, 1, 4);</v>
      </c>
    </row>
    <row r="183" spans="1:7" x14ac:dyDescent="0.25">
      <c r="A183" s="4">
        <f t="shared" si="10"/>
        <v>1782</v>
      </c>
      <c r="B183" s="4">
        <f t="shared" si="11"/>
        <v>415</v>
      </c>
      <c r="C183" s="4">
        <v>49228</v>
      </c>
      <c r="D183" s="6">
        <v>1</v>
      </c>
      <c r="E183" s="6">
        <v>0</v>
      </c>
      <c r="F183" s="4">
        <v>3</v>
      </c>
      <c r="G183" s="4" t="str">
        <f t="shared" si="8"/>
        <v>insert into game_score (id, matchid, squad, goals, points, time_type) values (1782, 415, 49228, 1, 0, 3);</v>
      </c>
    </row>
    <row r="184" spans="1:7" x14ac:dyDescent="0.25">
      <c r="A184" s="4">
        <f t="shared" si="10"/>
        <v>1783</v>
      </c>
      <c r="B184" s="4">
        <f t="shared" si="11"/>
        <v>415</v>
      </c>
      <c r="C184" s="4">
        <v>55</v>
      </c>
      <c r="D184" s="6">
        <v>1</v>
      </c>
      <c r="E184" s="6">
        <v>1</v>
      </c>
      <c r="F184" s="4">
        <v>4</v>
      </c>
      <c r="G184" s="4" t="str">
        <f t="shared" si="8"/>
        <v>insert into game_score (id, matchid, squad, goals, points, time_type) values (1783, 415, 55, 1, 1, 4);</v>
      </c>
    </row>
    <row r="185" spans="1:7" x14ac:dyDescent="0.25">
      <c r="A185" s="4">
        <f t="shared" si="10"/>
        <v>1784</v>
      </c>
      <c r="B185" s="4">
        <f t="shared" si="11"/>
        <v>415</v>
      </c>
      <c r="C185" s="4">
        <v>55</v>
      </c>
      <c r="D185" s="6">
        <v>1</v>
      </c>
      <c r="E185" s="6">
        <v>0</v>
      </c>
      <c r="F185" s="4">
        <v>3</v>
      </c>
      <c r="G185" s="4" t="str">
        <f t="shared" si="8"/>
        <v>insert into game_score (id, matchid, squad, goals, points, time_type) values (1784, 415, 55, 1, 0, 3);</v>
      </c>
    </row>
    <row r="186" spans="1:7" x14ac:dyDescent="0.25">
      <c r="A186" s="4">
        <f t="shared" si="10"/>
        <v>1785</v>
      </c>
      <c r="B186" s="4">
        <f t="shared" si="11"/>
        <v>415</v>
      </c>
      <c r="C186" s="4">
        <v>49228</v>
      </c>
      <c r="D186" s="6">
        <v>2</v>
      </c>
      <c r="E186" s="6">
        <v>0</v>
      </c>
      <c r="F186" s="4">
        <v>7</v>
      </c>
      <c r="G186" s="4" t="str">
        <f t="shared" si="8"/>
        <v>insert into game_score (id, matchid, squad, goals, points, time_type) values (1785, 415, 49228, 2, 0, 7);</v>
      </c>
    </row>
    <row r="187" spans="1:7" x14ac:dyDescent="0.25">
      <c r="A187" s="4">
        <f t="shared" si="10"/>
        <v>1786</v>
      </c>
      <c r="B187" s="4">
        <f t="shared" si="11"/>
        <v>415</v>
      </c>
      <c r="C187" s="4">
        <v>55</v>
      </c>
      <c r="D187" s="6">
        <v>3</v>
      </c>
      <c r="E187" s="6">
        <v>0</v>
      </c>
      <c r="F187" s="4">
        <v>7</v>
      </c>
      <c r="G187" s="4" t="str">
        <f t="shared" si="8"/>
        <v>insert into game_score (id, matchid, squad, goals, points, time_type) values (1786, 415, 55, 3, 0, 7);</v>
      </c>
    </row>
    <row r="188" spans="1:7" x14ac:dyDescent="0.25">
      <c r="A188" s="3">
        <f t="shared" si="10"/>
        <v>1787</v>
      </c>
      <c r="B188" s="3">
        <f>B178+1</f>
        <v>416</v>
      </c>
      <c r="C188" s="3">
        <v>39</v>
      </c>
      <c r="D188" s="5">
        <v>0</v>
      </c>
      <c r="E188" s="5">
        <v>0</v>
      </c>
      <c r="F188" s="3">
        <v>2</v>
      </c>
      <c r="G188" s="3" t="str">
        <f t="shared" si="8"/>
        <v>insert into game_score (id, matchid, squad, goals, points, time_type) values (1787, 416, 39, 0, 0, 2);</v>
      </c>
    </row>
    <row r="189" spans="1:7" x14ac:dyDescent="0.25">
      <c r="A189" s="3">
        <f t="shared" si="10"/>
        <v>1788</v>
      </c>
      <c r="B189" s="3">
        <f>B188</f>
        <v>416</v>
      </c>
      <c r="C189" s="3">
        <v>39</v>
      </c>
      <c r="D189" s="5">
        <v>0</v>
      </c>
      <c r="E189" s="5">
        <v>0</v>
      </c>
      <c r="F189" s="3">
        <v>1</v>
      </c>
      <c r="G189" s="3" t="str">
        <f t="shared" si="8"/>
        <v>insert into game_score (id, matchid, squad, goals, points, time_type) values (1788, 416, 39, 0, 0, 1);</v>
      </c>
    </row>
    <row r="190" spans="1:7" x14ac:dyDescent="0.25">
      <c r="A190" s="3">
        <f t="shared" si="10"/>
        <v>1789</v>
      </c>
      <c r="B190" s="3">
        <f>B188</f>
        <v>416</v>
      </c>
      <c r="C190" s="3">
        <v>49228</v>
      </c>
      <c r="D190" s="5">
        <v>3</v>
      </c>
      <c r="E190" s="5">
        <v>3</v>
      </c>
      <c r="F190" s="3">
        <v>2</v>
      </c>
      <c r="G190" s="3" t="str">
        <f t="shared" si="8"/>
        <v>insert into game_score (id, matchid, squad, goals, points, time_type) values (1789, 416, 49228, 3, 3, 2);</v>
      </c>
    </row>
    <row r="191" spans="1:7" x14ac:dyDescent="0.25">
      <c r="A191" s="3">
        <f t="shared" si="10"/>
        <v>1790</v>
      </c>
      <c r="B191" s="3">
        <f>B188</f>
        <v>416</v>
      </c>
      <c r="C191" s="3">
        <v>49228</v>
      </c>
      <c r="D191" s="5">
        <v>2</v>
      </c>
      <c r="E191" s="5">
        <v>0</v>
      </c>
      <c r="F191" s="3">
        <v>1</v>
      </c>
      <c r="G191" s="3" t="str">
        <f t="shared" si="8"/>
        <v>insert into game_score (id, matchid, squad, goals, points, time_type) values (1790, 416, 49228, 2, 0, 1);</v>
      </c>
    </row>
    <row r="192" spans="1:7" x14ac:dyDescent="0.25">
      <c r="A192" s="4">
        <f t="shared" si="10"/>
        <v>1791</v>
      </c>
      <c r="B192" s="4">
        <f>B188+1</f>
        <v>417</v>
      </c>
      <c r="C192" s="4">
        <v>7097</v>
      </c>
      <c r="D192" s="6">
        <v>1</v>
      </c>
      <c r="E192" s="6">
        <v>0</v>
      </c>
      <c r="F192" s="4">
        <v>2</v>
      </c>
      <c r="G192" s="4" t="str">
        <f t="shared" si="8"/>
        <v>insert into game_score (id, matchid, squad, goals, points, time_type) values (1791, 417, 7097, 1, 0, 2);</v>
      </c>
    </row>
    <row r="193" spans="1:7" x14ac:dyDescent="0.25">
      <c r="A193" s="4">
        <f t="shared" si="10"/>
        <v>1792</v>
      </c>
      <c r="B193" s="4">
        <f>B192</f>
        <v>417</v>
      </c>
      <c r="C193" s="4">
        <v>7097</v>
      </c>
      <c r="D193" s="6">
        <v>0</v>
      </c>
      <c r="E193" s="6">
        <v>0</v>
      </c>
      <c r="F193" s="4">
        <v>1</v>
      </c>
      <c r="G193" s="4" t="str">
        <f t="shared" si="8"/>
        <v>insert into game_score (id, matchid, squad, goals, points, time_type) values (1792, 417, 7097, 0, 0, 1);</v>
      </c>
    </row>
    <row r="194" spans="1:7" x14ac:dyDescent="0.25">
      <c r="A194" s="4">
        <f t="shared" si="10"/>
        <v>1793</v>
      </c>
      <c r="B194" s="4">
        <f>B192</f>
        <v>417</v>
      </c>
      <c r="C194" s="4">
        <v>55</v>
      </c>
      <c r="D194" s="6">
        <v>1</v>
      </c>
      <c r="E194" s="6">
        <v>0</v>
      </c>
      <c r="F194" s="4">
        <v>2</v>
      </c>
      <c r="G194" s="4" t="str">
        <f t="shared" si="8"/>
        <v>insert into game_score (id, matchid, squad, goals, points, time_type) values (1793, 417, 55, 1, 0, 2);</v>
      </c>
    </row>
    <row r="195" spans="1:7" x14ac:dyDescent="0.25">
      <c r="A195" s="4">
        <f t="shared" si="10"/>
        <v>1794</v>
      </c>
      <c r="B195" s="4">
        <f>B192</f>
        <v>417</v>
      </c>
      <c r="C195" s="4">
        <v>55</v>
      </c>
      <c r="D195" s="6">
        <v>1</v>
      </c>
      <c r="E195" s="6">
        <v>0</v>
      </c>
      <c r="F195" s="4">
        <v>1</v>
      </c>
      <c r="G195" s="4" t="str">
        <f t="shared" si="8"/>
        <v>insert into game_score (id, matchid, squad, goals, points, time_type) values (1794, 417, 55, 1, 0, 1);</v>
      </c>
    </row>
    <row r="196" spans="1:7" x14ac:dyDescent="0.25">
      <c r="A196" s="4">
        <f t="shared" si="10"/>
        <v>1795</v>
      </c>
      <c r="B196" s="4">
        <f>B193</f>
        <v>417</v>
      </c>
      <c r="C196" s="4">
        <v>7097</v>
      </c>
      <c r="D196" s="6">
        <v>2</v>
      </c>
      <c r="E196" s="6">
        <v>2</v>
      </c>
      <c r="F196" s="4">
        <v>4</v>
      </c>
      <c r="G196" s="4" t="str">
        <f t="shared" si="8"/>
        <v>insert into game_score (id, matchid, squad, goals, points, time_type) values (1795, 417, 7097, 2, 2, 4);</v>
      </c>
    </row>
    <row r="197" spans="1:7" x14ac:dyDescent="0.25">
      <c r="A197" s="4">
        <f t="shared" si="10"/>
        <v>1796</v>
      </c>
      <c r="B197" s="4">
        <f>B194</f>
        <v>417</v>
      </c>
      <c r="C197" s="4">
        <v>7097</v>
      </c>
      <c r="D197" s="6">
        <v>2</v>
      </c>
      <c r="E197" s="6">
        <v>0</v>
      </c>
      <c r="F197" s="4">
        <v>3</v>
      </c>
      <c r="G197" s="4" t="str">
        <f t="shared" si="8"/>
        <v>insert into game_score (id, matchid, squad, goals, points, time_type) values (1796, 417, 7097, 2, 0, 3);</v>
      </c>
    </row>
    <row r="198" spans="1:7" x14ac:dyDescent="0.25">
      <c r="A198" s="4">
        <f t="shared" si="10"/>
        <v>1797</v>
      </c>
      <c r="B198" s="4">
        <f>B195</f>
        <v>417</v>
      </c>
      <c r="C198" s="4">
        <v>55</v>
      </c>
      <c r="D198" s="6">
        <v>1</v>
      </c>
      <c r="E198" s="6">
        <v>0</v>
      </c>
      <c r="F198" s="4">
        <v>4</v>
      </c>
      <c r="G198" s="4" t="str">
        <f t="shared" si="8"/>
        <v>insert into game_score (id, matchid, squad, goals, points, time_type) values (1797, 417, 55, 1, 0, 4);</v>
      </c>
    </row>
    <row r="199" spans="1:7" x14ac:dyDescent="0.25">
      <c r="A199" s="4">
        <f t="shared" si="10"/>
        <v>1798</v>
      </c>
      <c r="B199" s="4">
        <f>B196</f>
        <v>417</v>
      </c>
      <c r="C199" s="4">
        <v>55</v>
      </c>
      <c r="D199" s="6">
        <v>1</v>
      </c>
      <c r="E199" s="6">
        <v>0</v>
      </c>
      <c r="F199" s="4">
        <v>3</v>
      </c>
      <c r="G199" s="4" t="str">
        <f t="shared" si="8"/>
        <v>insert into game_score (id, matchid, squad, goals, points, time_type) values (1798, 417, 55, 1, 0, 3);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'1988'!A17+1</f>
        <v>137</v>
      </c>
      <c r="B2">
        <v>1992</v>
      </c>
      <c r="C2" t="s">
        <v>13</v>
      </c>
      <c r="D2">
        <v>39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(137, 1992, 'A', 39);</v>
      </c>
    </row>
    <row r="3" spans="1:7" x14ac:dyDescent="0.25">
      <c r="A3">
        <f>A2+1</f>
        <v>138</v>
      </c>
      <c r="B3">
        <f>B2</f>
        <v>1992</v>
      </c>
      <c r="C3" t="s">
        <v>13</v>
      </c>
      <c r="D3">
        <v>1</v>
      </c>
      <c r="G3" t="str">
        <f t="shared" si="0"/>
        <v>insert into group_stage (id, tournament, group_code, squad) values (138, 1992, 'A', 1);</v>
      </c>
    </row>
    <row r="4" spans="1:7" x14ac:dyDescent="0.25">
      <c r="A4">
        <f t="shared" ref="A4:A17" si="1">A3+1</f>
        <v>139</v>
      </c>
      <c r="B4">
        <f t="shared" ref="B4:B17" si="2">B3</f>
        <v>1992</v>
      </c>
      <c r="C4" t="s">
        <v>13</v>
      </c>
      <c r="D4">
        <v>48</v>
      </c>
      <c r="G4" t="str">
        <f t="shared" si="0"/>
        <v>insert into group_stage (id, tournament, group_code, squad) values (139, 1992, 'A', 48);</v>
      </c>
    </row>
    <row r="5" spans="1:7" x14ac:dyDescent="0.25">
      <c r="A5">
        <f t="shared" si="1"/>
        <v>140</v>
      </c>
      <c r="B5">
        <f t="shared" si="2"/>
        <v>1992</v>
      </c>
      <c r="C5" t="s">
        <v>13</v>
      </c>
      <c r="D5">
        <v>965</v>
      </c>
      <c r="G5" t="str">
        <f t="shared" si="0"/>
        <v>insert into group_stage (id, tournament, group_code, squad) values (140, 1992, 'A', 965);</v>
      </c>
    </row>
    <row r="6" spans="1:7" x14ac:dyDescent="0.25">
      <c r="A6">
        <f t="shared" si="1"/>
        <v>141</v>
      </c>
      <c r="B6">
        <f t="shared" si="2"/>
        <v>1992</v>
      </c>
      <c r="C6" t="s">
        <v>14</v>
      </c>
      <c r="D6">
        <v>34</v>
      </c>
      <c r="G6" t="str">
        <f t="shared" si="0"/>
        <v>insert into group_stage (id, tournament, group_code, squad) values (141, 1992, 'B', 34);</v>
      </c>
    </row>
    <row r="7" spans="1:7" x14ac:dyDescent="0.25">
      <c r="A7">
        <f t="shared" si="1"/>
        <v>142</v>
      </c>
      <c r="B7">
        <f t="shared" si="2"/>
        <v>1992</v>
      </c>
      <c r="C7" t="s">
        <v>14</v>
      </c>
      <c r="D7">
        <v>57</v>
      </c>
      <c r="G7" t="str">
        <f t="shared" si="0"/>
        <v>insert into group_stage (id, tournament, group_code, squad) values (142, 1992, 'B', 57);</v>
      </c>
    </row>
    <row r="8" spans="1:7" x14ac:dyDescent="0.25">
      <c r="A8">
        <f t="shared" si="1"/>
        <v>143</v>
      </c>
      <c r="B8">
        <f t="shared" si="2"/>
        <v>1992</v>
      </c>
      <c r="C8" t="s">
        <v>14</v>
      </c>
      <c r="D8">
        <v>20</v>
      </c>
      <c r="G8" t="str">
        <f t="shared" si="0"/>
        <v>insert into group_stage (id, tournament, group_code, squad) values (143, 1992, 'B', 20);</v>
      </c>
    </row>
    <row r="9" spans="1:7" x14ac:dyDescent="0.25">
      <c r="A9">
        <f t="shared" si="1"/>
        <v>144</v>
      </c>
      <c r="B9">
        <f t="shared" si="2"/>
        <v>1992</v>
      </c>
      <c r="C9" t="s">
        <v>14</v>
      </c>
      <c r="D9">
        <v>974</v>
      </c>
      <c r="G9" t="str">
        <f t="shared" si="0"/>
        <v>insert into group_stage (id, tournament, group_code, squad) values (144, 1992, 'B', 974);</v>
      </c>
    </row>
    <row r="10" spans="1:7" x14ac:dyDescent="0.25">
      <c r="A10">
        <f t="shared" si="1"/>
        <v>145</v>
      </c>
      <c r="B10">
        <f t="shared" si="2"/>
        <v>1992</v>
      </c>
      <c r="C10" t="s">
        <v>15</v>
      </c>
      <c r="D10">
        <v>46</v>
      </c>
      <c r="G10" t="str">
        <f t="shared" si="0"/>
        <v>insert into group_stage (id, tournament, group_code, squad) values (145, 1992, 'C', 46);</v>
      </c>
    </row>
    <row r="11" spans="1:7" x14ac:dyDescent="0.25">
      <c r="A11">
        <f t="shared" si="1"/>
        <v>146</v>
      </c>
      <c r="B11">
        <f t="shared" si="2"/>
        <v>1992</v>
      </c>
      <c r="C11" t="s">
        <v>15</v>
      </c>
      <c r="D11">
        <v>595</v>
      </c>
      <c r="G11" t="str">
        <f t="shared" si="0"/>
        <v>insert into group_stage (id, tournament, group_code, squad) values (146, 1992, 'C', 595);</v>
      </c>
    </row>
    <row r="12" spans="1:7" x14ac:dyDescent="0.25">
      <c r="A12">
        <f t="shared" si="1"/>
        <v>147</v>
      </c>
      <c r="B12">
        <f t="shared" si="2"/>
        <v>1992</v>
      </c>
      <c r="C12" t="s">
        <v>15</v>
      </c>
      <c r="D12">
        <v>212</v>
      </c>
      <c r="G12" t="str">
        <f t="shared" si="0"/>
        <v>insert into group_stage (id, tournament, group_code, squad) values (147, 1992, 'C', 212);</v>
      </c>
    </row>
    <row r="13" spans="1:7" x14ac:dyDescent="0.25">
      <c r="A13">
        <f t="shared" si="1"/>
        <v>148</v>
      </c>
      <c r="B13">
        <f t="shared" si="2"/>
        <v>1992</v>
      </c>
      <c r="C13" t="s">
        <v>15</v>
      </c>
      <c r="D13">
        <v>82</v>
      </c>
      <c r="G13" t="str">
        <f t="shared" si="0"/>
        <v>insert into group_stage (id, tournament, group_code, squad) values (148, 1992, 'C', 82);</v>
      </c>
    </row>
    <row r="14" spans="1:7" x14ac:dyDescent="0.25">
      <c r="A14">
        <f t="shared" si="1"/>
        <v>149</v>
      </c>
      <c r="B14">
        <f t="shared" si="2"/>
        <v>1992</v>
      </c>
      <c r="C14" t="s">
        <v>16</v>
      </c>
      <c r="D14">
        <v>45</v>
      </c>
      <c r="G14" t="str">
        <f t="shared" si="0"/>
        <v>insert into group_stage (id, tournament, group_code, squad) values (149, 1992, 'D', 45);</v>
      </c>
    </row>
    <row r="15" spans="1:7" x14ac:dyDescent="0.25">
      <c r="A15">
        <f t="shared" si="1"/>
        <v>150</v>
      </c>
      <c r="B15">
        <f t="shared" si="2"/>
        <v>1992</v>
      </c>
      <c r="C15" t="s">
        <v>16</v>
      </c>
      <c r="D15">
        <v>52</v>
      </c>
      <c r="G15" t="str">
        <f t="shared" si="0"/>
        <v>insert into group_stage (id, tournament, group_code, squad) values (150, 1992, 'D', 52);</v>
      </c>
    </row>
    <row r="16" spans="1:7" x14ac:dyDescent="0.25">
      <c r="A16">
        <f t="shared" si="1"/>
        <v>151</v>
      </c>
      <c r="B16">
        <f t="shared" si="2"/>
        <v>1992</v>
      </c>
      <c r="C16" t="s">
        <v>16</v>
      </c>
      <c r="D16">
        <v>233</v>
      </c>
      <c r="G16" t="str">
        <f t="shared" si="0"/>
        <v>insert into group_stage (id, tournament, group_code, squad) values (151, 1992, 'D', 233);</v>
      </c>
    </row>
    <row r="17" spans="1:7" x14ac:dyDescent="0.25">
      <c r="A17">
        <f t="shared" si="1"/>
        <v>152</v>
      </c>
      <c r="B17">
        <f t="shared" si="2"/>
        <v>1992</v>
      </c>
      <c r="C17" t="s">
        <v>16</v>
      </c>
      <c r="D17">
        <v>61</v>
      </c>
      <c r="G17" t="str">
        <f t="shared" si="0"/>
        <v>insert into group_stage (id, tournament, group_code, squad) values (152, 1992, 'D', 61);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'1988'!A51+1</f>
        <v>418</v>
      </c>
      <c r="B20" s="2" t="str">
        <f>"1992-07-24"</f>
        <v>1992-07-24</v>
      </c>
      <c r="C20">
        <v>2</v>
      </c>
      <c r="D20">
        <v>34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(418, '1992-07-24', 2, 34);</v>
      </c>
    </row>
    <row r="21" spans="1:7" x14ac:dyDescent="0.25">
      <c r="A21">
        <f t="shared" ref="A21:A51" si="4">A20+1</f>
        <v>419</v>
      </c>
      <c r="B21" s="2" t="str">
        <f>"1992-07-24"</f>
        <v>1992-07-24</v>
      </c>
      <c r="C21">
        <v>2</v>
      </c>
      <c r="D21">
        <f>D20</f>
        <v>34</v>
      </c>
      <c r="E21">
        <v>2</v>
      </c>
      <c r="G21" t="str">
        <f t="shared" si="3"/>
        <v>insert into game (matchid, matchdate, game_type, country) values (419, '1992-07-24', 2, 34);</v>
      </c>
    </row>
    <row r="22" spans="1:7" x14ac:dyDescent="0.25">
      <c r="A22">
        <f t="shared" si="4"/>
        <v>420</v>
      </c>
      <c r="B22" s="2" t="str">
        <f>"1992-07-27"</f>
        <v>1992-07-27</v>
      </c>
      <c r="C22">
        <v>2</v>
      </c>
      <c r="D22">
        <f t="shared" ref="D22:D51" si="5">D21</f>
        <v>34</v>
      </c>
      <c r="E22">
        <v>9</v>
      </c>
      <c r="G22" t="str">
        <f t="shared" si="3"/>
        <v>insert into game (matchid, matchdate, game_type, country) values (420, '1992-07-27', 2, 34);</v>
      </c>
    </row>
    <row r="23" spans="1:7" x14ac:dyDescent="0.25">
      <c r="A23">
        <f t="shared" si="4"/>
        <v>421</v>
      </c>
      <c r="B23" s="2" t="str">
        <f>"1992-07-27"</f>
        <v>1992-07-27</v>
      </c>
      <c r="C23">
        <v>2</v>
      </c>
      <c r="D23">
        <f t="shared" si="5"/>
        <v>34</v>
      </c>
      <c r="E23">
        <v>10</v>
      </c>
      <c r="G23" t="str">
        <f t="shared" si="3"/>
        <v>insert into game (matchid, matchdate, game_type, country) values (421, '1992-07-27', 2, 34);</v>
      </c>
    </row>
    <row r="24" spans="1:7" x14ac:dyDescent="0.25">
      <c r="A24">
        <f t="shared" si="4"/>
        <v>422</v>
      </c>
      <c r="B24" s="2" t="str">
        <f>"1992-07-29"</f>
        <v>1992-07-29</v>
      </c>
      <c r="C24">
        <v>2</v>
      </c>
      <c r="D24">
        <f t="shared" si="5"/>
        <v>34</v>
      </c>
      <c r="E24">
        <v>17</v>
      </c>
      <c r="G24" t="str">
        <f t="shared" si="3"/>
        <v>insert into game (matchid, matchdate, game_type, country) values (422, '1992-07-29', 2, 34);</v>
      </c>
    </row>
    <row r="25" spans="1:7" x14ac:dyDescent="0.25">
      <c r="A25">
        <f t="shared" si="4"/>
        <v>423</v>
      </c>
      <c r="B25" s="2" t="str">
        <f>"1992-07-29"</f>
        <v>1992-07-29</v>
      </c>
      <c r="C25">
        <v>2</v>
      </c>
      <c r="D25">
        <f t="shared" si="5"/>
        <v>34</v>
      </c>
      <c r="E25">
        <v>18</v>
      </c>
      <c r="G25" t="str">
        <f t="shared" si="3"/>
        <v>insert into game (matchid, matchdate, game_type, country) values (423, '1992-07-29', 2, 34);</v>
      </c>
    </row>
    <row r="26" spans="1:7" x14ac:dyDescent="0.25">
      <c r="A26">
        <f t="shared" si="4"/>
        <v>424</v>
      </c>
      <c r="B26" s="2" t="str">
        <f>"1992-07-24"</f>
        <v>1992-07-24</v>
      </c>
      <c r="C26">
        <v>2</v>
      </c>
      <c r="D26">
        <f t="shared" si="5"/>
        <v>34</v>
      </c>
      <c r="E26">
        <v>3</v>
      </c>
      <c r="G26" t="str">
        <f t="shared" si="3"/>
        <v>insert into game (matchid, matchdate, game_type, country) values (424, '1992-07-24', 2, 34);</v>
      </c>
    </row>
    <row r="27" spans="1:7" x14ac:dyDescent="0.25">
      <c r="A27">
        <f t="shared" si="4"/>
        <v>425</v>
      </c>
      <c r="B27" s="2" t="str">
        <f>"1992-07-24"</f>
        <v>1992-07-24</v>
      </c>
      <c r="C27">
        <v>2</v>
      </c>
      <c r="D27">
        <f t="shared" si="5"/>
        <v>34</v>
      </c>
      <c r="E27">
        <v>4</v>
      </c>
      <c r="G27" t="str">
        <f t="shared" si="3"/>
        <v>insert into game (matchid, matchdate, game_type, country) values (425, '1992-07-24', 2, 34);</v>
      </c>
    </row>
    <row r="28" spans="1:7" x14ac:dyDescent="0.25">
      <c r="A28">
        <f t="shared" si="4"/>
        <v>426</v>
      </c>
      <c r="B28" s="2" t="str">
        <f>"1992-07-27"</f>
        <v>1992-07-27</v>
      </c>
      <c r="C28">
        <v>2</v>
      </c>
      <c r="D28">
        <f t="shared" si="5"/>
        <v>34</v>
      </c>
      <c r="E28">
        <v>11</v>
      </c>
      <c r="G28" t="str">
        <f t="shared" si="3"/>
        <v>insert into game (matchid, matchdate, game_type, country) values (426, '1992-07-27', 2, 34);</v>
      </c>
    </row>
    <row r="29" spans="1:7" x14ac:dyDescent="0.25">
      <c r="A29">
        <f t="shared" si="4"/>
        <v>427</v>
      </c>
      <c r="B29" s="2" t="str">
        <f>"1992-07-27"</f>
        <v>1992-07-27</v>
      </c>
      <c r="C29">
        <v>2</v>
      </c>
      <c r="D29">
        <f t="shared" si="5"/>
        <v>34</v>
      </c>
      <c r="E29">
        <v>12</v>
      </c>
      <c r="G29" t="str">
        <f t="shared" si="3"/>
        <v>insert into game (matchid, matchdate, game_type, country) values (427, '1992-07-27', 2, 34);</v>
      </c>
    </row>
    <row r="30" spans="1:7" x14ac:dyDescent="0.25">
      <c r="A30">
        <f t="shared" si="4"/>
        <v>428</v>
      </c>
      <c r="B30" s="2" t="str">
        <f>"1992-07-29"</f>
        <v>1992-07-29</v>
      </c>
      <c r="C30">
        <v>2</v>
      </c>
      <c r="D30">
        <f t="shared" si="5"/>
        <v>34</v>
      </c>
      <c r="E30">
        <v>19</v>
      </c>
      <c r="G30" t="str">
        <f t="shared" si="3"/>
        <v>insert into game (matchid, matchdate, game_type, country) values (428, '1992-07-29', 2, 34);</v>
      </c>
    </row>
    <row r="31" spans="1:7" x14ac:dyDescent="0.25">
      <c r="A31">
        <f t="shared" si="4"/>
        <v>429</v>
      </c>
      <c r="B31" s="2" t="str">
        <f>"1992-07-29"</f>
        <v>1992-07-29</v>
      </c>
      <c r="C31">
        <v>2</v>
      </c>
      <c r="D31">
        <f t="shared" si="5"/>
        <v>34</v>
      </c>
      <c r="E31">
        <v>20</v>
      </c>
      <c r="G31" t="str">
        <f t="shared" si="3"/>
        <v>insert into game (matchid, matchdate, game_type, country) values (429, '1992-07-29', 2, 34);</v>
      </c>
    </row>
    <row r="32" spans="1:7" x14ac:dyDescent="0.25">
      <c r="A32">
        <f t="shared" si="4"/>
        <v>430</v>
      </c>
      <c r="B32" s="2" t="str">
        <f>"1992-07-26"</f>
        <v>1992-07-26</v>
      </c>
      <c r="C32">
        <v>2</v>
      </c>
      <c r="D32">
        <f t="shared" si="5"/>
        <v>34</v>
      </c>
      <c r="E32">
        <v>5</v>
      </c>
      <c r="G32" t="str">
        <f t="shared" si="3"/>
        <v>insert into game (matchid, matchdate, game_type, country) values (430, '1992-07-26', 2, 34);</v>
      </c>
    </row>
    <row r="33" spans="1:7" x14ac:dyDescent="0.25">
      <c r="A33">
        <f t="shared" si="4"/>
        <v>431</v>
      </c>
      <c r="B33" s="2" t="str">
        <f>"1992-07-26"</f>
        <v>1992-07-26</v>
      </c>
      <c r="C33">
        <v>2</v>
      </c>
      <c r="D33">
        <f t="shared" si="5"/>
        <v>34</v>
      </c>
      <c r="E33">
        <v>6</v>
      </c>
      <c r="G33" t="str">
        <f t="shared" si="3"/>
        <v>insert into game (matchid, matchdate, game_type, country) values (431, '1992-07-26', 2, 34);</v>
      </c>
    </row>
    <row r="34" spans="1:7" x14ac:dyDescent="0.25">
      <c r="A34">
        <f t="shared" si="4"/>
        <v>432</v>
      </c>
      <c r="B34" s="2" t="str">
        <f>"1992-07-28"</f>
        <v>1992-07-28</v>
      </c>
      <c r="C34">
        <v>2</v>
      </c>
      <c r="D34">
        <f t="shared" si="5"/>
        <v>34</v>
      </c>
      <c r="E34">
        <v>13</v>
      </c>
      <c r="G34" t="str">
        <f t="shared" si="3"/>
        <v>insert into game (matchid, matchdate, game_type, country) values (432, '1992-07-28', 2, 34);</v>
      </c>
    </row>
    <row r="35" spans="1:7" x14ac:dyDescent="0.25">
      <c r="A35">
        <f t="shared" si="4"/>
        <v>433</v>
      </c>
      <c r="B35" s="2" t="str">
        <f>"1992-07-28"</f>
        <v>1992-07-28</v>
      </c>
      <c r="C35">
        <v>2</v>
      </c>
      <c r="D35">
        <f t="shared" si="5"/>
        <v>34</v>
      </c>
      <c r="E35">
        <v>14</v>
      </c>
      <c r="G35" t="str">
        <f t="shared" si="3"/>
        <v>insert into game (matchid, matchdate, game_type, country) values (433, '1992-07-28', 2, 34);</v>
      </c>
    </row>
    <row r="36" spans="1:7" x14ac:dyDescent="0.25">
      <c r="A36">
        <f t="shared" si="4"/>
        <v>434</v>
      </c>
      <c r="B36" s="2" t="str">
        <f>"1992-07-30"</f>
        <v>1992-07-30</v>
      </c>
      <c r="C36">
        <v>2</v>
      </c>
      <c r="D36">
        <f t="shared" si="5"/>
        <v>34</v>
      </c>
      <c r="E36">
        <v>21</v>
      </c>
      <c r="G36" t="str">
        <f t="shared" si="3"/>
        <v>insert into game (matchid, matchdate, game_type, country) values (434, '1992-07-30', 2, 34);</v>
      </c>
    </row>
    <row r="37" spans="1:7" x14ac:dyDescent="0.25">
      <c r="A37">
        <f t="shared" si="4"/>
        <v>435</v>
      </c>
      <c r="B37" s="2" t="str">
        <f>"1992-07-30"</f>
        <v>1992-07-30</v>
      </c>
      <c r="C37">
        <v>2</v>
      </c>
      <c r="D37">
        <f t="shared" si="5"/>
        <v>34</v>
      </c>
      <c r="E37">
        <v>22</v>
      </c>
      <c r="G37" t="str">
        <f t="shared" si="3"/>
        <v>insert into game (matchid, matchdate, game_type, country) values (435, '1992-07-30', 2, 34);</v>
      </c>
    </row>
    <row r="38" spans="1:7" x14ac:dyDescent="0.25">
      <c r="A38">
        <f t="shared" si="4"/>
        <v>436</v>
      </c>
      <c r="B38" s="2" t="str">
        <f>"1992-07-26"</f>
        <v>1992-07-26</v>
      </c>
      <c r="C38">
        <v>2</v>
      </c>
      <c r="D38">
        <f t="shared" si="5"/>
        <v>34</v>
      </c>
      <c r="E38">
        <v>7</v>
      </c>
      <c r="G38" t="str">
        <f t="shared" si="3"/>
        <v>insert into game (matchid, matchdate, game_type, country) values (436, '1992-07-26', 2, 34);</v>
      </c>
    </row>
    <row r="39" spans="1:7" x14ac:dyDescent="0.25">
      <c r="A39">
        <f t="shared" si="4"/>
        <v>437</v>
      </c>
      <c r="B39" s="2" t="str">
        <f>"1992-07-26"</f>
        <v>1992-07-26</v>
      </c>
      <c r="C39">
        <v>2</v>
      </c>
      <c r="D39">
        <f t="shared" si="5"/>
        <v>34</v>
      </c>
      <c r="E39">
        <v>8</v>
      </c>
      <c r="G39" t="str">
        <f t="shared" si="3"/>
        <v>insert into game (matchid, matchdate, game_type, country) values (437, '1992-07-26', 2, 34);</v>
      </c>
    </row>
    <row r="40" spans="1:7" x14ac:dyDescent="0.25">
      <c r="A40">
        <f t="shared" si="4"/>
        <v>438</v>
      </c>
      <c r="B40" s="2" t="str">
        <f>"1992-07-28"</f>
        <v>1992-07-28</v>
      </c>
      <c r="C40">
        <v>2</v>
      </c>
      <c r="D40">
        <f t="shared" si="5"/>
        <v>34</v>
      </c>
      <c r="E40">
        <v>15</v>
      </c>
      <c r="G40" t="str">
        <f t="shared" si="3"/>
        <v>insert into game (matchid, matchdate, game_type, country) values (438, '1992-07-28', 2, 34);</v>
      </c>
    </row>
    <row r="41" spans="1:7" x14ac:dyDescent="0.25">
      <c r="A41">
        <f t="shared" si="4"/>
        <v>439</v>
      </c>
      <c r="B41" s="2" t="str">
        <f>"1992-07-28"</f>
        <v>1992-07-28</v>
      </c>
      <c r="C41">
        <v>2</v>
      </c>
      <c r="D41">
        <f t="shared" si="5"/>
        <v>34</v>
      </c>
      <c r="E41">
        <v>16</v>
      </c>
      <c r="G41" t="str">
        <f t="shared" si="3"/>
        <v>insert into game (matchid, matchdate, game_type, country) values (439, '1992-07-28', 2, 34);</v>
      </c>
    </row>
    <row r="42" spans="1:7" x14ac:dyDescent="0.25">
      <c r="A42">
        <f t="shared" si="4"/>
        <v>440</v>
      </c>
      <c r="B42" s="2" t="str">
        <f>"1992-07-30"</f>
        <v>1992-07-30</v>
      </c>
      <c r="C42">
        <v>2</v>
      </c>
      <c r="D42">
        <f t="shared" si="5"/>
        <v>34</v>
      </c>
      <c r="E42">
        <v>23</v>
      </c>
      <c r="G42" t="str">
        <f t="shared" si="3"/>
        <v>insert into game (matchid, matchdate, game_type, country) values (440, '1992-07-30', 2, 34);</v>
      </c>
    </row>
    <row r="43" spans="1:7" x14ac:dyDescent="0.25">
      <c r="A43">
        <f t="shared" si="4"/>
        <v>441</v>
      </c>
      <c r="B43" s="2" t="str">
        <f>"1992-07-30"</f>
        <v>1992-07-30</v>
      </c>
      <c r="C43">
        <v>2</v>
      </c>
      <c r="D43">
        <f t="shared" si="5"/>
        <v>34</v>
      </c>
      <c r="E43">
        <v>24</v>
      </c>
      <c r="G43" t="str">
        <f t="shared" si="3"/>
        <v>insert into game (matchid, matchdate, game_type, country) values (441, '1992-07-30', 2, 34);</v>
      </c>
    </row>
    <row r="44" spans="1:7" x14ac:dyDescent="0.25">
      <c r="A44">
        <f t="shared" si="4"/>
        <v>442</v>
      </c>
      <c r="B44" s="2" t="str">
        <f>"1992-08-01"</f>
        <v>1992-08-01</v>
      </c>
      <c r="C44">
        <v>3</v>
      </c>
      <c r="D44">
        <f t="shared" si="5"/>
        <v>34</v>
      </c>
      <c r="E44">
        <v>25</v>
      </c>
      <c r="G44" t="str">
        <f t="shared" si="3"/>
        <v>insert into game (matchid, matchdate, game_type, country) values (442, '1992-08-01', 3, 34);</v>
      </c>
    </row>
    <row r="45" spans="1:7" x14ac:dyDescent="0.25">
      <c r="A45">
        <f t="shared" si="4"/>
        <v>443</v>
      </c>
      <c r="B45" s="2" t="str">
        <f>"1992-08-01"</f>
        <v>1992-08-01</v>
      </c>
      <c r="C45">
        <v>3</v>
      </c>
      <c r="D45">
        <f t="shared" si="5"/>
        <v>34</v>
      </c>
      <c r="E45">
        <v>26</v>
      </c>
      <c r="G45" t="str">
        <f t="shared" si="3"/>
        <v>insert into game (matchid, matchdate, game_type, country) values (443, '1992-08-01', 3, 34);</v>
      </c>
    </row>
    <row r="46" spans="1:7" x14ac:dyDescent="0.25">
      <c r="A46">
        <f t="shared" si="4"/>
        <v>444</v>
      </c>
      <c r="B46" s="2" t="str">
        <f>"1992-08-02"</f>
        <v>1992-08-02</v>
      </c>
      <c r="C46">
        <v>3</v>
      </c>
      <c r="D46">
        <f t="shared" si="5"/>
        <v>34</v>
      </c>
      <c r="E46">
        <v>27</v>
      </c>
      <c r="G46" t="str">
        <f t="shared" si="3"/>
        <v>insert into game (matchid, matchdate, game_type, country) values (444, '1992-08-02', 3, 34);</v>
      </c>
    </row>
    <row r="47" spans="1:7" x14ac:dyDescent="0.25">
      <c r="A47">
        <f t="shared" si="4"/>
        <v>445</v>
      </c>
      <c r="B47" s="2" t="str">
        <f>"1992-08-02"</f>
        <v>1992-08-02</v>
      </c>
      <c r="C47">
        <v>3</v>
      </c>
      <c r="D47">
        <f t="shared" si="5"/>
        <v>34</v>
      </c>
      <c r="E47">
        <v>28</v>
      </c>
      <c r="G47" t="str">
        <f t="shared" si="3"/>
        <v>insert into game (matchid, matchdate, game_type, country) values (445, '1992-08-02', 3, 34);</v>
      </c>
    </row>
    <row r="48" spans="1:7" x14ac:dyDescent="0.25">
      <c r="A48">
        <f t="shared" si="4"/>
        <v>446</v>
      </c>
      <c r="B48" s="2" t="str">
        <f>"1992-08-05"</f>
        <v>1992-08-05</v>
      </c>
      <c r="C48">
        <v>4</v>
      </c>
      <c r="D48">
        <f t="shared" si="5"/>
        <v>34</v>
      </c>
      <c r="E48">
        <v>29</v>
      </c>
      <c r="G48" t="str">
        <f t="shared" si="3"/>
        <v>insert into game (matchid, matchdate, game_type, country) values (446, '1992-08-05', 4, 34);</v>
      </c>
    </row>
    <row r="49" spans="1:7" x14ac:dyDescent="0.25">
      <c r="A49">
        <f t="shared" si="4"/>
        <v>447</v>
      </c>
      <c r="B49" s="2" t="str">
        <f>"1992-08-05"</f>
        <v>1992-08-05</v>
      </c>
      <c r="C49">
        <v>4</v>
      </c>
      <c r="D49">
        <f t="shared" si="5"/>
        <v>34</v>
      </c>
      <c r="E49">
        <v>30</v>
      </c>
      <c r="G49" t="str">
        <f t="shared" si="3"/>
        <v>insert into game (matchid, matchdate, game_type, country) values (447, '1992-08-05', 4, 34);</v>
      </c>
    </row>
    <row r="50" spans="1:7" x14ac:dyDescent="0.25">
      <c r="A50">
        <f t="shared" si="4"/>
        <v>448</v>
      </c>
      <c r="B50" s="2" t="str">
        <f>"1992-08-07"</f>
        <v>1992-08-07</v>
      </c>
      <c r="C50">
        <v>13</v>
      </c>
      <c r="D50">
        <f t="shared" si="5"/>
        <v>34</v>
      </c>
      <c r="E50">
        <v>31</v>
      </c>
      <c r="G50" t="str">
        <f t="shared" si="3"/>
        <v>insert into game (matchid, matchdate, game_type, country) values (448, '1992-08-07', 13, 34);</v>
      </c>
    </row>
    <row r="51" spans="1:7" x14ac:dyDescent="0.25">
      <c r="A51">
        <f t="shared" si="4"/>
        <v>449</v>
      </c>
      <c r="B51" s="2" t="str">
        <f>"1992-08-08}"</f>
        <v>1992-08-08}</v>
      </c>
      <c r="C51">
        <v>14</v>
      </c>
      <c r="D51">
        <f t="shared" si="5"/>
        <v>34</v>
      </c>
      <c r="E51">
        <v>32</v>
      </c>
      <c r="G51" t="str">
        <f t="shared" si="3"/>
        <v>insert into game (matchid, matchdate, game_type, country) values (449, '1992-08-08}', 14, 34);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'1988'!A199+ 1</f>
        <v>1799</v>
      </c>
      <c r="B54" s="3">
        <f>A20</f>
        <v>418</v>
      </c>
      <c r="C54" s="3">
        <v>39</v>
      </c>
      <c r="D54" s="3">
        <v>2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(1799, 418, 39, 2, 2, 2);</v>
      </c>
    </row>
    <row r="55" spans="1:7" x14ac:dyDescent="0.25">
      <c r="A55" s="3">
        <f>A54+1</f>
        <v>1800</v>
      </c>
      <c r="B55" s="3">
        <f>B54</f>
        <v>418</v>
      </c>
      <c r="C55" s="3">
        <v>39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(1800, 418, 39, 2, 0, 1);</v>
      </c>
    </row>
    <row r="56" spans="1:7" x14ac:dyDescent="0.25">
      <c r="A56" s="3">
        <f t="shared" ref="A56:A119" si="7">A55+1</f>
        <v>1801</v>
      </c>
      <c r="B56" s="3">
        <f>B54</f>
        <v>418</v>
      </c>
      <c r="C56" s="3">
        <v>1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(1801, 418, 1, 1, 0, 2);</v>
      </c>
    </row>
    <row r="57" spans="1:7" x14ac:dyDescent="0.25">
      <c r="A57" s="3">
        <f t="shared" si="7"/>
        <v>1802</v>
      </c>
      <c r="B57" s="3">
        <f>B54</f>
        <v>418</v>
      </c>
      <c r="C57" s="3">
        <v>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(1802, 418, 1, 0, 0, 1);</v>
      </c>
    </row>
    <row r="58" spans="1:7" x14ac:dyDescent="0.25">
      <c r="A58" s="4">
        <f t="shared" si="7"/>
        <v>1803</v>
      </c>
      <c r="B58" s="4">
        <f>B54+1</f>
        <v>419</v>
      </c>
      <c r="C58" s="4">
        <v>48</v>
      </c>
      <c r="D58" s="4">
        <v>2</v>
      </c>
      <c r="E58" s="4">
        <v>2</v>
      </c>
      <c r="F58" s="4">
        <v>2</v>
      </c>
      <c r="G58" s="4" t="str">
        <f t="shared" si="6"/>
        <v>insert into game_score (id, matchid, squad, goals, points, time_type) values (1803, 419, 48, 2, 2, 2);</v>
      </c>
    </row>
    <row r="59" spans="1:7" x14ac:dyDescent="0.25">
      <c r="A59" s="4">
        <f t="shared" si="7"/>
        <v>1804</v>
      </c>
      <c r="B59" s="4">
        <f>B58</f>
        <v>419</v>
      </c>
      <c r="C59" s="4">
        <v>48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(1804, 419, 48, 1, 0, 1);</v>
      </c>
    </row>
    <row r="60" spans="1:7" x14ac:dyDescent="0.25">
      <c r="A60" s="4">
        <f t="shared" si="7"/>
        <v>1805</v>
      </c>
      <c r="B60" s="4">
        <f>B58</f>
        <v>419</v>
      </c>
      <c r="C60" s="4">
        <v>965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(1805, 419, 965, 0, 0, 2);</v>
      </c>
    </row>
    <row r="61" spans="1:7" x14ac:dyDescent="0.25">
      <c r="A61" s="4">
        <f t="shared" si="7"/>
        <v>1806</v>
      </c>
      <c r="B61" s="4">
        <f>B58</f>
        <v>419</v>
      </c>
      <c r="C61" s="4">
        <v>965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(1806, 419, 965, 0, 0, 1);</v>
      </c>
    </row>
    <row r="62" spans="1:7" x14ac:dyDescent="0.25">
      <c r="A62" s="3">
        <f t="shared" si="7"/>
        <v>1807</v>
      </c>
      <c r="B62" s="3">
        <f>B58+1</f>
        <v>420</v>
      </c>
      <c r="C62" s="3">
        <v>39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(1807, 420, 39, 3, 2, 2);</v>
      </c>
    </row>
    <row r="63" spans="1:7" x14ac:dyDescent="0.25">
      <c r="A63" s="3">
        <f t="shared" si="7"/>
        <v>1808</v>
      </c>
      <c r="B63" s="3">
        <f>B62</f>
        <v>420</v>
      </c>
      <c r="C63" s="3">
        <v>39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(1808, 420, 39, 1, 0, 1);</v>
      </c>
    </row>
    <row r="64" spans="1:7" x14ac:dyDescent="0.25">
      <c r="A64" s="3">
        <f t="shared" si="7"/>
        <v>1809</v>
      </c>
      <c r="B64" s="3">
        <f>B62</f>
        <v>420</v>
      </c>
      <c r="C64" s="3">
        <v>48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(1809, 420, 48, 0, 0, 2);</v>
      </c>
    </row>
    <row r="65" spans="1:7" x14ac:dyDescent="0.25">
      <c r="A65" s="3">
        <f t="shared" si="7"/>
        <v>1810</v>
      </c>
      <c r="B65" s="3">
        <f>B62</f>
        <v>420</v>
      </c>
      <c r="C65" s="3">
        <v>48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(1810, 420, 48, 0, 0, 1);</v>
      </c>
    </row>
    <row r="66" spans="1:7" x14ac:dyDescent="0.25">
      <c r="A66" s="4">
        <f t="shared" si="7"/>
        <v>1811</v>
      </c>
      <c r="B66" s="4">
        <f>B62+1</f>
        <v>421</v>
      </c>
      <c r="C66" s="4">
        <v>1</v>
      </c>
      <c r="D66" s="6">
        <v>3</v>
      </c>
      <c r="E66" s="6">
        <v>2</v>
      </c>
      <c r="F66" s="4">
        <v>2</v>
      </c>
      <c r="G66" s="4" t="str">
        <f t="shared" si="6"/>
        <v>insert into game_score (id, matchid, squad, goals, points, time_type) values (1811, 421, 1, 3, 2, 2);</v>
      </c>
    </row>
    <row r="67" spans="1:7" x14ac:dyDescent="0.25">
      <c r="A67" s="4">
        <f t="shared" si="7"/>
        <v>1812</v>
      </c>
      <c r="B67" s="4">
        <f>B66</f>
        <v>421</v>
      </c>
      <c r="C67" s="4">
        <v>1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(1812, 421, 1, 0, 0, 1);</v>
      </c>
    </row>
    <row r="68" spans="1:7" x14ac:dyDescent="0.25">
      <c r="A68" s="4">
        <f t="shared" si="7"/>
        <v>1813</v>
      </c>
      <c r="B68" s="4">
        <f>B66</f>
        <v>421</v>
      </c>
      <c r="C68" s="4">
        <v>965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(1813, 421, 965, 1, 0, 2);</v>
      </c>
    </row>
    <row r="69" spans="1:7" x14ac:dyDescent="0.25">
      <c r="A69" s="4">
        <f t="shared" si="7"/>
        <v>1814</v>
      </c>
      <c r="B69" s="4">
        <f>B66</f>
        <v>421</v>
      </c>
      <c r="C69" s="4">
        <v>965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(1814, 421, 965, 1, 0, 1);</v>
      </c>
    </row>
    <row r="70" spans="1:7" x14ac:dyDescent="0.25">
      <c r="A70" s="3">
        <f t="shared" si="7"/>
        <v>1815</v>
      </c>
      <c r="B70" s="3">
        <f>B66+1</f>
        <v>422</v>
      </c>
      <c r="C70" s="3">
        <v>39</v>
      </c>
      <c r="D70" s="5">
        <v>1</v>
      </c>
      <c r="E70" s="5">
        <v>2</v>
      </c>
      <c r="F70" s="3">
        <v>2</v>
      </c>
      <c r="G70" s="3" t="str">
        <f t="shared" si="6"/>
        <v>insert into game_score (id, matchid, squad, goals, points, time_type) values (1815, 422, 39, 1, 2, 2);</v>
      </c>
    </row>
    <row r="71" spans="1:7" x14ac:dyDescent="0.25">
      <c r="A71" s="3">
        <f t="shared" si="7"/>
        <v>1816</v>
      </c>
      <c r="B71" s="3">
        <f>B70</f>
        <v>422</v>
      </c>
      <c r="C71" s="3">
        <v>39</v>
      </c>
      <c r="D71" s="5">
        <v>1</v>
      </c>
      <c r="E71" s="5">
        <v>0</v>
      </c>
      <c r="F71" s="3">
        <v>1</v>
      </c>
      <c r="G71" s="3" t="str">
        <f t="shared" si="6"/>
        <v>insert into game_score (id, matchid, squad, goals, points, time_type) values (1816, 422, 39, 1, 0, 1);</v>
      </c>
    </row>
    <row r="72" spans="1:7" x14ac:dyDescent="0.25">
      <c r="A72" s="3">
        <f t="shared" si="7"/>
        <v>1817</v>
      </c>
      <c r="B72" s="3">
        <f>B70</f>
        <v>422</v>
      </c>
      <c r="C72" s="3">
        <v>965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(1817, 422, 965, 0, 0, 2);</v>
      </c>
    </row>
    <row r="73" spans="1:7" x14ac:dyDescent="0.25">
      <c r="A73" s="3">
        <f t="shared" si="7"/>
        <v>1818</v>
      </c>
      <c r="B73" s="3">
        <f>B70</f>
        <v>422</v>
      </c>
      <c r="C73" s="3">
        <v>965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(1818, 422, 965, 0, 0, 1);</v>
      </c>
    </row>
    <row r="74" spans="1:7" x14ac:dyDescent="0.25">
      <c r="A74" s="4">
        <f t="shared" si="7"/>
        <v>1819</v>
      </c>
      <c r="B74" s="4">
        <f>B70+1</f>
        <v>423</v>
      </c>
      <c r="C74" s="4">
        <v>1</v>
      </c>
      <c r="D74" s="6">
        <v>2</v>
      </c>
      <c r="E74" s="6">
        <v>1</v>
      </c>
      <c r="F74" s="4">
        <v>2</v>
      </c>
      <c r="G74" s="4" t="str">
        <f t="shared" si="6"/>
        <v>insert into game_score (id, matchid, squad, goals, points, time_type) values (1819, 423, 1, 2, 1, 2);</v>
      </c>
    </row>
    <row r="75" spans="1:7" x14ac:dyDescent="0.25">
      <c r="A75" s="4">
        <f t="shared" si="7"/>
        <v>1820</v>
      </c>
      <c r="B75" s="4">
        <f>B74</f>
        <v>423</v>
      </c>
      <c r="C75" s="4">
        <v>1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(1820, 423, 1, 1, 0, 1);</v>
      </c>
    </row>
    <row r="76" spans="1:7" x14ac:dyDescent="0.25">
      <c r="A76" s="4">
        <f t="shared" si="7"/>
        <v>1821</v>
      </c>
      <c r="B76" s="4">
        <f>B74</f>
        <v>423</v>
      </c>
      <c r="C76" s="4">
        <v>48</v>
      </c>
      <c r="D76" s="6">
        <v>2</v>
      </c>
      <c r="E76" s="6">
        <v>1</v>
      </c>
      <c r="F76" s="4">
        <v>2</v>
      </c>
      <c r="G76" s="4" t="str">
        <f t="shared" si="6"/>
        <v>insert into game_score (id, matchid, squad, goals, points, time_type) values (1821, 423, 48, 2, 1, 2);</v>
      </c>
    </row>
    <row r="77" spans="1:7" x14ac:dyDescent="0.25">
      <c r="A77" s="4">
        <f t="shared" si="7"/>
        <v>1822</v>
      </c>
      <c r="B77" s="4">
        <f>B74</f>
        <v>423</v>
      </c>
      <c r="C77" s="4">
        <v>48</v>
      </c>
      <c r="D77" s="6">
        <v>2</v>
      </c>
      <c r="E77" s="6">
        <v>0</v>
      </c>
      <c r="F77" s="4">
        <v>1</v>
      </c>
      <c r="G77" s="4" t="str">
        <f t="shared" si="6"/>
        <v>insert into game_score (id, matchid, squad, goals, points, time_type) values (1822, 423, 48, 2, 0, 1);</v>
      </c>
    </row>
    <row r="78" spans="1:7" x14ac:dyDescent="0.25">
      <c r="A78" s="3">
        <f t="shared" si="7"/>
        <v>1823</v>
      </c>
      <c r="B78" s="3">
        <f>B74+1</f>
        <v>424</v>
      </c>
      <c r="C78" s="3">
        <v>34</v>
      </c>
      <c r="D78" s="5">
        <v>4</v>
      </c>
      <c r="E78" s="5">
        <v>2</v>
      </c>
      <c r="F78" s="3">
        <v>2</v>
      </c>
      <c r="G78" s="3" t="str">
        <f t="shared" si="6"/>
        <v>insert into game_score (id, matchid, squad, goals, points, time_type) values (1823, 424, 34, 4, 2, 2);</v>
      </c>
    </row>
    <row r="79" spans="1:7" x14ac:dyDescent="0.25">
      <c r="A79" s="3">
        <f t="shared" si="7"/>
        <v>1824</v>
      </c>
      <c r="B79" s="3">
        <f>B78</f>
        <v>424</v>
      </c>
      <c r="C79" s="3">
        <v>34</v>
      </c>
      <c r="D79" s="5">
        <v>3</v>
      </c>
      <c r="E79" s="5">
        <v>0</v>
      </c>
      <c r="F79" s="3">
        <v>1</v>
      </c>
      <c r="G79" s="3" t="str">
        <f t="shared" si="6"/>
        <v>insert into game_score (id, matchid, squad, goals, points, time_type) values (1824, 424, 34, 3, 0, 1);</v>
      </c>
    </row>
    <row r="80" spans="1:7" x14ac:dyDescent="0.25">
      <c r="A80" s="3">
        <f t="shared" si="7"/>
        <v>1825</v>
      </c>
      <c r="B80" s="3">
        <f>B78</f>
        <v>424</v>
      </c>
      <c r="C80" s="3">
        <v>57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(1825, 424, 57, 0, 0, 2);</v>
      </c>
    </row>
    <row r="81" spans="1:7" x14ac:dyDescent="0.25">
      <c r="A81" s="3">
        <f t="shared" si="7"/>
        <v>1826</v>
      </c>
      <c r="B81" s="3">
        <f>B78</f>
        <v>424</v>
      </c>
      <c r="C81" s="3">
        <v>57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(1826, 424, 57, 0, 0, 1);</v>
      </c>
    </row>
    <row r="82" spans="1:7" x14ac:dyDescent="0.25">
      <c r="A82" s="4">
        <f t="shared" si="7"/>
        <v>1827</v>
      </c>
      <c r="B82" s="4">
        <f>B78+1</f>
        <v>425</v>
      </c>
      <c r="C82" s="4">
        <v>20</v>
      </c>
      <c r="D82" s="6">
        <v>0</v>
      </c>
      <c r="E82" s="6">
        <v>0</v>
      </c>
      <c r="F82" s="4">
        <v>2</v>
      </c>
      <c r="G82" s="4" t="str">
        <f t="shared" si="6"/>
        <v>insert into game_score (id, matchid, squad, goals, points, time_type) values (1827, 425, 20, 0, 0, 2);</v>
      </c>
    </row>
    <row r="83" spans="1:7" x14ac:dyDescent="0.25">
      <c r="A83" s="4">
        <f t="shared" si="7"/>
        <v>1828</v>
      </c>
      <c r="B83" s="4">
        <f>B82</f>
        <v>425</v>
      </c>
      <c r="C83" s="4">
        <v>20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(1828, 425, 20, 0, 0, 1);</v>
      </c>
    </row>
    <row r="84" spans="1:7" x14ac:dyDescent="0.25">
      <c r="A84" s="4">
        <f t="shared" si="7"/>
        <v>1829</v>
      </c>
      <c r="B84" s="4">
        <f>B82</f>
        <v>425</v>
      </c>
      <c r="C84" s="4">
        <v>974</v>
      </c>
      <c r="D84" s="6">
        <v>1</v>
      </c>
      <c r="E84" s="6">
        <v>2</v>
      </c>
      <c r="F84" s="4">
        <v>2</v>
      </c>
      <c r="G84" s="4" t="str">
        <f t="shared" si="6"/>
        <v>insert into game_score (id, matchid, squad, goals, points, time_type) values (1829, 425, 974, 1, 2, 2);</v>
      </c>
    </row>
    <row r="85" spans="1:7" x14ac:dyDescent="0.25">
      <c r="A85" s="4">
        <f t="shared" si="7"/>
        <v>1830</v>
      </c>
      <c r="B85" s="4">
        <f>B82</f>
        <v>425</v>
      </c>
      <c r="C85" s="4">
        <v>974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(1830, 425, 974, 0, 0, 1);</v>
      </c>
    </row>
    <row r="86" spans="1:7" x14ac:dyDescent="0.25">
      <c r="A86" s="3">
        <f t="shared" si="7"/>
        <v>1831</v>
      </c>
      <c r="B86" s="3">
        <f>B82+1</f>
        <v>426</v>
      </c>
      <c r="C86" s="3">
        <v>34</v>
      </c>
      <c r="D86" s="5">
        <v>2</v>
      </c>
      <c r="E86" s="5">
        <v>2</v>
      </c>
      <c r="F86" s="3">
        <v>2</v>
      </c>
      <c r="G86" s="3" t="str">
        <f t="shared" si="6"/>
        <v>insert into game_score (id, matchid, squad, goals, points, time_type) values (1831, 426, 34, 2, 2, 2);</v>
      </c>
    </row>
    <row r="87" spans="1:7" x14ac:dyDescent="0.25">
      <c r="A87" s="3">
        <f t="shared" si="7"/>
        <v>1832</v>
      </c>
      <c r="B87" s="3">
        <f>B86</f>
        <v>426</v>
      </c>
      <c r="C87" s="3">
        <v>34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(1832, 426, 34, 0, 0, 1);</v>
      </c>
    </row>
    <row r="88" spans="1:7" x14ac:dyDescent="0.25">
      <c r="A88" s="3">
        <f t="shared" si="7"/>
        <v>1833</v>
      </c>
      <c r="B88" s="3">
        <f>B86</f>
        <v>426</v>
      </c>
      <c r="C88" s="3">
        <v>20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(1833, 426, 20, 0, 0, 2);</v>
      </c>
    </row>
    <row r="89" spans="1:7" x14ac:dyDescent="0.25">
      <c r="A89" s="3">
        <f t="shared" si="7"/>
        <v>1834</v>
      </c>
      <c r="B89" s="3">
        <f>B86</f>
        <v>426</v>
      </c>
      <c r="C89" s="3">
        <v>20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(1834, 426, 20, 0, 0, 1);</v>
      </c>
    </row>
    <row r="90" spans="1:7" x14ac:dyDescent="0.25">
      <c r="A90" s="4">
        <f t="shared" si="7"/>
        <v>1835</v>
      </c>
      <c r="B90" s="4">
        <f>B86+1</f>
        <v>427</v>
      </c>
      <c r="C90" s="4">
        <v>57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(1835, 427, 57, 1, 1, 2);</v>
      </c>
    </row>
    <row r="91" spans="1:7" x14ac:dyDescent="0.25">
      <c r="A91" s="4">
        <f t="shared" si="7"/>
        <v>1836</v>
      </c>
      <c r="B91" s="4">
        <f>B90</f>
        <v>427</v>
      </c>
      <c r="C91" s="4">
        <v>57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(1836, 427, 57, 0, 0, 1);</v>
      </c>
    </row>
    <row r="92" spans="1:7" x14ac:dyDescent="0.25">
      <c r="A92" s="4">
        <f t="shared" si="7"/>
        <v>1837</v>
      </c>
      <c r="B92" s="4">
        <f>B90</f>
        <v>427</v>
      </c>
      <c r="C92" s="4">
        <v>974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(1837, 427, 974, 1, 1, 2);</v>
      </c>
    </row>
    <row r="93" spans="1:7" x14ac:dyDescent="0.25">
      <c r="A93" s="4">
        <f t="shared" si="7"/>
        <v>1838</v>
      </c>
      <c r="B93" s="4">
        <f>B90</f>
        <v>427</v>
      </c>
      <c r="C93" s="4">
        <v>974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(1838, 427, 974, 0, 0, 1);</v>
      </c>
    </row>
    <row r="94" spans="1:7" x14ac:dyDescent="0.25">
      <c r="A94" s="3">
        <f t="shared" si="7"/>
        <v>1839</v>
      </c>
      <c r="B94" s="3">
        <f>B90+1</f>
        <v>428</v>
      </c>
      <c r="C94" s="3">
        <v>34</v>
      </c>
      <c r="D94" s="5">
        <v>2</v>
      </c>
      <c r="E94" s="5">
        <v>2</v>
      </c>
      <c r="F94" s="3">
        <v>2</v>
      </c>
      <c r="G94" s="3" t="str">
        <f t="shared" si="6"/>
        <v>insert into game_score (id, matchid, squad, goals, points, time_type) values (1839, 428, 34, 2, 2, 2);</v>
      </c>
    </row>
    <row r="95" spans="1:7" x14ac:dyDescent="0.25">
      <c r="A95" s="3">
        <f t="shared" si="7"/>
        <v>1840</v>
      </c>
      <c r="B95" s="3">
        <f>B94</f>
        <v>428</v>
      </c>
      <c r="C95" s="3">
        <v>34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(1840, 428, 34, 1, 0, 1);</v>
      </c>
    </row>
    <row r="96" spans="1:7" x14ac:dyDescent="0.25">
      <c r="A96" s="3">
        <f t="shared" si="7"/>
        <v>1841</v>
      </c>
      <c r="B96" s="3">
        <f>B94</f>
        <v>428</v>
      </c>
      <c r="C96" s="3">
        <v>974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(1841, 428, 974, 0, 0, 2);</v>
      </c>
    </row>
    <row r="97" spans="1:7" x14ac:dyDescent="0.25">
      <c r="A97" s="3">
        <f t="shared" si="7"/>
        <v>1842</v>
      </c>
      <c r="B97" s="3">
        <f>B94</f>
        <v>428</v>
      </c>
      <c r="C97" s="3">
        <v>974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(1842, 428, 974, 0, 0, 1);</v>
      </c>
    </row>
    <row r="98" spans="1:7" x14ac:dyDescent="0.25">
      <c r="A98" s="4">
        <f t="shared" si="7"/>
        <v>1843</v>
      </c>
      <c r="B98" s="4">
        <f>B94+1</f>
        <v>429</v>
      </c>
      <c r="C98" s="4">
        <v>57</v>
      </c>
      <c r="D98" s="6">
        <v>3</v>
      </c>
      <c r="E98" s="6">
        <v>0</v>
      </c>
      <c r="F98" s="4">
        <v>2</v>
      </c>
      <c r="G98" s="4" t="str">
        <f t="shared" si="6"/>
        <v>insert into game_score (id, matchid, squad, goals, points, time_type) values (1843, 429, 57, 3, 0, 2);</v>
      </c>
    </row>
    <row r="99" spans="1:7" x14ac:dyDescent="0.25">
      <c r="A99" s="4">
        <f t="shared" si="7"/>
        <v>1844</v>
      </c>
      <c r="B99" s="4">
        <f>B98</f>
        <v>429</v>
      </c>
      <c r="C99" s="4">
        <v>57</v>
      </c>
      <c r="D99" s="6">
        <v>2</v>
      </c>
      <c r="E99" s="6">
        <v>0</v>
      </c>
      <c r="F99" s="4">
        <v>1</v>
      </c>
      <c r="G99" s="4" t="str">
        <f t="shared" si="6"/>
        <v>insert into game_score (id, matchid, squad, goals, points, time_type) values (1844, 429, 57, 2, 0, 1);</v>
      </c>
    </row>
    <row r="100" spans="1:7" x14ac:dyDescent="0.25">
      <c r="A100" s="4">
        <f t="shared" si="7"/>
        <v>1845</v>
      </c>
      <c r="B100" s="4">
        <f>B98</f>
        <v>429</v>
      </c>
      <c r="C100" s="4">
        <v>20</v>
      </c>
      <c r="D100" s="6">
        <v>4</v>
      </c>
      <c r="E100" s="6">
        <v>2</v>
      </c>
      <c r="F100" s="4">
        <v>2</v>
      </c>
      <c r="G100" s="4" t="str">
        <f t="shared" si="6"/>
        <v>insert into game_score (id, matchid, squad, goals, points, time_type) values (1845, 429, 20, 4, 2, 2);</v>
      </c>
    </row>
    <row r="101" spans="1:7" x14ac:dyDescent="0.25">
      <c r="A101" s="4">
        <f t="shared" si="7"/>
        <v>1846</v>
      </c>
      <c r="B101" s="4">
        <f>B98</f>
        <v>429</v>
      </c>
      <c r="C101" s="4">
        <v>20</v>
      </c>
      <c r="D101" s="6">
        <v>1</v>
      </c>
      <c r="E101" s="6">
        <v>0</v>
      </c>
      <c r="F101" s="4">
        <v>1</v>
      </c>
      <c r="G101" s="4" t="str">
        <f t="shared" si="6"/>
        <v>insert into game_score (id, matchid, squad, goals, points, time_type) values (1846, 429, 20, 1, 0, 1);</v>
      </c>
    </row>
    <row r="102" spans="1:7" x14ac:dyDescent="0.25">
      <c r="A102" s="3">
        <f t="shared" si="7"/>
        <v>1847</v>
      </c>
      <c r="B102" s="3">
        <f>B98+1</f>
        <v>430</v>
      </c>
      <c r="C102" s="3">
        <v>46</v>
      </c>
      <c r="D102" s="5">
        <v>0</v>
      </c>
      <c r="E102" s="5">
        <v>1</v>
      </c>
      <c r="F102" s="3">
        <v>2</v>
      </c>
      <c r="G102" s="3" t="str">
        <f t="shared" si="6"/>
        <v>insert into game_score (id, matchid, squad, goals, points, time_type) values (1847, 430, 46, 0, 1, 2);</v>
      </c>
    </row>
    <row r="103" spans="1:7" x14ac:dyDescent="0.25">
      <c r="A103" s="3">
        <f t="shared" si="7"/>
        <v>1848</v>
      </c>
      <c r="B103" s="3">
        <f>B102</f>
        <v>430</v>
      </c>
      <c r="C103" s="3">
        <v>46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(1848, 430, 46, 0, 0, 1);</v>
      </c>
    </row>
    <row r="104" spans="1:7" x14ac:dyDescent="0.25">
      <c r="A104" s="3">
        <f t="shared" si="7"/>
        <v>1849</v>
      </c>
      <c r="B104" s="3">
        <f>B102</f>
        <v>430</v>
      </c>
      <c r="C104" s="3">
        <v>595</v>
      </c>
      <c r="D104" s="5">
        <v>0</v>
      </c>
      <c r="E104" s="5">
        <v>1</v>
      </c>
      <c r="F104" s="3">
        <v>2</v>
      </c>
      <c r="G104" s="3" t="str">
        <f t="shared" si="6"/>
        <v>insert into game_score (id, matchid, squad, goals, points, time_type) values (1849, 430, 595, 0, 1, 2);</v>
      </c>
    </row>
    <row r="105" spans="1:7" x14ac:dyDescent="0.25">
      <c r="A105" s="3">
        <f t="shared" si="7"/>
        <v>1850</v>
      </c>
      <c r="B105" s="3">
        <f>B102</f>
        <v>430</v>
      </c>
      <c r="C105" s="3">
        <v>595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(1850, 430, 595, 0, 0, 1);</v>
      </c>
    </row>
    <row r="106" spans="1:7" x14ac:dyDescent="0.25">
      <c r="A106" s="4">
        <f t="shared" si="7"/>
        <v>1851</v>
      </c>
      <c r="B106" s="4">
        <f>B102+1</f>
        <v>431</v>
      </c>
      <c r="C106" s="4">
        <v>212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(1851, 431, 212, 1, 1, 2);</v>
      </c>
    </row>
    <row r="107" spans="1:7" x14ac:dyDescent="0.25">
      <c r="A107" s="4">
        <f t="shared" si="7"/>
        <v>1852</v>
      </c>
      <c r="B107" s="4">
        <f>B106</f>
        <v>431</v>
      </c>
      <c r="C107" s="4">
        <v>212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(1852, 431, 212, 0, 0, 1);</v>
      </c>
    </row>
    <row r="108" spans="1:7" x14ac:dyDescent="0.25">
      <c r="A108" s="4">
        <f t="shared" si="7"/>
        <v>1853</v>
      </c>
      <c r="B108" s="4">
        <f>B106</f>
        <v>431</v>
      </c>
      <c r="C108" s="4">
        <v>82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(1853, 431, 82, 1, 1, 2);</v>
      </c>
    </row>
    <row r="109" spans="1:7" x14ac:dyDescent="0.25">
      <c r="A109" s="4">
        <f t="shared" si="7"/>
        <v>1854</v>
      </c>
      <c r="B109" s="4">
        <f>B106</f>
        <v>431</v>
      </c>
      <c r="C109" s="4">
        <v>82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(1854, 431, 82, 0, 0, 1);</v>
      </c>
    </row>
    <row r="110" spans="1:7" x14ac:dyDescent="0.25">
      <c r="A110" s="3">
        <f t="shared" si="7"/>
        <v>1855</v>
      </c>
      <c r="B110" s="3">
        <f>B106+1</f>
        <v>432</v>
      </c>
      <c r="C110" s="3">
        <v>46</v>
      </c>
      <c r="D110" s="5">
        <v>4</v>
      </c>
      <c r="E110" s="5">
        <v>2</v>
      </c>
      <c r="F110" s="3">
        <v>2</v>
      </c>
      <c r="G110" s="3" t="str">
        <f t="shared" si="6"/>
        <v>insert into game_score (id, matchid, squad, goals, points, time_type) values (1855, 432, 46, 4, 2, 2);</v>
      </c>
    </row>
    <row r="111" spans="1:7" x14ac:dyDescent="0.25">
      <c r="A111" s="3">
        <f t="shared" si="7"/>
        <v>1856</v>
      </c>
      <c r="B111" s="3">
        <f>B110</f>
        <v>432</v>
      </c>
      <c r="C111" s="3">
        <v>46</v>
      </c>
      <c r="D111" s="5">
        <v>2</v>
      </c>
      <c r="E111" s="5">
        <v>0</v>
      </c>
      <c r="F111" s="3">
        <v>1</v>
      </c>
      <c r="G111" s="3" t="str">
        <f t="shared" si="6"/>
        <v>insert into game_score (id, matchid, squad, goals, points, time_type) values (1856, 432, 46, 2, 0, 1);</v>
      </c>
    </row>
    <row r="112" spans="1:7" x14ac:dyDescent="0.25">
      <c r="A112" s="3">
        <f t="shared" si="7"/>
        <v>1857</v>
      </c>
      <c r="B112" s="3">
        <f>B110</f>
        <v>432</v>
      </c>
      <c r="C112" s="3">
        <v>212</v>
      </c>
      <c r="D112" s="5">
        <v>0</v>
      </c>
      <c r="E112" s="5">
        <v>0</v>
      </c>
      <c r="F112" s="3">
        <v>2</v>
      </c>
      <c r="G112" s="3" t="str">
        <f t="shared" si="6"/>
        <v>insert into game_score (id, matchid, squad, goals, points, time_type) values (1857, 432, 212, 0, 0, 2);</v>
      </c>
    </row>
    <row r="113" spans="1:7" x14ac:dyDescent="0.25">
      <c r="A113" s="3">
        <f t="shared" si="7"/>
        <v>1858</v>
      </c>
      <c r="B113" s="3">
        <f>B110</f>
        <v>432</v>
      </c>
      <c r="C113" s="3">
        <v>212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(1858, 432, 212, 0, 0, 1);</v>
      </c>
    </row>
    <row r="114" spans="1:7" x14ac:dyDescent="0.25">
      <c r="A114" s="4">
        <f t="shared" si="7"/>
        <v>1859</v>
      </c>
      <c r="B114" s="4">
        <f>B110+1</f>
        <v>433</v>
      </c>
      <c r="C114" s="4">
        <v>595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(1859, 433, 595, 0, 1, 2);</v>
      </c>
    </row>
    <row r="115" spans="1:7" x14ac:dyDescent="0.25">
      <c r="A115" s="4">
        <f t="shared" si="7"/>
        <v>1860</v>
      </c>
      <c r="B115" s="4">
        <f>B114</f>
        <v>433</v>
      </c>
      <c r="C115" s="4">
        <v>595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(1860, 433, 595, 0, 0, 1);</v>
      </c>
    </row>
    <row r="116" spans="1:7" x14ac:dyDescent="0.25">
      <c r="A116" s="4">
        <f t="shared" si="7"/>
        <v>1861</v>
      </c>
      <c r="B116" s="4">
        <f>B114</f>
        <v>433</v>
      </c>
      <c r="C116" s="4">
        <v>82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(1861, 433, 82, 0, 1, 2);</v>
      </c>
    </row>
    <row r="117" spans="1:7" x14ac:dyDescent="0.25">
      <c r="A117" s="4">
        <f t="shared" si="7"/>
        <v>1862</v>
      </c>
      <c r="B117" s="4">
        <f>B114</f>
        <v>433</v>
      </c>
      <c r="C117" s="4">
        <v>82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(1862, 433, 82, 0, 0, 1);</v>
      </c>
    </row>
    <row r="118" spans="1:7" x14ac:dyDescent="0.25">
      <c r="A118" s="3">
        <f t="shared" si="7"/>
        <v>1863</v>
      </c>
      <c r="B118" s="3">
        <f>B114+1</f>
        <v>434</v>
      </c>
      <c r="C118" s="3">
        <v>46</v>
      </c>
      <c r="D118" s="5">
        <v>1</v>
      </c>
      <c r="E118" s="5">
        <v>1</v>
      </c>
      <c r="F118" s="3">
        <v>2</v>
      </c>
      <c r="G118" s="3" t="str">
        <f t="shared" ref="G118:G185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(1863, 434, 46, 1, 1, 2);</v>
      </c>
    </row>
    <row r="119" spans="1:7" x14ac:dyDescent="0.25">
      <c r="A119" s="3">
        <f t="shared" si="7"/>
        <v>1864</v>
      </c>
      <c r="B119" s="3">
        <f>B118</f>
        <v>434</v>
      </c>
      <c r="C119" s="3">
        <v>46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(1864, 434, 46, 0, 0, 1);</v>
      </c>
    </row>
    <row r="120" spans="1:7" x14ac:dyDescent="0.25">
      <c r="A120" s="3">
        <f t="shared" ref="A120:A178" si="9">A119+1</f>
        <v>1865</v>
      </c>
      <c r="B120" s="3">
        <f>B118</f>
        <v>434</v>
      </c>
      <c r="C120" s="3">
        <v>82</v>
      </c>
      <c r="D120" s="5">
        <v>1</v>
      </c>
      <c r="E120" s="5">
        <v>1</v>
      </c>
      <c r="F120" s="3">
        <v>2</v>
      </c>
      <c r="G120" s="3" t="str">
        <f t="shared" si="8"/>
        <v>insert into game_score (id, matchid, squad, goals, points, time_type) values (1865, 434, 82, 1, 1, 2);</v>
      </c>
    </row>
    <row r="121" spans="1:7" x14ac:dyDescent="0.25">
      <c r="A121" s="3">
        <f t="shared" si="9"/>
        <v>1866</v>
      </c>
      <c r="B121" s="3">
        <f>B118</f>
        <v>434</v>
      </c>
      <c r="C121" s="3">
        <v>82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(1866, 434, 82, 1, 0, 1);</v>
      </c>
    </row>
    <row r="122" spans="1:7" x14ac:dyDescent="0.25">
      <c r="A122" s="4">
        <f t="shared" si="9"/>
        <v>1867</v>
      </c>
      <c r="B122" s="4">
        <f>B118+1</f>
        <v>435</v>
      </c>
      <c r="C122" s="4">
        <v>595</v>
      </c>
      <c r="D122" s="6">
        <v>3</v>
      </c>
      <c r="E122" s="6">
        <v>2</v>
      </c>
      <c r="F122" s="4">
        <v>2</v>
      </c>
      <c r="G122" s="4" t="str">
        <f t="shared" si="8"/>
        <v>insert into game_score (id, matchid, squad, goals, points, time_type) values (1867, 435, 595, 3, 2, 2);</v>
      </c>
    </row>
    <row r="123" spans="1:7" x14ac:dyDescent="0.25">
      <c r="A123" s="4">
        <f t="shared" si="9"/>
        <v>1868</v>
      </c>
      <c r="B123" s="4">
        <f>B122</f>
        <v>435</v>
      </c>
      <c r="C123" s="4">
        <v>595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(1868, 435, 595, 1, 0, 1);</v>
      </c>
    </row>
    <row r="124" spans="1:7" x14ac:dyDescent="0.25">
      <c r="A124" s="4">
        <f t="shared" si="9"/>
        <v>1869</v>
      </c>
      <c r="B124" s="4">
        <f>B122</f>
        <v>435</v>
      </c>
      <c r="C124" s="4">
        <v>212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(1869, 435, 212, 1, 0, 2);</v>
      </c>
    </row>
    <row r="125" spans="1:7" x14ac:dyDescent="0.25">
      <c r="A125" s="4">
        <f t="shared" si="9"/>
        <v>1870</v>
      </c>
      <c r="B125" s="4">
        <f>B122</f>
        <v>435</v>
      </c>
      <c r="C125" s="4">
        <v>212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(1870, 435, 212, 0, 0, 1);</v>
      </c>
    </row>
    <row r="126" spans="1:7" x14ac:dyDescent="0.25">
      <c r="A126" s="3">
        <f t="shared" si="9"/>
        <v>1871</v>
      </c>
      <c r="B126" s="3">
        <f>B122+1</f>
        <v>436</v>
      </c>
      <c r="C126" s="3">
        <v>45</v>
      </c>
      <c r="D126" s="5">
        <v>1</v>
      </c>
      <c r="E126" s="5">
        <v>1</v>
      </c>
      <c r="F126" s="3">
        <v>2</v>
      </c>
      <c r="G126" s="3" t="str">
        <f t="shared" si="8"/>
        <v>insert into game_score (id, matchid, squad, goals, points, time_type) values (1871, 436, 45, 1, 1, 2);</v>
      </c>
    </row>
    <row r="127" spans="1:7" x14ac:dyDescent="0.25">
      <c r="A127" s="3">
        <f t="shared" si="9"/>
        <v>1872</v>
      </c>
      <c r="B127" s="3">
        <f>B126</f>
        <v>436</v>
      </c>
      <c r="C127" s="3">
        <v>45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(1872, 436, 45, 0, 0, 1);</v>
      </c>
    </row>
    <row r="128" spans="1:7" x14ac:dyDescent="0.25">
      <c r="A128" s="3">
        <f t="shared" si="9"/>
        <v>1873</v>
      </c>
      <c r="B128" s="3">
        <f>B126</f>
        <v>436</v>
      </c>
      <c r="C128" s="3">
        <v>52</v>
      </c>
      <c r="D128" s="5">
        <v>1</v>
      </c>
      <c r="E128" s="5">
        <v>1</v>
      </c>
      <c r="F128" s="3">
        <v>2</v>
      </c>
      <c r="G128" s="3" t="str">
        <f t="shared" si="8"/>
        <v>insert into game_score (id, matchid, squad, goals, points, time_type) values (1873, 436, 52, 1, 1, 2);</v>
      </c>
    </row>
    <row r="129" spans="1:7" x14ac:dyDescent="0.25">
      <c r="A129" s="3">
        <f t="shared" si="9"/>
        <v>1874</v>
      </c>
      <c r="B129" s="3">
        <f>B126</f>
        <v>436</v>
      </c>
      <c r="C129" s="3">
        <v>52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(1874, 436, 52, 1, 0, 1);</v>
      </c>
    </row>
    <row r="130" spans="1:7" x14ac:dyDescent="0.25">
      <c r="A130" s="4">
        <f t="shared" si="9"/>
        <v>1875</v>
      </c>
      <c r="B130" s="4">
        <f>B126+1</f>
        <v>437</v>
      </c>
      <c r="C130" s="4">
        <v>233</v>
      </c>
      <c r="D130" s="6">
        <v>3</v>
      </c>
      <c r="E130" s="6">
        <v>2</v>
      </c>
      <c r="F130" s="4">
        <v>2</v>
      </c>
      <c r="G130" s="4" t="str">
        <f t="shared" si="8"/>
        <v>insert into game_score (id, matchid, squad, goals, points, time_type) values (1875, 437, 233, 3, 2, 2);</v>
      </c>
    </row>
    <row r="131" spans="1:7" x14ac:dyDescent="0.25">
      <c r="A131" s="4">
        <f t="shared" si="9"/>
        <v>1876</v>
      </c>
      <c r="B131" s="4">
        <f>B130</f>
        <v>437</v>
      </c>
      <c r="C131" s="4">
        <v>233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(1876, 437, 233, 1, 0, 1);</v>
      </c>
    </row>
    <row r="132" spans="1:7" x14ac:dyDescent="0.25">
      <c r="A132" s="4">
        <f t="shared" si="9"/>
        <v>1877</v>
      </c>
      <c r="B132" s="4">
        <f>B130</f>
        <v>437</v>
      </c>
      <c r="C132" s="4">
        <v>61</v>
      </c>
      <c r="D132" s="6">
        <v>1</v>
      </c>
      <c r="E132" s="6">
        <v>0</v>
      </c>
      <c r="F132" s="4">
        <v>2</v>
      </c>
      <c r="G132" s="4" t="str">
        <f t="shared" si="8"/>
        <v>insert into game_score (id, matchid, squad, goals, points, time_type) values (1877, 437, 61, 1, 0, 2);</v>
      </c>
    </row>
    <row r="133" spans="1:7" x14ac:dyDescent="0.25">
      <c r="A133" s="4">
        <f t="shared" si="9"/>
        <v>1878</v>
      </c>
      <c r="B133" s="4">
        <f>B130</f>
        <v>437</v>
      </c>
      <c r="C133" s="4">
        <v>61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(1878, 437, 61, 0, 0, 1);</v>
      </c>
    </row>
    <row r="134" spans="1:7" x14ac:dyDescent="0.25">
      <c r="A134" s="3">
        <f t="shared" si="9"/>
        <v>1879</v>
      </c>
      <c r="B134" s="3">
        <f>B130+1</f>
        <v>438</v>
      </c>
      <c r="C134" s="3">
        <v>45</v>
      </c>
      <c r="D134" s="5">
        <v>0</v>
      </c>
      <c r="E134" s="5">
        <v>1</v>
      </c>
      <c r="F134" s="3">
        <v>2</v>
      </c>
      <c r="G134" s="3" t="str">
        <f t="shared" si="8"/>
        <v>insert into game_score (id, matchid, squad, goals, points, time_type) values (1879, 438, 45, 0, 1, 2);</v>
      </c>
    </row>
    <row r="135" spans="1:7" x14ac:dyDescent="0.25">
      <c r="A135" s="3">
        <f t="shared" si="9"/>
        <v>1880</v>
      </c>
      <c r="B135" s="3">
        <f>B134</f>
        <v>438</v>
      </c>
      <c r="C135" s="3">
        <v>45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(1880, 438, 45, 0, 0, 1);</v>
      </c>
    </row>
    <row r="136" spans="1:7" x14ac:dyDescent="0.25">
      <c r="A136" s="3">
        <f t="shared" si="9"/>
        <v>1881</v>
      </c>
      <c r="B136" s="3">
        <f>B134</f>
        <v>438</v>
      </c>
      <c r="C136" s="3">
        <v>233</v>
      </c>
      <c r="D136" s="5">
        <v>0</v>
      </c>
      <c r="E136" s="5">
        <v>1</v>
      </c>
      <c r="F136" s="3">
        <v>2</v>
      </c>
      <c r="G136" s="3" t="str">
        <f t="shared" si="8"/>
        <v>insert into game_score (id, matchid, squad, goals, points, time_type) values (1881, 438, 233, 0, 1, 2);</v>
      </c>
    </row>
    <row r="137" spans="1:7" x14ac:dyDescent="0.25">
      <c r="A137" s="3">
        <f t="shared" si="9"/>
        <v>1882</v>
      </c>
      <c r="B137" s="3">
        <f>B134</f>
        <v>438</v>
      </c>
      <c r="C137" s="3">
        <v>233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(1882, 438, 233, 0, 0, 1);</v>
      </c>
    </row>
    <row r="138" spans="1:7" x14ac:dyDescent="0.25">
      <c r="A138" s="4">
        <f t="shared" si="9"/>
        <v>1883</v>
      </c>
      <c r="B138" s="4">
        <f>B134+1</f>
        <v>439</v>
      </c>
      <c r="C138" s="4">
        <v>52</v>
      </c>
      <c r="D138" s="6">
        <v>1</v>
      </c>
      <c r="E138" s="6">
        <v>1</v>
      </c>
      <c r="F138" s="4">
        <v>2</v>
      </c>
      <c r="G138" s="4" t="str">
        <f t="shared" si="8"/>
        <v>insert into game_score (id, matchid, squad, goals, points, time_type) values (1883, 439, 52, 1, 1, 2);</v>
      </c>
    </row>
    <row r="139" spans="1:7" x14ac:dyDescent="0.25">
      <c r="A139" s="4">
        <f t="shared" si="9"/>
        <v>1884</v>
      </c>
      <c r="B139" s="4">
        <f>B138</f>
        <v>439</v>
      </c>
      <c r="C139" s="4">
        <v>52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(1884, 439, 52, 0, 0, 1);</v>
      </c>
    </row>
    <row r="140" spans="1:7" x14ac:dyDescent="0.25">
      <c r="A140" s="4">
        <f t="shared" si="9"/>
        <v>1885</v>
      </c>
      <c r="B140" s="4">
        <f>B138</f>
        <v>439</v>
      </c>
      <c r="C140" s="4">
        <v>61</v>
      </c>
      <c r="D140" s="6">
        <v>1</v>
      </c>
      <c r="E140" s="6">
        <v>1</v>
      </c>
      <c r="F140" s="4">
        <v>2</v>
      </c>
      <c r="G140" s="4" t="str">
        <f t="shared" si="8"/>
        <v>insert into game_score (id, matchid, squad, goals, points, time_type) values (1885, 439, 61, 1, 1, 2);</v>
      </c>
    </row>
    <row r="141" spans="1:7" x14ac:dyDescent="0.25">
      <c r="A141" s="4">
        <f t="shared" si="9"/>
        <v>1886</v>
      </c>
      <c r="B141" s="4">
        <f>B138</f>
        <v>439</v>
      </c>
      <c r="C141" s="4">
        <v>61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(1886, 439, 61, 1, 0, 1);</v>
      </c>
    </row>
    <row r="142" spans="1:7" x14ac:dyDescent="0.25">
      <c r="A142" s="3">
        <f t="shared" si="9"/>
        <v>1887</v>
      </c>
      <c r="B142" s="3">
        <f>B138+1</f>
        <v>440</v>
      </c>
      <c r="C142" s="3">
        <v>45</v>
      </c>
      <c r="D142" s="5">
        <v>0</v>
      </c>
      <c r="E142" s="5">
        <v>0</v>
      </c>
      <c r="F142" s="3">
        <v>2</v>
      </c>
      <c r="G142" s="3" t="str">
        <f t="shared" si="8"/>
        <v>insert into game_score (id, matchid, squad, goals, points, time_type) values (1887, 440, 45, 0, 0, 2);</v>
      </c>
    </row>
    <row r="143" spans="1:7" x14ac:dyDescent="0.25">
      <c r="A143" s="3">
        <f t="shared" si="9"/>
        <v>1888</v>
      </c>
      <c r="B143" s="3">
        <f>B142</f>
        <v>440</v>
      </c>
      <c r="C143" s="3">
        <v>45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(1888, 440, 45, 0, 0, 1);</v>
      </c>
    </row>
    <row r="144" spans="1:7" x14ac:dyDescent="0.25">
      <c r="A144" s="3">
        <f t="shared" si="9"/>
        <v>1889</v>
      </c>
      <c r="B144" s="3">
        <f>B142</f>
        <v>440</v>
      </c>
      <c r="C144" s="3">
        <v>61</v>
      </c>
      <c r="D144" s="5">
        <v>3</v>
      </c>
      <c r="E144" s="5">
        <v>2</v>
      </c>
      <c r="F144" s="3">
        <v>2</v>
      </c>
      <c r="G144" s="3" t="str">
        <f t="shared" si="8"/>
        <v>insert into game_score (id, matchid, squad, goals, points, time_type) values (1889, 440, 61, 3, 2, 2);</v>
      </c>
    </row>
    <row r="145" spans="1:7" x14ac:dyDescent="0.25">
      <c r="A145" s="3">
        <f t="shared" si="9"/>
        <v>1890</v>
      </c>
      <c r="B145" s="3">
        <f>B142</f>
        <v>440</v>
      </c>
      <c r="C145" s="3">
        <v>61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(1890, 440, 61, 1, 0, 1);</v>
      </c>
    </row>
    <row r="146" spans="1:7" x14ac:dyDescent="0.25">
      <c r="A146" s="4">
        <f t="shared" si="9"/>
        <v>1891</v>
      </c>
      <c r="B146" s="4">
        <f>B142+1</f>
        <v>441</v>
      </c>
      <c r="C146" s="4">
        <v>52</v>
      </c>
      <c r="D146" s="6">
        <v>1</v>
      </c>
      <c r="E146" s="6">
        <v>1</v>
      </c>
      <c r="F146" s="4">
        <v>2</v>
      </c>
      <c r="G146" s="4" t="str">
        <f t="shared" si="8"/>
        <v>insert into game_score (id, matchid, squad, goals, points, time_type) values (1891, 441, 52, 1, 1, 2);</v>
      </c>
    </row>
    <row r="147" spans="1:7" x14ac:dyDescent="0.25">
      <c r="A147" s="4">
        <f t="shared" si="9"/>
        <v>1892</v>
      </c>
      <c r="B147" s="4">
        <f>B146</f>
        <v>441</v>
      </c>
      <c r="C147" s="4">
        <v>52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(1892, 441, 52, 1, 0, 1);</v>
      </c>
    </row>
    <row r="148" spans="1:7" x14ac:dyDescent="0.25">
      <c r="A148" s="4">
        <f t="shared" si="9"/>
        <v>1893</v>
      </c>
      <c r="B148" s="4">
        <f>B146</f>
        <v>441</v>
      </c>
      <c r="C148" s="4">
        <v>233</v>
      </c>
      <c r="D148" s="6">
        <v>1</v>
      </c>
      <c r="E148" s="6">
        <v>1</v>
      </c>
      <c r="F148" s="4">
        <v>2</v>
      </c>
      <c r="G148" s="4" t="str">
        <f t="shared" si="8"/>
        <v>insert into game_score (id, matchid, squad, goals, points, time_type) values (1893, 441, 233, 1, 1, 2);</v>
      </c>
    </row>
    <row r="149" spans="1:7" x14ac:dyDescent="0.25">
      <c r="A149" s="4">
        <f t="shared" si="9"/>
        <v>1894</v>
      </c>
      <c r="B149" s="4">
        <f>B146</f>
        <v>441</v>
      </c>
      <c r="C149" s="4">
        <v>233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(1894, 441, 233, 0, 0, 1);</v>
      </c>
    </row>
    <row r="150" spans="1:7" x14ac:dyDescent="0.25">
      <c r="A150" s="3">
        <f t="shared" si="9"/>
        <v>1895</v>
      </c>
      <c r="B150" s="3">
        <f>B146+1</f>
        <v>442</v>
      </c>
      <c r="C150" s="3">
        <v>48</v>
      </c>
      <c r="D150" s="5">
        <v>2</v>
      </c>
      <c r="E150" s="5">
        <v>2</v>
      </c>
      <c r="F150" s="3">
        <v>2</v>
      </c>
      <c r="G150" s="3" t="str">
        <f t="shared" si="8"/>
        <v>insert into game_score (id, matchid, squad, goals, points, time_type) values (1895, 442, 48, 2, 2, 2);</v>
      </c>
    </row>
    <row r="151" spans="1:7" x14ac:dyDescent="0.25">
      <c r="A151" s="3">
        <f t="shared" si="9"/>
        <v>1896</v>
      </c>
      <c r="B151" s="3">
        <f>B150</f>
        <v>442</v>
      </c>
      <c r="C151" s="3">
        <v>48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(1896, 442, 48, 1, 0, 1);</v>
      </c>
    </row>
    <row r="152" spans="1:7" x14ac:dyDescent="0.25">
      <c r="A152" s="3">
        <f t="shared" si="9"/>
        <v>1897</v>
      </c>
      <c r="B152" s="3">
        <f>B150</f>
        <v>442</v>
      </c>
      <c r="C152" s="3">
        <v>974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(1897, 442, 974, 0, 0, 2);</v>
      </c>
    </row>
    <row r="153" spans="1:7" x14ac:dyDescent="0.25">
      <c r="A153" s="3">
        <f t="shared" si="9"/>
        <v>1898</v>
      </c>
      <c r="B153" s="3">
        <f>B150</f>
        <v>442</v>
      </c>
      <c r="C153" s="3">
        <v>974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(1898, 442, 974, 0, 0, 1);</v>
      </c>
    </row>
    <row r="154" spans="1:7" x14ac:dyDescent="0.25">
      <c r="A154" s="4">
        <f t="shared" si="9"/>
        <v>1899</v>
      </c>
      <c r="B154" s="4">
        <f>B150+1</f>
        <v>443</v>
      </c>
      <c r="C154" s="4">
        <v>34</v>
      </c>
      <c r="D154" s="6">
        <v>1</v>
      </c>
      <c r="E154" s="6">
        <v>2</v>
      </c>
      <c r="F154" s="4">
        <v>2</v>
      </c>
      <c r="G154" s="4" t="str">
        <f t="shared" si="8"/>
        <v>insert into game_score (id, matchid, squad, goals, points, time_type) values (1899, 443, 34, 1, 2, 2);</v>
      </c>
    </row>
    <row r="155" spans="1:7" x14ac:dyDescent="0.25">
      <c r="A155" s="4">
        <f t="shared" si="9"/>
        <v>1900</v>
      </c>
      <c r="B155" s="4">
        <f>B154</f>
        <v>443</v>
      </c>
      <c r="C155" s="4">
        <v>34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(1900, 443, 34, 1, 0, 1);</v>
      </c>
    </row>
    <row r="156" spans="1:7" x14ac:dyDescent="0.25">
      <c r="A156" s="4">
        <f t="shared" si="9"/>
        <v>1901</v>
      </c>
      <c r="B156" s="4">
        <f>B154</f>
        <v>443</v>
      </c>
      <c r="C156" s="4">
        <v>39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(1901, 443, 39, 0, 0, 2);</v>
      </c>
    </row>
    <row r="157" spans="1:7" x14ac:dyDescent="0.25">
      <c r="A157" s="4">
        <f t="shared" si="9"/>
        <v>1902</v>
      </c>
      <c r="B157" s="4">
        <f>B154</f>
        <v>443</v>
      </c>
      <c r="C157" s="4">
        <v>39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(1902, 443, 39, 0, 0, 1);</v>
      </c>
    </row>
    <row r="158" spans="1:7" x14ac:dyDescent="0.25">
      <c r="A158" s="3">
        <f t="shared" si="9"/>
        <v>1903</v>
      </c>
      <c r="B158" s="3">
        <f>B154+1</f>
        <v>444</v>
      </c>
      <c r="C158" s="3">
        <v>46</v>
      </c>
      <c r="D158" s="5">
        <v>1</v>
      </c>
      <c r="E158" s="5">
        <v>0</v>
      </c>
      <c r="F158" s="3">
        <v>2</v>
      </c>
      <c r="G158" s="3" t="str">
        <f t="shared" si="8"/>
        <v>insert into game_score (id, matchid, squad, goals, points, time_type) values (1903, 444, 46, 1, 0, 2);</v>
      </c>
    </row>
    <row r="159" spans="1:7" x14ac:dyDescent="0.25">
      <c r="A159" s="3">
        <f t="shared" si="9"/>
        <v>1904</v>
      </c>
      <c r="B159" s="3">
        <f>B158</f>
        <v>444</v>
      </c>
      <c r="C159" s="3">
        <v>46</v>
      </c>
      <c r="D159" s="5">
        <v>0</v>
      </c>
      <c r="E159" s="5">
        <v>0</v>
      </c>
      <c r="F159" s="3">
        <v>1</v>
      </c>
      <c r="G159" s="3" t="str">
        <f t="shared" si="8"/>
        <v>insert into game_score (id, matchid, squad, goals, points, time_type) values (1904, 444, 46, 0, 0, 1);</v>
      </c>
    </row>
    <row r="160" spans="1:7" x14ac:dyDescent="0.25">
      <c r="A160" s="3">
        <f t="shared" si="9"/>
        <v>1905</v>
      </c>
      <c r="B160" s="3">
        <f>B158</f>
        <v>444</v>
      </c>
      <c r="C160" s="3">
        <v>61</v>
      </c>
      <c r="D160" s="5">
        <v>2</v>
      </c>
      <c r="E160" s="5">
        <v>2</v>
      </c>
      <c r="F160" s="3">
        <v>2</v>
      </c>
      <c r="G160" s="3" t="str">
        <f t="shared" si="8"/>
        <v>insert into game_score (id, matchid, squad, goals, points, time_type) values (1905, 444, 61, 2, 2, 2);</v>
      </c>
    </row>
    <row r="161" spans="1:7" x14ac:dyDescent="0.25">
      <c r="A161" s="3">
        <f t="shared" si="9"/>
        <v>1906</v>
      </c>
      <c r="B161" s="3">
        <f>B159</f>
        <v>444</v>
      </c>
      <c r="C161" s="3">
        <v>61</v>
      </c>
      <c r="D161" s="5">
        <v>1</v>
      </c>
      <c r="E161" s="5">
        <v>0</v>
      </c>
      <c r="F161" s="3">
        <v>1</v>
      </c>
      <c r="G161" s="3" t="str">
        <f t="shared" si="8"/>
        <v>insert into game_score (id, matchid, squad, goals, points, time_type) values (1906, 444, 61, 1, 0, 1);</v>
      </c>
    </row>
    <row r="162" spans="1:7" x14ac:dyDescent="0.25">
      <c r="A162" s="4">
        <f t="shared" si="9"/>
        <v>1907</v>
      </c>
      <c r="B162" s="4">
        <f>B158+1</f>
        <v>445</v>
      </c>
      <c r="C162" s="4">
        <v>233</v>
      </c>
      <c r="D162" s="6">
        <v>2</v>
      </c>
      <c r="E162" s="6">
        <v>0</v>
      </c>
      <c r="F162" s="4">
        <v>2</v>
      </c>
      <c r="G162" s="4" t="str">
        <f t="shared" si="8"/>
        <v>insert into game_score (id, matchid, squad, goals, points, time_type) values (1907, 445, 233, 2, 0, 2);</v>
      </c>
    </row>
    <row r="163" spans="1:7" x14ac:dyDescent="0.25">
      <c r="A163" s="4">
        <f t="shared" si="9"/>
        <v>1908</v>
      </c>
      <c r="B163" s="4">
        <f>B162</f>
        <v>445</v>
      </c>
      <c r="C163" s="4">
        <v>233</v>
      </c>
      <c r="D163" s="6">
        <v>1</v>
      </c>
      <c r="E163" s="6">
        <v>0</v>
      </c>
      <c r="F163" s="4">
        <v>1</v>
      </c>
      <c r="G163" s="4" t="str">
        <f t="shared" si="8"/>
        <v>insert into game_score (id, matchid, squad, goals, points, time_type) values (1908, 445, 233, 1, 0, 1);</v>
      </c>
    </row>
    <row r="164" spans="1:7" x14ac:dyDescent="0.25">
      <c r="A164" s="4">
        <f t="shared" si="9"/>
        <v>1909</v>
      </c>
      <c r="B164" s="4">
        <f>B162</f>
        <v>445</v>
      </c>
      <c r="C164" s="4">
        <v>595</v>
      </c>
      <c r="D164" s="6">
        <v>2</v>
      </c>
      <c r="E164" s="6">
        <v>0</v>
      </c>
      <c r="F164" s="4">
        <v>2</v>
      </c>
      <c r="G164" s="4" t="str">
        <f t="shared" si="8"/>
        <v>insert into game_score (id, matchid, squad, goals, points, time_type) values (1909, 445, 595, 2, 0, 2);</v>
      </c>
    </row>
    <row r="165" spans="1:7" x14ac:dyDescent="0.25">
      <c r="A165" s="4">
        <f t="shared" si="9"/>
        <v>1910</v>
      </c>
      <c r="B165" s="4">
        <f>B162</f>
        <v>445</v>
      </c>
      <c r="C165" s="4">
        <v>595</v>
      </c>
      <c r="D165" s="6">
        <v>0</v>
      </c>
      <c r="E165" s="6">
        <v>0</v>
      </c>
      <c r="F165" s="4">
        <v>1</v>
      </c>
      <c r="G165" s="4" t="str">
        <f t="shared" si="8"/>
        <v>insert into game_score (id, matchid, squad, goals, points, time_type) values (1910, 445, 595, 0, 0, 1);</v>
      </c>
    </row>
    <row r="166" spans="1:7" x14ac:dyDescent="0.25">
      <c r="A166" s="4">
        <f t="shared" si="9"/>
        <v>1911</v>
      </c>
      <c r="B166" s="4">
        <f>B163</f>
        <v>445</v>
      </c>
      <c r="C166" s="4">
        <v>233</v>
      </c>
      <c r="D166" s="6">
        <v>4</v>
      </c>
      <c r="E166" s="6">
        <v>2</v>
      </c>
      <c r="F166" s="4">
        <v>4</v>
      </c>
      <c r="G166" s="4" t="str">
        <f t="shared" si="8"/>
        <v>insert into game_score (id, matchid, squad, goals, points, time_type) values (1911, 445, 233, 4, 2, 4);</v>
      </c>
    </row>
    <row r="167" spans="1:7" x14ac:dyDescent="0.25">
      <c r="A167" s="4">
        <f t="shared" si="9"/>
        <v>1912</v>
      </c>
      <c r="B167" s="4">
        <f>B164</f>
        <v>445</v>
      </c>
      <c r="C167" s="4">
        <v>233</v>
      </c>
      <c r="D167" s="6">
        <v>2</v>
      </c>
      <c r="E167" s="6">
        <v>0</v>
      </c>
      <c r="F167" s="4">
        <v>3</v>
      </c>
      <c r="G167" s="4" t="str">
        <f t="shared" si="8"/>
        <v>insert into game_score (id, matchid, squad, goals, points, time_type) values (1912, 445, 233, 2, 0, 3);</v>
      </c>
    </row>
    <row r="168" spans="1:7" x14ac:dyDescent="0.25">
      <c r="A168" s="4">
        <f t="shared" si="9"/>
        <v>1913</v>
      </c>
      <c r="B168" s="4">
        <f>B165</f>
        <v>445</v>
      </c>
      <c r="C168" s="4">
        <v>595</v>
      </c>
      <c r="D168" s="6">
        <v>2</v>
      </c>
      <c r="E168" s="6">
        <v>0</v>
      </c>
      <c r="F168" s="4">
        <v>4</v>
      </c>
      <c r="G168" s="4" t="str">
        <f t="shared" si="8"/>
        <v>insert into game_score (id, matchid, squad, goals, points, time_type) values (1913, 445, 595, 2, 0, 4);</v>
      </c>
    </row>
    <row r="169" spans="1:7" x14ac:dyDescent="0.25">
      <c r="A169" s="4">
        <f t="shared" si="9"/>
        <v>1914</v>
      </c>
      <c r="B169" s="4">
        <f>B166</f>
        <v>445</v>
      </c>
      <c r="C169" s="4">
        <v>595</v>
      </c>
      <c r="D169" s="6">
        <v>2</v>
      </c>
      <c r="E169" s="6">
        <v>0</v>
      </c>
      <c r="F169" s="4">
        <v>3</v>
      </c>
      <c r="G169" s="4" t="str">
        <f t="shared" si="8"/>
        <v>insert into game_score (id, matchid, squad, goals, points, time_type) values (1914, 445, 595, 2, 0, 3);</v>
      </c>
    </row>
    <row r="170" spans="1:7" x14ac:dyDescent="0.25">
      <c r="A170" s="3">
        <f t="shared" si="9"/>
        <v>1915</v>
      </c>
      <c r="B170" s="3">
        <f>B162+1</f>
        <v>446</v>
      </c>
      <c r="C170" s="3">
        <v>48</v>
      </c>
      <c r="D170" s="5">
        <v>6</v>
      </c>
      <c r="E170" s="5">
        <v>2</v>
      </c>
      <c r="F170" s="3">
        <v>2</v>
      </c>
      <c r="G170" s="3" t="str">
        <f t="shared" si="8"/>
        <v>insert into game_score (id, matchid, squad, goals, points, time_type) values (1915, 446, 48, 6, 2, 2);</v>
      </c>
    </row>
    <row r="171" spans="1:7" x14ac:dyDescent="0.25">
      <c r="A171" s="3">
        <f t="shared" si="9"/>
        <v>1916</v>
      </c>
      <c r="B171" s="3">
        <f>B170</f>
        <v>446</v>
      </c>
      <c r="C171" s="3">
        <v>48</v>
      </c>
      <c r="D171" s="5">
        <v>2</v>
      </c>
      <c r="E171" s="5">
        <v>0</v>
      </c>
      <c r="F171" s="3">
        <v>1</v>
      </c>
      <c r="G171" s="3" t="str">
        <f t="shared" si="8"/>
        <v>insert into game_score (id, matchid, squad, goals, points, time_type) values (1916, 446, 48, 2, 0, 1);</v>
      </c>
    </row>
    <row r="172" spans="1:7" x14ac:dyDescent="0.25">
      <c r="A172" s="3">
        <f t="shared" si="9"/>
        <v>1917</v>
      </c>
      <c r="B172" s="3">
        <f>B170</f>
        <v>446</v>
      </c>
      <c r="C172" s="3">
        <v>61</v>
      </c>
      <c r="D172" s="5">
        <v>1</v>
      </c>
      <c r="E172" s="5">
        <v>0</v>
      </c>
      <c r="F172" s="3">
        <v>2</v>
      </c>
      <c r="G172" s="3" t="str">
        <f t="shared" si="8"/>
        <v>insert into game_score (id, matchid, squad, goals, points, time_type) values (1917, 446, 61, 1, 0, 2);</v>
      </c>
    </row>
    <row r="173" spans="1:7" x14ac:dyDescent="0.25">
      <c r="A173" s="3">
        <f t="shared" si="9"/>
        <v>1918</v>
      </c>
      <c r="B173" s="3">
        <f>B170</f>
        <v>446</v>
      </c>
      <c r="C173" s="3">
        <v>61</v>
      </c>
      <c r="D173" s="5">
        <v>1</v>
      </c>
      <c r="E173" s="5">
        <v>0</v>
      </c>
      <c r="F173" s="3">
        <v>1</v>
      </c>
      <c r="G173" s="3" t="str">
        <f t="shared" si="8"/>
        <v>insert into game_score (id, matchid, squad, goals, points, time_type) values (1918, 446, 61, 1, 0, 1);</v>
      </c>
    </row>
    <row r="174" spans="1:7" x14ac:dyDescent="0.25">
      <c r="A174" s="4">
        <f t="shared" si="9"/>
        <v>1919</v>
      </c>
      <c r="B174" s="4">
        <f>B170+1</f>
        <v>447</v>
      </c>
      <c r="C174" s="4">
        <v>34</v>
      </c>
      <c r="D174" s="6">
        <v>2</v>
      </c>
      <c r="E174" s="6">
        <v>2</v>
      </c>
      <c r="F174" s="4">
        <v>2</v>
      </c>
      <c r="G174" s="4" t="str">
        <f t="shared" si="8"/>
        <v>insert into game_score (id, matchid, squad, goals, points, time_type) values (1919, 447, 34, 2, 2, 2);</v>
      </c>
    </row>
    <row r="175" spans="1:7" x14ac:dyDescent="0.25">
      <c r="A175" s="4">
        <f t="shared" si="9"/>
        <v>1920</v>
      </c>
      <c r="B175" s="4">
        <f>B174</f>
        <v>447</v>
      </c>
      <c r="C175" s="4">
        <v>34</v>
      </c>
      <c r="D175" s="6">
        <v>1</v>
      </c>
      <c r="E175" s="6">
        <v>0</v>
      </c>
      <c r="F175" s="4">
        <v>1</v>
      </c>
      <c r="G175" s="4" t="str">
        <f t="shared" si="8"/>
        <v>insert into game_score (id, matchid, squad, goals, points, time_type) values (1920, 447, 34, 1, 0, 1);</v>
      </c>
    </row>
    <row r="176" spans="1:7" x14ac:dyDescent="0.25">
      <c r="A176" s="4">
        <f t="shared" si="9"/>
        <v>1921</v>
      </c>
      <c r="B176" s="4">
        <f>B174</f>
        <v>447</v>
      </c>
      <c r="C176" s="4">
        <v>233</v>
      </c>
      <c r="D176" s="6">
        <v>0</v>
      </c>
      <c r="E176" s="6">
        <v>0</v>
      </c>
      <c r="F176" s="4">
        <v>2</v>
      </c>
      <c r="G176" s="4" t="str">
        <f t="shared" si="8"/>
        <v>insert into game_score (id, matchid, squad, goals, points, time_type) values (1921, 447, 233, 0, 0, 2);</v>
      </c>
    </row>
    <row r="177" spans="1:7" x14ac:dyDescent="0.25">
      <c r="A177" s="4">
        <f t="shared" si="9"/>
        <v>1922</v>
      </c>
      <c r="B177" s="4">
        <f>B174</f>
        <v>447</v>
      </c>
      <c r="C177" s="4">
        <v>233</v>
      </c>
      <c r="D177" s="6">
        <v>0</v>
      </c>
      <c r="E177" s="6">
        <v>0</v>
      </c>
      <c r="F177" s="4">
        <v>1</v>
      </c>
      <c r="G177" s="4" t="str">
        <f t="shared" si="8"/>
        <v>insert into game_score (id, matchid, squad, goals, points, time_type) values (1922, 447, 233, 0, 0, 1);</v>
      </c>
    </row>
    <row r="178" spans="1:7" x14ac:dyDescent="0.25">
      <c r="A178" s="3">
        <f t="shared" si="9"/>
        <v>1923</v>
      </c>
      <c r="B178" s="3">
        <f>B174+1</f>
        <v>448</v>
      </c>
      <c r="C178" s="3">
        <v>61</v>
      </c>
      <c r="D178" s="5">
        <v>0</v>
      </c>
      <c r="E178" s="5">
        <v>0</v>
      </c>
      <c r="F178" s="3">
        <v>2</v>
      </c>
      <c r="G178" s="3" t="str">
        <f t="shared" si="8"/>
        <v>insert into game_score (id, matchid, squad, goals, points, time_type) values (1923, 448, 61, 0, 0, 2);</v>
      </c>
    </row>
    <row r="179" spans="1:7" x14ac:dyDescent="0.25">
      <c r="A179" s="3">
        <f t="shared" ref="A179:A185" si="10">A178+1</f>
        <v>1924</v>
      </c>
      <c r="B179" s="3">
        <f>B178</f>
        <v>448</v>
      </c>
      <c r="C179" s="3">
        <v>61</v>
      </c>
      <c r="D179" s="5">
        <v>0</v>
      </c>
      <c r="E179" s="5">
        <v>0</v>
      </c>
      <c r="F179" s="3">
        <v>1</v>
      </c>
      <c r="G179" s="3" t="str">
        <f t="shared" si="8"/>
        <v>insert into game_score (id, matchid, squad, goals, points, time_type) values (1924, 448, 61, 0, 0, 1);</v>
      </c>
    </row>
    <row r="180" spans="1:7" x14ac:dyDescent="0.25">
      <c r="A180" s="3">
        <f t="shared" si="10"/>
        <v>1925</v>
      </c>
      <c r="B180" s="3">
        <f>B178</f>
        <v>448</v>
      </c>
      <c r="C180" s="3">
        <v>233</v>
      </c>
      <c r="D180" s="5">
        <v>1</v>
      </c>
      <c r="E180" s="5">
        <v>2</v>
      </c>
      <c r="F180" s="3">
        <v>2</v>
      </c>
      <c r="G180" s="3" t="str">
        <f t="shared" si="8"/>
        <v>insert into game_score (id, matchid, squad, goals, points, time_type) values (1925, 448, 233, 1, 2, 2);</v>
      </c>
    </row>
    <row r="181" spans="1:7" x14ac:dyDescent="0.25">
      <c r="A181" s="3">
        <f t="shared" si="10"/>
        <v>1926</v>
      </c>
      <c r="B181" s="3">
        <f>B178</f>
        <v>448</v>
      </c>
      <c r="C181" s="3">
        <v>233</v>
      </c>
      <c r="D181" s="5">
        <v>1</v>
      </c>
      <c r="E181" s="5">
        <v>0</v>
      </c>
      <c r="F181" s="3">
        <v>1</v>
      </c>
      <c r="G181" s="3" t="str">
        <f t="shared" si="8"/>
        <v>insert into game_score (id, matchid, squad, goals, points, time_type) values (1926, 448, 233, 1, 0, 1);</v>
      </c>
    </row>
    <row r="182" spans="1:7" x14ac:dyDescent="0.25">
      <c r="A182" s="4">
        <f t="shared" si="10"/>
        <v>1927</v>
      </c>
      <c r="B182" s="4">
        <f>B178+1</f>
        <v>449</v>
      </c>
      <c r="C182" s="4">
        <v>48</v>
      </c>
      <c r="D182" s="6">
        <v>2</v>
      </c>
      <c r="E182" s="6">
        <v>0</v>
      </c>
      <c r="F182" s="4">
        <v>2</v>
      </c>
      <c r="G182" s="4" t="str">
        <f t="shared" si="8"/>
        <v>insert into game_score (id, matchid, squad, goals, points, time_type) values (1927, 449, 48, 2, 0, 2);</v>
      </c>
    </row>
    <row r="183" spans="1:7" x14ac:dyDescent="0.25">
      <c r="A183" s="4">
        <f t="shared" si="10"/>
        <v>1928</v>
      </c>
      <c r="B183" s="4">
        <f>B182</f>
        <v>449</v>
      </c>
      <c r="C183" s="4">
        <v>48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(1928, 449, 48, 1, 0, 1);</v>
      </c>
    </row>
    <row r="184" spans="1:7" x14ac:dyDescent="0.25">
      <c r="A184" s="4">
        <f t="shared" si="10"/>
        <v>1929</v>
      </c>
      <c r="B184" s="4">
        <f>B182</f>
        <v>449</v>
      </c>
      <c r="C184" s="4">
        <v>34</v>
      </c>
      <c r="D184" s="6">
        <v>3</v>
      </c>
      <c r="E184" s="6">
        <v>2</v>
      </c>
      <c r="F184" s="4">
        <v>2</v>
      </c>
      <c r="G184" s="4" t="str">
        <f t="shared" si="8"/>
        <v>insert into game_score (id, matchid, squad, goals, points, time_type) values (1929, 449, 34, 3, 2, 2);</v>
      </c>
    </row>
    <row r="185" spans="1:7" x14ac:dyDescent="0.25">
      <c r="A185" s="4">
        <f t="shared" si="10"/>
        <v>1930</v>
      </c>
      <c r="B185" s="4">
        <f>B182</f>
        <v>449</v>
      </c>
      <c r="C185" s="4">
        <v>34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(1930, 449, 34,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'1992'!A17+1</f>
        <v>153</v>
      </c>
      <c r="B2">
        <v>1996</v>
      </c>
      <c r="C2" t="s">
        <v>13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(153, 1996, 'A', 1);</v>
      </c>
    </row>
    <row r="3" spans="1:7" x14ac:dyDescent="0.25">
      <c r="A3">
        <f>A2+1</f>
        <v>154</v>
      </c>
      <c r="B3">
        <f>B2</f>
        <v>1996</v>
      </c>
      <c r="C3" t="s">
        <v>13</v>
      </c>
      <c r="D3">
        <v>54</v>
      </c>
      <c r="G3" t="str">
        <f t="shared" si="0"/>
        <v>insert into group_stage (id, tournament, group_code, squad) values (154, 1996, 'A', 54);</v>
      </c>
    </row>
    <row r="4" spans="1:7" x14ac:dyDescent="0.25">
      <c r="A4">
        <f t="shared" ref="A4:A17" si="1">A3+1</f>
        <v>155</v>
      </c>
      <c r="B4">
        <f t="shared" ref="B4:B17" si="2">B3</f>
        <v>1996</v>
      </c>
      <c r="C4" t="s">
        <v>13</v>
      </c>
      <c r="D4">
        <v>351</v>
      </c>
      <c r="G4" t="str">
        <f t="shared" si="0"/>
        <v>insert into group_stage (id, tournament, group_code, squad) values (155, 1996, 'A', 351);</v>
      </c>
    </row>
    <row r="5" spans="1:7" x14ac:dyDescent="0.25">
      <c r="A5">
        <f t="shared" si="1"/>
        <v>156</v>
      </c>
      <c r="B5">
        <f t="shared" si="2"/>
        <v>1996</v>
      </c>
      <c r="C5" t="s">
        <v>13</v>
      </c>
      <c r="D5">
        <v>216</v>
      </c>
      <c r="G5" t="str">
        <f t="shared" si="0"/>
        <v>insert into group_stage (id, tournament, group_code, squad) values (156, 1996, 'A', 216);</v>
      </c>
    </row>
    <row r="6" spans="1:7" x14ac:dyDescent="0.25">
      <c r="A6">
        <f t="shared" si="1"/>
        <v>157</v>
      </c>
      <c r="B6">
        <f t="shared" si="2"/>
        <v>1996</v>
      </c>
      <c r="C6" t="s">
        <v>14</v>
      </c>
      <c r="D6">
        <v>34</v>
      </c>
      <c r="G6" t="str">
        <f t="shared" si="0"/>
        <v>insert into group_stage (id, tournament, group_code, squad) values (157, 1996, 'B', 34);</v>
      </c>
    </row>
    <row r="7" spans="1:7" x14ac:dyDescent="0.25">
      <c r="A7">
        <f t="shared" si="1"/>
        <v>158</v>
      </c>
      <c r="B7">
        <f t="shared" si="2"/>
        <v>1996</v>
      </c>
      <c r="C7" t="s">
        <v>14</v>
      </c>
      <c r="D7">
        <v>966</v>
      </c>
      <c r="G7" t="str">
        <f t="shared" si="0"/>
        <v>insert into group_stage (id, tournament, group_code, squad) values (158, 1996, 'B', 966);</v>
      </c>
    </row>
    <row r="8" spans="1:7" x14ac:dyDescent="0.25">
      <c r="A8">
        <f t="shared" si="1"/>
        <v>159</v>
      </c>
      <c r="B8">
        <f t="shared" si="2"/>
        <v>1996</v>
      </c>
      <c r="C8" t="s">
        <v>14</v>
      </c>
      <c r="D8">
        <v>33</v>
      </c>
      <c r="G8" t="str">
        <f t="shared" si="0"/>
        <v>insert into group_stage (id, tournament, group_code, squad) values (159, 1996, 'B', 33);</v>
      </c>
    </row>
    <row r="9" spans="1:7" x14ac:dyDescent="0.25">
      <c r="A9">
        <f t="shared" si="1"/>
        <v>160</v>
      </c>
      <c r="B9">
        <f t="shared" si="2"/>
        <v>1996</v>
      </c>
      <c r="C9" t="s">
        <v>14</v>
      </c>
      <c r="D9">
        <v>61</v>
      </c>
      <c r="G9" t="str">
        <f t="shared" si="0"/>
        <v>insert into group_stage (id, tournament, group_code, squad) values (160, 1996, 'B', 61);</v>
      </c>
    </row>
    <row r="10" spans="1:7" x14ac:dyDescent="0.25">
      <c r="A10">
        <f t="shared" si="1"/>
        <v>161</v>
      </c>
      <c r="B10">
        <f t="shared" si="2"/>
        <v>1996</v>
      </c>
      <c r="C10" t="s">
        <v>15</v>
      </c>
      <c r="D10">
        <v>82</v>
      </c>
      <c r="G10" t="str">
        <f t="shared" si="0"/>
        <v>insert into group_stage (id, tournament, group_code, squad) values (161, 1996, 'C', 82);</v>
      </c>
    </row>
    <row r="11" spans="1:7" x14ac:dyDescent="0.25">
      <c r="A11">
        <f t="shared" si="1"/>
        <v>162</v>
      </c>
      <c r="B11">
        <f t="shared" si="2"/>
        <v>1996</v>
      </c>
      <c r="C11" t="s">
        <v>15</v>
      </c>
      <c r="D11">
        <v>233</v>
      </c>
      <c r="G11" t="str">
        <f t="shared" si="0"/>
        <v>insert into group_stage (id, tournament, group_code, squad) values (162, 1996, 'C', 233);</v>
      </c>
    </row>
    <row r="12" spans="1:7" x14ac:dyDescent="0.25">
      <c r="A12">
        <f t="shared" si="1"/>
        <v>163</v>
      </c>
      <c r="B12">
        <f t="shared" si="2"/>
        <v>1996</v>
      </c>
      <c r="C12" t="s">
        <v>15</v>
      </c>
      <c r="D12">
        <v>52</v>
      </c>
      <c r="G12" t="str">
        <f t="shared" si="0"/>
        <v>insert into group_stage (id, tournament, group_code, squad) values (163, 1996, 'C', 52);</v>
      </c>
    </row>
    <row r="13" spans="1:7" x14ac:dyDescent="0.25">
      <c r="A13">
        <f t="shared" si="1"/>
        <v>164</v>
      </c>
      <c r="B13">
        <f t="shared" si="2"/>
        <v>1996</v>
      </c>
      <c r="C13" t="s">
        <v>15</v>
      </c>
      <c r="D13">
        <v>39</v>
      </c>
      <c r="G13" t="str">
        <f t="shared" si="0"/>
        <v>insert into group_stage (id, tournament, group_code, squad) values (164, 1996, 'C', 39);</v>
      </c>
    </row>
    <row r="14" spans="1:7" x14ac:dyDescent="0.25">
      <c r="A14">
        <f t="shared" si="1"/>
        <v>165</v>
      </c>
      <c r="B14">
        <f t="shared" si="2"/>
        <v>1996</v>
      </c>
      <c r="C14" t="s">
        <v>16</v>
      </c>
      <c r="D14">
        <v>81</v>
      </c>
      <c r="G14" t="str">
        <f t="shared" si="0"/>
        <v>insert into group_stage (id, tournament, group_code, squad) values (165, 1996, 'D', 81);</v>
      </c>
    </row>
    <row r="15" spans="1:7" x14ac:dyDescent="0.25">
      <c r="A15">
        <f t="shared" si="1"/>
        <v>166</v>
      </c>
      <c r="B15">
        <f t="shared" si="2"/>
        <v>1996</v>
      </c>
      <c r="C15" t="s">
        <v>16</v>
      </c>
      <c r="D15">
        <v>55</v>
      </c>
      <c r="G15" t="str">
        <f t="shared" si="0"/>
        <v>insert into group_stage (id, tournament, group_code, squad) values (166, 1996, 'D', 55);</v>
      </c>
    </row>
    <row r="16" spans="1:7" x14ac:dyDescent="0.25">
      <c r="A16">
        <f t="shared" si="1"/>
        <v>167</v>
      </c>
      <c r="B16">
        <f t="shared" si="2"/>
        <v>1996</v>
      </c>
      <c r="C16" t="s">
        <v>16</v>
      </c>
      <c r="D16">
        <v>234</v>
      </c>
      <c r="G16" t="str">
        <f t="shared" si="0"/>
        <v>insert into group_stage (id, tournament, group_code, squad) values (167, 1996, 'D', 234);</v>
      </c>
    </row>
    <row r="17" spans="1:7" x14ac:dyDescent="0.25">
      <c r="A17">
        <f t="shared" si="1"/>
        <v>168</v>
      </c>
      <c r="B17">
        <f t="shared" si="2"/>
        <v>1996</v>
      </c>
      <c r="C17" t="s">
        <v>16</v>
      </c>
      <c r="D17">
        <v>36</v>
      </c>
      <c r="G17" t="str">
        <f t="shared" si="0"/>
        <v>insert into group_stage (id, tournament, group_code, squad) values (168, 1996, 'D', 36);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'1992'!A51+1</f>
        <v>450</v>
      </c>
      <c r="B20" s="2" t="str">
        <f>"1996-07-20"</f>
        <v>1996-07-20</v>
      </c>
      <c r="C20">
        <v>2</v>
      </c>
      <c r="D20">
        <v>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(450, '1996-07-20', 2, 1);</v>
      </c>
    </row>
    <row r="21" spans="1:7" x14ac:dyDescent="0.25">
      <c r="A21">
        <f t="shared" ref="A21:A51" si="4">A20+1</f>
        <v>451</v>
      </c>
      <c r="B21" s="2" t="str">
        <f>"1996-07-20"</f>
        <v>1996-07-20</v>
      </c>
      <c r="C21">
        <v>2</v>
      </c>
      <c r="D21">
        <f>D20</f>
        <v>1</v>
      </c>
      <c r="E21">
        <v>2</v>
      </c>
      <c r="G21" t="str">
        <f t="shared" si="3"/>
        <v>insert into game (matchid, matchdate, game_type, country) values (451, '1996-07-20', 2, 1);</v>
      </c>
    </row>
    <row r="22" spans="1:7" x14ac:dyDescent="0.25">
      <c r="A22">
        <f t="shared" si="4"/>
        <v>452</v>
      </c>
      <c r="B22" s="2" t="str">
        <f>"1996-07-22"</f>
        <v>1996-07-22</v>
      </c>
      <c r="C22">
        <v>2</v>
      </c>
      <c r="D22">
        <f t="shared" ref="D22:D51" si="5">D21</f>
        <v>1</v>
      </c>
      <c r="E22">
        <v>9</v>
      </c>
      <c r="G22" t="str">
        <f t="shared" si="3"/>
        <v>insert into game (matchid, matchdate, game_type, country) values (452, '1996-07-22', 2, 1);</v>
      </c>
    </row>
    <row r="23" spans="1:7" x14ac:dyDescent="0.25">
      <c r="A23">
        <f t="shared" si="4"/>
        <v>453</v>
      </c>
      <c r="B23" s="2" t="str">
        <f>"1996-07-22"</f>
        <v>1996-07-22</v>
      </c>
      <c r="C23">
        <v>2</v>
      </c>
      <c r="D23">
        <f t="shared" si="5"/>
        <v>1</v>
      </c>
      <c r="E23">
        <v>10</v>
      </c>
      <c r="G23" t="str">
        <f t="shared" si="3"/>
        <v>insert into game (matchid, matchdate, game_type, country) values (453, '1996-07-22', 2, 1);</v>
      </c>
    </row>
    <row r="24" spans="1:7" x14ac:dyDescent="0.25">
      <c r="A24">
        <f t="shared" si="4"/>
        <v>454</v>
      </c>
      <c r="B24" s="2" t="str">
        <f>"1996-07-24"</f>
        <v>1996-07-24</v>
      </c>
      <c r="C24">
        <v>2</v>
      </c>
      <c r="D24">
        <f t="shared" si="5"/>
        <v>1</v>
      </c>
      <c r="E24">
        <v>17</v>
      </c>
      <c r="G24" t="str">
        <f t="shared" si="3"/>
        <v>insert into game (matchid, matchdate, game_type, country) values (454, '1996-07-24', 2, 1);</v>
      </c>
    </row>
    <row r="25" spans="1:7" x14ac:dyDescent="0.25">
      <c r="A25">
        <f t="shared" si="4"/>
        <v>455</v>
      </c>
      <c r="B25" s="2" t="str">
        <f>"1996-07-24"</f>
        <v>1996-07-24</v>
      </c>
      <c r="C25">
        <v>2</v>
      </c>
      <c r="D25">
        <f t="shared" si="5"/>
        <v>1</v>
      </c>
      <c r="E25">
        <v>18</v>
      </c>
      <c r="G25" t="str">
        <f t="shared" si="3"/>
        <v>insert into game (matchid, matchdate, game_type, country) values (455, '1996-07-24', 2, 1);</v>
      </c>
    </row>
    <row r="26" spans="1:7" x14ac:dyDescent="0.25">
      <c r="A26">
        <f t="shared" si="4"/>
        <v>456</v>
      </c>
      <c r="B26" s="2" t="str">
        <f>"1996-07-20"</f>
        <v>1996-07-20</v>
      </c>
      <c r="C26">
        <v>2</v>
      </c>
      <c r="D26">
        <f t="shared" si="5"/>
        <v>1</v>
      </c>
      <c r="E26">
        <v>3</v>
      </c>
      <c r="G26" t="str">
        <f t="shared" si="3"/>
        <v>insert into game (matchid, matchdate, game_type, country) values (456, '1996-07-20', 2, 1);</v>
      </c>
    </row>
    <row r="27" spans="1:7" x14ac:dyDescent="0.25">
      <c r="A27">
        <f t="shared" si="4"/>
        <v>457</v>
      </c>
      <c r="B27" s="2" t="str">
        <f>"1996-07-20"</f>
        <v>1996-07-20</v>
      </c>
      <c r="C27">
        <v>2</v>
      </c>
      <c r="D27">
        <f t="shared" si="5"/>
        <v>1</v>
      </c>
      <c r="E27">
        <v>4</v>
      </c>
      <c r="G27" t="str">
        <f t="shared" si="3"/>
        <v>insert into game (matchid, matchdate, game_type, country) values (457, '1996-07-20', 2, 1);</v>
      </c>
    </row>
    <row r="28" spans="1:7" x14ac:dyDescent="0.25">
      <c r="A28">
        <f t="shared" si="4"/>
        <v>458</v>
      </c>
      <c r="B28" s="2" t="str">
        <f>"1996-07-22"</f>
        <v>1996-07-22</v>
      </c>
      <c r="C28">
        <v>2</v>
      </c>
      <c r="D28">
        <f t="shared" si="5"/>
        <v>1</v>
      </c>
      <c r="E28">
        <v>11</v>
      </c>
      <c r="G28" t="str">
        <f t="shared" si="3"/>
        <v>insert into game (matchid, matchdate, game_type, country) values (458, '1996-07-22', 2, 1);</v>
      </c>
    </row>
    <row r="29" spans="1:7" x14ac:dyDescent="0.25">
      <c r="A29">
        <f t="shared" si="4"/>
        <v>459</v>
      </c>
      <c r="B29" s="2" t="str">
        <f>"1996-07-22"</f>
        <v>1996-07-22</v>
      </c>
      <c r="C29">
        <v>2</v>
      </c>
      <c r="D29">
        <f t="shared" si="5"/>
        <v>1</v>
      </c>
      <c r="E29">
        <v>12</v>
      </c>
      <c r="G29" t="str">
        <f t="shared" si="3"/>
        <v>insert into game (matchid, matchdate, game_type, country) values (459, '1996-07-22', 2, 1);</v>
      </c>
    </row>
    <row r="30" spans="1:7" x14ac:dyDescent="0.25">
      <c r="A30">
        <f t="shared" si="4"/>
        <v>460</v>
      </c>
      <c r="B30" s="2" t="str">
        <f>"1996-07-24"</f>
        <v>1996-07-24</v>
      </c>
      <c r="C30">
        <v>2</v>
      </c>
      <c r="D30">
        <f t="shared" si="5"/>
        <v>1</v>
      </c>
      <c r="E30">
        <v>19</v>
      </c>
      <c r="G30" t="str">
        <f t="shared" si="3"/>
        <v>insert into game (matchid, matchdate, game_type, country) values (460, '1996-07-24', 2, 1);</v>
      </c>
    </row>
    <row r="31" spans="1:7" x14ac:dyDescent="0.25">
      <c r="A31">
        <f t="shared" si="4"/>
        <v>461</v>
      </c>
      <c r="B31" s="2" t="str">
        <f>"1996-07-24"</f>
        <v>1996-07-24</v>
      </c>
      <c r="C31">
        <v>2</v>
      </c>
      <c r="D31">
        <f t="shared" si="5"/>
        <v>1</v>
      </c>
      <c r="E31">
        <v>20</v>
      </c>
      <c r="G31" t="str">
        <f t="shared" si="3"/>
        <v>insert into game (matchid, matchdate, game_type, country) values (461, '1996-07-24', 2, 1);</v>
      </c>
    </row>
    <row r="32" spans="1:7" x14ac:dyDescent="0.25">
      <c r="A32">
        <f t="shared" si="4"/>
        <v>462</v>
      </c>
      <c r="B32" s="2" t="str">
        <f>"1996-07-21"</f>
        <v>1996-07-21</v>
      </c>
      <c r="C32">
        <v>2</v>
      </c>
      <c r="D32">
        <f t="shared" si="5"/>
        <v>1</v>
      </c>
      <c r="E32">
        <v>5</v>
      </c>
      <c r="G32" t="str">
        <f t="shared" si="3"/>
        <v>insert into game (matchid, matchdate, game_type, country) values (462, '1996-07-21', 2, 1);</v>
      </c>
    </row>
    <row r="33" spans="1:7" x14ac:dyDescent="0.25">
      <c r="A33">
        <f t="shared" si="4"/>
        <v>463</v>
      </c>
      <c r="B33" s="2" t="str">
        <f>"1996-07-21"</f>
        <v>1996-07-21</v>
      </c>
      <c r="C33">
        <v>2</v>
      </c>
      <c r="D33">
        <f t="shared" si="5"/>
        <v>1</v>
      </c>
      <c r="E33">
        <v>6</v>
      </c>
      <c r="G33" t="str">
        <f t="shared" si="3"/>
        <v>insert into game (matchid, matchdate, game_type, country) values (463, '1996-07-21', 2, 1);</v>
      </c>
    </row>
    <row r="34" spans="1:7" x14ac:dyDescent="0.25">
      <c r="A34">
        <f t="shared" si="4"/>
        <v>464</v>
      </c>
      <c r="B34" s="2" t="str">
        <f>"1996-07-23"</f>
        <v>1996-07-23</v>
      </c>
      <c r="C34">
        <v>2</v>
      </c>
      <c r="D34">
        <f t="shared" si="5"/>
        <v>1</v>
      </c>
      <c r="E34">
        <v>13</v>
      </c>
      <c r="G34" t="str">
        <f t="shared" si="3"/>
        <v>insert into game (matchid, matchdate, game_type, country) values (464, '1996-07-23', 2, 1);</v>
      </c>
    </row>
    <row r="35" spans="1:7" x14ac:dyDescent="0.25">
      <c r="A35">
        <f t="shared" si="4"/>
        <v>465</v>
      </c>
      <c r="B35" s="2" t="str">
        <f>"1996-07-23"</f>
        <v>1996-07-23</v>
      </c>
      <c r="C35">
        <v>2</v>
      </c>
      <c r="D35">
        <f t="shared" si="5"/>
        <v>1</v>
      </c>
      <c r="E35">
        <v>14</v>
      </c>
      <c r="G35" t="str">
        <f t="shared" si="3"/>
        <v>insert into game (matchid, matchdate, game_type, country) values (465, '1996-07-23', 2, 1);</v>
      </c>
    </row>
    <row r="36" spans="1:7" x14ac:dyDescent="0.25">
      <c r="A36">
        <f t="shared" si="4"/>
        <v>466</v>
      </c>
      <c r="B36" s="2" t="str">
        <f>"1996-07-25"</f>
        <v>1996-07-25</v>
      </c>
      <c r="C36">
        <v>2</v>
      </c>
      <c r="D36">
        <f t="shared" si="5"/>
        <v>1</v>
      </c>
      <c r="E36">
        <v>21</v>
      </c>
      <c r="G36" t="str">
        <f t="shared" si="3"/>
        <v>insert into game (matchid, matchdate, game_type, country) values (466, '1996-07-25', 2, 1);</v>
      </c>
    </row>
    <row r="37" spans="1:7" x14ac:dyDescent="0.25">
      <c r="A37">
        <f t="shared" si="4"/>
        <v>467</v>
      </c>
      <c r="B37" s="2" t="str">
        <f>"1996-07-25"</f>
        <v>1996-07-25</v>
      </c>
      <c r="C37">
        <v>2</v>
      </c>
      <c r="D37">
        <f t="shared" si="5"/>
        <v>1</v>
      </c>
      <c r="E37">
        <v>22</v>
      </c>
      <c r="G37" t="str">
        <f t="shared" si="3"/>
        <v>insert into game (matchid, matchdate, game_type, country) values (467, '1996-07-25', 2, 1);</v>
      </c>
    </row>
    <row r="38" spans="1:7" x14ac:dyDescent="0.25">
      <c r="A38">
        <f t="shared" si="4"/>
        <v>468</v>
      </c>
      <c r="B38" s="2" t="str">
        <f>"1996-07-21"</f>
        <v>1996-07-21</v>
      </c>
      <c r="C38">
        <v>2</v>
      </c>
      <c r="D38">
        <f t="shared" si="5"/>
        <v>1</v>
      </c>
      <c r="E38">
        <v>7</v>
      </c>
      <c r="G38" t="str">
        <f t="shared" si="3"/>
        <v>insert into game (matchid, matchdate, game_type, country) values (468, '1996-07-21', 2, 1);</v>
      </c>
    </row>
    <row r="39" spans="1:7" x14ac:dyDescent="0.25">
      <c r="A39">
        <f t="shared" si="4"/>
        <v>469</v>
      </c>
      <c r="B39" s="2" t="str">
        <f>"1996-07-21"</f>
        <v>1996-07-21</v>
      </c>
      <c r="C39">
        <v>2</v>
      </c>
      <c r="D39">
        <f t="shared" si="5"/>
        <v>1</v>
      </c>
      <c r="E39">
        <v>8</v>
      </c>
      <c r="G39" t="str">
        <f t="shared" si="3"/>
        <v>insert into game (matchid, matchdate, game_type, country) values (469, '1996-07-21', 2, 1);</v>
      </c>
    </row>
    <row r="40" spans="1:7" x14ac:dyDescent="0.25">
      <c r="A40">
        <f t="shared" si="4"/>
        <v>470</v>
      </c>
      <c r="B40" s="2" t="str">
        <f>"1996-07-23"</f>
        <v>1996-07-23</v>
      </c>
      <c r="C40">
        <v>2</v>
      </c>
      <c r="D40">
        <f t="shared" si="5"/>
        <v>1</v>
      </c>
      <c r="E40">
        <v>15</v>
      </c>
      <c r="G40" t="str">
        <f t="shared" si="3"/>
        <v>insert into game (matchid, matchdate, game_type, country) values (470, '1996-07-23', 2, 1);</v>
      </c>
    </row>
    <row r="41" spans="1:7" x14ac:dyDescent="0.25">
      <c r="A41">
        <f t="shared" si="4"/>
        <v>471</v>
      </c>
      <c r="B41" s="2" t="str">
        <f>"1996-07-23"</f>
        <v>1996-07-23</v>
      </c>
      <c r="C41">
        <v>2</v>
      </c>
      <c r="D41">
        <f t="shared" si="5"/>
        <v>1</v>
      </c>
      <c r="E41">
        <v>16</v>
      </c>
      <c r="G41" t="str">
        <f t="shared" si="3"/>
        <v>insert into game (matchid, matchdate, game_type, country) values (471, '1996-07-23', 2, 1);</v>
      </c>
    </row>
    <row r="42" spans="1:7" x14ac:dyDescent="0.25">
      <c r="A42">
        <f t="shared" si="4"/>
        <v>472</v>
      </c>
      <c r="B42" s="2" t="str">
        <f>"1996-07-25"</f>
        <v>1996-07-25</v>
      </c>
      <c r="C42">
        <v>2</v>
      </c>
      <c r="D42">
        <f t="shared" si="5"/>
        <v>1</v>
      </c>
      <c r="E42">
        <v>23</v>
      </c>
      <c r="G42" t="str">
        <f t="shared" si="3"/>
        <v>insert into game (matchid, matchdate, game_type, country) values (472, '1996-07-25', 2, 1);</v>
      </c>
    </row>
    <row r="43" spans="1:7" x14ac:dyDescent="0.25">
      <c r="A43">
        <f t="shared" si="4"/>
        <v>473</v>
      </c>
      <c r="B43" s="2" t="str">
        <f>"1996-07-25"</f>
        <v>1996-07-25</v>
      </c>
      <c r="C43">
        <v>2</v>
      </c>
      <c r="D43">
        <f t="shared" si="5"/>
        <v>1</v>
      </c>
      <c r="E43">
        <v>24</v>
      </c>
      <c r="G43" t="str">
        <f t="shared" si="3"/>
        <v>insert into game (matchid, matchdate, game_type, country) values (473, '1996-07-25', 2, 1);</v>
      </c>
    </row>
    <row r="44" spans="1:7" x14ac:dyDescent="0.25">
      <c r="A44">
        <f t="shared" si="4"/>
        <v>474</v>
      </c>
      <c r="B44" s="2" t="str">
        <f>"1996-07-27"</f>
        <v>1996-07-27</v>
      </c>
      <c r="C44">
        <v>3</v>
      </c>
      <c r="D44">
        <f t="shared" si="5"/>
        <v>1</v>
      </c>
      <c r="E44">
        <v>25</v>
      </c>
      <c r="G44" t="str">
        <f t="shared" si="3"/>
        <v>insert into game (matchid, matchdate, game_type, country) values (474, '1996-07-27', 3, 1);</v>
      </c>
    </row>
    <row r="45" spans="1:7" x14ac:dyDescent="0.25">
      <c r="A45">
        <f t="shared" si="4"/>
        <v>475</v>
      </c>
      <c r="B45" s="2" t="str">
        <f>"1996-07-27"</f>
        <v>1996-07-27</v>
      </c>
      <c r="C45">
        <v>3</v>
      </c>
      <c r="D45">
        <f t="shared" si="5"/>
        <v>1</v>
      </c>
      <c r="E45">
        <v>26</v>
      </c>
      <c r="G45" t="str">
        <f t="shared" si="3"/>
        <v>insert into game (matchid, matchdate, game_type, country) values (475, '1996-07-27', 3, 1);</v>
      </c>
    </row>
    <row r="46" spans="1:7" x14ac:dyDescent="0.25">
      <c r="A46">
        <f t="shared" si="4"/>
        <v>476</v>
      </c>
      <c r="B46" s="2" t="str">
        <f>"1996-07-28"</f>
        <v>1996-07-28</v>
      </c>
      <c r="C46">
        <v>3</v>
      </c>
      <c r="D46">
        <f t="shared" si="5"/>
        <v>1</v>
      </c>
      <c r="E46">
        <v>27</v>
      </c>
      <c r="G46" t="str">
        <f t="shared" si="3"/>
        <v>insert into game (matchid, matchdate, game_type, country) values (476, '1996-07-28', 3, 1);</v>
      </c>
    </row>
    <row r="47" spans="1:7" x14ac:dyDescent="0.25">
      <c r="A47">
        <f t="shared" si="4"/>
        <v>477</v>
      </c>
      <c r="B47" s="2" t="str">
        <f>"1996-07-28"</f>
        <v>1996-07-28</v>
      </c>
      <c r="C47">
        <v>3</v>
      </c>
      <c r="D47">
        <f t="shared" si="5"/>
        <v>1</v>
      </c>
      <c r="E47">
        <v>28</v>
      </c>
      <c r="G47" t="str">
        <f t="shared" si="3"/>
        <v>insert into game (matchid, matchdate, game_type, country) values (477, '1996-07-28', 3, 1);</v>
      </c>
    </row>
    <row r="48" spans="1:7" x14ac:dyDescent="0.25">
      <c r="A48">
        <f t="shared" si="4"/>
        <v>478</v>
      </c>
      <c r="B48" s="2" t="str">
        <f>"1996-07-30"</f>
        <v>1996-07-30</v>
      </c>
      <c r="C48">
        <v>4</v>
      </c>
      <c r="D48">
        <f t="shared" si="5"/>
        <v>1</v>
      </c>
      <c r="E48">
        <v>29</v>
      </c>
      <c r="G48" t="str">
        <f t="shared" si="3"/>
        <v>insert into game (matchid, matchdate, game_type, country) values (478, '1996-07-30', 4, 1);</v>
      </c>
    </row>
    <row r="49" spans="1:7" x14ac:dyDescent="0.25">
      <c r="A49">
        <f t="shared" si="4"/>
        <v>479</v>
      </c>
      <c r="B49" s="2" t="str">
        <f>"1996-07-31"</f>
        <v>1996-07-31</v>
      </c>
      <c r="C49">
        <v>4</v>
      </c>
      <c r="D49">
        <f t="shared" si="5"/>
        <v>1</v>
      </c>
      <c r="E49">
        <v>30</v>
      </c>
      <c r="G49" t="str">
        <f t="shared" si="3"/>
        <v>insert into game (matchid, matchdate, game_type, country) values (479, '1996-07-31', 4, 1);</v>
      </c>
    </row>
    <row r="50" spans="1:7" x14ac:dyDescent="0.25">
      <c r="A50">
        <f t="shared" si="4"/>
        <v>480</v>
      </c>
      <c r="B50" s="2" t="str">
        <f>"1996-08-02"</f>
        <v>1996-08-02</v>
      </c>
      <c r="C50">
        <v>13</v>
      </c>
      <c r="D50">
        <f t="shared" si="5"/>
        <v>1</v>
      </c>
      <c r="E50">
        <v>31</v>
      </c>
      <c r="G50" t="str">
        <f t="shared" si="3"/>
        <v>insert into game (matchid, matchdate, game_type, country) values (480, '1996-08-02', 13, 1);</v>
      </c>
    </row>
    <row r="51" spans="1:7" x14ac:dyDescent="0.25">
      <c r="A51">
        <f t="shared" si="4"/>
        <v>481</v>
      </c>
      <c r="B51" s="2" t="str">
        <f>"1996-08-03"</f>
        <v>1996-08-03</v>
      </c>
      <c r="C51">
        <v>14</v>
      </c>
      <c r="D51">
        <f t="shared" si="5"/>
        <v>1</v>
      </c>
      <c r="E51">
        <v>32</v>
      </c>
      <c r="G51" t="str">
        <f t="shared" si="3"/>
        <v>insert into game (matchid, matchdate, game_type, country) values (481, '1996-08-03', 14, 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'1992'!A185 + 1</f>
        <v>1931</v>
      </c>
      <c r="B54" s="3">
        <f>A20</f>
        <v>450</v>
      </c>
      <c r="C54" s="3">
        <v>1</v>
      </c>
      <c r="D54" s="3">
        <v>1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(1931, 450, 1, 1, 0, 2);</v>
      </c>
    </row>
    <row r="55" spans="1:7" x14ac:dyDescent="0.25">
      <c r="A55" s="3">
        <f>A54+1</f>
        <v>1932</v>
      </c>
      <c r="B55" s="3">
        <f>B54</f>
        <v>450</v>
      </c>
      <c r="C55" s="3">
        <v>1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(1932, 450, 1, 1, 0, 1);</v>
      </c>
    </row>
    <row r="56" spans="1:7" x14ac:dyDescent="0.25">
      <c r="A56" s="3">
        <f t="shared" ref="A56:A119" si="7">A55+1</f>
        <v>1933</v>
      </c>
      <c r="B56" s="3">
        <f>B54</f>
        <v>450</v>
      </c>
      <c r="C56" s="3">
        <v>54</v>
      </c>
      <c r="D56" s="3">
        <v>3</v>
      </c>
      <c r="E56" s="3">
        <v>3</v>
      </c>
      <c r="F56" s="3">
        <v>2</v>
      </c>
      <c r="G56" s="3" t="str">
        <f t="shared" si="6"/>
        <v>insert into game_score (id, matchid, squad, goals, points, time_type) values (1933, 450, 54, 3, 3, 2);</v>
      </c>
    </row>
    <row r="57" spans="1:7" x14ac:dyDescent="0.25">
      <c r="A57" s="3">
        <f t="shared" si="7"/>
        <v>1934</v>
      </c>
      <c r="B57" s="3">
        <f>B54</f>
        <v>450</v>
      </c>
      <c r="C57" s="3">
        <v>54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(1934, 450, 54, 1, 0, 1);</v>
      </c>
    </row>
    <row r="58" spans="1:7" x14ac:dyDescent="0.25">
      <c r="A58" s="4">
        <f t="shared" si="7"/>
        <v>1935</v>
      </c>
      <c r="B58" s="4">
        <f>B54+1</f>
        <v>451</v>
      </c>
      <c r="C58" s="4">
        <v>351</v>
      </c>
      <c r="D58" s="4">
        <v>2</v>
      </c>
      <c r="E58" s="4">
        <v>3</v>
      </c>
      <c r="F58" s="4">
        <v>2</v>
      </c>
      <c r="G58" s="4" t="str">
        <f t="shared" si="6"/>
        <v>insert into game_score (id, matchid, squad, goals, points, time_type) values (1935, 451, 351, 2, 3, 2);</v>
      </c>
    </row>
    <row r="59" spans="1:7" x14ac:dyDescent="0.25">
      <c r="A59" s="4">
        <f t="shared" si="7"/>
        <v>1936</v>
      </c>
      <c r="B59" s="4">
        <f>B58</f>
        <v>451</v>
      </c>
      <c r="C59" s="4">
        <v>351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(1936, 451, 351, 1, 0, 1);</v>
      </c>
    </row>
    <row r="60" spans="1:7" x14ac:dyDescent="0.25">
      <c r="A60" s="4">
        <f t="shared" si="7"/>
        <v>1937</v>
      </c>
      <c r="B60" s="4">
        <f>B58</f>
        <v>451</v>
      </c>
      <c r="C60" s="4">
        <v>216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(1937, 451, 216, 0, 0, 2);</v>
      </c>
    </row>
    <row r="61" spans="1:7" x14ac:dyDescent="0.25">
      <c r="A61" s="4">
        <f t="shared" si="7"/>
        <v>1938</v>
      </c>
      <c r="B61" s="4">
        <f>B58</f>
        <v>451</v>
      </c>
      <c r="C61" s="4">
        <v>216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(1938, 451, 216, 0, 0, 1);</v>
      </c>
    </row>
    <row r="62" spans="1:7" x14ac:dyDescent="0.25">
      <c r="A62" s="3">
        <f t="shared" si="7"/>
        <v>1939</v>
      </c>
      <c r="B62" s="3">
        <f>B58+1</f>
        <v>452</v>
      </c>
      <c r="C62" s="3">
        <v>1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(1939, 452, 1, 2, 3, 2);</v>
      </c>
    </row>
    <row r="63" spans="1:7" x14ac:dyDescent="0.25">
      <c r="A63" s="3">
        <f t="shared" si="7"/>
        <v>1940</v>
      </c>
      <c r="B63" s="3">
        <f>B62</f>
        <v>452</v>
      </c>
      <c r="C63" s="3">
        <v>1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(1940, 452, 1, 1, 0, 1);</v>
      </c>
    </row>
    <row r="64" spans="1:7" x14ac:dyDescent="0.25">
      <c r="A64" s="3">
        <f t="shared" si="7"/>
        <v>1941</v>
      </c>
      <c r="B64" s="3">
        <f>B62</f>
        <v>452</v>
      </c>
      <c r="C64" s="3">
        <v>216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(1941, 452, 216, 0, 0, 2);</v>
      </c>
    </row>
    <row r="65" spans="1:7" x14ac:dyDescent="0.25">
      <c r="A65" s="3">
        <f t="shared" si="7"/>
        <v>1942</v>
      </c>
      <c r="B65" s="3">
        <f>B62</f>
        <v>452</v>
      </c>
      <c r="C65" s="3">
        <v>216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(1942, 452, 216, 0, 0, 1);</v>
      </c>
    </row>
    <row r="66" spans="1:7" x14ac:dyDescent="0.25">
      <c r="A66" s="4">
        <f t="shared" si="7"/>
        <v>1943</v>
      </c>
      <c r="B66" s="4">
        <f>B62+1</f>
        <v>453</v>
      </c>
      <c r="C66" s="4">
        <v>54</v>
      </c>
      <c r="D66" s="6">
        <v>1</v>
      </c>
      <c r="E66" s="6">
        <v>1</v>
      </c>
      <c r="F66" s="4">
        <v>2</v>
      </c>
      <c r="G66" s="4" t="str">
        <f t="shared" si="6"/>
        <v>insert into game_score (id, matchid, squad, goals, points, time_type) values (1943, 453, 54, 1, 1, 2);</v>
      </c>
    </row>
    <row r="67" spans="1:7" x14ac:dyDescent="0.25">
      <c r="A67" s="4">
        <f t="shared" si="7"/>
        <v>1944</v>
      </c>
      <c r="B67" s="4">
        <f>B66</f>
        <v>453</v>
      </c>
      <c r="C67" s="4">
        <v>54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(1944, 453, 54, 1, 0, 1);</v>
      </c>
    </row>
    <row r="68" spans="1:7" x14ac:dyDescent="0.25">
      <c r="A68" s="4">
        <f t="shared" si="7"/>
        <v>1945</v>
      </c>
      <c r="B68" s="4">
        <f>B66</f>
        <v>453</v>
      </c>
      <c r="C68" s="4">
        <v>351</v>
      </c>
      <c r="D68" s="6">
        <v>1</v>
      </c>
      <c r="E68" s="6">
        <v>1</v>
      </c>
      <c r="F68" s="4">
        <v>2</v>
      </c>
      <c r="G68" s="4" t="str">
        <f t="shared" si="6"/>
        <v>insert into game_score (id, matchid, squad, goals, points, time_type) values (1945, 453, 351, 1, 1, 2);</v>
      </c>
    </row>
    <row r="69" spans="1:7" x14ac:dyDescent="0.25">
      <c r="A69" s="4">
        <f t="shared" si="7"/>
        <v>1946</v>
      </c>
      <c r="B69" s="4">
        <f>B66</f>
        <v>453</v>
      </c>
      <c r="C69" s="4">
        <v>351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(1946, 453, 351, 0, 0, 1);</v>
      </c>
    </row>
    <row r="70" spans="1:7" x14ac:dyDescent="0.25">
      <c r="A70" s="3">
        <f t="shared" si="7"/>
        <v>1947</v>
      </c>
      <c r="B70" s="3">
        <f>B66+1</f>
        <v>454</v>
      </c>
      <c r="C70" s="3">
        <v>1</v>
      </c>
      <c r="D70" s="5">
        <v>1</v>
      </c>
      <c r="E70" s="5">
        <v>1</v>
      </c>
      <c r="F70" s="3">
        <v>2</v>
      </c>
      <c r="G70" s="3" t="str">
        <f t="shared" si="6"/>
        <v>insert into game_score (id, matchid, squad, goals, points, time_type) values (1947, 454, 1, 1, 1, 2);</v>
      </c>
    </row>
    <row r="71" spans="1:7" x14ac:dyDescent="0.25">
      <c r="A71" s="3">
        <f t="shared" si="7"/>
        <v>1948</v>
      </c>
      <c r="B71" s="3">
        <f>B70</f>
        <v>454</v>
      </c>
      <c r="C71" s="3">
        <v>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(1948, 454, 1, 0, 0, 1);</v>
      </c>
    </row>
    <row r="72" spans="1:7" x14ac:dyDescent="0.25">
      <c r="A72" s="3">
        <f t="shared" si="7"/>
        <v>1949</v>
      </c>
      <c r="B72" s="3">
        <f>B70</f>
        <v>454</v>
      </c>
      <c r="C72" s="3">
        <v>351</v>
      </c>
      <c r="D72" s="5">
        <v>1</v>
      </c>
      <c r="E72" s="5">
        <v>1</v>
      </c>
      <c r="F72" s="3">
        <v>2</v>
      </c>
      <c r="G72" s="3" t="str">
        <f t="shared" si="6"/>
        <v>insert into game_score (id, matchid, squad, goals, points, time_type) values (1949, 454, 351, 1, 1, 2);</v>
      </c>
    </row>
    <row r="73" spans="1:7" x14ac:dyDescent="0.25">
      <c r="A73" s="3">
        <f t="shared" si="7"/>
        <v>1950</v>
      </c>
      <c r="B73" s="3">
        <f>B70</f>
        <v>454</v>
      </c>
      <c r="C73" s="3">
        <v>351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(1950, 454, 351, 1, 0, 1);</v>
      </c>
    </row>
    <row r="74" spans="1:7" x14ac:dyDescent="0.25">
      <c r="A74" s="4">
        <f t="shared" si="7"/>
        <v>1951</v>
      </c>
      <c r="B74" s="4">
        <f>B70+1</f>
        <v>455</v>
      </c>
      <c r="C74" s="4">
        <v>54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(1951, 455, 54, 1, 1, 2);</v>
      </c>
    </row>
    <row r="75" spans="1:7" x14ac:dyDescent="0.25">
      <c r="A75" s="4">
        <f t="shared" si="7"/>
        <v>1952</v>
      </c>
      <c r="B75" s="4">
        <f>B74</f>
        <v>455</v>
      </c>
      <c r="C75" s="4">
        <v>54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(1952, 455, 54, 1, 0, 1);</v>
      </c>
    </row>
    <row r="76" spans="1:7" x14ac:dyDescent="0.25">
      <c r="A76" s="4">
        <f t="shared" si="7"/>
        <v>1953</v>
      </c>
      <c r="B76" s="4">
        <f>B74</f>
        <v>455</v>
      </c>
      <c r="C76" s="4">
        <v>216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(1953, 455, 216, 1, 1, 2);</v>
      </c>
    </row>
    <row r="77" spans="1:7" x14ac:dyDescent="0.25">
      <c r="A77" s="4">
        <f t="shared" si="7"/>
        <v>1954</v>
      </c>
      <c r="B77" s="4">
        <f>B74</f>
        <v>455</v>
      </c>
      <c r="C77" s="4">
        <v>216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(1954, 455, 216, 0, 0, 1);</v>
      </c>
    </row>
    <row r="78" spans="1:7" x14ac:dyDescent="0.25">
      <c r="A78" s="3">
        <f t="shared" si="7"/>
        <v>1955</v>
      </c>
      <c r="B78" s="3">
        <f>B74+1</f>
        <v>456</v>
      </c>
      <c r="C78" s="3">
        <v>34</v>
      </c>
      <c r="D78" s="5">
        <v>1</v>
      </c>
      <c r="E78" s="5">
        <v>3</v>
      </c>
      <c r="F78" s="3">
        <v>2</v>
      </c>
      <c r="G78" s="3" t="str">
        <f t="shared" si="6"/>
        <v>insert into game_score (id, matchid, squad, goals, points, time_type) values (1955, 456, 34, 1, 3, 2);</v>
      </c>
    </row>
    <row r="79" spans="1:7" x14ac:dyDescent="0.25">
      <c r="A79" s="3">
        <f t="shared" si="7"/>
        <v>1956</v>
      </c>
      <c r="B79" s="3">
        <f>B78</f>
        <v>456</v>
      </c>
      <c r="C79" s="3">
        <v>34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(1956, 456, 34, 0, 0, 1);</v>
      </c>
    </row>
    <row r="80" spans="1:7" x14ac:dyDescent="0.25">
      <c r="A80" s="3">
        <f t="shared" si="7"/>
        <v>1957</v>
      </c>
      <c r="B80" s="3">
        <f>B78</f>
        <v>456</v>
      </c>
      <c r="C80" s="3">
        <v>966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(1957, 456, 966, 0, 0, 2);</v>
      </c>
    </row>
    <row r="81" spans="1:7" x14ac:dyDescent="0.25">
      <c r="A81" s="3">
        <f t="shared" si="7"/>
        <v>1958</v>
      </c>
      <c r="B81" s="3">
        <f>B78</f>
        <v>456</v>
      </c>
      <c r="C81" s="3">
        <v>966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(1958, 456, 966, 0, 0, 1);</v>
      </c>
    </row>
    <row r="82" spans="1:7" x14ac:dyDescent="0.25">
      <c r="A82" s="4">
        <f t="shared" si="7"/>
        <v>1959</v>
      </c>
      <c r="B82" s="4">
        <f>B78+1</f>
        <v>457</v>
      </c>
      <c r="C82" s="4">
        <v>33</v>
      </c>
      <c r="D82" s="6">
        <v>2</v>
      </c>
      <c r="E82" s="6">
        <v>3</v>
      </c>
      <c r="F82" s="4">
        <v>2</v>
      </c>
      <c r="G82" s="4" t="str">
        <f t="shared" si="6"/>
        <v>insert into game_score (id, matchid, squad, goals, points, time_type) values (1959, 457, 33, 2, 3, 2);</v>
      </c>
    </row>
    <row r="83" spans="1:7" x14ac:dyDescent="0.25">
      <c r="A83" s="4">
        <f t="shared" si="7"/>
        <v>1960</v>
      </c>
      <c r="B83" s="4">
        <f>B82</f>
        <v>457</v>
      </c>
      <c r="C83" s="4">
        <v>33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(1960, 457, 33, 1, 0, 1);</v>
      </c>
    </row>
    <row r="84" spans="1:7" x14ac:dyDescent="0.25">
      <c r="A84" s="4">
        <f t="shared" si="7"/>
        <v>1961</v>
      </c>
      <c r="B84" s="4">
        <f>B82</f>
        <v>457</v>
      </c>
      <c r="C84" s="4">
        <v>61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(1961, 457, 61, 0, 0, 2);</v>
      </c>
    </row>
    <row r="85" spans="1:7" x14ac:dyDescent="0.25">
      <c r="A85" s="4">
        <f t="shared" si="7"/>
        <v>1962</v>
      </c>
      <c r="B85" s="4">
        <f>B82</f>
        <v>457</v>
      </c>
      <c r="C85" s="4">
        <v>61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(1962, 457, 61, 0, 0, 1);</v>
      </c>
    </row>
    <row r="86" spans="1:7" x14ac:dyDescent="0.25">
      <c r="A86" s="3">
        <f t="shared" si="7"/>
        <v>1963</v>
      </c>
      <c r="B86" s="3">
        <f>B82+1</f>
        <v>458</v>
      </c>
      <c r="C86" s="3">
        <v>33</v>
      </c>
      <c r="D86" s="5">
        <v>1</v>
      </c>
      <c r="E86" s="5">
        <v>1</v>
      </c>
      <c r="F86" s="3">
        <v>2</v>
      </c>
      <c r="G86" s="3" t="str">
        <f t="shared" si="6"/>
        <v>insert into game_score (id, matchid, squad, goals, points, time_type) values (1963, 458, 33, 1, 1, 2);</v>
      </c>
    </row>
    <row r="87" spans="1:7" x14ac:dyDescent="0.25">
      <c r="A87" s="3">
        <f t="shared" si="7"/>
        <v>1964</v>
      </c>
      <c r="B87" s="3">
        <f>B86</f>
        <v>458</v>
      </c>
      <c r="C87" s="3">
        <v>33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(1964, 458, 33, 1, 0, 1);</v>
      </c>
    </row>
    <row r="88" spans="1:7" x14ac:dyDescent="0.25">
      <c r="A88" s="3">
        <f t="shared" si="7"/>
        <v>1965</v>
      </c>
      <c r="B88" s="3">
        <f>B86</f>
        <v>458</v>
      </c>
      <c r="C88" s="3">
        <v>34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(1965, 458, 34, 1, 1, 2);</v>
      </c>
    </row>
    <row r="89" spans="1:7" x14ac:dyDescent="0.25">
      <c r="A89" s="3">
        <f t="shared" si="7"/>
        <v>1966</v>
      </c>
      <c r="B89" s="3">
        <f>B86</f>
        <v>458</v>
      </c>
      <c r="C89" s="3">
        <v>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(1966, 458, 34, 0, 0, 1);</v>
      </c>
    </row>
    <row r="90" spans="1:7" x14ac:dyDescent="0.25">
      <c r="A90" s="4">
        <f t="shared" si="7"/>
        <v>1967</v>
      </c>
      <c r="B90" s="4">
        <f>B86+1</f>
        <v>459</v>
      </c>
      <c r="C90" s="4">
        <v>61</v>
      </c>
      <c r="D90" s="6">
        <v>2</v>
      </c>
      <c r="E90" s="6">
        <v>3</v>
      </c>
      <c r="F90" s="4">
        <v>2</v>
      </c>
      <c r="G90" s="4" t="str">
        <f t="shared" si="6"/>
        <v>insert into game_score (id, matchid, squad, goals, points, time_type) values (1967, 459, 61, 2, 3, 2);</v>
      </c>
    </row>
    <row r="91" spans="1:7" x14ac:dyDescent="0.25">
      <c r="A91" s="4">
        <f t="shared" si="7"/>
        <v>1968</v>
      </c>
      <c r="B91" s="4">
        <f>B90</f>
        <v>459</v>
      </c>
      <c r="C91" s="4">
        <v>61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(1968, 459, 61, 1, 0, 1);</v>
      </c>
    </row>
    <row r="92" spans="1:7" x14ac:dyDescent="0.25">
      <c r="A92" s="4">
        <f t="shared" si="7"/>
        <v>1969</v>
      </c>
      <c r="B92" s="4">
        <f>B90</f>
        <v>459</v>
      </c>
      <c r="C92" s="4">
        <v>966</v>
      </c>
      <c r="D92" s="6">
        <v>1</v>
      </c>
      <c r="E92" s="6">
        <v>0</v>
      </c>
      <c r="F92" s="4">
        <v>2</v>
      </c>
      <c r="G92" s="4" t="str">
        <f t="shared" si="6"/>
        <v>insert into game_score (id, matchid, squad, goals, points, time_type) values (1969, 459, 966, 1, 0, 2);</v>
      </c>
    </row>
    <row r="93" spans="1:7" x14ac:dyDescent="0.25">
      <c r="A93" s="4">
        <f t="shared" si="7"/>
        <v>1970</v>
      </c>
      <c r="B93" s="4">
        <f>B90</f>
        <v>459</v>
      </c>
      <c r="C93" s="4">
        <v>966</v>
      </c>
      <c r="D93" s="6">
        <v>1</v>
      </c>
      <c r="E93" s="6">
        <v>0</v>
      </c>
      <c r="F93" s="4">
        <v>1</v>
      </c>
      <c r="G93" s="4" t="str">
        <f t="shared" si="6"/>
        <v>insert into game_score (id, matchid, squad, goals, points, time_type) values (1970, 459, 966, 1, 0, 1);</v>
      </c>
    </row>
    <row r="94" spans="1:7" x14ac:dyDescent="0.25">
      <c r="A94" s="3">
        <f t="shared" si="7"/>
        <v>1971</v>
      </c>
      <c r="B94" s="3">
        <f>B90+1</f>
        <v>460</v>
      </c>
      <c r="C94" s="3">
        <v>34</v>
      </c>
      <c r="D94" s="5">
        <v>3</v>
      </c>
      <c r="E94" s="5">
        <v>3</v>
      </c>
      <c r="F94" s="3">
        <v>2</v>
      </c>
      <c r="G94" s="3" t="str">
        <f t="shared" si="6"/>
        <v>insert into game_score (id, matchid, squad, goals, points, time_type) values (1971, 460, 34, 3, 3, 2);</v>
      </c>
    </row>
    <row r="95" spans="1:7" x14ac:dyDescent="0.25">
      <c r="A95" s="3">
        <f t="shared" si="7"/>
        <v>1972</v>
      </c>
      <c r="B95" s="3">
        <f>B94</f>
        <v>460</v>
      </c>
      <c r="C95" s="3">
        <v>34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(1972, 460, 34, 1, 0, 1);</v>
      </c>
    </row>
    <row r="96" spans="1:7" x14ac:dyDescent="0.25">
      <c r="A96" s="3">
        <f t="shared" si="7"/>
        <v>1973</v>
      </c>
      <c r="B96" s="3">
        <f>B94</f>
        <v>460</v>
      </c>
      <c r="C96" s="3">
        <v>61</v>
      </c>
      <c r="D96" s="5">
        <v>2</v>
      </c>
      <c r="E96" s="5">
        <v>0</v>
      </c>
      <c r="F96" s="3">
        <v>2</v>
      </c>
      <c r="G96" s="3" t="str">
        <f t="shared" si="6"/>
        <v>insert into game_score (id, matchid, squad, goals, points, time_type) values (1973, 460, 61, 2, 0, 2);</v>
      </c>
    </row>
    <row r="97" spans="1:7" x14ac:dyDescent="0.25">
      <c r="A97" s="3">
        <f t="shared" si="7"/>
        <v>1974</v>
      </c>
      <c r="B97" s="3">
        <f>B94</f>
        <v>460</v>
      </c>
      <c r="C97" s="3">
        <v>61</v>
      </c>
      <c r="D97" s="5">
        <v>2</v>
      </c>
      <c r="E97" s="5">
        <v>0</v>
      </c>
      <c r="F97" s="3">
        <v>1</v>
      </c>
      <c r="G97" s="3" t="str">
        <f t="shared" si="6"/>
        <v>insert into game_score (id, matchid, squad, goals, points, time_type) values (1974, 460, 61, 2, 0, 1);</v>
      </c>
    </row>
    <row r="98" spans="1:7" x14ac:dyDescent="0.25">
      <c r="A98" s="4">
        <f t="shared" si="7"/>
        <v>1975</v>
      </c>
      <c r="B98" s="4">
        <f>B94+1</f>
        <v>461</v>
      </c>
      <c r="C98" s="4">
        <v>33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(1975, 461, 33, 2, 3, 2);</v>
      </c>
    </row>
    <row r="99" spans="1:7" x14ac:dyDescent="0.25">
      <c r="A99" s="4">
        <f t="shared" si="7"/>
        <v>1976</v>
      </c>
      <c r="B99" s="4">
        <f>B98</f>
        <v>461</v>
      </c>
      <c r="C99" s="4">
        <v>33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(1976, 461, 33, 1, 0, 1);</v>
      </c>
    </row>
    <row r="100" spans="1:7" x14ac:dyDescent="0.25">
      <c r="A100" s="4">
        <f t="shared" si="7"/>
        <v>1977</v>
      </c>
      <c r="B100" s="4">
        <f>B98</f>
        <v>461</v>
      </c>
      <c r="C100" s="4">
        <v>966</v>
      </c>
      <c r="D100" s="6">
        <v>1</v>
      </c>
      <c r="E100" s="6">
        <v>0</v>
      </c>
      <c r="F100" s="4">
        <v>2</v>
      </c>
      <c r="G100" s="4" t="str">
        <f t="shared" si="6"/>
        <v>insert into game_score (id, matchid, squad, goals, points, time_type) values (1977, 461, 966, 1, 0, 2);</v>
      </c>
    </row>
    <row r="101" spans="1:7" x14ac:dyDescent="0.25">
      <c r="A101" s="4">
        <f t="shared" si="7"/>
        <v>1978</v>
      </c>
      <c r="B101" s="4">
        <f>B98</f>
        <v>461</v>
      </c>
      <c r="C101" s="4">
        <v>966</v>
      </c>
      <c r="D101" s="6">
        <v>1</v>
      </c>
      <c r="E101" s="6">
        <v>0</v>
      </c>
      <c r="F101" s="4">
        <v>1</v>
      </c>
      <c r="G101" s="4" t="str">
        <f t="shared" si="6"/>
        <v>insert into game_score (id, matchid, squad, goals, points, time_type) values (1978, 461, 966, 1, 0, 1);</v>
      </c>
    </row>
    <row r="102" spans="1:7" x14ac:dyDescent="0.25">
      <c r="A102" s="3">
        <f t="shared" si="7"/>
        <v>1979</v>
      </c>
      <c r="B102" s="3">
        <f>B98+1</f>
        <v>462</v>
      </c>
      <c r="C102" s="3">
        <v>82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(1979, 462, 82, 1, 3, 2);</v>
      </c>
    </row>
    <row r="103" spans="1:7" x14ac:dyDescent="0.25">
      <c r="A103" s="3">
        <f t="shared" si="7"/>
        <v>1980</v>
      </c>
      <c r="B103" s="3">
        <f>B102</f>
        <v>462</v>
      </c>
      <c r="C103" s="3">
        <v>82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(1980, 462, 82, 1, 0, 1);</v>
      </c>
    </row>
    <row r="104" spans="1:7" x14ac:dyDescent="0.25">
      <c r="A104" s="3">
        <f t="shared" si="7"/>
        <v>1981</v>
      </c>
      <c r="B104" s="3">
        <f>B102</f>
        <v>462</v>
      </c>
      <c r="C104" s="3">
        <v>233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(1981, 462, 233, 0, 0, 2);</v>
      </c>
    </row>
    <row r="105" spans="1:7" x14ac:dyDescent="0.25">
      <c r="A105" s="3">
        <f t="shared" si="7"/>
        <v>1982</v>
      </c>
      <c r="B105" s="3">
        <f>B102</f>
        <v>462</v>
      </c>
      <c r="C105" s="3">
        <v>233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(1982, 462, 233, 0, 0, 1);</v>
      </c>
    </row>
    <row r="106" spans="1:7" x14ac:dyDescent="0.25">
      <c r="A106" s="4">
        <f t="shared" si="7"/>
        <v>1983</v>
      </c>
      <c r="B106" s="4">
        <f>B102+1</f>
        <v>463</v>
      </c>
      <c r="C106" s="4">
        <v>52</v>
      </c>
      <c r="D106" s="6">
        <v>1</v>
      </c>
      <c r="E106" s="6">
        <v>3</v>
      </c>
      <c r="F106" s="4">
        <v>2</v>
      </c>
      <c r="G106" s="4" t="str">
        <f t="shared" si="6"/>
        <v>insert into game_score (id, matchid, squad, goals, points, time_type) values (1983, 463, 52, 1, 3, 2);</v>
      </c>
    </row>
    <row r="107" spans="1:7" x14ac:dyDescent="0.25">
      <c r="A107" s="4">
        <f t="shared" si="7"/>
        <v>1984</v>
      </c>
      <c r="B107" s="4">
        <f>B106</f>
        <v>463</v>
      </c>
      <c r="C107" s="4">
        <v>52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(1984, 463, 52, 0, 0, 1);</v>
      </c>
    </row>
    <row r="108" spans="1:7" x14ac:dyDescent="0.25">
      <c r="A108" s="4">
        <f t="shared" si="7"/>
        <v>1985</v>
      </c>
      <c r="B108" s="4">
        <f>B106</f>
        <v>463</v>
      </c>
      <c r="C108" s="4">
        <v>39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(1985, 463, 39, 0, 0, 2);</v>
      </c>
    </row>
    <row r="109" spans="1:7" x14ac:dyDescent="0.25">
      <c r="A109" s="4">
        <f t="shared" si="7"/>
        <v>1986</v>
      </c>
      <c r="B109" s="4">
        <f>B106</f>
        <v>463</v>
      </c>
      <c r="C109" s="4">
        <v>39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(1986, 463, 39, 0, 0, 1);</v>
      </c>
    </row>
    <row r="110" spans="1:7" x14ac:dyDescent="0.25">
      <c r="A110" s="3">
        <f t="shared" si="7"/>
        <v>1987</v>
      </c>
      <c r="B110" s="3">
        <f>B106+1</f>
        <v>464</v>
      </c>
      <c r="C110" s="3">
        <v>233</v>
      </c>
      <c r="D110" s="5">
        <v>3</v>
      </c>
      <c r="E110" s="5">
        <v>3</v>
      </c>
      <c r="F110" s="3">
        <v>2</v>
      </c>
      <c r="G110" s="3" t="str">
        <f t="shared" si="6"/>
        <v>insert into game_score (id, matchid, squad, goals, points, time_type) values (1987, 464, 233, 3, 3, 2);</v>
      </c>
    </row>
    <row r="111" spans="1:7" x14ac:dyDescent="0.25">
      <c r="A111" s="3">
        <f t="shared" si="7"/>
        <v>1988</v>
      </c>
      <c r="B111" s="3">
        <f>B110</f>
        <v>464</v>
      </c>
      <c r="C111" s="3">
        <v>233</v>
      </c>
      <c r="D111" s="5">
        <v>1</v>
      </c>
      <c r="E111" s="5">
        <v>0</v>
      </c>
      <c r="F111" s="3">
        <v>1</v>
      </c>
      <c r="G111" s="3" t="str">
        <f t="shared" si="6"/>
        <v>insert into game_score (id, matchid, squad, goals, points, time_type) values (1988, 464, 233, 1, 0, 1);</v>
      </c>
    </row>
    <row r="112" spans="1:7" x14ac:dyDescent="0.25">
      <c r="A112" s="3">
        <f t="shared" si="7"/>
        <v>1989</v>
      </c>
      <c r="B112" s="3">
        <f>B110</f>
        <v>464</v>
      </c>
      <c r="C112" s="3">
        <v>39</v>
      </c>
      <c r="D112" s="5">
        <v>2</v>
      </c>
      <c r="E112" s="5">
        <v>0</v>
      </c>
      <c r="F112" s="3">
        <v>2</v>
      </c>
      <c r="G112" s="3" t="str">
        <f t="shared" si="6"/>
        <v>insert into game_score (id, matchid, squad, goals, points, time_type) values (1989, 464, 39, 2, 0, 2);</v>
      </c>
    </row>
    <row r="113" spans="1:7" x14ac:dyDescent="0.25">
      <c r="A113" s="3">
        <f t="shared" si="7"/>
        <v>1990</v>
      </c>
      <c r="B113" s="3">
        <f>B110</f>
        <v>464</v>
      </c>
      <c r="C113" s="3">
        <v>39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(1990, 464, 39, 2, 0, 1);</v>
      </c>
    </row>
    <row r="114" spans="1:7" x14ac:dyDescent="0.25">
      <c r="A114" s="4">
        <f t="shared" si="7"/>
        <v>1991</v>
      </c>
      <c r="B114" s="4">
        <f>B110+1</f>
        <v>465</v>
      </c>
      <c r="C114" s="4">
        <v>52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(1991, 465, 52, 0, 1, 2);</v>
      </c>
    </row>
    <row r="115" spans="1:7" x14ac:dyDescent="0.25">
      <c r="A115" s="4">
        <f t="shared" si="7"/>
        <v>1992</v>
      </c>
      <c r="B115" s="4">
        <f>B114</f>
        <v>465</v>
      </c>
      <c r="C115" s="4">
        <v>52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(1992, 465, 52, 0, 0, 1);</v>
      </c>
    </row>
    <row r="116" spans="1:7" x14ac:dyDescent="0.25">
      <c r="A116" s="4">
        <f t="shared" si="7"/>
        <v>1993</v>
      </c>
      <c r="B116" s="4">
        <f>B114</f>
        <v>465</v>
      </c>
      <c r="C116" s="4">
        <v>82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(1993, 465, 82, 0, 1, 2);</v>
      </c>
    </row>
    <row r="117" spans="1:7" x14ac:dyDescent="0.25">
      <c r="A117" s="4">
        <f t="shared" si="7"/>
        <v>1994</v>
      </c>
      <c r="B117" s="4">
        <f>B114</f>
        <v>465</v>
      </c>
      <c r="C117" s="4">
        <v>82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(1994, 465, 82, 0, 0, 1);</v>
      </c>
    </row>
    <row r="118" spans="1:7" x14ac:dyDescent="0.25">
      <c r="A118" s="3">
        <f t="shared" si="7"/>
        <v>1995</v>
      </c>
      <c r="B118" s="3">
        <f>B114+1</f>
        <v>466</v>
      </c>
      <c r="C118" s="3">
        <v>52</v>
      </c>
      <c r="D118" s="5">
        <v>1</v>
      </c>
      <c r="E118" s="5">
        <v>1</v>
      </c>
      <c r="F118" s="3">
        <v>2</v>
      </c>
      <c r="G118" s="3" t="str">
        <f t="shared" ref="G118:G18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(1995, 466, 52, 1, 1, 2);</v>
      </c>
    </row>
    <row r="119" spans="1:7" x14ac:dyDescent="0.25">
      <c r="A119" s="3">
        <f t="shared" si="7"/>
        <v>1996</v>
      </c>
      <c r="B119" s="3">
        <f>B118</f>
        <v>466</v>
      </c>
      <c r="C119" s="3">
        <v>52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(1996, 466, 52, 0, 0, 1);</v>
      </c>
    </row>
    <row r="120" spans="1:7" x14ac:dyDescent="0.25">
      <c r="A120" s="3">
        <f t="shared" ref="A120:A187" si="9">A119+1</f>
        <v>1997</v>
      </c>
      <c r="B120" s="3">
        <f>B118</f>
        <v>466</v>
      </c>
      <c r="C120" s="3">
        <v>233</v>
      </c>
      <c r="D120" s="5">
        <v>1</v>
      </c>
      <c r="E120" s="5">
        <v>1</v>
      </c>
      <c r="F120" s="3">
        <v>2</v>
      </c>
      <c r="G120" s="3" t="str">
        <f t="shared" si="8"/>
        <v>insert into game_score (id, matchid, squad, goals, points, time_type) values (1997, 466, 233, 1, 1, 2);</v>
      </c>
    </row>
    <row r="121" spans="1:7" x14ac:dyDescent="0.25">
      <c r="A121" s="3">
        <f t="shared" si="9"/>
        <v>1998</v>
      </c>
      <c r="B121" s="3">
        <f>B118</f>
        <v>466</v>
      </c>
      <c r="C121" s="3">
        <v>233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(1998, 466, 233, 1, 0, 1);</v>
      </c>
    </row>
    <row r="122" spans="1:7" x14ac:dyDescent="0.25">
      <c r="A122" s="4">
        <f t="shared" si="9"/>
        <v>1999</v>
      </c>
      <c r="B122" s="4">
        <f>B118+1</f>
        <v>467</v>
      </c>
      <c r="C122" s="4">
        <v>39</v>
      </c>
      <c r="D122" s="6">
        <v>2</v>
      </c>
      <c r="E122" s="6">
        <v>3</v>
      </c>
      <c r="F122" s="4">
        <v>2</v>
      </c>
      <c r="G122" s="4" t="str">
        <f t="shared" si="8"/>
        <v>insert into game_score (id, matchid, squad, goals, points, time_type) values (1999, 467, 39, 2, 3, 2);</v>
      </c>
    </row>
    <row r="123" spans="1:7" x14ac:dyDescent="0.25">
      <c r="A123" s="4">
        <f t="shared" si="9"/>
        <v>2000</v>
      </c>
      <c r="B123" s="4">
        <f>B122</f>
        <v>467</v>
      </c>
      <c r="C123" s="4">
        <v>39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(2000, 467, 39, 1, 0, 1);</v>
      </c>
    </row>
    <row r="124" spans="1:7" x14ac:dyDescent="0.25">
      <c r="A124" s="4">
        <f t="shared" si="9"/>
        <v>2001</v>
      </c>
      <c r="B124" s="4">
        <f>B122</f>
        <v>467</v>
      </c>
      <c r="C124" s="4">
        <v>82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(2001, 467, 82, 1, 0, 2);</v>
      </c>
    </row>
    <row r="125" spans="1:7" x14ac:dyDescent="0.25">
      <c r="A125" s="4">
        <f t="shared" si="9"/>
        <v>2002</v>
      </c>
      <c r="B125" s="4">
        <f>B122</f>
        <v>467</v>
      </c>
      <c r="C125" s="4">
        <v>82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(2002, 467, 82, 0, 0, 1);</v>
      </c>
    </row>
    <row r="126" spans="1:7" x14ac:dyDescent="0.25">
      <c r="A126" s="3">
        <f t="shared" si="9"/>
        <v>2003</v>
      </c>
      <c r="B126" s="3">
        <f>B122+1</f>
        <v>468</v>
      </c>
      <c r="C126" s="3">
        <v>81</v>
      </c>
      <c r="D126" s="5">
        <v>1</v>
      </c>
      <c r="E126" s="5">
        <v>3</v>
      </c>
      <c r="F126" s="3">
        <v>2</v>
      </c>
      <c r="G126" s="3" t="str">
        <f t="shared" si="8"/>
        <v>insert into game_score (id, matchid, squad, goals, points, time_type) values (2003, 468, 81, 1, 3, 2);</v>
      </c>
    </row>
    <row r="127" spans="1:7" x14ac:dyDescent="0.25">
      <c r="A127" s="3">
        <f t="shared" si="9"/>
        <v>2004</v>
      </c>
      <c r="B127" s="3">
        <f>B126</f>
        <v>468</v>
      </c>
      <c r="C127" s="3">
        <v>81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(2004, 468, 81, 0, 0, 1);</v>
      </c>
    </row>
    <row r="128" spans="1:7" x14ac:dyDescent="0.25">
      <c r="A128" s="3">
        <f t="shared" si="9"/>
        <v>2005</v>
      </c>
      <c r="B128" s="3">
        <f>B126</f>
        <v>468</v>
      </c>
      <c r="C128" s="3">
        <v>55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(2005, 468, 55, 0, 0, 2);</v>
      </c>
    </row>
    <row r="129" spans="1:7" x14ac:dyDescent="0.25">
      <c r="A129" s="3">
        <f t="shared" si="9"/>
        <v>2006</v>
      </c>
      <c r="B129" s="3">
        <f>B126</f>
        <v>468</v>
      </c>
      <c r="C129" s="3">
        <v>55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(2006, 468, 55, 0, 0, 1);</v>
      </c>
    </row>
    <row r="130" spans="1:7" x14ac:dyDescent="0.25">
      <c r="A130" s="4">
        <f t="shared" si="9"/>
        <v>2007</v>
      </c>
      <c r="B130" s="4">
        <f>B126+1</f>
        <v>469</v>
      </c>
      <c r="C130" s="4">
        <v>234</v>
      </c>
      <c r="D130" s="6">
        <v>1</v>
      </c>
      <c r="E130" s="6">
        <v>3</v>
      </c>
      <c r="F130" s="4">
        <v>2</v>
      </c>
      <c r="G130" s="4" t="str">
        <f t="shared" si="8"/>
        <v>insert into game_score (id, matchid, squad, goals, points, time_type) values (2007, 469, 234, 1, 3, 2);</v>
      </c>
    </row>
    <row r="131" spans="1:7" x14ac:dyDescent="0.25">
      <c r="A131" s="4">
        <f t="shared" si="9"/>
        <v>2008</v>
      </c>
      <c r="B131" s="4">
        <f>B130</f>
        <v>469</v>
      </c>
      <c r="C131" s="4">
        <v>234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(2008, 469, 234, 0, 0, 1);</v>
      </c>
    </row>
    <row r="132" spans="1:7" x14ac:dyDescent="0.25">
      <c r="A132" s="4">
        <f t="shared" si="9"/>
        <v>2009</v>
      </c>
      <c r="B132" s="4">
        <f>B130</f>
        <v>469</v>
      </c>
      <c r="C132" s="4">
        <v>36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(2009, 469, 36, 0, 0, 2);</v>
      </c>
    </row>
    <row r="133" spans="1:7" x14ac:dyDescent="0.25">
      <c r="A133" s="4">
        <f t="shared" si="9"/>
        <v>2010</v>
      </c>
      <c r="B133" s="4">
        <f>B130</f>
        <v>469</v>
      </c>
      <c r="C133" s="4">
        <v>36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(2010, 469, 36, 0, 0, 1);</v>
      </c>
    </row>
    <row r="134" spans="1:7" x14ac:dyDescent="0.25">
      <c r="A134" s="3">
        <f t="shared" si="9"/>
        <v>2011</v>
      </c>
      <c r="B134" s="3">
        <f>B130+1</f>
        <v>470</v>
      </c>
      <c r="C134" s="3">
        <v>55</v>
      </c>
      <c r="D134" s="5">
        <v>3</v>
      </c>
      <c r="E134" s="5">
        <v>3</v>
      </c>
      <c r="F134" s="3">
        <v>2</v>
      </c>
      <c r="G134" s="3" t="str">
        <f t="shared" si="8"/>
        <v>insert into game_score (id, matchid, squad, goals, points, time_type) values (2011, 470, 55, 3, 3, 2);</v>
      </c>
    </row>
    <row r="135" spans="1:7" x14ac:dyDescent="0.25">
      <c r="A135" s="3">
        <f t="shared" si="9"/>
        <v>2012</v>
      </c>
      <c r="B135" s="3">
        <f>B134</f>
        <v>470</v>
      </c>
      <c r="C135" s="3">
        <v>55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(2012, 470, 55, 1, 0, 1);</v>
      </c>
    </row>
    <row r="136" spans="1:7" x14ac:dyDescent="0.25">
      <c r="A136" s="3">
        <f t="shared" si="9"/>
        <v>2013</v>
      </c>
      <c r="B136" s="3">
        <f>B134</f>
        <v>470</v>
      </c>
      <c r="C136" s="3">
        <v>36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(2013, 470, 36, 1, 0, 2);</v>
      </c>
    </row>
    <row r="137" spans="1:7" x14ac:dyDescent="0.25">
      <c r="A137" s="3">
        <f t="shared" si="9"/>
        <v>2014</v>
      </c>
      <c r="B137" s="3">
        <f>B134</f>
        <v>470</v>
      </c>
      <c r="C137" s="3">
        <v>36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(2014, 470, 36, 0, 0, 1);</v>
      </c>
    </row>
    <row r="138" spans="1:7" x14ac:dyDescent="0.25">
      <c r="A138" s="4">
        <f t="shared" si="9"/>
        <v>2015</v>
      </c>
      <c r="B138" s="4">
        <f>B134+1</f>
        <v>471</v>
      </c>
      <c r="C138" s="4">
        <v>234</v>
      </c>
      <c r="D138" s="6">
        <v>2</v>
      </c>
      <c r="E138" s="6">
        <v>3</v>
      </c>
      <c r="F138" s="4">
        <v>2</v>
      </c>
      <c r="G138" s="4" t="str">
        <f t="shared" si="8"/>
        <v>insert into game_score (id, matchid, squad, goals, points, time_type) values (2015, 471, 234, 2, 3, 2);</v>
      </c>
    </row>
    <row r="139" spans="1:7" x14ac:dyDescent="0.25">
      <c r="A139" s="4">
        <f t="shared" si="9"/>
        <v>2016</v>
      </c>
      <c r="B139" s="4">
        <f>B138</f>
        <v>471</v>
      </c>
      <c r="C139" s="4">
        <v>234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(2016, 471, 234, 0, 0, 1);</v>
      </c>
    </row>
    <row r="140" spans="1:7" x14ac:dyDescent="0.25">
      <c r="A140" s="4">
        <f t="shared" si="9"/>
        <v>2017</v>
      </c>
      <c r="B140" s="4">
        <f>B138</f>
        <v>471</v>
      </c>
      <c r="C140" s="4">
        <v>81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(2017, 471, 81, 0, 0, 2);</v>
      </c>
    </row>
    <row r="141" spans="1:7" x14ac:dyDescent="0.25">
      <c r="A141" s="4">
        <f t="shared" si="9"/>
        <v>2018</v>
      </c>
      <c r="B141" s="4">
        <f>B138</f>
        <v>471</v>
      </c>
      <c r="C141" s="4">
        <v>81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(2018, 471, 81, 0, 0, 1);</v>
      </c>
    </row>
    <row r="142" spans="1:7" x14ac:dyDescent="0.25">
      <c r="A142" s="3">
        <f t="shared" si="9"/>
        <v>2019</v>
      </c>
      <c r="B142" s="3">
        <f>B138+1</f>
        <v>472</v>
      </c>
      <c r="C142" s="3">
        <v>55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(2019, 472, 55, 1, 3, 2);</v>
      </c>
    </row>
    <row r="143" spans="1:7" x14ac:dyDescent="0.25">
      <c r="A143" s="3">
        <f t="shared" si="9"/>
        <v>2020</v>
      </c>
      <c r="B143" s="3">
        <f>B142</f>
        <v>472</v>
      </c>
      <c r="C143" s="3">
        <v>55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(2020, 472, 55, 1, 0, 1);</v>
      </c>
    </row>
    <row r="144" spans="1:7" x14ac:dyDescent="0.25">
      <c r="A144" s="3">
        <f t="shared" si="9"/>
        <v>2021</v>
      </c>
      <c r="B144" s="3">
        <f>B142</f>
        <v>472</v>
      </c>
      <c r="C144" s="3">
        <v>234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(2021, 472, 234, 0, 0, 2);</v>
      </c>
    </row>
    <row r="145" spans="1:7" x14ac:dyDescent="0.25">
      <c r="A145" s="3">
        <f t="shared" si="9"/>
        <v>2022</v>
      </c>
      <c r="B145" s="3">
        <f>B142</f>
        <v>472</v>
      </c>
      <c r="C145" s="3">
        <v>234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(2022, 472, 234, 0, 0, 1);</v>
      </c>
    </row>
    <row r="146" spans="1:7" x14ac:dyDescent="0.25">
      <c r="A146" s="4">
        <f t="shared" si="9"/>
        <v>2023</v>
      </c>
      <c r="B146" s="4">
        <f>B142+1</f>
        <v>473</v>
      </c>
      <c r="C146" s="4">
        <v>81</v>
      </c>
      <c r="D146" s="6">
        <v>3</v>
      </c>
      <c r="E146" s="6">
        <v>3</v>
      </c>
      <c r="F146" s="4">
        <v>2</v>
      </c>
      <c r="G146" s="4" t="str">
        <f t="shared" si="8"/>
        <v>insert into game_score (id, matchid, squad, goals, points, time_type) values (2023, 473, 81, 3, 3, 2);</v>
      </c>
    </row>
    <row r="147" spans="1:7" x14ac:dyDescent="0.25">
      <c r="A147" s="4">
        <f t="shared" si="9"/>
        <v>2024</v>
      </c>
      <c r="B147" s="4">
        <f>B146</f>
        <v>473</v>
      </c>
      <c r="C147" s="4">
        <v>81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(2024, 473, 81, 1, 0, 1);</v>
      </c>
    </row>
    <row r="148" spans="1:7" x14ac:dyDescent="0.25">
      <c r="A148" s="4">
        <f t="shared" si="9"/>
        <v>2025</v>
      </c>
      <c r="B148" s="4">
        <f>B146</f>
        <v>473</v>
      </c>
      <c r="C148" s="4">
        <v>36</v>
      </c>
      <c r="D148" s="6">
        <v>2</v>
      </c>
      <c r="E148" s="6">
        <v>0</v>
      </c>
      <c r="F148" s="4">
        <v>2</v>
      </c>
      <c r="G148" s="4" t="str">
        <f t="shared" si="8"/>
        <v>insert into game_score (id, matchid, squad, goals, points, time_type) values (2025, 473, 36, 2, 0, 2);</v>
      </c>
    </row>
    <row r="149" spans="1:7" x14ac:dyDescent="0.25">
      <c r="A149" s="4">
        <f t="shared" si="9"/>
        <v>2026</v>
      </c>
      <c r="B149" s="4">
        <f>B146</f>
        <v>473</v>
      </c>
      <c r="C149" s="4">
        <v>36</v>
      </c>
      <c r="D149" s="6">
        <v>1</v>
      </c>
      <c r="E149" s="6">
        <v>0</v>
      </c>
      <c r="F149" s="4">
        <v>1</v>
      </c>
      <c r="G149" s="4" t="str">
        <f t="shared" si="8"/>
        <v>insert into game_score (id, matchid, squad, goals, points, time_type) values (2026, 473, 36, 1, 0, 1);</v>
      </c>
    </row>
    <row r="150" spans="1:7" x14ac:dyDescent="0.25">
      <c r="A150" s="3">
        <f t="shared" si="9"/>
        <v>2027</v>
      </c>
      <c r="B150" s="3">
        <f>B146+1</f>
        <v>474</v>
      </c>
      <c r="C150" s="3">
        <v>54</v>
      </c>
      <c r="D150" s="5">
        <v>4</v>
      </c>
      <c r="E150" s="5">
        <v>3</v>
      </c>
      <c r="F150" s="3">
        <v>2</v>
      </c>
      <c r="G150" s="3" t="str">
        <f t="shared" si="8"/>
        <v>insert into game_score (id, matchid, squad, goals, points, time_type) values (2027, 474, 54, 4, 3, 2);</v>
      </c>
    </row>
    <row r="151" spans="1:7" x14ac:dyDescent="0.25">
      <c r="A151" s="3">
        <f t="shared" si="9"/>
        <v>2028</v>
      </c>
      <c r="B151" s="3">
        <f>B150</f>
        <v>474</v>
      </c>
      <c r="C151" s="3">
        <v>54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(2028, 474, 54, 0, 0, 1);</v>
      </c>
    </row>
    <row r="152" spans="1:7" x14ac:dyDescent="0.25">
      <c r="A152" s="3">
        <f t="shared" si="9"/>
        <v>2029</v>
      </c>
      <c r="B152" s="3">
        <f>B150</f>
        <v>474</v>
      </c>
      <c r="C152" s="3">
        <v>34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(2029, 474, 34, 0, 0, 2);</v>
      </c>
    </row>
    <row r="153" spans="1:7" x14ac:dyDescent="0.25">
      <c r="A153" s="3">
        <f t="shared" si="9"/>
        <v>2030</v>
      </c>
      <c r="B153" s="3">
        <f>B150</f>
        <v>474</v>
      </c>
      <c r="C153" s="3">
        <v>34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(2030, 474, 34, 0, 0, 1);</v>
      </c>
    </row>
    <row r="154" spans="1:7" x14ac:dyDescent="0.25">
      <c r="A154" s="4">
        <f t="shared" si="9"/>
        <v>2031</v>
      </c>
      <c r="B154" s="4">
        <f>B150+1</f>
        <v>475</v>
      </c>
      <c r="C154" s="4">
        <v>351</v>
      </c>
      <c r="D154" s="6">
        <v>1</v>
      </c>
      <c r="E154" s="6">
        <v>0</v>
      </c>
      <c r="F154" s="4">
        <v>2</v>
      </c>
      <c r="G154" s="4" t="str">
        <f t="shared" si="8"/>
        <v>insert into game_score (id, matchid, squad, goals, points, time_type) values (2031, 475, 351, 1, 0, 2);</v>
      </c>
    </row>
    <row r="155" spans="1:7" x14ac:dyDescent="0.25">
      <c r="A155" s="4">
        <f t="shared" si="9"/>
        <v>2032</v>
      </c>
      <c r="B155" s="4">
        <f>B154</f>
        <v>475</v>
      </c>
      <c r="C155" s="4">
        <v>351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(2032, 475, 351, 1, 0, 1);</v>
      </c>
    </row>
    <row r="156" spans="1:7" x14ac:dyDescent="0.25">
      <c r="A156" s="4">
        <f t="shared" si="9"/>
        <v>2033</v>
      </c>
      <c r="B156" s="4">
        <f>B154</f>
        <v>475</v>
      </c>
      <c r="C156" s="4">
        <v>33</v>
      </c>
      <c r="D156" s="6">
        <v>1</v>
      </c>
      <c r="E156" s="6">
        <v>0</v>
      </c>
      <c r="F156" s="4">
        <v>2</v>
      </c>
      <c r="G156" s="4" t="str">
        <f t="shared" si="8"/>
        <v>insert into game_score (id, matchid, squad, goals, points, time_type) values (2033, 475, 33, 1, 0, 2);</v>
      </c>
    </row>
    <row r="157" spans="1:7" x14ac:dyDescent="0.25">
      <c r="A157" s="4">
        <f t="shared" si="9"/>
        <v>2034</v>
      </c>
      <c r="B157" s="4">
        <f>B154</f>
        <v>475</v>
      </c>
      <c r="C157" s="4">
        <v>33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(2034, 475, 33, 0, 0, 1);</v>
      </c>
    </row>
    <row r="158" spans="1:7" x14ac:dyDescent="0.25">
      <c r="A158" s="4">
        <f t="shared" si="9"/>
        <v>2035</v>
      </c>
      <c r="B158" s="4">
        <f>B155</f>
        <v>475</v>
      </c>
      <c r="C158" s="4">
        <v>351</v>
      </c>
      <c r="D158" s="6">
        <v>2</v>
      </c>
      <c r="E158" s="6">
        <v>3</v>
      </c>
      <c r="F158" s="6">
        <v>4</v>
      </c>
      <c r="G158" s="4" t="str">
        <f t="shared" si="8"/>
        <v>insert into game_score (id, matchid, squad, goals, points, time_type) values (2035, 475, 351, 2, 3, 4);</v>
      </c>
    </row>
    <row r="159" spans="1:7" x14ac:dyDescent="0.25">
      <c r="A159" s="4">
        <f t="shared" si="9"/>
        <v>2036</v>
      </c>
      <c r="B159" s="4">
        <f>B156</f>
        <v>475</v>
      </c>
      <c r="C159" s="4">
        <v>351</v>
      </c>
      <c r="D159" s="6">
        <v>2</v>
      </c>
      <c r="E159" s="6">
        <v>0</v>
      </c>
      <c r="F159" s="6">
        <v>3</v>
      </c>
      <c r="G159" s="4" t="str">
        <f t="shared" si="8"/>
        <v>insert into game_score (id, matchid, squad, goals, points, time_type) values (2036, 475, 351, 2, 0, 3);</v>
      </c>
    </row>
    <row r="160" spans="1:7" x14ac:dyDescent="0.25">
      <c r="A160" s="4">
        <f t="shared" si="9"/>
        <v>2037</v>
      </c>
      <c r="B160" s="4">
        <f>B157</f>
        <v>475</v>
      </c>
      <c r="C160" s="4">
        <v>33</v>
      </c>
      <c r="D160" s="6">
        <v>1</v>
      </c>
      <c r="E160" s="6">
        <v>0</v>
      </c>
      <c r="F160" s="6">
        <v>4</v>
      </c>
      <c r="G160" s="4" t="str">
        <f t="shared" si="8"/>
        <v>insert into game_score (id, matchid, squad, goals, points, time_type) values (2037, 475, 33, 1, 0, 4);</v>
      </c>
    </row>
    <row r="161" spans="1:7" x14ac:dyDescent="0.25">
      <c r="A161" s="4">
        <f t="shared" si="9"/>
        <v>2038</v>
      </c>
      <c r="B161" s="4">
        <f>B158</f>
        <v>475</v>
      </c>
      <c r="C161" s="4">
        <v>33</v>
      </c>
      <c r="D161" s="6">
        <v>1</v>
      </c>
      <c r="E161" s="6">
        <v>0</v>
      </c>
      <c r="F161" s="6">
        <v>3</v>
      </c>
      <c r="G161" s="4" t="str">
        <f t="shared" si="8"/>
        <v>insert into game_score (id, matchid, squad, goals, points, time_type) values (2038, 475, 33, 1, 0, 3);</v>
      </c>
    </row>
    <row r="162" spans="1:7" x14ac:dyDescent="0.25">
      <c r="A162" s="3">
        <f t="shared" si="9"/>
        <v>2039</v>
      </c>
      <c r="B162" s="3">
        <f>B154+1</f>
        <v>476</v>
      </c>
      <c r="C162" s="3">
        <v>52</v>
      </c>
      <c r="D162" s="5">
        <v>0</v>
      </c>
      <c r="E162" s="5">
        <v>0</v>
      </c>
      <c r="F162" s="3">
        <v>2</v>
      </c>
      <c r="G162" s="3" t="str">
        <f t="shared" si="8"/>
        <v>insert into game_score (id, matchid, squad, goals, points, time_type) values (2039, 476, 52, 0, 0, 2);</v>
      </c>
    </row>
    <row r="163" spans="1:7" x14ac:dyDescent="0.25">
      <c r="A163" s="3">
        <f t="shared" si="9"/>
        <v>2040</v>
      </c>
      <c r="B163" s="3">
        <f>B162</f>
        <v>476</v>
      </c>
      <c r="C163" s="3">
        <v>52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(2040, 476, 52, 0, 0, 1);</v>
      </c>
    </row>
    <row r="164" spans="1:7" x14ac:dyDescent="0.25">
      <c r="A164" s="3">
        <f t="shared" si="9"/>
        <v>2041</v>
      </c>
      <c r="B164" s="3">
        <f>B162</f>
        <v>476</v>
      </c>
      <c r="C164" s="3">
        <v>234</v>
      </c>
      <c r="D164" s="5">
        <v>2</v>
      </c>
      <c r="E164" s="5">
        <v>3</v>
      </c>
      <c r="F164" s="3">
        <v>2</v>
      </c>
      <c r="G164" s="3" t="str">
        <f t="shared" si="8"/>
        <v>insert into game_score (id, matchid, squad, goals, points, time_type) values (2041, 476, 234, 2, 3, 2);</v>
      </c>
    </row>
    <row r="165" spans="1:7" x14ac:dyDescent="0.25">
      <c r="A165" s="3">
        <f t="shared" si="9"/>
        <v>2042</v>
      </c>
      <c r="B165" s="3">
        <f>B163</f>
        <v>476</v>
      </c>
      <c r="C165" s="3">
        <v>234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(2042, 476, 234, 1, 0, 1);</v>
      </c>
    </row>
    <row r="166" spans="1:7" x14ac:dyDescent="0.25">
      <c r="A166" s="4">
        <f t="shared" si="9"/>
        <v>2043</v>
      </c>
      <c r="B166" s="4">
        <f>B162+1</f>
        <v>477</v>
      </c>
      <c r="C166" s="4">
        <v>55</v>
      </c>
      <c r="D166" s="6">
        <v>4</v>
      </c>
      <c r="E166" s="6">
        <v>3</v>
      </c>
      <c r="F166" s="4">
        <v>2</v>
      </c>
      <c r="G166" s="4" t="str">
        <f t="shared" si="8"/>
        <v>insert into game_score (id, matchid, squad, goals, points, time_type) values (2043, 477, 55, 4, 3, 2);</v>
      </c>
    </row>
    <row r="167" spans="1:7" x14ac:dyDescent="0.25">
      <c r="A167" s="4">
        <f t="shared" si="9"/>
        <v>2044</v>
      </c>
      <c r="B167" s="4">
        <f>B166</f>
        <v>477</v>
      </c>
      <c r="C167" s="4">
        <v>55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(2044, 477, 55, 1, 0, 1);</v>
      </c>
    </row>
    <row r="168" spans="1:7" x14ac:dyDescent="0.25">
      <c r="A168" s="4">
        <f t="shared" si="9"/>
        <v>2045</v>
      </c>
      <c r="B168" s="4">
        <f>B166</f>
        <v>477</v>
      </c>
      <c r="C168" s="4">
        <v>233</v>
      </c>
      <c r="D168" s="6">
        <v>2</v>
      </c>
      <c r="E168" s="6">
        <v>0</v>
      </c>
      <c r="F168" s="4">
        <v>2</v>
      </c>
      <c r="G168" s="4" t="str">
        <f t="shared" si="8"/>
        <v>insert into game_score (id, matchid, squad, goals, points, time_type) values (2045, 477, 233, 2, 0, 2);</v>
      </c>
    </row>
    <row r="169" spans="1:7" x14ac:dyDescent="0.25">
      <c r="A169" s="4">
        <f t="shared" si="9"/>
        <v>2046</v>
      </c>
      <c r="B169" s="4">
        <f>B166</f>
        <v>477</v>
      </c>
      <c r="C169" s="4">
        <v>233</v>
      </c>
      <c r="D169" s="6">
        <v>1</v>
      </c>
      <c r="E169" s="6">
        <v>0</v>
      </c>
      <c r="F169" s="4">
        <v>1</v>
      </c>
      <c r="G169" s="4" t="str">
        <f t="shared" si="8"/>
        <v>insert into game_score (id, matchid, squad, goals, points, time_type) values (2046, 477, 233, 1, 0, 1);</v>
      </c>
    </row>
    <row r="170" spans="1:7" x14ac:dyDescent="0.25">
      <c r="A170" s="3">
        <f t="shared" si="9"/>
        <v>2047</v>
      </c>
      <c r="B170" s="3">
        <f>B166+1</f>
        <v>478</v>
      </c>
      <c r="C170" s="3">
        <v>54</v>
      </c>
      <c r="D170" s="5">
        <v>2</v>
      </c>
      <c r="E170" s="5">
        <v>3</v>
      </c>
      <c r="F170" s="3">
        <v>2</v>
      </c>
      <c r="G170" s="3" t="str">
        <f t="shared" si="8"/>
        <v>insert into game_score (id, matchid, squad, goals, points, time_type) values (2047, 478, 54, 2, 3, 2);</v>
      </c>
    </row>
    <row r="171" spans="1:7" x14ac:dyDescent="0.25">
      <c r="A171" s="3">
        <f t="shared" si="9"/>
        <v>2048</v>
      </c>
      <c r="B171" s="3">
        <f>B170</f>
        <v>478</v>
      </c>
      <c r="C171" s="3">
        <v>54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(2048, 478, 54, 0, 0, 1);</v>
      </c>
    </row>
    <row r="172" spans="1:7" x14ac:dyDescent="0.25">
      <c r="A172" s="3">
        <f t="shared" si="9"/>
        <v>2049</v>
      </c>
      <c r="B172" s="3">
        <f>B170</f>
        <v>478</v>
      </c>
      <c r="C172" s="3">
        <v>351</v>
      </c>
      <c r="D172" s="5">
        <v>0</v>
      </c>
      <c r="E172" s="5">
        <v>0</v>
      </c>
      <c r="F172" s="3">
        <v>2</v>
      </c>
      <c r="G172" s="3" t="str">
        <f t="shared" si="8"/>
        <v>insert into game_score (id, matchid, squad, goals, points, time_type) values (2049, 478, 351, 0, 0, 2);</v>
      </c>
    </row>
    <row r="173" spans="1:7" x14ac:dyDescent="0.25">
      <c r="A173" s="3">
        <f t="shared" si="9"/>
        <v>2050</v>
      </c>
      <c r="B173" s="3">
        <f>B170</f>
        <v>478</v>
      </c>
      <c r="C173" s="3">
        <v>351</v>
      </c>
      <c r="D173" s="5">
        <v>0</v>
      </c>
      <c r="E173" s="5">
        <v>0</v>
      </c>
      <c r="F173" s="3">
        <v>1</v>
      </c>
      <c r="G173" s="3" t="str">
        <f t="shared" si="8"/>
        <v>insert into game_score (id, matchid, squad, goals, points, time_type) values (2050, 478, 351, 0, 0, 1);</v>
      </c>
    </row>
    <row r="174" spans="1:7" x14ac:dyDescent="0.25">
      <c r="A174" s="4">
        <f t="shared" si="9"/>
        <v>2051</v>
      </c>
      <c r="B174" s="4">
        <f>B170+1</f>
        <v>479</v>
      </c>
      <c r="C174" s="4">
        <v>234</v>
      </c>
      <c r="D174" s="6">
        <v>3</v>
      </c>
      <c r="E174" s="6">
        <v>0</v>
      </c>
      <c r="F174" s="4">
        <v>2</v>
      </c>
      <c r="G174" s="4" t="str">
        <f t="shared" si="8"/>
        <v>insert into game_score (id, matchid, squad, goals, points, time_type) values (2051, 479, 234, 3, 0, 2);</v>
      </c>
    </row>
    <row r="175" spans="1:7" x14ac:dyDescent="0.25">
      <c r="A175" s="4">
        <f t="shared" si="9"/>
        <v>2052</v>
      </c>
      <c r="B175" s="4">
        <f>B174</f>
        <v>479</v>
      </c>
      <c r="C175" s="4">
        <v>234</v>
      </c>
      <c r="D175" s="6">
        <v>1</v>
      </c>
      <c r="E175" s="6">
        <v>0</v>
      </c>
      <c r="F175" s="4">
        <v>1</v>
      </c>
      <c r="G175" s="4" t="str">
        <f t="shared" si="8"/>
        <v>insert into game_score (id, matchid, squad, goals, points, time_type) values (2052, 479, 234, 1, 0, 1);</v>
      </c>
    </row>
    <row r="176" spans="1:7" x14ac:dyDescent="0.25">
      <c r="A176" s="4">
        <f t="shared" si="9"/>
        <v>2053</v>
      </c>
      <c r="B176" s="4">
        <f>B174</f>
        <v>479</v>
      </c>
      <c r="C176" s="4">
        <v>55</v>
      </c>
      <c r="D176" s="6">
        <v>3</v>
      </c>
      <c r="E176" s="6">
        <v>0</v>
      </c>
      <c r="F176" s="4">
        <v>2</v>
      </c>
      <c r="G176" s="4" t="str">
        <f t="shared" si="8"/>
        <v>insert into game_score (id, matchid, squad, goals, points, time_type) values (2053, 479, 55, 3, 0, 2);</v>
      </c>
    </row>
    <row r="177" spans="1:7" x14ac:dyDescent="0.25">
      <c r="A177" s="4">
        <f t="shared" si="9"/>
        <v>2054</v>
      </c>
      <c r="B177" s="4">
        <f>B174</f>
        <v>479</v>
      </c>
      <c r="C177" s="4">
        <v>55</v>
      </c>
      <c r="D177" s="6">
        <v>3</v>
      </c>
      <c r="E177" s="6">
        <v>0</v>
      </c>
      <c r="F177" s="4">
        <v>1</v>
      </c>
      <c r="G177" s="4" t="str">
        <f t="shared" si="8"/>
        <v>insert into game_score (id, matchid, squad, goals, points, time_type) values (2054, 479, 55, 3, 0, 1);</v>
      </c>
    </row>
    <row r="178" spans="1:7" x14ac:dyDescent="0.25">
      <c r="A178" s="4">
        <f t="shared" si="9"/>
        <v>2055</v>
      </c>
      <c r="B178" s="4">
        <f>B175</f>
        <v>479</v>
      </c>
      <c r="C178" s="4">
        <v>234</v>
      </c>
      <c r="D178" s="6">
        <v>4</v>
      </c>
      <c r="E178" s="6">
        <v>3</v>
      </c>
      <c r="F178" s="4">
        <v>4</v>
      </c>
      <c r="G178" s="4" t="str">
        <f t="shared" si="8"/>
        <v>insert into game_score (id, matchid, squad, goals, points, time_type) values (2055, 479, 234, 4, 3, 4);</v>
      </c>
    </row>
    <row r="179" spans="1:7" x14ac:dyDescent="0.25">
      <c r="A179" s="4">
        <f t="shared" si="9"/>
        <v>2056</v>
      </c>
      <c r="B179" s="4">
        <f>B176</f>
        <v>479</v>
      </c>
      <c r="C179" s="4">
        <v>234</v>
      </c>
      <c r="D179" s="6">
        <v>4</v>
      </c>
      <c r="E179" s="6">
        <v>0</v>
      </c>
      <c r="F179" s="4">
        <v>3</v>
      </c>
      <c r="G179" s="4" t="str">
        <f t="shared" si="8"/>
        <v>insert into game_score (id, matchid, squad, goals, points, time_type) values (2056, 479, 234, 4, 0, 3);</v>
      </c>
    </row>
    <row r="180" spans="1:7" x14ac:dyDescent="0.25">
      <c r="A180" s="4">
        <f t="shared" si="9"/>
        <v>2057</v>
      </c>
      <c r="B180" s="4">
        <f>B177</f>
        <v>479</v>
      </c>
      <c r="C180" s="4">
        <v>55</v>
      </c>
      <c r="D180" s="6">
        <v>3</v>
      </c>
      <c r="E180" s="6">
        <v>0</v>
      </c>
      <c r="F180" s="4">
        <v>4</v>
      </c>
      <c r="G180" s="4" t="str">
        <f t="shared" si="8"/>
        <v>insert into game_score (id, matchid, squad, goals, points, time_type) values (2057, 479, 55, 3, 0, 4);</v>
      </c>
    </row>
    <row r="181" spans="1:7" x14ac:dyDescent="0.25">
      <c r="A181" s="4">
        <f t="shared" si="9"/>
        <v>2058</v>
      </c>
      <c r="B181" s="4">
        <f>B178</f>
        <v>479</v>
      </c>
      <c r="C181" s="4">
        <v>55</v>
      </c>
      <c r="D181" s="6">
        <v>3</v>
      </c>
      <c r="E181" s="6">
        <v>0</v>
      </c>
      <c r="F181" s="4">
        <v>3</v>
      </c>
      <c r="G181" s="4" t="str">
        <f t="shared" si="8"/>
        <v>insert into game_score (id, matchid, squad, goals, points, time_type) values (2058, 479, 55, 3, 0, 3);</v>
      </c>
    </row>
    <row r="182" spans="1:7" x14ac:dyDescent="0.25">
      <c r="A182" s="3">
        <f t="shared" si="9"/>
        <v>2059</v>
      </c>
      <c r="B182" s="3">
        <f>B174+1</f>
        <v>480</v>
      </c>
      <c r="C182" s="3">
        <v>55</v>
      </c>
      <c r="D182" s="5">
        <v>5</v>
      </c>
      <c r="E182" s="5">
        <v>3</v>
      </c>
      <c r="F182" s="3">
        <v>2</v>
      </c>
      <c r="G182" s="3" t="str">
        <f t="shared" si="8"/>
        <v>insert into game_score (id, matchid, squad, goals, points, time_type) values (2059, 480, 55, 5, 3, 2);</v>
      </c>
    </row>
    <row r="183" spans="1:7" x14ac:dyDescent="0.25">
      <c r="A183" s="3">
        <f t="shared" si="9"/>
        <v>2060</v>
      </c>
      <c r="B183" s="3">
        <f>B182</f>
        <v>480</v>
      </c>
      <c r="C183" s="3">
        <v>55</v>
      </c>
      <c r="D183" s="5">
        <v>2</v>
      </c>
      <c r="E183" s="5">
        <v>0</v>
      </c>
      <c r="F183" s="3">
        <v>1</v>
      </c>
      <c r="G183" s="3" t="str">
        <f t="shared" si="8"/>
        <v>insert into game_score (id, matchid, squad, goals, points, time_type) values (2060, 480, 55, 2, 0, 1);</v>
      </c>
    </row>
    <row r="184" spans="1:7" x14ac:dyDescent="0.25">
      <c r="A184" s="3">
        <f t="shared" si="9"/>
        <v>2061</v>
      </c>
      <c r="B184" s="3">
        <f>B182</f>
        <v>480</v>
      </c>
      <c r="C184" s="3">
        <v>351</v>
      </c>
      <c r="D184" s="5">
        <v>0</v>
      </c>
      <c r="E184" s="5">
        <v>0</v>
      </c>
      <c r="F184" s="3">
        <v>2</v>
      </c>
      <c r="G184" s="3" t="str">
        <f t="shared" si="8"/>
        <v>insert into game_score (id, matchid, squad, goals, points, time_type) values (2061, 480, 351, 0, 0, 2);</v>
      </c>
    </row>
    <row r="185" spans="1:7" x14ac:dyDescent="0.25">
      <c r="A185" s="3">
        <f t="shared" si="9"/>
        <v>2062</v>
      </c>
      <c r="B185" s="3">
        <f>B182</f>
        <v>480</v>
      </c>
      <c r="C185" s="3">
        <v>351</v>
      </c>
      <c r="D185" s="5">
        <v>0</v>
      </c>
      <c r="E185" s="5">
        <v>0</v>
      </c>
      <c r="F185" s="3">
        <v>1</v>
      </c>
      <c r="G185" s="3" t="str">
        <f t="shared" si="8"/>
        <v>insert into game_score (id, matchid, squad, goals, points, time_type) values (2062, 480, 351, 0, 0, 1);</v>
      </c>
    </row>
    <row r="186" spans="1:7" x14ac:dyDescent="0.25">
      <c r="A186" s="4">
        <f t="shared" si="9"/>
        <v>2063</v>
      </c>
      <c r="B186" s="4">
        <f>B182+1</f>
        <v>481</v>
      </c>
      <c r="C186" s="4">
        <v>234</v>
      </c>
      <c r="D186" s="6">
        <v>3</v>
      </c>
      <c r="E186" s="6">
        <v>3</v>
      </c>
      <c r="F186" s="4">
        <v>2</v>
      </c>
      <c r="G186" s="4" t="str">
        <f t="shared" si="8"/>
        <v>insert into game_score (id, matchid, squad, goals, points, time_type) values (2063, 481, 234, 3, 3, 2);</v>
      </c>
    </row>
    <row r="187" spans="1:7" x14ac:dyDescent="0.25">
      <c r="A187" s="4">
        <f t="shared" si="9"/>
        <v>2064</v>
      </c>
      <c r="B187" s="4">
        <f>B186</f>
        <v>481</v>
      </c>
      <c r="C187" s="4">
        <v>234</v>
      </c>
      <c r="D187" s="6">
        <v>1</v>
      </c>
      <c r="E187" s="6">
        <v>0</v>
      </c>
      <c r="F187" s="4">
        <v>1</v>
      </c>
      <c r="G187" s="4" t="str">
        <f t="shared" si="8"/>
        <v>insert into game_score (id, matchid, squad, goals, points, time_type) values (2064, 481, 234, 1, 0, 1);</v>
      </c>
    </row>
    <row r="188" spans="1:7" x14ac:dyDescent="0.25">
      <c r="A188" s="4">
        <f t="shared" ref="A188:A189" si="10">A187+1</f>
        <v>2065</v>
      </c>
      <c r="B188" s="4">
        <f>B186</f>
        <v>481</v>
      </c>
      <c r="C188" s="4">
        <v>54</v>
      </c>
      <c r="D188" s="6">
        <v>2</v>
      </c>
      <c r="E188" s="6">
        <v>0</v>
      </c>
      <c r="F188" s="4">
        <v>2</v>
      </c>
      <c r="G188" s="4" t="str">
        <f t="shared" si="8"/>
        <v>insert into game_score (id, matchid, squad, goals, points, time_type) values (2065, 481, 54, 2, 0, 2);</v>
      </c>
    </row>
    <row r="189" spans="1:7" x14ac:dyDescent="0.25">
      <c r="A189" s="4">
        <f t="shared" si="10"/>
        <v>2066</v>
      </c>
      <c r="B189" s="4">
        <f>B186</f>
        <v>481</v>
      </c>
      <c r="C189" s="4">
        <v>54</v>
      </c>
      <c r="D189" s="6">
        <v>1</v>
      </c>
      <c r="E189" s="6">
        <v>0</v>
      </c>
      <c r="F189" s="4">
        <v>1</v>
      </c>
      <c r="G189" s="4" t="str">
        <f t="shared" si="8"/>
        <v>insert into game_score (id, matchid, squad, goals, points, time_type) values (2066, 481, 54, 1,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169</v>
      </c>
      <c r="B2">
        <v>2000</v>
      </c>
      <c r="C2" t="s">
        <v>13</v>
      </c>
      <c r="D2">
        <v>61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(169, 2000, 'A', 61);</v>
      </c>
    </row>
    <row r="3" spans="1:7" x14ac:dyDescent="0.25">
      <c r="A3">
        <f>A2+1</f>
        <v>170</v>
      </c>
      <c r="B3">
        <f>B2</f>
        <v>2000</v>
      </c>
      <c r="C3" t="s">
        <v>13</v>
      </c>
      <c r="D3">
        <v>39</v>
      </c>
      <c r="G3" t="str">
        <f t="shared" si="0"/>
        <v>insert into group_stage (id, tournament, group_code, squad) values (170, 2000, 'A', 39);</v>
      </c>
    </row>
    <row r="4" spans="1:7" x14ac:dyDescent="0.25">
      <c r="A4">
        <f t="shared" ref="A4:A17" si="1">A3+1</f>
        <v>171</v>
      </c>
      <c r="B4">
        <f t="shared" ref="B4:B17" si="2">B3</f>
        <v>2000</v>
      </c>
      <c r="C4" t="s">
        <v>13</v>
      </c>
      <c r="D4">
        <v>234</v>
      </c>
      <c r="G4" t="str">
        <f t="shared" si="0"/>
        <v>insert into group_stage (id, tournament, group_code, squad) values (171, 2000, 'A', 234);</v>
      </c>
    </row>
    <row r="5" spans="1:7" x14ac:dyDescent="0.25">
      <c r="A5">
        <f t="shared" si="1"/>
        <v>172</v>
      </c>
      <c r="B5">
        <f t="shared" si="2"/>
        <v>2000</v>
      </c>
      <c r="C5" t="s">
        <v>13</v>
      </c>
      <c r="D5">
        <v>504</v>
      </c>
      <c r="G5" t="str">
        <f t="shared" si="0"/>
        <v>insert into group_stage (id, tournament, group_code, squad) values (172, 2000, 'A', 504);</v>
      </c>
    </row>
    <row r="6" spans="1:7" x14ac:dyDescent="0.25">
      <c r="A6">
        <f t="shared" si="1"/>
        <v>173</v>
      </c>
      <c r="B6">
        <f t="shared" si="2"/>
        <v>2000</v>
      </c>
      <c r="C6" t="s">
        <v>14</v>
      </c>
      <c r="D6">
        <v>82</v>
      </c>
      <c r="G6" t="str">
        <f t="shared" si="0"/>
        <v>insert into group_stage (id, tournament, group_code, squad) values (173, 2000, 'B', 82);</v>
      </c>
    </row>
    <row r="7" spans="1:7" x14ac:dyDescent="0.25">
      <c r="A7">
        <f t="shared" si="1"/>
        <v>174</v>
      </c>
      <c r="B7">
        <f t="shared" si="2"/>
        <v>2000</v>
      </c>
      <c r="C7" t="s">
        <v>14</v>
      </c>
      <c r="D7">
        <v>34</v>
      </c>
      <c r="G7" t="str">
        <f t="shared" si="0"/>
        <v>insert into group_stage (id, tournament, group_code, squad) values (174, 2000, 'B', 34);</v>
      </c>
    </row>
    <row r="8" spans="1:7" x14ac:dyDescent="0.25">
      <c r="A8">
        <f t="shared" si="1"/>
        <v>175</v>
      </c>
      <c r="B8">
        <f t="shared" si="2"/>
        <v>2000</v>
      </c>
      <c r="C8" t="s">
        <v>14</v>
      </c>
      <c r="D8">
        <v>212</v>
      </c>
      <c r="G8" t="str">
        <f t="shared" si="0"/>
        <v>insert into group_stage (id, tournament, group_code, squad) values (175, 2000, 'B', 212);</v>
      </c>
    </row>
    <row r="9" spans="1:7" x14ac:dyDescent="0.25">
      <c r="A9">
        <f t="shared" si="1"/>
        <v>176</v>
      </c>
      <c r="B9">
        <f t="shared" si="2"/>
        <v>2000</v>
      </c>
      <c r="C9" t="s">
        <v>14</v>
      </c>
      <c r="D9">
        <v>56</v>
      </c>
      <c r="G9" t="str">
        <f t="shared" si="0"/>
        <v>insert into group_stage (id, tournament, group_code, squad) values (176, 2000, 'B', 56);</v>
      </c>
    </row>
    <row r="10" spans="1:7" x14ac:dyDescent="0.25">
      <c r="A10">
        <f t="shared" si="1"/>
        <v>177</v>
      </c>
      <c r="B10">
        <f t="shared" si="2"/>
        <v>2000</v>
      </c>
      <c r="C10" t="s">
        <v>15</v>
      </c>
      <c r="D10">
        <v>1</v>
      </c>
      <c r="G10" t="str">
        <f t="shared" si="0"/>
        <v>insert into group_stage (id, tournament, group_code, squad) values (177, 2000, 'C', 1);</v>
      </c>
    </row>
    <row r="11" spans="1:7" x14ac:dyDescent="0.25">
      <c r="A11">
        <f t="shared" si="1"/>
        <v>178</v>
      </c>
      <c r="B11">
        <f t="shared" si="2"/>
        <v>2000</v>
      </c>
      <c r="C11" t="s">
        <v>15</v>
      </c>
      <c r="D11">
        <v>420</v>
      </c>
      <c r="G11" t="str">
        <f t="shared" si="0"/>
        <v>insert into group_stage (id, tournament, group_code, squad) values (178, 2000, 'C', 420);</v>
      </c>
    </row>
    <row r="12" spans="1:7" x14ac:dyDescent="0.25">
      <c r="A12">
        <f t="shared" si="1"/>
        <v>179</v>
      </c>
      <c r="B12">
        <f t="shared" si="2"/>
        <v>2000</v>
      </c>
      <c r="C12" t="s">
        <v>15</v>
      </c>
      <c r="D12">
        <v>237</v>
      </c>
      <c r="G12" t="str">
        <f t="shared" si="0"/>
        <v>insert into group_stage (id, tournament, group_code, squad) values (179, 2000, 'C', 237);</v>
      </c>
    </row>
    <row r="13" spans="1:7" x14ac:dyDescent="0.25">
      <c r="A13">
        <f t="shared" si="1"/>
        <v>180</v>
      </c>
      <c r="B13">
        <f t="shared" si="2"/>
        <v>2000</v>
      </c>
      <c r="C13" t="s">
        <v>15</v>
      </c>
      <c r="D13">
        <v>965</v>
      </c>
      <c r="G13" t="str">
        <f t="shared" si="0"/>
        <v>insert into group_stage (id, tournament, group_code, squad) values (180, 2000, 'C', 965);</v>
      </c>
    </row>
    <row r="14" spans="1:7" x14ac:dyDescent="0.25">
      <c r="A14">
        <f t="shared" si="1"/>
        <v>181</v>
      </c>
      <c r="B14">
        <f t="shared" si="2"/>
        <v>2000</v>
      </c>
      <c r="C14" t="s">
        <v>16</v>
      </c>
      <c r="D14">
        <v>55</v>
      </c>
      <c r="G14" t="str">
        <f t="shared" si="0"/>
        <v>insert into group_stage (id, tournament, group_code, squad) values (181, 2000, 'D', 55);</v>
      </c>
    </row>
    <row r="15" spans="1:7" x14ac:dyDescent="0.25">
      <c r="A15">
        <f t="shared" si="1"/>
        <v>182</v>
      </c>
      <c r="B15">
        <f t="shared" si="2"/>
        <v>2000</v>
      </c>
      <c r="C15" t="s">
        <v>16</v>
      </c>
      <c r="D15">
        <v>421</v>
      </c>
      <c r="G15" t="str">
        <f t="shared" si="0"/>
        <v>insert into group_stage (id, tournament, group_code, squad) values (182, 2000, 'D', 421);</v>
      </c>
    </row>
    <row r="16" spans="1:7" x14ac:dyDescent="0.25">
      <c r="A16">
        <f t="shared" si="1"/>
        <v>183</v>
      </c>
      <c r="B16">
        <f t="shared" si="2"/>
        <v>2000</v>
      </c>
      <c r="C16" t="s">
        <v>16</v>
      </c>
      <c r="D16">
        <v>27</v>
      </c>
      <c r="G16" t="str">
        <f t="shared" si="0"/>
        <v>insert into group_stage (id, tournament, group_code, squad) values (183, 2000, 'D', 27);</v>
      </c>
    </row>
    <row r="17" spans="1:7" x14ac:dyDescent="0.25">
      <c r="A17">
        <f t="shared" si="1"/>
        <v>184</v>
      </c>
      <c r="B17">
        <f t="shared" si="2"/>
        <v>2000</v>
      </c>
      <c r="C17" t="s">
        <v>16</v>
      </c>
      <c r="D17">
        <v>81</v>
      </c>
      <c r="G17" t="str">
        <f t="shared" si="0"/>
        <v>insert into group_stage (id, tournament, group_code, squad) values (184, 2000, 'D', 81);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'1996'!A51+1</f>
        <v>482</v>
      </c>
      <c r="B20" s="2" t="str">
        <f>"2000-09-13"</f>
        <v>2000-09-13</v>
      </c>
      <c r="C20">
        <v>2</v>
      </c>
      <c r="D20">
        <v>61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(482, '2000-09-13', 2, 61);</v>
      </c>
    </row>
    <row r="21" spans="1:7" x14ac:dyDescent="0.25">
      <c r="A21">
        <f t="shared" ref="A21:A51" si="4">A20+1</f>
        <v>483</v>
      </c>
      <c r="B21" s="2" t="str">
        <f>"2000-09-13"</f>
        <v>2000-09-13</v>
      </c>
      <c r="C21">
        <v>2</v>
      </c>
      <c r="D21">
        <f>D20</f>
        <v>61</v>
      </c>
      <c r="E21">
        <v>2</v>
      </c>
      <c r="G21" t="str">
        <f t="shared" si="3"/>
        <v>insert into game (matchid, matchdate, game_type, country) values (483, '2000-09-13', 2, 61);</v>
      </c>
    </row>
    <row r="22" spans="1:7" x14ac:dyDescent="0.25">
      <c r="A22">
        <f t="shared" si="4"/>
        <v>484</v>
      </c>
      <c r="B22" s="2" t="str">
        <f>"2000-09-16"</f>
        <v>2000-09-16</v>
      </c>
      <c r="C22">
        <v>2</v>
      </c>
      <c r="D22">
        <f t="shared" ref="D22:D51" si="5">D21</f>
        <v>61</v>
      </c>
      <c r="E22">
        <v>9</v>
      </c>
      <c r="G22" t="str">
        <f t="shared" si="3"/>
        <v>insert into game (matchid, matchdate, game_type, country) values (484, '2000-09-16', 2, 61);</v>
      </c>
    </row>
    <row r="23" spans="1:7" x14ac:dyDescent="0.25">
      <c r="A23">
        <f t="shared" si="4"/>
        <v>485</v>
      </c>
      <c r="B23" s="2" t="str">
        <f>"2000-09-16"</f>
        <v>2000-09-16</v>
      </c>
      <c r="C23">
        <v>2</v>
      </c>
      <c r="D23">
        <f t="shared" si="5"/>
        <v>61</v>
      </c>
      <c r="E23">
        <v>10</v>
      </c>
      <c r="G23" t="str">
        <f t="shared" si="3"/>
        <v>insert into game (matchid, matchdate, game_type, country) values (485, '2000-09-16', 2, 61);</v>
      </c>
    </row>
    <row r="24" spans="1:7" x14ac:dyDescent="0.25">
      <c r="A24">
        <f t="shared" si="4"/>
        <v>486</v>
      </c>
      <c r="B24" s="2" t="str">
        <f>"2000-09-19"</f>
        <v>2000-09-19</v>
      </c>
      <c r="C24">
        <v>2</v>
      </c>
      <c r="D24">
        <f t="shared" si="5"/>
        <v>61</v>
      </c>
      <c r="E24">
        <v>17</v>
      </c>
      <c r="G24" t="str">
        <f t="shared" si="3"/>
        <v>insert into game (matchid, matchdate, game_type, country) values (486, '2000-09-19', 2, 61);</v>
      </c>
    </row>
    <row r="25" spans="1:7" x14ac:dyDescent="0.25">
      <c r="A25">
        <f t="shared" si="4"/>
        <v>487</v>
      </c>
      <c r="B25" s="2" t="str">
        <f>"2000-09-19"</f>
        <v>2000-09-19</v>
      </c>
      <c r="C25">
        <v>2</v>
      </c>
      <c r="D25">
        <f t="shared" si="5"/>
        <v>61</v>
      </c>
      <c r="E25">
        <v>18</v>
      </c>
      <c r="G25" t="str">
        <f t="shared" si="3"/>
        <v>insert into game (matchid, matchdate, game_type, country) values (487, '2000-09-19', 2, 61);</v>
      </c>
    </row>
    <row r="26" spans="1:7" x14ac:dyDescent="0.25">
      <c r="A26">
        <f t="shared" si="4"/>
        <v>488</v>
      </c>
      <c r="B26" s="2" t="str">
        <f>"2000-09-14"</f>
        <v>2000-09-14</v>
      </c>
      <c r="C26">
        <v>2</v>
      </c>
      <c r="D26">
        <f t="shared" si="5"/>
        <v>61</v>
      </c>
      <c r="E26">
        <v>3</v>
      </c>
      <c r="G26" t="str">
        <f t="shared" si="3"/>
        <v>insert into game (matchid, matchdate, game_type, country) values (488, '2000-09-14', 2, 61);</v>
      </c>
    </row>
    <row r="27" spans="1:7" x14ac:dyDescent="0.25">
      <c r="A27">
        <f t="shared" si="4"/>
        <v>489</v>
      </c>
      <c r="B27" s="2" t="str">
        <f>"2000-09-14"</f>
        <v>2000-09-14</v>
      </c>
      <c r="C27">
        <v>2</v>
      </c>
      <c r="D27">
        <f t="shared" si="5"/>
        <v>61</v>
      </c>
      <c r="E27">
        <v>4</v>
      </c>
      <c r="G27" t="str">
        <f t="shared" si="3"/>
        <v>insert into game (matchid, matchdate, game_type, country) values (489, '2000-09-14', 2, 61);</v>
      </c>
    </row>
    <row r="28" spans="1:7" x14ac:dyDescent="0.25">
      <c r="A28">
        <f t="shared" si="4"/>
        <v>490</v>
      </c>
      <c r="B28" s="2" t="str">
        <f>"2000-09-17"</f>
        <v>2000-09-17</v>
      </c>
      <c r="C28">
        <v>2</v>
      </c>
      <c r="D28">
        <f t="shared" si="5"/>
        <v>61</v>
      </c>
      <c r="E28">
        <v>11</v>
      </c>
      <c r="G28" t="str">
        <f t="shared" si="3"/>
        <v>insert into game (matchid, matchdate, game_type, country) values (490, '2000-09-17', 2, 61);</v>
      </c>
    </row>
    <row r="29" spans="1:7" x14ac:dyDescent="0.25">
      <c r="A29">
        <f t="shared" si="4"/>
        <v>491</v>
      </c>
      <c r="B29" s="2" t="str">
        <f>"2000-09-17"</f>
        <v>2000-09-17</v>
      </c>
      <c r="C29">
        <v>2</v>
      </c>
      <c r="D29">
        <f t="shared" si="5"/>
        <v>61</v>
      </c>
      <c r="E29">
        <v>12</v>
      </c>
      <c r="G29" t="str">
        <f t="shared" si="3"/>
        <v>insert into game (matchid, matchdate, game_type, country) values (491, '2000-09-17', 2, 61);</v>
      </c>
    </row>
    <row r="30" spans="1:7" x14ac:dyDescent="0.25">
      <c r="A30">
        <f t="shared" si="4"/>
        <v>492</v>
      </c>
      <c r="B30" s="2" t="str">
        <f>"2000-09-20"</f>
        <v>2000-09-20</v>
      </c>
      <c r="C30">
        <v>2</v>
      </c>
      <c r="D30">
        <f t="shared" si="5"/>
        <v>61</v>
      </c>
      <c r="E30">
        <v>19</v>
      </c>
      <c r="G30" t="str">
        <f t="shared" si="3"/>
        <v>insert into game (matchid, matchdate, game_type, country) values (492, '2000-09-20', 2, 61);</v>
      </c>
    </row>
    <row r="31" spans="1:7" x14ac:dyDescent="0.25">
      <c r="A31">
        <f t="shared" si="4"/>
        <v>493</v>
      </c>
      <c r="B31" s="2" t="str">
        <f>"2000-09-20"</f>
        <v>2000-09-20</v>
      </c>
      <c r="C31">
        <v>2</v>
      </c>
      <c r="D31">
        <f t="shared" si="5"/>
        <v>61</v>
      </c>
      <c r="E31">
        <v>20</v>
      </c>
      <c r="G31" t="str">
        <f t="shared" si="3"/>
        <v>insert into game (matchid, matchdate, game_type, country) values (493, '2000-09-20', 2, 61);</v>
      </c>
    </row>
    <row r="32" spans="1:7" x14ac:dyDescent="0.25">
      <c r="A32">
        <f t="shared" si="4"/>
        <v>494</v>
      </c>
      <c r="B32" s="2" t="str">
        <f>"2000-09-13"</f>
        <v>2000-09-13</v>
      </c>
      <c r="C32">
        <v>2</v>
      </c>
      <c r="D32">
        <f t="shared" si="5"/>
        <v>61</v>
      </c>
      <c r="E32">
        <v>5</v>
      </c>
      <c r="G32" t="str">
        <f t="shared" si="3"/>
        <v>insert into game (matchid, matchdate, game_type, country) values (494, '2000-09-13', 2, 61);</v>
      </c>
    </row>
    <row r="33" spans="1:7" x14ac:dyDescent="0.25">
      <c r="A33">
        <f t="shared" si="4"/>
        <v>495</v>
      </c>
      <c r="B33" s="2" t="str">
        <f>"2000-09-13"</f>
        <v>2000-09-13</v>
      </c>
      <c r="C33">
        <v>2</v>
      </c>
      <c r="D33">
        <f t="shared" si="5"/>
        <v>61</v>
      </c>
      <c r="E33">
        <v>6</v>
      </c>
      <c r="G33" t="str">
        <f t="shared" si="3"/>
        <v>insert into game (matchid, matchdate, game_type, country) values (495, '2000-09-13', 2, 61);</v>
      </c>
    </row>
    <row r="34" spans="1:7" x14ac:dyDescent="0.25">
      <c r="A34">
        <f t="shared" si="4"/>
        <v>496</v>
      </c>
      <c r="B34" s="2" t="str">
        <f>"2000-09-16"</f>
        <v>2000-09-16</v>
      </c>
      <c r="C34">
        <v>2</v>
      </c>
      <c r="D34">
        <f t="shared" si="5"/>
        <v>61</v>
      </c>
      <c r="E34">
        <v>13</v>
      </c>
      <c r="G34" t="str">
        <f t="shared" si="3"/>
        <v>insert into game (matchid, matchdate, game_type, country) values (496, '2000-09-16', 2, 61);</v>
      </c>
    </row>
    <row r="35" spans="1:7" x14ac:dyDescent="0.25">
      <c r="A35">
        <f t="shared" si="4"/>
        <v>497</v>
      </c>
      <c r="B35" s="2" t="str">
        <f>"2000-09-16"</f>
        <v>2000-09-16</v>
      </c>
      <c r="C35">
        <v>2</v>
      </c>
      <c r="D35">
        <f t="shared" si="5"/>
        <v>61</v>
      </c>
      <c r="E35">
        <v>14</v>
      </c>
      <c r="G35" t="str">
        <f t="shared" si="3"/>
        <v>insert into game (matchid, matchdate, game_type, country) values (497, '2000-09-16', 2, 61);</v>
      </c>
    </row>
    <row r="36" spans="1:7" x14ac:dyDescent="0.25">
      <c r="A36">
        <f t="shared" si="4"/>
        <v>498</v>
      </c>
      <c r="B36" s="2" t="str">
        <f>"2000-09-19"</f>
        <v>2000-09-19</v>
      </c>
      <c r="C36">
        <v>2</v>
      </c>
      <c r="D36">
        <f t="shared" si="5"/>
        <v>61</v>
      </c>
      <c r="E36">
        <v>21</v>
      </c>
      <c r="G36" t="str">
        <f t="shared" si="3"/>
        <v>insert into game (matchid, matchdate, game_type, country) values (498, '2000-09-19', 2, 61);</v>
      </c>
    </row>
    <row r="37" spans="1:7" x14ac:dyDescent="0.25">
      <c r="A37">
        <f t="shared" si="4"/>
        <v>499</v>
      </c>
      <c r="B37" s="2" t="str">
        <f>"2000-09-19"</f>
        <v>2000-09-19</v>
      </c>
      <c r="C37">
        <v>2</v>
      </c>
      <c r="D37">
        <f t="shared" si="5"/>
        <v>61</v>
      </c>
      <c r="E37">
        <v>22</v>
      </c>
      <c r="G37" t="str">
        <f t="shared" si="3"/>
        <v>insert into game (matchid, matchdate, game_type, country) values (499, '2000-09-19', 2, 61);</v>
      </c>
    </row>
    <row r="38" spans="1:7" x14ac:dyDescent="0.25">
      <c r="A38">
        <f t="shared" si="4"/>
        <v>500</v>
      </c>
      <c r="B38" s="2" t="str">
        <f>"2000-09-14"</f>
        <v>2000-09-14</v>
      </c>
      <c r="C38">
        <v>2</v>
      </c>
      <c r="D38">
        <f t="shared" si="5"/>
        <v>61</v>
      </c>
      <c r="E38">
        <v>7</v>
      </c>
      <c r="G38" t="str">
        <f t="shared" si="3"/>
        <v>insert into game (matchid, matchdate, game_type, country) values (500, '2000-09-14', 2, 61);</v>
      </c>
    </row>
    <row r="39" spans="1:7" x14ac:dyDescent="0.25">
      <c r="A39">
        <f t="shared" si="4"/>
        <v>501</v>
      </c>
      <c r="B39" s="2" t="str">
        <f>"2000-09-14"</f>
        <v>2000-09-14</v>
      </c>
      <c r="C39">
        <v>2</v>
      </c>
      <c r="D39">
        <f t="shared" si="5"/>
        <v>61</v>
      </c>
      <c r="E39">
        <v>8</v>
      </c>
      <c r="G39" t="str">
        <f t="shared" si="3"/>
        <v>insert into game (matchid, matchdate, game_type, country) values (501, '2000-09-14', 2, 61);</v>
      </c>
    </row>
    <row r="40" spans="1:7" x14ac:dyDescent="0.25">
      <c r="A40">
        <f t="shared" si="4"/>
        <v>502</v>
      </c>
      <c r="B40" s="2" t="str">
        <f>"2000-09-17"</f>
        <v>2000-09-17</v>
      </c>
      <c r="C40">
        <v>2</v>
      </c>
      <c r="D40">
        <f t="shared" si="5"/>
        <v>61</v>
      </c>
      <c r="E40">
        <v>15</v>
      </c>
      <c r="G40" t="str">
        <f t="shared" si="3"/>
        <v>insert into game (matchid, matchdate, game_type, country) values (502, '2000-09-17', 2, 61);</v>
      </c>
    </row>
    <row r="41" spans="1:7" x14ac:dyDescent="0.25">
      <c r="A41">
        <f t="shared" si="4"/>
        <v>503</v>
      </c>
      <c r="B41" s="2" t="str">
        <f>"2000-09-17"</f>
        <v>2000-09-17</v>
      </c>
      <c r="C41">
        <v>2</v>
      </c>
      <c r="D41">
        <f t="shared" si="5"/>
        <v>61</v>
      </c>
      <c r="E41">
        <v>16</v>
      </c>
      <c r="G41" t="str">
        <f t="shared" si="3"/>
        <v>insert into game (matchid, matchdate, game_type, country) values (503, '2000-09-17', 2, 61);</v>
      </c>
    </row>
    <row r="42" spans="1:7" x14ac:dyDescent="0.25">
      <c r="A42">
        <f t="shared" si="4"/>
        <v>504</v>
      </c>
      <c r="B42" s="2" t="str">
        <f>"2000-09-20"</f>
        <v>2000-09-20</v>
      </c>
      <c r="C42">
        <v>2</v>
      </c>
      <c r="D42">
        <f t="shared" si="5"/>
        <v>61</v>
      </c>
      <c r="E42">
        <v>23</v>
      </c>
      <c r="G42" t="str">
        <f t="shared" si="3"/>
        <v>insert into game (matchid, matchdate, game_type, country) values (504, '2000-09-20', 2, 61);</v>
      </c>
    </row>
    <row r="43" spans="1:7" x14ac:dyDescent="0.25">
      <c r="A43">
        <f t="shared" si="4"/>
        <v>505</v>
      </c>
      <c r="B43" s="2" t="str">
        <f>"2000-09-20"</f>
        <v>2000-09-20</v>
      </c>
      <c r="C43">
        <v>2</v>
      </c>
      <c r="D43">
        <f t="shared" si="5"/>
        <v>61</v>
      </c>
      <c r="E43">
        <v>24</v>
      </c>
      <c r="G43" t="str">
        <f t="shared" si="3"/>
        <v>insert into game (matchid, matchdate, game_type, country) values (505, '2000-09-20', 2, 61);</v>
      </c>
    </row>
    <row r="44" spans="1:7" x14ac:dyDescent="0.25">
      <c r="A44">
        <f t="shared" si="4"/>
        <v>506</v>
      </c>
      <c r="B44" s="2" t="str">
        <f>"2000-09-23"</f>
        <v>2000-09-23</v>
      </c>
      <c r="C44">
        <v>3</v>
      </c>
      <c r="D44">
        <f t="shared" si="5"/>
        <v>61</v>
      </c>
      <c r="E44">
        <v>25</v>
      </c>
      <c r="G44" t="str">
        <f t="shared" si="3"/>
        <v>insert into game (matchid, matchdate, game_type, country) values (506, '2000-09-23', 3, 61);</v>
      </c>
    </row>
    <row r="45" spans="1:7" x14ac:dyDescent="0.25">
      <c r="A45">
        <f t="shared" si="4"/>
        <v>507</v>
      </c>
      <c r="B45" s="2" t="str">
        <f>"2000-09-23"</f>
        <v>2000-09-23</v>
      </c>
      <c r="C45">
        <v>3</v>
      </c>
      <c r="D45">
        <f t="shared" si="5"/>
        <v>61</v>
      </c>
      <c r="E45">
        <v>26</v>
      </c>
      <c r="G45" t="str">
        <f t="shared" si="3"/>
        <v>insert into game (matchid, matchdate, game_type, country) values (507, '2000-09-23', 3, 61);</v>
      </c>
    </row>
    <row r="46" spans="1:7" x14ac:dyDescent="0.25">
      <c r="A46">
        <f t="shared" si="4"/>
        <v>508</v>
      </c>
      <c r="B46" s="2" t="str">
        <f>"2000-09-23"</f>
        <v>2000-09-23</v>
      </c>
      <c r="C46">
        <v>3</v>
      </c>
      <c r="D46">
        <f t="shared" si="5"/>
        <v>61</v>
      </c>
      <c r="E46">
        <v>27</v>
      </c>
      <c r="G46" t="str">
        <f t="shared" si="3"/>
        <v>insert into game (matchid, matchdate, game_type, country) values (508, '2000-09-23', 3, 61);</v>
      </c>
    </row>
    <row r="47" spans="1:7" x14ac:dyDescent="0.25">
      <c r="A47">
        <f t="shared" si="4"/>
        <v>509</v>
      </c>
      <c r="B47" s="2" t="str">
        <f>"2000-09-23"</f>
        <v>2000-09-23</v>
      </c>
      <c r="C47">
        <v>3</v>
      </c>
      <c r="D47">
        <f t="shared" si="5"/>
        <v>61</v>
      </c>
      <c r="E47">
        <v>28</v>
      </c>
      <c r="G47" t="str">
        <f t="shared" si="3"/>
        <v>insert into game (matchid, matchdate, game_type, country) values (509, '2000-09-23', 3, 61);</v>
      </c>
    </row>
    <row r="48" spans="1:7" x14ac:dyDescent="0.25">
      <c r="A48">
        <f t="shared" si="4"/>
        <v>510</v>
      </c>
      <c r="B48" s="2" t="str">
        <f>"2000-09-26"</f>
        <v>2000-09-26</v>
      </c>
      <c r="C48">
        <v>4</v>
      </c>
      <c r="D48">
        <f t="shared" si="5"/>
        <v>61</v>
      </c>
      <c r="E48">
        <v>29</v>
      </c>
      <c r="G48" t="str">
        <f t="shared" si="3"/>
        <v>insert into game (matchid, matchdate, game_type, country) values (510, '2000-09-26', 4, 61);</v>
      </c>
    </row>
    <row r="49" spans="1:7" x14ac:dyDescent="0.25">
      <c r="A49">
        <f t="shared" si="4"/>
        <v>511</v>
      </c>
      <c r="B49" s="2" t="str">
        <f>"2000-09-26"</f>
        <v>2000-09-26</v>
      </c>
      <c r="C49">
        <v>4</v>
      </c>
      <c r="D49">
        <f t="shared" si="5"/>
        <v>61</v>
      </c>
      <c r="E49">
        <v>30</v>
      </c>
      <c r="G49" t="str">
        <f t="shared" si="3"/>
        <v>insert into game (matchid, matchdate, game_type, country) values (511, '2000-09-26', 4, 61);</v>
      </c>
    </row>
    <row r="50" spans="1:7" x14ac:dyDescent="0.25">
      <c r="A50">
        <f t="shared" si="4"/>
        <v>512</v>
      </c>
      <c r="B50" s="2" t="str">
        <f>"2000-09-29"</f>
        <v>2000-09-29</v>
      </c>
      <c r="C50">
        <v>13</v>
      </c>
      <c r="D50">
        <f t="shared" si="5"/>
        <v>61</v>
      </c>
      <c r="E50">
        <v>31</v>
      </c>
      <c r="G50" t="str">
        <f t="shared" si="3"/>
        <v>insert into game (matchid, matchdate, game_type, country) values (512, '2000-09-29', 13, 61);</v>
      </c>
    </row>
    <row r="51" spans="1:7" x14ac:dyDescent="0.25">
      <c r="A51">
        <f t="shared" si="4"/>
        <v>513</v>
      </c>
      <c r="B51" s="2" t="str">
        <f>"2000-09-30"</f>
        <v>2000-09-30</v>
      </c>
      <c r="C51">
        <v>14</v>
      </c>
      <c r="D51">
        <f t="shared" si="5"/>
        <v>61</v>
      </c>
      <c r="E51">
        <v>32</v>
      </c>
      <c r="G51" t="str">
        <f t="shared" si="3"/>
        <v>insert into game (matchid, matchdate, game_type, country) values (513, '2000-09-30', 14, 61);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'1996'!A189 + 1</f>
        <v>2067</v>
      </c>
      <c r="B54" s="3">
        <f>A20</f>
        <v>482</v>
      </c>
      <c r="C54" s="3">
        <v>61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(2067, 482, 61, 0, 0, 2);</v>
      </c>
    </row>
    <row r="55" spans="1:7" x14ac:dyDescent="0.25">
      <c r="A55" s="3">
        <f>A54+1</f>
        <v>2068</v>
      </c>
      <c r="B55" s="3">
        <f>B54</f>
        <v>482</v>
      </c>
      <c r="C55" s="3">
        <v>61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(2068, 482, 61, 0, 0, 1);</v>
      </c>
    </row>
    <row r="56" spans="1:7" x14ac:dyDescent="0.25">
      <c r="A56" s="3">
        <f t="shared" ref="A56:A119" si="7">A55+1</f>
        <v>2069</v>
      </c>
      <c r="B56" s="3">
        <f>B54</f>
        <v>482</v>
      </c>
      <c r="C56" s="3">
        <v>39</v>
      </c>
      <c r="D56" s="3">
        <v>1</v>
      </c>
      <c r="E56" s="3">
        <v>3</v>
      </c>
      <c r="F56" s="3">
        <v>2</v>
      </c>
      <c r="G56" s="3" t="str">
        <f t="shared" si="6"/>
        <v>insert into game_score (id, matchid, squad, goals, points, time_type) values (2069, 482, 39, 1, 3, 2);</v>
      </c>
    </row>
    <row r="57" spans="1:7" x14ac:dyDescent="0.25">
      <c r="A57" s="3">
        <f t="shared" si="7"/>
        <v>2070</v>
      </c>
      <c r="B57" s="3">
        <f>B54</f>
        <v>482</v>
      </c>
      <c r="C57" s="3">
        <v>39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(2070, 482, 39, 0, 0, 1);</v>
      </c>
    </row>
    <row r="58" spans="1:7" x14ac:dyDescent="0.25">
      <c r="A58" s="4">
        <f t="shared" si="7"/>
        <v>2071</v>
      </c>
      <c r="B58" s="4">
        <f>B54+1</f>
        <v>483</v>
      </c>
      <c r="C58" s="4">
        <v>234</v>
      </c>
      <c r="D58" s="4">
        <v>3</v>
      </c>
      <c r="E58" s="4">
        <v>1</v>
      </c>
      <c r="F58" s="4">
        <v>2</v>
      </c>
      <c r="G58" s="4" t="str">
        <f t="shared" si="6"/>
        <v>insert into game_score (id, matchid, squad, goals, points, time_type) values (2071, 483, 234, 3, 1, 2);</v>
      </c>
    </row>
    <row r="59" spans="1:7" x14ac:dyDescent="0.25">
      <c r="A59" s="4">
        <f t="shared" si="7"/>
        <v>2072</v>
      </c>
      <c r="B59" s="4">
        <f>B58</f>
        <v>483</v>
      </c>
      <c r="C59" s="4">
        <v>234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(2072, 483, 234, 0, 0, 1);</v>
      </c>
    </row>
    <row r="60" spans="1:7" x14ac:dyDescent="0.25">
      <c r="A60" s="4">
        <f t="shared" si="7"/>
        <v>2073</v>
      </c>
      <c r="B60" s="4">
        <f>B58</f>
        <v>483</v>
      </c>
      <c r="C60" s="4">
        <v>504</v>
      </c>
      <c r="D60" s="4">
        <v>3</v>
      </c>
      <c r="E60" s="4">
        <v>1</v>
      </c>
      <c r="F60" s="4">
        <v>2</v>
      </c>
      <c r="G60" s="4" t="str">
        <f t="shared" si="6"/>
        <v>insert into game_score (id, matchid, squad, goals, points, time_type) values (2073, 483, 504, 3, 1, 2);</v>
      </c>
    </row>
    <row r="61" spans="1:7" x14ac:dyDescent="0.25">
      <c r="A61" s="4">
        <f t="shared" si="7"/>
        <v>2074</v>
      </c>
      <c r="B61" s="4">
        <f>B58</f>
        <v>483</v>
      </c>
      <c r="C61" s="4">
        <v>504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(2074, 483, 504, 1, 0, 1);</v>
      </c>
    </row>
    <row r="62" spans="1:7" x14ac:dyDescent="0.25">
      <c r="A62" s="3">
        <f t="shared" si="7"/>
        <v>2075</v>
      </c>
      <c r="B62" s="3">
        <f>B58+1</f>
        <v>484</v>
      </c>
      <c r="C62" s="3">
        <v>61</v>
      </c>
      <c r="D62" s="3">
        <v>2</v>
      </c>
      <c r="E62" s="3">
        <v>0</v>
      </c>
      <c r="F62" s="3">
        <v>2</v>
      </c>
      <c r="G62" s="3" t="str">
        <f t="shared" si="6"/>
        <v>insert into game_score (id, matchid, squad, goals, points, time_type) values (2075, 484, 61, 2, 0, 2);</v>
      </c>
    </row>
    <row r="63" spans="1:7" x14ac:dyDescent="0.25">
      <c r="A63" s="3">
        <f t="shared" si="7"/>
        <v>2076</v>
      </c>
      <c r="B63" s="3">
        <f>B62</f>
        <v>484</v>
      </c>
      <c r="C63" s="3">
        <v>61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(2076, 484, 61, 2, 0, 1);</v>
      </c>
    </row>
    <row r="64" spans="1:7" x14ac:dyDescent="0.25">
      <c r="A64" s="3">
        <f t="shared" si="7"/>
        <v>2077</v>
      </c>
      <c r="B64" s="3">
        <f>B62</f>
        <v>484</v>
      </c>
      <c r="C64" s="3">
        <v>234</v>
      </c>
      <c r="D64" s="3">
        <v>3</v>
      </c>
      <c r="E64" s="3">
        <v>3</v>
      </c>
      <c r="F64" s="3">
        <v>2</v>
      </c>
      <c r="G64" s="3" t="str">
        <f t="shared" si="6"/>
        <v>insert into game_score (id, matchid, squad, goals, points, time_type) values (2077, 484, 234, 3, 3, 2);</v>
      </c>
    </row>
    <row r="65" spans="1:7" x14ac:dyDescent="0.25">
      <c r="A65" s="3">
        <f t="shared" si="7"/>
        <v>2078</v>
      </c>
      <c r="B65" s="3">
        <f>B62</f>
        <v>484</v>
      </c>
      <c r="C65" s="3">
        <v>234</v>
      </c>
      <c r="D65" s="3">
        <v>2</v>
      </c>
      <c r="E65" s="3">
        <v>0</v>
      </c>
      <c r="F65" s="3">
        <v>1</v>
      </c>
      <c r="G65" s="3" t="str">
        <f t="shared" si="6"/>
        <v>insert into game_score (id, matchid, squad, goals, points, time_type) values (2078, 484, 234, 2, 0, 1);</v>
      </c>
    </row>
    <row r="66" spans="1:7" x14ac:dyDescent="0.25">
      <c r="A66" s="4">
        <f t="shared" si="7"/>
        <v>2079</v>
      </c>
      <c r="B66" s="4">
        <f>B62+1</f>
        <v>485</v>
      </c>
      <c r="C66" s="4">
        <v>39</v>
      </c>
      <c r="D66" s="6">
        <v>3</v>
      </c>
      <c r="E66" s="6">
        <v>3</v>
      </c>
      <c r="F66" s="4">
        <v>2</v>
      </c>
      <c r="G66" s="4" t="str">
        <f t="shared" si="6"/>
        <v>insert into game_score (id, matchid, squad, goals, points, time_type) values (2079, 485, 39, 3, 3, 2);</v>
      </c>
    </row>
    <row r="67" spans="1:7" x14ac:dyDescent="0.25">
      <c r="A67" s="4">
        <f t="shared" si="7"/>
        <v>2080</v>
      </c>
      <c r="B67" s="4">
        <f>B66</f>
        <v>485</v>
      </c>
      <c r="C67" s="4">
        <v>39</v>
      </c>
      <c r="D67" s="6">
        <v>3</v>
      </c>
      <c r="E67" s="6">
        <v>0</v>
      </c>
      <c r="F67" s="4">
        <v>1</v>
      </c>
      <c r="G67" s="4" t="str">
        <f t="shared" si="6"/>
        <v>insert into game_score (id, matchid, squad, goals, points, time_type) values (2080, 485, 39, 3, 0, 1);</v>
      </c>
    </row>
    <row r="68" spans="1:7" x14ac:dyDescent="0.25">
      <c r="A68" s="4">
        <f t="shared" si="7"/>
        <v>2081</v>
      </c>
      <c r="B68" s="4">
        <f>B66</f>
        <v>485</v>
      </c>
      <c r="C68" s="4">
        <v>504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(2081, 485, 504, 1, 0, 2);</v>
      </c>
    </row>
    <row r="69" spans="1:7" x14ac:dyDescent="0.25">
      <c r="A69" s="4">
        <f t="shared" si="7"/>
        <v>2082</v>
      </c>
      <c r="B69" s="4">
        <f>B66</f>
        <v>485</v>
      </c>
      <c r="C69" s="4">
        <v>504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(2082, 485, 504, 1, 0, 1);</v>
      </c>
    </row>
    <row r="70" spans="1:7" x14ac:dyDescent="0.25">
      <c r="A70" s="3">
        <f t="shared" si="7"/>
        <v>2083</v>
      </c>
      <c r="B70" s="3">
        <f>B66+1</f>
        <v>486</v>
      </c>
      <c r="C70" s="3">
        <v>61</v>
      </c>
      <c r="D70" s="5">
        <v>1</v>
      </c>
      <c r="E70" s="5">
        <v>0</v>
      </c>
      <c r="F70" s="3">
        <v>2</v>
      </c>
      <c r="G70" s="3" t="str">
        <f t="shared" si="6"/>
        <v>insert into game_score (id, matchid, squad, goals, points, time_type) values (2083, 486, 61, 1, 0, 2);</v>
      </c>
    </row>
    <row r="71" spans="1:7" x14ac:dyDescent="0.25">
      <c r="A71" s="3">
        <f t="shared" si="7"/>
        <v>2084</v>
      </c>
      <c r="B71" s="3">
        <f>B70</f>
        <v>486</v>
      </c>
      <c r="C71" s="3">
        <v>61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(2084, 486, 61, 0, 0, 1);</v>
      </c>
    </row>
    <row r="72" spans="1:7" x14ac:dyDescent="0.25">
      <c r="A72" s="3">
        <f t="shared" si="7"/>
        <v>2085</v>
      </c>
      <c r="B72" s="3">
        <f>B70</f>
        <v>486</v>
      </c>
      <c r="C72" s="3">
        <v>504</v>
      </c>
      <c r="D72" s="5">
        <v>2</v>
      </c>
      <c r="E72" s="5">
        <v>3</v>
      </c>
      <c r="F72" s="3">
        <v>2</v>
      </c>
      <c r="G72" s="3" t="str">
        <f t="shared" si="6"/>
        <v>insert into game_score (id, matchid, squad, goals, points, time_type) values (2085, 486, 504, 2, 3, 2);</v>
      </c>
    </row>
    <row r="73" spans="1:7" x14ac:dyDescent="0.25">
      <c r="A73" s="3">
        <f t="shared" si="7"/>
        <v>2086</v>
      </c>
      <c r="B73" s="3">
        <f>B70</f>
        <v>486</v>
      </c>
      <c r="C73" s="3">
        <v>504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(2086, 486, 504, 1, 0, 1);</v>
      </c>
    </row>
    <row r="74" spans="1:7" x14ac:dyDescent="0.25">
      <c r="A74" s="4">
        <f t="shared" si="7"/>
        <v>2087</v>
      </c>
      <c r="B74" s="4">
        <f>B70+1</f>
        <v>487</v>
      </c>
      <c r="C74" s="4">
        <v>39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(2087, 487, 39, 1, 1, 2);</v>
      </c>
    </row>
    <row r="75" spans="1:7" x14ac:dyDescent="0.25">
      <c r="A75" s="4">
        <f t="shared" si="7"/>
        <v>2088</v>
      </c>
      <c r="B75" s="4">
        <f>B74</f>
        <v>487</v>
      </c>
      <c r="C75" s="4">
        <v>39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(2088, 487, 39, 0, 0, 1);</v>
      </c>
    </row>
    <row r="76" spans="1:7" x14ac:dyDescent="0.25">
      <c r="A76" s="4">
        <f t="shared" si="7"/>
        <v>2089</v>
      </c>
      <c r="B76" s="4">
        <f>B74</f>
        <v>487</v>
      </c>
      <c r="C76" s="4">
        <v>234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(2089, 487, 234, 1, 1, 2);</v>
      </c>
    </row>
    <row r="77" spans="1:7" x14ac:dyDescent="0.25">
      <c r="A77" s="4">
        <f t="shared" si="7"/>
        <v>2090</v>
      </c>
      <c r="B77" s="4">
        <f>B74</f>
        <v>487</v>
      </c>
      <c r="C77" s="4">
        <v>234</v>
      </c>
      <c r="D77" s="6">
        <v>1</v>
      </c>
      <c r="E77" s="6">
        <v>0</v>
      </c>
      <c r="F77" s="4">
        <v>1</v>
      </c>
      <c r="G77" s="4" t="str">
        <f t="shared" si="6"/>
        <v>insert into game_score (id, matchid, squad, goals, points, time_type) values (2090, 487, 234, 1, 0, 1);</v>
      </c>
    </row>
    <row r="78" spans="1:7" x14ac:dyDescent="0.25">
      <c r="A78" s="3">
        <f t="shared" si="7"/>
        <v>2091</v>
      </c>
      <c r="B78" s="3">
        <f>B74+1</f>
        <v>488</v>
      </c>
      <c r="C78" s="3">
        <v>82</v>
      </c>
      <c r="D78" s="5">
        <v>0</v>
      </c>
      <c r="E78" s="5">
        <v>0</v>
      </c>
      <c r="F78" s="3">
        <v>2</v>
      </c>
      <c r="G78" s="3" t="str">
        <f t="shared" si="6"/>
        <v>insert into game_score (id, matchid, squad, goals, points, time_type) values (2091, 488, 82, 0, 0, 2);</v>
      </c>
    </row>
    <row r="79" spans="1:7" x14ac:dyDescent="0.25">
      <c r="A79" s="3">
        <f t="shared" si="7"/>
        <v>2092</v>
      </c>
      <c r="B79" s="3">
        <f>B78</f>
        <v>488</v>
      </c>
      <c r="C79" s="3">
        <v>82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(2092, 488, 82, 0, 0, 1);</v>
      </c>
    </row>
    <row r="80" spans="1:7" x14ac:dyDescent="0.25">
      <c r="A80" s="3">
        <f t="shared" si="7"/>
        <v>2093</v>
      </c>
      <c r="B80" s="3">
        <f>B78</f>
        <v>488</v>
      </c>
      <c r="C80" s="3">
        <v>34</v>
      </c>
      <c r="D80" s="5">
        <v>3</v>
      </c>
      <c r="E80" s="5">
        <v>3</v>
      </c>
      <c r="F80" s="3">
        <v>2</v>
      </c>
      <c r="G80" s="3" t="str">
        <f t="shared" si="6"/>
        <v>insert into game_score (id, matchid, squad, goals, points, time_type) values (2093, 488, 34, 3, 3, 2);</v>
      </c>
    </row>
    <row r="81" spans="1:7" x14ac:dyDescent="0.25">
      <c r="A81" s="3">
        <f t="shared" si="7"/>
        <v>2094</v>
      </c>
      <c r="B81" s="3">
        <f>B78</f>
        <v>488</v>
      </c>
      <c r="C81" s="3">
        <v>34</v>
      </c>
      <c r="D81" s="5">
        <v>3</v>
      </c>
      <c r="E81" s="5">
        <v>0</v>
      </c>
      <c r="F81" s="3">
        <v>1</v>
      </c>
      <c r="G81" s="3" t="str">
        <f t="shared" si="6"/>
        <v>insert into game_score (id, matchid, squad, goals, points, time_type) values (2094, 488, 34, 3, 0, 1);</v>
      </c>
    </row>
    <row r="82" spans="1:7" x14ac:dyDescent="0.25">
      <c r="A82" s="4">
        <f t="shared" si="7"/>
        <v>2095</v>
      </c>
      <c r="B82" s="4">
        <f>B78+1</f>
        <v>489</v>
      </c>
      <c r="C82" s="4">
        <v>212</v>
      </c>
      <c r="D82" s="6">
        <v>1</v>
      </c>
      <c r="E82" s="6">
        <v>0</v>
      </c>
      <c r="F82" s="4">
        <v>2</v>
      </c>
      <c r="G82" s="4" t="str">
        <f t="shared" si="6"/>
        <v>insert into game_score (id, matchid, squad, goals, points, time_type) values (2095, 489, 212, 1, 0, 2);</v>
      </c>
    </row>
    <row r="83" spans="1:7" x14ac:dyDescent="0.25">
      <c r="A83" s="4">
        <f t="shared" si="7"/>
        <v>2096</v>
      </c>
      <c r="B83" s="4">
        <f>B82</f>
        <v>489</v>
      </c>
      <c r="C83" s="4">
        <v>212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(2096, 489, 212, 0, 0, 1);</v>
      </c>
    </row>
    <row r="84" spans="1:7" x14ac:dyDescent="0.25">
      <c r="A84" s="4">
        <f t="shared" si="7"/>
        <v>2097</v>
      </c>
      <c r="B84" s="4">
        <f>B82</f>
        <v>489</v>
      </c>
      <c r="C84" s="4">
        <v>56</v>
      </c>
      <c r="D84" s="6">
        <v>4</v>
      </c>
      <c r="E84" s="6">
        <v>3</v>
      </c>
      <c r="F84" s="4">
        <v>2</v>
      </c>
      <c r="G84" s="4" t="str">
        <f t="shared" si="6"/>
        <v>insert into game_score (id, matchid, squad, goals, points, time_type) values (2097, 489, 56, 4, 3, 2);</v>
      </c>
    </row>
    <row r="85" spans="1:7" x14ac:dyDescent="0.25">
      <c r="A85" s="4">
        <f t="shared" si="7"/>
        <v>2098</v>
      </c>
      <c r="B85" s="4">
        <f>B82</f>
        <v>489</v>
      </c>
      <c r="C85" s="4">
        <v>56</v>
      </c>
      <c r="D85" s="6">
        <v>2</v>
      </c>
      <c r="E85" s="6">
        <v>0</v>
      </c>
      <c r="F85" s="4">
        <v>1</v>
      </c>
      <c r="G85" s="4" t="str">
        <f t="shared" si="6"/>
        <v>insert into game_score (id, matchid, squad, goals, points, time_type) values (2098, 489, 56, 2, 0, 1);</v>
      </c>
    </row>
    <row r="86" spans="1:7" x14ac:dyDescent="0.25">
      <c r="A86" s="3">
        <f t="shared" si="7"/>
        <v>2099</v>
      </c>
      <c r="B86" s="3">
        <f>B82+1</f>
        <v>490</v>
      </c>
      <c r="C86" s="3">
        <v>82</v>
      </c>
      <c r="D86" s="5">
        <v>1</v>
      </c>
      <c r="E86" s="5">
        <v>3</v>
      </c>
      <c r="F86" s="3">
        <v>2</v>
      </c>
      <c r="G86" s="3" t="str">
        <f t="shared" si="6"/>
        <v>insert into game_score (id, matchid, squad, goals, points, time_type) values (2099, 490, 82, 1, 3, 2);</v>
      </c>
    </row>
    <row r="87" spans="1:7" x14ac:dyDescent="0.25">
      <c r="A87" s="3">
        <f t="shared" si="7"/>
        <v>2100</v>
      </c>
      <c r="B87" s="3">
        <f>B86</f>
        <v>490</v>
      </c>
      <c r="C87" s="3">
        <v>82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(2100, 490, 82, 0, 0, 1);</v>
      </c>
    </row>
    <row r="88" spans="1:7" x14ac:dyDescent="0.25">
      <c r="A88" s="3">
        <f t="shared" si="7"/>
        <v>2101</v>
      </c>
      <c r="B88" s="3">
        <f>B86</f>
        <v>490</v>
      </c>
      <c r="C88" s="3">
        <v>212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(2101, 490, 212, 0, 0, 2);</v>
      </c>
    </row>
    <row r="89" spans="1:7" x14ac:dyDescent="0.25">
      <c r="A89" s="3">
        <f t="shared" si="7"/>
        <v>2102</v>
      </c>
      <c r="B89" s="3">
        <f>B86</f>
        <v>490</v>
      </c>
      <c r="C89" s="3">
        <v>212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(2102, 490, 212, 0, 0, 1);</v>
      </c>
    </row>
    <row r="90" spans="1:7" x14ac:dyDescent="0.25">
      <c r="A90" s="4">
        <f t="shared" si="7"/>
        <v>2103</v>
      </c>
      <c r="B90" s="4">
        <f>B86+1</f>
        <v>491</v>
      </c>
      <c r="C90" s="4">
        <v>34</v>
      </c>
      <c r="D90" s="6">
        <v>1</v>
      </c>
      <c r="E90" s="6">
        <v>0</v>
      </c>
      <c r="F90" s="4">
        <v>2</v>
      </c>
      <c r="G90" s="4" t="str">
        <f t="shared" si="6"/>
        <v>insert into game_score (id, matchid, squad, goals, points, time_type) values (2103, 491, 34, 1, 0, 2);</v>
      </c>
    </row>
    <row r="91" spans="1:7" x14ac:dyDescent="0.25">
      <c r="A91" s="4">
        <f t="shared" si="7"/>
        <v>2104</v>
      </c>
      <c r="B91" s="4">
        <f>B90</f>
        <v>491</v>
      </c>
      <c r="C91" s="4">
        <v>34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(2104, 491, 34, 0, 0, 1);</v>
      </c>
    </row>
    <row r="92" spans="1:7" x14ac:dyDescent="0.25">
      <c r="A92" s="4">
        <f t="shared" si="7"/>
        <v>2105</v>
      </c>
      <c r="B92" s="4">
        <f>B90</f>
        <v>491</v>
      </c>
      <c r="C92" s="4">
        <v>56</v>
      </c>
      <c r="D92" s="6">
        <v>3</v>
      </c>
      <c r="E92" s="6">
        <v>3</v>
      </c>
      <c r="F92" s="4">
        <v>2</v>
      </c>
      <c r="G92" s="4" t="str">
        <f t="shared" si="6"/>
        <v>insert into game_score (id, matchid, squad, goals, points, time_type) values (2105, 491, 56, 3, 3, 2);</v>
      </c>
    </row>
    <row r="93" spans="1:7" x14ac:dyDescent="0.25">
      <c r="A93" s="4">
        <f t="shared" si="7"/>
        <v>2106</v>
      </c>
      <c r="B93" s="4">
        <f>B90</f>
        <v>491</v>
      </c>
      <c r="C93" s="4">
        <v>56</v>
      </c>
      <c r="D93" s="6">
        <v>2</v>
      </c>
      <c r="E93" s="6">
        <v>0</v>
      </c>
      <c r="F93" s="4">
        <v>1</v>
      </c>
      <c r="G93" s="4" t="str">
        <f t="shared" si="6"/>
        <v>insert into game_score (id, matchid, squad, goals, points, time_type) values (2106, 491, 56, 2, 0, 1);</v>
      </c>
    </row>
    <row r="94" spans="1:7" x14ac:dyDescent="0.25">
      <c r="A94" s="3">
        <f t="shared" si="7"/>
        <v>2107</v>
      </c>
      <c r="B94" s="3">
        <f>B90+1</f>
        <v>492</v>
      </c>
      <c r="C94" s="3">
        <v>82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(2107, 492, 82, 1, 3, 2);</v>
      </c>
    </row>
    <row r="95" spans="1:7" x14ac:dyDescent="0.25">
      <c r="A95" s="3">
        <f t="shared" si="7"/>
        <v>2108</v>
      </c>
      <c r="B95" s="3">
        <f>B94</f>
        <v>492</v>
      </c>
      <c r="C95" s="3">
        <v>82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(2108, 492, 82, 1, 0, 1);</v>
      </c>
    </row>
    <row r="96" spans="1:7" x14ac:dyDescent="0.25">
      <c r="A96" s="3">
        <f t="shared" si="7"/>
        <v>2109</v>
      </c>
      <c r="B96" s="3">
        <f>B94</f>
        <v>492</v>
      </c>
      <c r="C96" s="3">
        <v>56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(2109, 492, 56, 0, 0, 2);</v>
      </c>
    </row>
    <row r="97" spans="1:7" x14ac:dyDescent="0.25">
      <c r="A97" s="3">
        <f t="shared" si="7"/>
        <v>2110</v>
      </c>
      <c r="B97" s="3">
        <f>B94</f>
        <v>492</v>
      </c>
      <c r="C97" s="3">
        <v>56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(2110, 492, 56, 0, 0, 1);</v>
      </c>
    </row>
    <row r="98" spans="1:7" x14ac:dyDescent="0.25">
      <c r="A98" s="4">
        <f t="shared" si="7"/>
        <v>2111</v>
      </c>
      <c r="B98" s="4">
        <f>B94+1</f>
        <v>493</v>
      </c>
      <c r="C98" s="4">
        <v>34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(2111, 493, 34, 2, 3, 2);</v>
      </c>
    </row>
    <row r="99" spans="1:7" x14ac:dyDescent="0.25">
      <c r="A99" s="4">
        <f t="shared" si="7"/>
        <v>2112</v>
      </c>
      <c r="B99" s="4">
        <f>B98</f>
        <v>493</v>
      </c>
      <c r="C99" s="4">
        <v>34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(2112, 493, 34, 1, 0, 1);</v>
      </c>
    </row>
    <row r="100" spans="1:7" x14ac:dyDescent="0.25">
      <c r="A100" s="4">
        <f t="shared" si="7"/>
        <v>2113</v>
      </c>
      <c r="B100" s="4">
        <f>B98</f>
        <v>493</v>
      </c>
      <c r="C100" s="4">
        <v>212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(2113, 493, 212, 0, 0, 2);</v>
      </c>
    </row>
    <row r="101" spans="1:7" x14ac:dyDescent="0.25">
      <c r="A101" s="4">
        <f t="shared" si="7"/>
        <v>2114</v>
      </c>
      <c r="B101" s="4">
        <f>B98</f>
        <v>493</v>
      </c>
      <c r="C101" s="4">
        <v>212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(2114, 493, 212, 0, 0, 1);</v>
      </c>
    </row>
    <row r="102" spans="1:7" x14ac:dyDescent="0.25">
      <c r="A102" s="3">
        <f t="shared" si="7"/>
        <v>2115</v>
      </c>
      <c r="B102" s="3">
        <f>B98+1</f>
        <v>494</v>
      </c>
      <c r="C102" s="3">
        <v>1</v>
      </c>
      <c r="D102" s="5">
        <v>2</v>
      </c>
      <c r="E102" s="5">
        <v>1</v>
      </c>
      <c r="F102" s="3">
        <v>2</v>
      </c>
      <c r="G102" s="3" t="str">
        <f t="shared" si="6"/>
        <v>insert into game_score (id, matchid, squad, goals, points, time_type) values (2115, 494, 1, 2, 1, 2);</v>
      </c>
    </row>
    <row r="103" spans="1:7" x14ac:dyDescent="0.25">
      <c r="A103" s="3">
        <f t="shared" si="7"/>
        <v>2116</v>
      </c>
      <c r="B103" s="3">
        <f>B102</f>
        <v>494</v>
      </c>
      <c r="C103" s="3">
        <v>1</v>
      </c>
      <c r="D103" s="5">
        <v>2</v>
      </c>
      <c r="E103" s="5">
        <v>0</v>
      </c>
      <c r="F103" s="3">
        <v>1</v>
      </c>
      <c r="G103" s="3" t="str">
        <f t="shared" si="6"/>
        <v>insert into game_score (id, matchid, squad, goals, points, time_type) values (2116, 494, 1, 2, 0, 1);</v>
      </c>
    </row>
    <row r="104" spans="1:7" x14ac:dyDescent="0.25">
      <c r="A104" s="3">
        <f t="shared" si="7"/>
        <v>2117</v>
      </c>
      <c r="B104" s="3">
        <f>B102</f>
        <v>494</v>
      </c>
      <c r="C104" s="3">
        <v>420</v>
      </c>
      <c r="D104" s="5">
        <v>2</v>
      </c>
      <c r="E104" s="5">
        <v>1</v>
      </c>
      <c r="F104" s="3">
        <v>2</v>
      </c>
      <c r="G104" s="3" t="str">
        <f t="shared" si="6"/>
        <v>insert into game_score (id, matchid, squad, goals, points, time_type) values (2117, 494, 420, 2, 1, 2);</v>
      </c>
    </row>
    <row r="105" spans="1:7" x14ac:dyDescent="0.25">
      <c r="A105" s="3">
        <f t="shared" si="7"/>
        <v>2118</v>
      </c>
      <c r="B105" s="3">
        <f>B102</f>
        <v>494</v>
      </c>
      <c r="C105" s="3">
        <v>420</v>
      </c>
      <c r="D105" s="5">
        <v>1</v>
      </c>
      <c r="E105" s="5">
        <v>0</v>
      </c>
      <c r="F105" s="3">
        <v>1</v>
      </c>
      <c r="G105" s="3" t="str">
        <f t="shared" si="6"/>
        <v>insert into game_score (id, matchid, squad, goals, points, time_type) values (2118, 494, 420, 1, 0, 1);</v>
      </c>
    </row>
    <row r="106" spans="1:7" x14ac:dyDescent="0.25">
      <c r="A106" s="4">
        <f t="shared" si="7"/>
        <v>2119</v>
      </c>
      <c r="B106" s="4">
        <f>B102+1</f>
        <v>495</v>
      </c>
      <c r="C106" s="4">
        <v>237</v>
      </c>
      <c r="D106" s="6">
        <v>3</v>
      </c>
      <c r="E106" s="6">
        <v>3</v>
      </c>
      <c r="F106" s="4">
        <v>2</v>
      </c>
      <c r="G106" s="4" t="str">
        <f t="shared" si="6"/>
        <v>insert into game_score (id, matchid, squad, goals, points, time_type) values (2119, 495, 237, 3, 3, 2);</v>
      </c>
    </row>
    <row r="107" spans="1:7" x14ac:dyDescent="0.25">
      <c r="A107" s="4">
        <f t="shared" si="7"/>
        <v>2120</v>
      </c>
      <c r="B107" s="4">
        <f>B106</f>
        <v>495</v>
      </c>
      <c r="C107" s="4">
        <v>237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(2120, 495, 237, 1, 0, 1);</v>
      </c>
    </row>
    <row r="108" spans="1:7" x14ac:dyDescent="0.25">
      <c r="A108" s="4">
        <f t="shared" si="7"/>
        <v>2121</v>
      </c>
      <c r="B108" s="4">
        <f>B106</f>
        <v>495</v>
      </c>
      <c r="C108" s="4">
        <v>965</v>
      </c>
      <c r="D108" s="6">
        <v>2</v>
      </c>
      <c r="E108" s="6">
        <v>0</v>
      </c>
      <c r="F108" s="4">
        <v>2</v>
      </c>
      <c r="G108" s="4" t="str">
        <f t="shared" si="6"/>
        <v>insert into game_score (id, matchid, squad, goals, points, time_type) values (2121, 495, 965, 2, 0, 2);</v>
      </c>
    </row>
    <row r="109" spans="1:7" x14ac:dyDescent="0.25">
      <c r="A109" s="4">
        <f t="shared" si="7"/>
        <v>2122</v>
      </c>
      <c r="B109" s="4">
        <f>B106</f>
        <v>495</v>
      </c>
      <c r="C109" s="4">
        <v>965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(2122, 495, 965, 0, 0, 1);</v>
      </c>
    </row>
    <row r="110" spans="1:7" x14ac:dyDescent="0.25">
      <c r="A110" s="3">
        <f t="shared" si="7"/>
        <v>2123</v>
      </c>
      <c r="B110" s="3">
        <f>B106+1</f>
        <v>496</v>
      </c>
      <c r="C110" s="3">
        <v>1</v>
      </c>
      <c r="D110" s="5">
        <v>1</v>
      </c>
      <c r="E110" s="5">
        <v>1</v>
      </c>
      <c r="F110" s="3">
        <v>2</v>
      </c>
      <c r="G110" s="3" t="str">
        <f t="shared" si="6"/>
        <v>insert into game_score (id, matchid, squad, goals, points, time_type) values (2123, 496, 1, 1, 1, 2);</v>
      </c>
    </row>
    <row r="111" spans="1:7" x14ac:dyDescent="0.25">
      <c r="A111" s="3">
        <f t="shared" si="7"/>
        <v>2124</v>
      </c>
      <c r="B111" s="3">
        <f>B110</f>
        <v>496</v>
      </c>
      <c r="C111" s="3">
        <v>1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(2124, 496, 1, 0, 0, 1);</v>
      </c>
    </row>
    <row r="112" spans="1:7" x14ac:dyDescent="0.25">
      <c r="A112" s="3">
        <f t="shared" si="7"/>
        <v>2125</v>
      </c>
      <c r="B112" s="3">
        <f>B110</f>
        <v>496</v>
      </c>
      <c r="C112" s="3">
        <v>237</v>
      </c>
      <c r="D112" s="5">
        <v>1</v>
      </c>
      <c r="E112" s="5">
        <v>1</v>
      </c>
      <c r="F112" s="3">
        <v>2</v>
      </c>
      <c r="G112" s="3" t="str">
        <f t="shared" si="6"/>
        <v>insert into game_score (id, matchid, squad, goals, points, time_type) values (2125, 496, 237, 1, 1, 2);</v>
      </c>
    </row>
    <row r="113" spans="1:7" x14ac:dyDescent="0.25">
      <c r="A113" s="3">
        <f t="shared" si="7"/>
        <v>2126</v>
      </c>
      <c r="B113" s="3">
        <f>B110</f>
        <v>496</v>
      </c>
      <c r="C113" s="3">
        <v>237</v>
      </c>
      <c r="D113" s="5">
        <v>1</v>
      </c>
      <c r="E113" s="5">
        <v>0</v>
      </c>
      <c r="F113" s="3">
        <v>1</v>
      </c>
      <c r="G113" s="3" t="str">
        <f t="shared" si="6"/>
        <v>insert into game_score (id, matchid, squad, goals, points, time_type) values (2126, 496, 237, 1, 0, 1);</v>
      </c>
    </row>
    <row r="114" spans="1:7" x14ac:dyDescent="0.25">
      <c r="A114" s="4">
        <f t="shared" si="7"/>
        <v>2127</v>
      </c>
      <c r="B114" s="4">
        <f>B110+1</f>
        <v>497</v>
      </c>
      <c r="C114" s="4">
        <v>420</v>
      </c>
      <c r="D114" s="6">
        <v>2</v>
      </c>
      <c r="E114" s="6">
        <v>0</v>
      </c>
      <c r="F114" s="4">
        <v>2</v>
      </c>
      <c r="G114" s="4" t="str">
        <f t="shared" si="6"/>
        <v>insert into game_score (id, matchid, squad, goals, points, time_type) values (2127, 497, 420, 2, 0, 2);</v>
      </c>
    </row>
    <row r="115" spans="1:7" x14ac:dyDescent="0.25">
      <c r="A115" s="4">
        <f t="shared" si="7"/>
        <v>2128</v>
      </c>
      <c r="B115" s="4">
        <f>B114</f>
        <v>497</v>
      </c>
      <c r="C115" s="4">
        <v>420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(2128, 497, 420, 1, 0, 1);</v>
      </c>
    </row>
    <row r="116" spans="1:7" x14ac:dyDescent="0.25">
      <c r="A116" s="4">
        <f t="shared" si="7"/>
        <v>2129</v>
      </c>
      <c r="B116" s="4">
        <f>B114</f>
        <v>497</v>
      </c>
      <c r="C116" s="4">
        <v>965</v>
      </c>
      <c r="D116" s="6">
        <v>3</v>
      </c>
      <c r="E116" s="6">
        <v>3</v>
      </c>
      <c r="F116" s="4">
        <v>2</v>
      </c>
      <c r="G116" s="4" t="str">
        <f t="shared" si="6"/>
        <v>insert into game_score (id, matchid, squad, goals, points, time_type) values (2129, 497, 965, 3, 3, 2);</v>
      </c>
    </row>
    <row r="117" spans="1:7" x14ac:dyDescent="0.25">
      <c r="A117" s="4">
        <f t="shared" si="7"/>
        <v>2130</v>
      </c>
      <c r="B117" s="4">
        <f>B114</f>
        <v>497</v>
      </c>
      <c r="C117" s="4">
        <v>965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(2130, 497, 965, 0, 0, 1);</v>
      </c>
    </row>
    <row r="118" spans="1:7" x14ac:dyDescent="0.25">
      <c r="A118" s="3">
        <f t="shared" si="7"/>
        <v>2131</v>
      </c>
      <c r="B118" s="3">
        <f>B114+1</f>
        <v>498</v>
      </c>
      <c r="C118" s="3">
        <v>1</v>
      </c>
      <c r="D118" s="5">
        <v>3</v>
      </c>
      <c r="E118" s="5">
        <v>3</v>
      </c>
      <c r="F118" s="3">
        <v>2</v>
      </c>
      <c r="G118" s="3" t="str">
        <f t="shared" ref="G118:G19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(2131, 498, 1, 3, 3, 2);</v>
      </c>
    </row>
    <row r="119" spans="1:7" x14ac:dyDescent="0.25">
      <c r="A119" s="3">
        <f t="shared" si="7"/>
        <v>2132</v>
      </c>
      <c r="B119" s="3">
        <f>B118</f>
        <v>498</v>
      </c>
      <c r="C119" s="3">
        <v>1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(2132, 498, 1, 1, 0, 1);</v>
      </c>
    </row>
    <row r="120" spans="1:7" x14ac:dyDescent="0.25">
      <c r="A120" s="3">
        <f t="shared" ref="A120:A185" si="9">A119+1</f>
        <v>2133</v>
      </c>
      <c r="B120" s="3">
        <f>B118</f>
        <v>498</v>
      </c>
      <c r="C120" s="3">
        <v>965</v>
      </c>
      <c r="D120" s="5">
        <v>1</v>
      </c>
      <c r="E120" s="5">
        <v>0</v>
      </c>
      <c r="F120" s="3">
        <v>2</v>
      </c>
      <c r="G120" s="3" t="str">
        <f t="shared" si="8"/>
        <v>insert into game_score (id, matchid, squad, goals, points, time_type) values (2133, 498, 965, 1, 0, 2);</v>
      </c>
    </row>
    <row r="121" spans="1:7" x14ac:dyDescent="0.25">
      <c r="A121" s="3">
        <f t="shared" si="9"/>
        <v>2134</v>
      </c>
      <c r="B121" s="3">
        <f>B118</f>
        <v>498</v>
      </c>
      <c r="C121" s="3">
        <v>965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(2134, 498, 965, 0, 0, 1);</v>
      </c>
    </row>
    <row r="122" spans="1:7" x14ac:dyDescent="0.25">
      <c r="A122" s="4">
        <f t="shared" si="9"/>
        <v>2135</v>
      </c>
      <c r="B122" s="4">
        <f>B118+1</f>
        <v>499</v>
      </c>
      <c r="C122" s="4">
        <v>420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(2135, 499, 420, 1, 1, 2);</v>
      </c>
    </row>
    <row r="123" spans="1:7" x14ac:dyDescent="0.25">
      <c r="A123" s="4">
        <f t="shared" si="9"/>
        <v>2136</v>
      </c>
      <c r="B123" s="4">
        <f>B122</f>
        <v>499</v>
      </c>
      <c r="C123" s="4">
        <v>420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(2136, 499, 420, 0, 0, 1);</v>
      </c>
    </row>
    <row r="124" spans="1:7" x14ac:dyDescent="0.25">
      <c r="A124" s="4">
        <f t="shared" si="9"/>
        <v>2137</v>
      </c>
      <c r="B124" s="4">
        <f>B122</f>
        <v>499</v>
      </c>
      <c r="C124" s="4">
        <v>237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(2137, 499, 237, 1, 1, 2);</v>
      </c>
    </row>
    <row r="125" spans="1:7" x14ac:dyDescent="0.25">
      <c r="A125" s="4">
        <f t="shared" si="9"/>
        <v>2138</v>
      </c>
      <c r="B125" s="4">
        <f>B122</f>
        <v>499</v>
      </c>
      <c r="C125" s="4">
        <v>237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(2138, 499, 237, 1, 0, 1);</v>
      </c>
    </row>
    <row r="126" spans="1:7" x14ac:dyDescent="0.25">
      <c r="A126" s="3">
        <f t="shared" si="9"/>
        <v>2139</v>
      </c>
      <c r="B126" s="3">
        <f>B122+1</f>
        <v>500</v>
      </c>
      <c r="C126" s="3">
        <v>55</v>
      </c>
      <c r="D126" s="5">
        <v>3</v>
      </c>
      <c r="E126" s="5">
        <v>3</v>
      </c>
      <c r="F126" s="3">
        <v>2</v>
      </c>
      <c r="G126" s="3" t="str">
        <f t="shared" si="8"/>
        <v>insert into game_score (id, matchid, squad, goals, points, time_type) values (2139, 500, 55, 3, 3, 2);</v>
      </c>
    </row>
    <row r="127" spans="1:7" x14ac:dyDescent="0.25">
      <c r="A127" s="3">
        <f t="shared" si="9"/>
        <v>2140</v>
      </c>
      <c r="B127" s="3">
        <f>B126</f>
        <v>500</v>
      </c>
      <c r="C127" s="3">
        <v>55</v>
      </c>
      <c r="D127" s="5">
        <v>1</v>
      </c>
      <c r="E127" s="5">
        <v>0</v>
      </c>
      <c r="F127" s="3">
        <v>1</v>
      </c>
      <c r="G127" s="3" t="str">
        <f t="shared" si="8"/>
        <v>insert into game_score (id, matchid, squad, goals, points, time_type) values (2140, 500, 55, 1, 0, 1);</v>
      </c>
    </row>
    <row r="128" spans="1:7" x14ac:dyDescent="0.25">
      <c r="A128" s="3">
        <f t="shared" si="9"/>
        <v>2141</v>
      </c>
      <c r="B128" s="3">
        <f>B126</f>
        <v>500</v>
      </c>
      <c r="C128" s="3">
        <v>421</v>
      </c>
      <c r="D128" s="5">
        <v>1</v>
      </c>
      <c r="E128" s="5">
        <v>0</v>
      </c>
      <c r="F128" s="3">
        <v>2</v>
      </c>
      <c r="G128" s="3" t="str">
        <f t="shared" si="8"/>
        <v>insert into game_score (id, matchid, squad, goals, points, time_type) values (2141, 500, 421, 1, 0, 2);</v>
      </c>
    </row>
    <row r="129" spans="1:7" x14ac:dyDescent="0.25">
      <c r="A129" s="3">
        <f t="shared" si="9"/>
        <v>2142</v>
      </c>
      <c r="B129" s="3">
        <f>B126</f>
        <v>500</v>
      </c>
      <c r="C129" s="3">
        <v>421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(2142, 500, 421, 1, 0, 1);</v>
      </c>
    </row>
    <row r="130" spans="1:7" x14ac:dyDescent="0.25">
      <c r="A130" s="4">
        <f t="shared" si="9"/>
        <v>2143</v>
      </c>
      <c r="B130" s="4">
        <f>B126+1</f>
        <v>501</v>
      </c>
      <c r="C130" s="4">
        <v>27</v>
      </c>
      <c r="D130" s="6">
        <v>1</v>
      </c>
      <c r="E130" s="6">
        <v>0</v>
      </c>
      <c r="F130" s="4">
        <v>2</v>
      </c>
      <c r="G130" s="4" t="str">
        <f t="shared" si="8"/>
        <v>insert into game_score (id, matchid, squad, goals, points, time_type) values (2143, 501, 27, 1, 0, 2);</v>
      </c>
    </row>
    <row r="131" spans="1:7" x14ac:dyDescent="0.25">
      <c r="A131" s="4">
        <f t="shared" si="9"/>
        <v>2144</v>
      </c>
      <c r="B131" s="4">
        <f>B130</f>
        <v>501</v>
      </c>
      <c r="C131" s="4">
        <v>27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(2144, 501, 27, 1, 0, 1);</v>
      </c>
    </row>
    <row r="132" spans="1:7" x14ac:dyDescent="0.25">
      <c r="A132" s="4">
        <f t="shared" si="9"/>
        <v>2145</v>
      </c>
      <c r="B132" s="4">
        <f>B130</f>
        <v>501</v>
      </c>
      <c r="C132" s="4">
        <v>81</v>
      </c>
      <c r="D132" s="6">
        <v>2</v>
      </c>
      <c r="E132" s="6">
        <v>3</v>
      </c>
      <c r="F132" s="4">
        <v>2</v>
      </c>
      <c r="G132" s="4" t="str">
        <f t="shared" si="8"/>
        <v>insert into game_score (id, matchid, squad, goals, points, time_type) values (2145, 501, 81, 2, 3, 2);</v>
      </c>
    </row>
    <row r="133" spans="1:7" x14ac:dyDescent="0.25">
      <c r="A133" s="4">
        <f t="shared" si="9"/>
        <v>2146</v>
      </c>
      <c r="B133" s="4">
        <f>B130</f>
        <v>501</v>
      </c>
      <c r="C133" s="4">
        <v>81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(2146, 501, 81, 1, 0, 1);</v>
      </c>
    </row>
    <row r="134" spans="1:7" x14ac:dyDescent="0.25">
      <c r="A134" s="3">
        <f t="shared" si="9"/>
        <v>2147</v>
      </c>
      <c r="B134" s="3">
        <f>B130+1</f>
        <v>502</v>
      </c>
      <c r="C134" s="3">
        <v>55</v>
      </c>
      <c r="D134" s="5">
        <v>1</v>
      </c>
      <c r="E134" s="5">
        <v>0</v>
      </c>
      <c r="F134" s="3">
        <v>2</v>
      </c>
      <c r="G134" s="3" t="str">
        <f t="shared" si="8"/>
        <v>insert into game_score (id, matchid, squad, goals, points, time_type) values (2147, 502, 55, 1, 0, 2);</v>
      </c>
    </row>
    <row r="135" spans="1:7" x14ac:dyDescent="0.25">
      <c r="A135" s="3">
        <f t="shared" si="9"/>
        <v>2148</v>
      </c>
      <c r="B135" s="3">
        <f>B134</f>
        <v>502</v>
      </c>
      <c r="C135" s="3">
        <v>55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(2148, 502, 55, 1, 0, 1);</v>
      </c>
    </row>
    <row r="136" spans="1:7" x14ac:dyDescent="0.25">
      <c r="A136" s="3">
        <f t="shared" si="9"/>
        <v>2149</v>
      </c>
      <c r="B136" s="3">
        <f>B134</f>
        <v>502</v>
      </c>
      <c r="C136" s="3">
        <v>27</v>
      </c>
      <c r="D136" s="5">
        <v>3</v>
      </c>
      <c r="E136" s="5">
        <v>3</v>
      </c>
      <c r="F136" s="3">
        <v>2</v>
      </c>
      <c r="G136" s="3" t="str">
        <f t="shared" si="8"/>
        <v>insert into game_score (id, matchid, squad, goals, points, time_type) values (2149, 502, 27, 3, 3, 2);</v>
      </c>
    </row>
    <row r="137" spans="1:7" x14ac:dyDescent="0.25">
      <c r="A137" s="3">
        <f t="shared" si="9"/>
        <v>2150</v>
      </c>
      <c r="B137" s="3">
        <f>B134</f>
        <v>502</v>
      </c>
      <c r="C137" s="3">
        <v>27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(2150, 502, 27, 1, 0, 1);</v>
      </c>
    </row>
    <row r="138" spans="1:7" x14ac:dyDescent="0.25">
      <c r="A138" s="4">
        <f t="shared" si="9"/>
        <v>2151</v>
      </c>
      <c r="B138" s="4">
        <f>B134+1</f>
        <v>503</v>
      </c>
      <c r="C138" s="4">
        <v>421</v>
      </c>
      <c r="D138" s="6">
        <v>1</v>
      </c>
      <c r="E138" s="6">
        <v>0</v>
      </c>
      <c r="F138" s="4">
        <v>2</v>
      </c>
      <c r="G138" s="4" t="str">
        <f t="shared" si="8"/>
        <v>insert into game_score (id, matchid, squad, goals, points, time_type) values (2151, 503, 421, 1, 0, 2);</v>
      </c>
    </row>
    <row r="139" spans="1:7" x14ac:dyDescent="0.25">
      <c r="A139" s="4">
        <f t="shared" si="9"/>
        <v>2152</v>
      </c>
      <c r="B139" s="4">
        <f>B138</f>
        <v>503</v>
      </c>
      <c r="C139" s="4">
        <v>421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(2152, 503, 421, 0, 0, 1);</v>
      </c>
    </row>
    <row r="140" spans="1:7" x14ac:dyDescent="0.25">
      <c r="A140" s="4">
        <f t="shared" si="9"/>
        <v>2153</v>
      </c>
      <c r="B140" s="4">
        <f>B138</f>
        <v>503</v>
      </c>
      <c r="C140" s="4">
        <v>81</v>
      </c>
      <c r="D140" s="6">
        <v>2</v>
      </c>
      <c r="E140" s="6">
        <v>3</v>
      </c>
      <c r="F140" s="4">
        <v>2</v>
      </c>
      <c r="G140" s="4" t="str">
        <f t="shared" si="8"/>
        <v>insert into game_score (id, matchid, squad, goals, points, time_type) values (2153, 503, 81, 2, 3, 2);</v>
      </c>
    </row>
    <row r="141" spans="1:7" x14ac:dyDescent="0.25">
      <c r="A141" s="4">
        <f t="shared" si="9"/>
        <v>2154</v>
      </c>
      <c r="B141" s="4">
        <f>B138</f>
        <v>503</v>
      </c>
      <c r="C141" s="4">
        <v>81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(2154, 503, 81, 0, 0, 1);</v>
      </c>
    </row>
    <row r="142" spans="1:7" x14ac:dyDescent="0.25">
      <c r="A142" s="3">
        <f t="shared" si="9"/>
        <v>2155</v>
      </c>
      <c r="B142" s="3">
        <f>B138+1</f>
        <v>504</v>
      </c>
      <c r="C142" s="3">
        <v>55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(2155, 504, 55, 1, 3, 2);</v>
      </c>
    </row>
    <row r="143" spans="1:7" x14ac:dyDescent="0.25">
      <c r="A143" s="3">
        <f t="shared" si="9"/>
        <v>2156</v>
      </c>
      <c r="B143" s="3">
        <f>B142</f>
        <v>504</v>
      </c>
      <c r="C143" s="3">
        <v>55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(2156, 504, 55, 1, 0, 1);</v>
      </c>
    </row>
    <row r="144" spans="1:7" x14ac:dyDescent="0.25">
      <c r="A144" s="3">
        <f t="shared" si="9"/>
        <v>2157</v>
      </c>
      <c r="B144" s="3">
        <f>B142</f>
        <v>504</v>
      </c>
      <c r="C144" s="3">
        <v>81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(2157, 504, 81, 0, 0, 2);</v>
      </c>
    </row>
    <row r="145" spans="1:7" x14ac:dyDescent="0.25">
      <c r="A145" s="3">
        <f t="shared" si="9"/>
        <v>2158</v>
      </c>
      <c r="B145" s="3">
        <f>B142</f>
        <v>504</v>
      </c>
      <c r="C145" s="3">
        <v>81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(2158, 504, 81, 0, 0, 1);</v>
      </c>
    </row>
    <row r="146" spans="1:7" x14ac:dyDescent="0.25">
      <c r="A146" s="4">
        <f t="shared" si="9"/>
        <v>2159</v>
      </c>
      <c r="B146" s="4">
        <f>B142+1</f>
        <v>505</v>
      </c>
      <c r="C146" s="4">
        <v>421</v>
      </c>
      <c r="D146" s="6">
        <v>2</v>
      </c>
      <c r="E146" s="6">
        <v>3</v>
      </c>
      <c r="F146" s="4">
        <v>2</v>
      </c>
      <c r="G146" s="4" t="str">
        <f t="shared" si="8"/>
        <v>insert into game_score (id, matchid, squad, goals, points, time_type) values (2159, 505, 421, 2, 3, 2);</v>
      </c>
    </row>
    <row r="147" spans="1:7" x14ac:dyDescent="0.25">
      <c r="A147" s="4">
        <f t="shared" si="9"/>
        <v>2160</v>
      </c>
      <c r="B147" s="4">
        <f>B146</f>
        <v>505</v>
      </c>
      <c r="C147" s="4">
        <v>421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(2160, 505, 421, 0, 0, 1);</v>
      </c>
    </row>
    <row r="148" spans="1:7" x14ac:dyDescent="0.25">
      <c r="A148" s="4">
        <f t="shared" si="9"/>
        <v>2161</v>
      </c>
      <c r="B148" s="4">
        <f>B146</f>
        <v>505</v>
      </c>
      <c r="C148" s="4">
        <v>27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(2161, 505, 27, 1, 0, 2);</v>
      </c>
    </row>
    <row r="149" spans="1:7" x14ac:dyDescent="0.25">
      <c r="A149" s="4">
        <f t="shared" si="9"/>
        <v>2162</v>
      </c>
      <c r="B149" s="4">
        <f>B146</f>
        <v>505</v>
      </c>
      <c r="C149" s="4">
        <v>27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(2162, 505, 27, 0, 0, 1);</v>
      </c>
    </row>
    <row r="150" spans="1:7" x14ac:dyDescent="0.25">
      <c r="A150" s="3">
        <f t="shared" si="9"/>
        <v>2163</v>
      </c>
      <c r="B150" s="3">
        <f>B146+1</f>
        <v>506</v>
      </c>
      <c r="C150" s="3">
        <v>39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(2163, 506, 39, 0, 0, 2);</v>
      </c>
    </row>
    <row r="151" spans="1:7" x14ac:dyDescent="0.25">
      <c r="A151" s="3">
        <f t="shared" si="9"/>
        <v>2164</v>
      </c>
      <c r="B151" s="3">
        <f>B150</f>
        <v>506</v>
      </c>
      <c r="C151" s="3">
        <v>39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(2164, 506, 39, 0, 0, 1);</v>
      </c>
    </row>
    <row r="152" spans="1:7" x14ac:dyDescent="0.25">
      <c r="A152" s="3">
        <f t="shared" si="9"/>
        <v>2165</v>
      </c>
      <c r="B152" s="3">
        <f>B150</f>
        <v>506</v>
      </c>
      <c r="C152" s="3">
        <v>34</v>
      </c>
      <c r="D152" s="5">
        <v>1</v>
      </c>
      <c r="E152" s="5">
        <v>3</v>
      </c>
      <c r="F152" s="3">
        <v>2</v>
      </c>
      <c r="G152" s="3" t="str">
        <f t="shared" si="8"/>
        <v>insert into game_score (id, matchid, squad, goals, points, time_type) values (2165, 506, 34, 1, 3, 2);</v>
      </c>
    </row>
    <row r="153" spans="1:7" x14ac:dyDescent="0.25">
      <c r="A153" s="3">
        <f t="shared" si="9"/>
        <v>2166</v>
      </c>
      <c r="B153" s="3">
        <f>B150</f>
        <v>506</v>
      </c>
      <c r="C153" s="3">
        <v>34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(2166, 506, 34, 0, 0, 1);</v>
      </c>
    </row>
    <row r="154" spans="1:7" x14ac:dyDescent="0.25">
      <c r="A154" s="4">
        <f t="shared" si="9"/>
        <v>2167</v>
      </c>
      <c r="B154" s="4">
        <f>B150+1</f>
        <v>507</v>
      </c>
      <c r="C154" s="4">
        <v>56</v>
      </c>
      <c r="D154" s="6">
        <v>4</v>
      </c>
      <c r="E154" s="6">
        <v>3</v>
      </c>
      <c r="F154" s="4">
        <v>2</v>
      </c>
      <c r="G154" s="4" t="str">
        <f t="shared" si="8"/>
        <v>insert into game_score (id, matchid, squad, goals, points, time_type) values (2167, 507, 56, 4, 3, 2);</v>
      </c>
    </row>
    <row r="155" spans="1:7" x14ac:dyDescent="0.25">
      <c r="A155" s="4">
        <f t="shared" si="9"/>
        <v>2168</v>
      </c>
      <c r="B155" s="4">
        <f>B154</f>
        <v>507</v>
      </c>
      <c r="C155" s="4">
        <v>56</v>
      </c>
      <c r="D155" s="6">
        <v>3</v>
      </c>
      <c r="E155" s="6">
        <v>0</v>
      </c>
      <c r="F155" s="4">
        <v>1</v>
      </c>
      <c r="G155" s="4" t="str">
        <f t="shared" si="8"/>
        <v>insert into game_score (id, matchid, squad, goals, points, time_type) values (2168, 507, 56, 3, 0, 1);</v>
      </c>
    </row>
    <row r="156" spans="1:7" x14ac:dyDescent="0.25">
      <c r="A156" s="4">
        <f t="shared" si="9"/>
        <v>2169</v>
      </c>
      <c r="B156" s="4">
        <f>B154</f>
        <v>507</v>
      </c>
      <c r="C156" s="4">
        <v>234</v>
      </c>
      <c r="D156" s="6">
        <v>1</v>
      </c>
      <c r="E156" s="6">
        <v>0</v>
      </c>
      <c r="F156" s="4">
        <v>2</v>
      </c>
      <c r="G156" s="4" t="str">
        <f t="shared" si="8"/>
        <v>insert into game_score (id, matchid, squad, goals, points, time_type) values (2169, 507, 234, 1, 0, 2);</v>
      </c>
    </row>
    <row r="157" spans="1:7" x14ac:dyDescent="0.25">
      <c r="A157" s="4">
        <f t="shared" si="9"/>
        <v>2170</v>
      </c>
      <c r="B157" s="4">
        <f>B154</f>
        <v>507</v>
      </c>
      <c r="C157" s="4">
        <v>234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(2170, 507, 234, 0, 0, 1);</v>
      </c>
    </row>
    <row r="158" spans="1:7" x14ac:dyDescent="0.25">
      <c r="A158" s="3">
        <f t="shared" si="9"/>
        <v>2171</v>
      </c>
      <c r="B158" s="3">
        <f>B154+1</f>
        <v>508</v>
      </c>
      <c r="C158" s="3">
        <v>1</v>
      </c>
      <c r="D158" s="5">
        <v>2</v>
      </c>
      <c r="E158" s="5">
        <v>0</v>
      </c>
      <c r="F158" s="3">
        <v>2</v>
      </c>
      <c r="G158" s="3" t="str">
        <f t="shared" si="8"/>
        <v>insert into game_score (id, matchid, squad, goals, points, time_type) values (2171, 508, 1, 2, 0, 2);</v>
      </c>
    </row>
    <row r="159" spans="1:7" x14ac:dyDescent="0.25">
      <c r="A159" s="3">
        <f t="shared" si="9"/>
        <v>2172</v>
      </c>
      <c r="B159" s="3">
        <f>B158</f>
        <v>508</v>
      </c>
      <c r="C159" s="3">
        <v>1</v>
      </c>
      <c r="D159" s="5">
        <v>0</v>
      </c>
      <c r="E159" s="5">
        <v>0</v>
      </c>
      <c r="F159" s="3">
        <v>1</v>
      </c>
      <c r="G159" s="3" t="str">
        <f t="shared" si="8"/>
        <v>insert into game_score (id, matchid, squad, goals, points, time_type) values (2172, 508, 1, 0, 0, 1);</v>
      </c>
    </row>
    <row r="160" spans="1:7" x14ac:dyDescent="0.25">
      <c r="A160" s="3">
        <f t="shared" si="9"/>
        <v>2173</v>
      </c>
      <c r="B160" s="3">
        <f>B158</f>
        <v>508</v>
      </c>
      <c r="C160" s="3">
        <v>81</v>
      </c>
      <c r="D160" s="5">
        <v>2</v>
      </c>
      <c r="E160" s="5">
        <v>0</v>
      </c>
      <c r="F160" s="3">
        <v>2</v>
      </c>
      <c r="G160" s="3" t="str">
        <f t="shared" si="8"/>
        <v>insert into game_score (id, matchid, squad, goals, points, time_type) values (2173, 508, 81, 2, 0, 2);</v>
      </c>
    </row>
    <row r="161" spans="1:7" x14ac:dyDescent="0.25">
      <c r="A161" s="3">
        <f t="shared" si="9"/>
        <v>2174</v>
      </c>
      <c r="B161" s="3">
        <f>B159</f>
        <v>508</v>
      </c>
      <c r="C161" s="3">
        <v>81</v>
      </c>
      <c r="D161" s="5">
        <v>1</v>
      </c>
      <c r="E161" s="5">
        <v>0</v>
      </c>
      <c r="F161" s="3">
        <v>1</v>
      </c>
      <c r="G161" s="3" t="str">
        <f t="shared" si="8"/>
        <v>insert into game_score (id, matchid, squad, goals, points, time_type) values (2174, 508, 81, 1, 0, 1);</v>
      </c>
    </row>
    <row r="162" spans="1:7" x14ac:dyDescent="0.25">
      <c r="A162" s="3">
        <f t="shared" si="9"/>
        <v>2175</v>
      </c>
      <c r="B162" s="3">
        <f t="shared" ref="B162:B167" si="10">B160</f>
        <v>508</v>
      </c>
      <c r="C162" s="3">
        <v>1</v>
      </c>
      <c r="D162" s="5">
        <v>2</v>
      </c>
      <c r="E162" s="5">
        <v>1</v>
      </c>
      <c r="F162" s="3">
        <v>4</v>
      </c>
      <c r="G162" s="3" t="str">
        <f t="shared" si="8"/>
        <v>insert into game_score (id, matchid, squad, goals, points, time_type) values (2175, 508, 1, 2, 1, 4);</v>
      </c>
    </row>
    <row r="163" spans="1:7" x14ac:dyDescent="0.25">
      <c r="A163" s="3">
        <f t="shared" si="9"/>
        <v>2176</v>
      </c>
      <c r="B163" s="3">
        <f t="shared" si="10"/>
        <v>508</v>
      </c>
      <c r="C163" s="3">
        <v>1</v>
      </c>
      <c r="D163" s="5">
        <v>2</v>
      </c>
      <c r="E163" s="5">
        <v>0</v>
      </c>
      <c r="F163" s="3">
        <v>3</v>
      </c>
      <c r="G163" s="3" t="str">
        <f t="shared" si="8"/>
        <v>insert into game_score (id, matchid, squad, goals, points, time_type) values (2176, 508, 1, 2, 0, 3);</v>
      </c>
    </row>
    <row r="164" spans="1:7" x14ac:dyDescent="0.25">
      <c r="A164" s="3">
        <f t="shared" si="9"/>
        <v>2177</v>
      </c>
      <c r="B164" s="3">
        <f t="shared" si="10"/>
        <v>508</v>
      </c>
      <c r="C164" s="3">
        <v>81</v>
      </c>
      <c r="D164" s="5">
        <v>2</v>
      </c>
      <c r="E164" s="5">
        <v>1</v>
      </c>
      <c r="F164" s="3">
        <v>4</v>
      </c>
      <c r="G164" s="3" t="str">
        <f t="shared" si="8"/>
        <v>insert into game_score (id, matchid, squad, goals, points, time_type) values (2177, 508, 81, 2, 1, 4);</v>
      </c>
    </row>
    <row r="165" spans="1:7" x14ac:dyDescent="0.25">
      <c r="A165" s="3">
        <f t="shared" si="9"/>
        <v>2178</v>
      </c>
      <c r="B165" s="3">
        <f t="shared" si="10"/>
        <v>508</v>
      </c>
      <c r="C165" s="3">
        <v>81</v>
      </c>
      <c r="D165" s="5">
        <v>2</v>
      </c>
      <c r="E165" s="5">
        <v>0</v>
      </c>
      <c r="F165" s="3">
        <v>3</v>
      </c>
      <c r="G165" s="3" t="str">
        <f t="shared" si="8"/>
        <v>insert into game_score (id, matchid, squad, goals, points, time_type) values (2178, 508, 81, 2, 0, 3);</v>
      </c>
    </row>
    <row r="166" spans="1:7" x14ac:dyDescent="0.25">
      <c r="A166" s="3">
        <f t="shared" si="9"/>
        <v>2179</v>
      </c>
      <c r="B166" s="3">
        <f t="shared" si="10"/>
        <v>508</v>
      </c>
      <c r="C166" s="3">
        <v>1</v>
      </c>
      <c r="D166" s="5">
        <v>5</v>
      </c>
      <c r="E166" s="5">
        <v>0</v>
      </c>
      <c r="F166" s="3">
        <v>7</v>
      </c>
      <c r="G166" s="3" t="str">
        <f t="shared" si="8"/>
        <v>insert into game_score (id, matchid, squad, goals, points, time_type) values (2179, 508, 1, 5, 0, 7);</v>
      </c>
    </row>
    <row r="167" spans="1:7" x14ac:dyDescent="0.25">
      <c r="A167" s="3">
        <f t="shared" si="9"/>
        <v>2180</v>
      </c>
      <c r="B167" s="3">
        <f t="shared" si="10"/>
        <v>508</v>
      </c>
      <c r="C167" s="3">
        <v>81</v>
      </c>
      <c r="D167" s="5">
        <v>4</v>
      </c>
      <c r="E167" s="5">
        <v>0</v>
      </c>
      <c r="F167" s="3">
        <v>7</v>
      </c>
      <c r="G167" s="3" t="str">
        <f t="shared" si="8"/>
        <v>insert into game_score (id, matchid, squad, goals, points, time_type) values (2180, 508, 81, 4, 0, 7);</v>
      </c>
    </row>
    <row r="168" spans="1:7" x14ac:dyDescent="0.25">
      <c r="A168" s="4">
        <f t="shared" si="9"/>
        <v>2181</v>
      </c>
      <c r="B168" s="4">
        <f>B158+1</f>
        <v>509</v>
      </c>
      <c r="C168" s="4">
        <v>55</v>
      </c>
      <c r="D168" s="6">
        <v>1</v>
      </c>
      <c r="E168" s="6">
        <v>0</v>
      </c>
      <c r="F168" s="4">
        <v>2</v>
      </c>
      <c r="G168" s="4" t="str">
        <f t="shared" si="8"/>
        <v>insert into game_score (id, matchid, squad, goals, points, time_type) values (2181, 509, 55, 1, 0, 2);</v>
      </c>
    </row>
    <row r="169" spans="1:7" x14ac:dyDescent="0.25">
      <c r="A169" s="4">
        <f t="shared" si="9"/>
        <v>2182</v>
      </c>
      <c r="B169" s="4">
        <f>B168</f>
        <v>509</v>
      </c>
      <c r="C169" s="4">
        <v>55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(2182, 509, 55, 0, 0, 1);</v>
      </c>
    </row>
    <row r="170" spans="1:7" x14ac:dyDescent="0.25">
      <c r="A170" s="4">
        <f t="shared" si="9"/>
        <v>2183</v>
      </c>
      <c r="B170" s="4">
        <f>B168</f>
        <v>509</v>
      </c>
      <c r="C170" s="4">
        <v>237</v>
      </c>
      <c r="D170" s="6">
        <v>1</v>
      </c>
      <c r="E170" s="6">
        <v>0</v>
      </c>
      <c r="F170" s="4">
        <v>2</v>
      </c>
      <c r="G170" s="4" t="str">
        <f t="shared" si="8"/>
        <v>insert into game_score (id, matchid, squad, goals, points, time_type) values (2183, 509, 237, 1, 0, 2);</v>
      </c>
    </row>
    <row r="171" spans="1:7" x14ac:dyDescent="0.25">
      <c r="A171" s="4">
        <f t="shared" si="9"/>
        <v>2184</v>
      </c>
      <c r="B171" s="4">
        <f>B168</f>
        <v>509</v>
      </c>
      <c r="C171" s="4">
        <v>237</v>
      </c>
      <c r="D171" s="6">
        <v>1</v>
      </c>
      <c r="E171" s="6">
        <v>0</v>
      </c>
      <c r="F171" s="4">
        <v>1</v>
      </c>
      <c r="G171" s="4" t="str">
        <f t="shared" si="8"/>
        <v>insert into game_score (id, matchid, squad, goals, points, time_type) values (2184, 509, 237, 1, 0, 1);</v>
      </c>
    </row>
    <row r="172" spans="1:7" x14ac:dyDescent="0.25">
      <c r="A172" s="4">
        <f t="shared" si="9"/>
        <v>2185</v>
      </c>
      <c r="B172" s="4">
        <f>B169</f>
        <v>509</v>
      </c>
      <c r="C172" s="4">
        <v>55</v>
      </c>
      <c r="D172" s="6">
        <v>1</v>
      </c>
      <c r="E172" s="6">
        <v>0</v>
      </c>
      <c r="F172" s="4">
        <v>4</v>
      </c>
      <c r="G172" s="4" t="str">
        <f t="shared" si="8"/>
        <v>insert into game_score (id, matchid, squad, goals, points, time_type) values (2185, 509, 55, 1, 0, 4);</v>
      </c>
    </row>
    <row r="173" spans="1:7" x14ac:dyDescent="0.25">
      <c r="A173" s="4">
        <f t="shared" si="9"/>
        <v>2186</v>
      </c>
      <c r="B173" s="4">
        <f>B170</f>
        <v>509</v>
      </c>
      <c r="C173" s="4">
        <v>55</v>
      </c>
      <c r="D173" s="6">
        <v>1</v>
      </c>
      <c r="E173" s="6">
        <v>0</v>
      </c>
      <c r="F173" s="4">
        <v>3</v>
      </c>
      <c r="G173" s="4" t="str">
        <f t="shared" si="8"/>
        <v>insert into game_score (id, matchid, squad, goals, points, time_type) values (2186, 509, 55, 1, 0, 3);</v>
      </c>
    </row>
    <row r="174" spans="1:7" x14ac:dyDescent="0.25">
      <c r="A174" s="4">
        <f t="shared" si="9"/>
        <v>2187</v>
      </c>
      <c r="B174" s="4">
        <f>B171</f>
        <v>509</v>
      </c>
      <c r="C174" s="4">
        <v>237</v>
      </c>
      <c r="D174" s="6">
        <v>2</v>
      </c>
      <c r="E174" s="6">
        <v>3</v>
      </c>
      <c r="F174" s="4">
        <v>4</v>
      </c>
      <c r="G174" s="4" t="str">
        <f t="shared" si="8"/>
        <v>insert into game_score (id, matchid, squad, goals, points, time_type) values (2187, 509, 237, 2, 3, 4);</v>
      </c>
    </row>
    <row r="175" spans="1:7" x14ac:dyDescent="0.25">
      <c r="A175" s="4">
        <f t="shared" si="9"/>
        <v>2188</v>
      </c>
      <c r="B175" s="4">
        <f>B172</f>
        <v>509</v>
      </c>
      <c r="C175" s="4">
        <v>237</v>
      </c>
      <c r="D175" s="6">
        <v>1</v>
      </c>
      <c r="E175" s="6">
        <v>0</v>
      </c>
      <c r="F175" s="4">
        <v>3</v>
      </c>
      <c r="G175" s="4" t="str">
        <f t="shared" si="8"/>
        <v>insert into game_score (id, matchid, squad, goals, points, time_type) values (2188, 509, 237, 1, 0, 3);</v>
      </c>
    </row>
    <row r="176" spans="1:7" x14ac:dyDescent="0.25">
      <c r="A176" s="3">
        <f t="shared" si="9"/>
        <v>2189</v>
      </c>
      <c r="B176" s="3">
        <f>B168+1</f>
        <v>510</v>
      </c>
      <c r="C176" s="3">
        <v>34</v>
      </c>
      <c r="D176" s="5">
        <v>3</v>
      </c>
      <c r="E176" s="5">
        <v>3</v>
      </c>
      <c r="F176" s="3">
        <v>2</v>
      </c>
      <c r="G176" s="3" t="str">
        <f t="shared" si="8"/>
        <v>insert into game_score (id, matchid, squad, goals, points, time_type) values (2189, 510, 34, 3, 3, 2);</v>
      </c>
    </row>
    <row r="177" spans="1:7" x14ac:dyDescent="0.25">
      <c r="A177" s="3">
        <f t="shared" si="9"/>
        <v>2190</v>
      </c>
      <c r="B177" s="3">
        <f>B176</f>
        <v>510</v>
      </c>
      <c r="C177" s="3">
        <v>34</v>
      </c>
      <c r="D177" s="5">
        <v>2</v>
      </c>
      <c r="E177" s="5">
        <v>0</v>
      </c>
      <c r="F177" s="3">
        <v>1</v>
      </c>
      <c r="G177" s="3" t="str">
        <f t="shared" si="8"/>
        <v>insert into game_score (id, matchid, squad, goals, points, time_type) values (2190, 510, 34, 2, 0, 1);</v>
      </c>
    </row>
    <row r="178" spans="1:7" x14ac:dyDescent="0.25">
      <c r="A178" s="3">
        <f t="shared" si="9"/>
        <v>2191</v>
      </c>
      <c r="B178" s="3">
        <f>B176</f>
        <v>510</v>
      </c>
      <c r="C178" s="3">
        <v>1</v>
      </c>
      <c r="D178" s="5">
        <v>1</v>
      </c>
      <c r="E178" s="5">
        <v>0</v>
      </c>
      <c r="F178" s="3">
        <v>2</v>
      </c>
      <c r="G178" s="3" t="str">
        <f t="shared" si="8"/>
        <v>insert into game_score (id, matchid, squad, goals, points, time_type) values (2191, 510, 1, 1, 0, 2);</v>
      </c>
    </row>
    <row r="179" spans="1:7" x14ac:dyDescent="0.25">
      <c r="A179" s="3">
        <f t="shared" si="9"/>
        <v>2192</v>
      </c>
      <c r="B179" s="3">
        <f>B176</f>
        <v>510</v>
      </c>
      <c r="C179" s="3">
        <v>1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(2192, 510, 1, 1, 0, 1);</v>
      </c>
    </row>
    <row r="180" spans="1:7" x14ac:dyDescent="0.25">
      <c r="A180" s="4">
        <f t="shared" si="9"/>
        <v>2193</v>
      </c>
      <c r="B180" s="4">
        <f>B176+1</f>
        <v>511</v>
      </c>
      <c r="C180" s="4">
        <v>56</v>
      </c>
      <c r="D180" s="6">
        <v>1</v>
      </c>
      <c r="E180" s="6">
        <v>0</v>
      </c>
      <c r="F180" s="4">
        <v>2</v>
      </c>
      <c r="G180" s="4" t="str">
        <f t="shared" si="8"/>
        <v>insert into game_score (id, matchid, squad, goals, points, time_type) values (2193, 511, 56, 1, 0, 2);</v>
      </c>
    </row>
    <row r="181" spans="1:7" x14ac:dyDescent="0.25">
      <c r="A181" s="4">
        <f t="shared" si="9"/>
        <v>2194</v>
      </c>
      <c r="B181" s="4">
        <f>B180</f>
        <v>511</v>
      </c>
      <c r="C181" s="4">
        <v>56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(2194, 511, 56, 0, 0, 1);</v>
      </c>
    </row>
    <row r="182" spans="1:7" x14ac:dyDescent="0.25">
      <c r="A182" s="4">
        <f t="shared" si="9"/>
        <v>2195</v>
      </c>
      <c r="B182" s="4">
        <f>B180</f>
        <v>511</v>
      </c>
      <c r="C182" s="4">
        <v>237</v>
      </c>
      <c r="D182" s="6">
        <v>2</v>
      </c>
      <c r="E182" s="6">
        <v>3</v>
      </c>
      <c r="F182" s="4">
        <v>2</v>
      </c>
      <c r="G182" s="4" t="str">
        <f t="shared" si="8"/>
        <v>insert into game_score (id, matchid, squad, goals, points, time_type) values (2195, 511, 237, 2, 3, 2);</v>
      </c>
    </row>
    <row r="183" spans="1:7" x14ac:dyDescent="0.25">
      <c r="A183" s="4">
        <f t="shared" si="9"/>
        <v>2196</v>
      </c>
      <c r="B183" s="4">
        <f>B180</f>
        <v>511</v>
      </c>
      <c r="C183" s="4">
        <v>237</v>
      </c>
      <c r="D183" s="6">
        <v>0</v>
      </c>
      <c r="E183" s="6">
        <v>0</v>
      </c>
      <c r="F183" s="4">
        <v>1</v>
      </c>
      <c r="G183" s="4" t="str">
        <f t="shared" si="8"/>
        <v>insert into game_score (id, matchid, squad, goals, points, time_type) values (2196, 511, 237, 0, 0, 1);</v>
      </c>
    </row>
    <row r="184" spans="1:7" x14ac:dyDescent="0.25">
      <c r="A184" s="3">
        <f t="shared" si="9"/>
        <v>2197</v>
      </c>
      <c r="B184" s="3">
        <f>B180+1</f>
        <v>512</v>
      </c>
      <c r="C184" s="3">
        <v>1</v>
      </c>
      <c r="D184" s="5">
        <v>0</v>
      </c>
      <c r="E184" s="5">
        <v>0</v>
      </c>
      <c r="F184" s="3">
        <v>2</v>
      </c>
      <c r="G184" s="3" t="str">
        <f t="shared" si="8"/>
        <v>insert into game_score (id, matchid, squad, goals, points, time_type) values (2197, 512, 1, 0, 0, 2);</v>
      </c>
    </row>
    <row r="185" spans="1:7" x14ac:dyDescent="0.25">
      <c r="A185" s="3">
        <f t="shared" si="9"/>
        <v>2198</v>
      </c>
      <c r="B185" s="3">
        <f>B184</f>
        <v>512</v>
      </c>
      <c r="C185" s="3">
        <v>1</v>
      </c>
      <c r="D185" s="5">
        <v>0</v>
      </c>
      <c r="E185" s="5">
        <v>0</v>
      </c>
      <c r="F185" s="3">
        <v>1</v>
      </c>
      <c r="G185" s="3" t="str">
        <f t="shared" si="8"/>
        <v>insert into game_score (id, matchid, squad, goals, points, time_type) values (2198, 512, 1, 0, 0, 1);</v>
      </c>
    </row>
    <row r="186" spans="1:7" x14ac:dyDescent="0.25">
      <c r="A186" s="3">
        <f t="shared" ref="A186:A197" si="11">A185+1</f>
        <v>2199</v>
      </c>
      <c r="B186" s="3">
        <f>B184</f>
        <v>512</v>
      </c>
      <c r="C186" s="3">
        <v>56</v>
      </c>
      <c r="D186" s="5">
        <v>2</v>
      </c>
      <c r="E186" s="5">
        <v>3</v>
      </c>
      <c r="F186" s="3">
        <v>2</v>
      </c>
      <c r="G186" s="3" t="str">
        <f t="shared" si="8"/>
        <v>insert into game_score (id, matchid, squad, goals, points, time_type) values (2199, 512, 56, 2, 3, 2);</v>
      </c>
    </row>
    <row r="187" spans="1:7" x14ac:dyDescent="0.25">
      <c r="A187" s="3">
        <f t="shared" si="11"/>
        <v>2200</v>
      </c>
      <c r="B187" s="3">
        <f>B184</f>
        <v>512</v>
      </c>
      <c r="C187" s="3">
        <v>56</v>
      </c>
      <c r="D187" s="5">
        <v>0</v>
      </c>
      <c r="E187" s="5">
        <v>0</v>
      </c>
      <c r="F187" s="3">
        <v>1</v>
      </c>
      <c r="G187" s="3" t="str">
        <f t="shared" si="8"/>
        <v>insert into game_score (id, matchid, squad, goals, points, time_type) values (2200, 512, 56, 0, 0, 1);</v>
      </c>
    </row>
    <row r="188" spans="1:7" x14ac:dyDescent="0.25">
      <c r="A188" s="4">
        <f t="shared" si="11"/>
        <v>2201</v>
      </c>
      <c r="B188" s="4">
        <f>B184+1</f>
        <v>513</v>
      </c>
      <c r="C188" s="4">
        <v>34</v>
      </c>
      <c r="D188" s="6">
        <v>2</v>
      </c>
      <c r="E188" s="6">
        <v>0</v>
      </c>
      <c r="F188" s="4">
        <v>2</v>
      </c>
      <c r="G188" s="4" t="str">
        <f t="shared" si="8"/>
        <v>insert into game_score (id, matchid, squad, goals, points, time_type) values (2201, 513, 34, 2, 0, 2);</v>
      </c>
    </row>
    <row r="189" spans="1:7" x14ac:dyDescent="0.25">
      <c r="A189" s="4">
        <f t="shared" si="11"/>
        <v>2202</v>
      </c>
      <c r="B189" s="4">
        <f>B188</f>
        <v>513</v>
      </c>
      <c r="C189" s="4">
        <v>34</v>
      </c>
      <c r="D189" s="6">
        <v>2</v>
      </c>
      <c r="E189" s="6">
        <v>0</v>
      </c>
      <c r="F189" s="4">
        <v>1</v>
      </c>
      <c r="G189" s="4" t="str">
        <f t="shared" si="8"/>
        <v>insert into game_score (id, matchid, squad, goals, points, time_type) values (2202, 513, 34, 2, 0, 1);</v>
      </c>
    </row>
    <row r="190" spans="1:7" x14ac:dyDescent="0.25">
      <c r="A190" s="4">
        <f t="shared" si="11"/>
        <v>2203</v>
      </c>
      <c r="B190" s="4">
        <f>B188</f>
        <v>513</v>
      </c>
      <c r="C190" s="4">
        <v>237</v>
      </c>
      <c r="D190" s="6">
        <v>2</v>
      </c>
      <c r="E190" s="6">
        <v>0</v>
      </c>
      <c r="F190" s="4">
        <v>2</v>
      </c>
      <c r="G190" s="4" t="str">
        <f t="shared" si="8"/>
        <v>insert into game_score (id, matchid, squad, goals, points, time_type) values (2203, 513, 237, 2, 0, 2);</v>
      </c>
    </row>
    <row r="191" spans="1:7" x14ac:dyDescent="0.25">
      <c r="A191" s="4">
        <f t="shared" si="11"/>
        <v>2204</v>
      </c>
      <c r="B191" s="4">
        <f t="shared" ref="B191:B197" si="12">B188</f>
        <v>513</v>
      </c>
      <c r="C191" s="4">
        <v>237</v>
      </c>
      <c r="D191" s="6">
        <v>0</v>
      </c>
      <c r="E191" s="6">
        <v>0</v>
      </c>
      <c r="F191" s="4">
        <v>1</v>
      </c>
      <c r="G191" s="4" t="str">
        <f t="shared" si="8"/>
        <v>insert into game_score (id, matchid, squad, goals, points, time_type) values (2204, 513, 237, 0, 0, 1);</v>
      </c>
    </row>
    <row r="192" spans="1:7" x14ac:dyDescent="0.25">
      <c r="A192" s="4">
        <f t="shared" si="11"/>
        <v>2205</v>
      </c>
      <c r="B192" s="4">
        <f t="shared" si="12"/>
        <v>513</v>
      </c>
      <c r="C192" s="4">
        <v>34</v>
      </c>
      <c r="D192" s="6">
        <v>2</v>
      </c>
      <c r="E192" s="6">
        <v>1</v>
      </c>
      <c r="F192" s="4">
        <v>4</v>
      </c>
      <c r="G192" s="4" t="str">
        <f t="shared" si="8"/>
        <v>insert into game_score (id, matchid, squad, goals, points, time_type) values (2205, 513, 34, 2, 1, 4);</v>
      </c>
    </row>
    <row r="193" spans="1:7" x14ac:dyDescent="0.25">
      <c r="A193" s="4">
        <f t="shared" si="11"/>
        <v>2206</v>
      </c>
      <c r="B193" s="4">
        <f t="shared" si="12"/>
        <v>513</v>
      </c>
      <c r="C193" s="4">
        <v>34</v>
      </c>
      <c r="D193" s="6">
        <v>2</v>
      </c>
      <c r="E193" s="6">
        <v>0</v>
      </c>
      <c r="F193" s="4">
        <v>3</v>
      </c>
      <c r="G193" s="4" t="str">
        <f t="shared" si="8"/>
        <v>insert into game_score (id, matchid, squad, goals, points, time_type) values (2206, 513, 34, 2, 0, 3);</v>
      </c>
    </row>
    <row r="194" spans="1:7" x14ac:dyDescent="0.25">
      <c r="A194" s="4">
        <f t="shared" si="11"/>
        <v>2207</v>
      </c>
      <c r="B194" s="4">
        <f t="shared" si="12"/>
        <v>513</v>
      </c>
      <c r="C194" s="4">
        <v>237</v>
      </c>
      <c r="D194" s="6">
        <v>2</v>
      </c>
      <c r="E194" s="6">
        <v>1</v>
      </c>
      <c r="F194" s="4">
        <v>4</v>
      </c>
      <c r="G194" s="4" t="str">
        <f t="shared" si="8"/>
        <v>insert into game_score (id, matchid, squad, goals, points, time_type) values (2207, 513, 237, 2, 1, 4);</v>
      </c>
    </row>
    <row r="195" spans="1:7" x14ac:dyDescent="0.25">
      <c r="A195" s="4">
        <f t="shared" si="11"/>
        <v>2208</v>
      </c>
      <c r="B195" s="4">
        <f t="shared" si="12"/>
        <v>513</v>
      </c>
      <c r="C195" s="4">
        <v>237</v>
      </c>
      <c r="D195" s="6">
        <v>2</v>
      </c>
      <c r="E195" s="6">
        <v>0</v>
      </c>
      <c r="F195" s="4">
        <v>3</v>
      </c>
      <c r="G195" s="4" t="str">
        <f t="shared" si="8"/>
        <v>insert into game_score (id, matchid, squad, goals, points, time_type) values (2208, 513, 237, 2, 0, 3);</v>
      </c>
    </row>
    <row r="196" spans="1:7" x14ac:dyDescent="0.25">
      <c r="A196" s="4">
        <f t="shared" si="11"/>
        <v>2209</v>
      </c>
      <c r="B196" s="4">
        <f t="shared" si="12"/>
        <v>513</v>
      </c>
      <c r="C196" s="4">
        <v>34</v>
      </c>
      <c r="D196" s="6">
        <v>3</v>
      </c>
      <c r="E196" s="6">
        <v>0</v>
      </c>
      <c r="F196" s="4">
        <v>7</v>
      </c>
      <c r="G196" s="4" t="str">
        <f t="shared" si="8"/>
        <v>insert into game_score (id, matchid, squad, goals, points, time_type) values (2209, 513, 34, 3, 0, 7);</v>
      </c>
    </row>
    <row r="197" spans="1:7" x14ac:dyDescent="0.25">
      <c r="A197" s="4">
        <f t="shared" si="11"/>
        <v>2210</v>
      </c>
      <c r="B197" s="4">
        <f t="shared" si="12"/>
        <v>513</v>
      </c>
      <c r="C197" s="4">
        <v>237</v>
      </c>
      <c r="D197" s="6">
        <v>5</v>
      </c>
      <c r="E197" s="6">
        <v>0</v>
      </c>
      <c r="F197" s="4">
        <v>7</v>
      </c>
      <c r="G197" s="4" t="str">
        <f t="shared" si="8"/>
        <v>insert into game_score (id, matchid, squad, goals, points, time_type) values (2210, 513, 237, 5, 0, 7);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185</v>
      </c>
      <c r="B2">
        <v>2004</v>
      </c>
      <c r="C2" t="s">
        <v>13</v>
      </c>
      <c r="D2">
        <v>30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(185, 2004, 'A', 30);</v>
      </c>
    </row>
    <row r="3" spans="1:7" x14ac:dyDescent="0.25">
      <c r="A3">
        <f>A2+1</f>
        <v>186</v>
      </c>
      <c r="B3">
        <f>B2</f>
        <v>2004</v>
      </c>
      <c r="C3" t="s">
        <v>13</v>
      </c>
      <c r="D3">
        <v>82</v>
      </c>
      <c r="G3" t="str">
        <f t="shared" si="0"/>
        <v>insert into group_stage (id, tournament, group_code, squad) values (186, 2004, 'A', 82);</v>
      </c>
    </row>
    <row r="4" spans="1:7" x14ac:dyDescent="0.25">
      <c r="A4">
        <f t="shared" ref="A4:A17" si="1">A3+1</f>
        <v>187</v>
      </c>
      <c r="B4">
        <f t="shared" ref="B4:B17" si="2">B3</f>
        <v>2004</v>
      </c>
      <c r="C4" t="s">
        <v>13</v>
      </c>
      <c r="D4">
        <v>223</v>
      </c>
      <c r="G4" t="str">
        <f t="shared" si="0"/>
        <v>insert into group_stage (id, tournament, group_code, squad) values (187, 2004, 'A', 223);</v>
      </c>
    </row>
    <row r="5" spans="1:7" x14ac:dyDescent="0.25">
      <c r="A5">
        <f t="shared" si="1"/>
        <v>188</v>
      </c>
      <c r="B5">
        <f t="shared" si="2"/>
        <v>2004</v>
      </c>
      <c r="C5" t="s">
        <v>13</v>
      </c>
      <c r="D5">
        <v>52</v>
      </c>
      <c r="G5" t="str">
        <f t="shared" si="0"/>
        <v>insert into group_stage (id, tournament, group_code, squad) values (188, 2004, 'A', 52);</v>
      </c>
    </row>
    <row r="6" spans="1:7" x14ac:dyDescent="0.25">
      <c r="A6">
        <f t="shared" si="1"/>
        <v>189</v>
      </c>
      <c r="B6">
        <f t="shared" si="2"/>
        <v>2004</v>
      </c>
      <c r="C6" t="s">
        <v>14</v>
      </c>
      <c r="D6">
        <v>595</v>
      </c>
      <c r="G6" t="str">
        <f t="shared" si="0"/>
        <v>insert into group_stage (id, tournament, group_code, squad) values (189, 2004, 'B', 595);</v>
      </c>
    </row>
    <row r="7" spans="1:7" x14ac:dyDescent="0.25">
      <c r="A7">
        <f t="shared" si="1"/>
        <v>190</v>
      </c>
      <c r="B7">
        <f t="shared" si="2"/>
        <v>2004</v>
      </c>
      <c r="C7" t="s">
        <v>14</v>
      </c>
      <c r="D7">
        <v>81</v>
      </c>
      <c r="G7" t="str">
        <f t="shared" si="0"/>
        <v>insert into group_stage (id, tournament, group_code, squad) values (190, 2004, 'B', 81);</v>
      </c>
    </row>
    <row r="8" spans="1:7" x14ac:dyDescent="0.25">
      <c r="A8">
        <f t="shared" si="1"/>
        <v>191</v>
      </c>
      <c r="B8">
        <f t="shared" si="2"/>
        <v>2004</v>
      </c>
      <c r="C8" t="s">
        <v>14</v>
      </c>
      <c r="D8">
        <v>233</v>
      </c>
      <c r="G8" t="str">
        <f t="shared" si="0"/>
        <v>insert into group_stage (id, tournament, group_code, squad) values (191, 2004, 'B', 233);</v>
      </c>
    </row>
    <row r="9" spans="1:7" x14ac:dyDescent="0.25">
      <c r="A9">
        <f t="shared" si="1"/>
        <v>192</v>
      </c>
      <c r="B9">
        <f t="shared" si="2"/>
        <v>2004</v>
      </c>
      <c r="C9" t="s">
        <v>14</v>
      </c>
      <c r="D9">
        <v>39</v>
      </c>
      <c r="G9" t="str">
        <f t="shared" si="0"/>
        <v>insert into group_stage (id, tournament, group_code, squad) values (192, 2004, 'B', 39);</v>
      </c>
    </row>
    <row r="10" spans="1:7" x14ac:dyDescent="0.25">
      <c r="A10">
        <f t="shared" si="1"/>
        <v>193</v>
      </c>
      <c r="B10">
        <f t="shared" si="2"/>
        <v>2004</v>
      </c>
      <c r="C10" t="s">
        <v>15</v>
      </c>
      <c r="D10">
        <v>216</v>
      </c>
      <c r="G10" t="str">
        <f t="shared" si="0"/>
        <v>insert into group_stage (id, tournament, group_code, squad) values (193, 2004, 'C', 216);</v>
      </c>
    </row>
    <row r="11" spans="1:7" x14ac:dyDescent="0.25">
      <c r="A11">
        <f t="shared" si="1"/>
        <v>194</v>
      </c>
      <c r="B11">
        <f t="shared" si="2"/>
        <v>2004</v>
      </c>
      <c r="C11" t="s">
        <v>15</v>
      </c>
      <c r="D11">
        <v>61</v>
      </c>
      <c r="G11" t="str">
        <f t="shared" si="0"/>
        <v>insert into group_stage (id, tournament, group_code, squad) values (194, 2004, 'C', 61);</v>
      </c>
    </row>
    <row r="12" spans="1:7" x14ac:dyDescent="0.25">
      <c r="A12">
        <f t="shared" si="1"/>
        <v>195</v>
      </c>
      <c r="B12">
        <f t="shared" si="2"/>
        <v>2004</v>
      </c>
      <c r="C12" t="s">
        <v>15</v>
      </c>
      <c r="D12">
        <v>54</v>
      </c>
      <c r="G12" t="str">
        <f t="shared" si="0"/>
        <v>insert into group_stage (id, tournament, group_code, squad) values (195, 2004, 'C', 54);</v>
      </c>
    </row>
    <row r="13" spans="1:7" x14ac:dyDescent="0.25">
      <c r="A13">
        <f t="shared" si="1"/>
        <v>196</v>
      </c>
      <c r="B13">
        <f t="shared" si="2"/>
        <v>2004</v>
      </c>
      <c r="C13" t="s">
        <v>15</v>
      </c>
      <c r="D13">
        <v>38111</v>
      </c>
      <c r="G13" t="str">
        <f t="shared" si="0"/>
        <v>insert into group_stage (id, tournament, group_code, squad) values (196, 2004, 'C', 38111);</v>
      </c>
    </row>
    <row r="14" spans="1:7" x14ac:dyDescent="0.25">
      <c r="A14">
        <f t="shared" si="1"/>
        <v>197</v>
      </c>
      <c r="B14">
        <f t="shared" si="2"/>
        <v>2004</v>
      </c>
      <c r="C14" t="s">
        <v>16</v>
      </c>
      <c r="D14">
        <v>506</v>
      </c>
      <c r="G14" t="str">
        <f t="shared" si="0"/>
        <v>insert into group_stage (id, tournament, group_code, squad) values (197, 2004, 'D', 506);</v>
      </c>
    </row>
    <row r="15" spans="1:7" x14ac:dyDescent="0.25">
      <c r="A15">
        <f t="shared" si="1"/>
        <v>198</v>
      </c>
      <c r="B15">
        <f t="shared" si="2"/>
        <v>2004</v>
      </c>
      <c r="C15" t="s">
        <v>16</v>
      </c>
      <c r="D15">
        <v>212</v>
      </c>
      <c r="G15" t="str">
        <f t="shared" si="0"/>
        <v>insert into group_stage (id, tournament, group_code, squad) values (198, 2004, 'D', 212);</v>
      </c>
    </row>
    <row r="16" spans="1:7" x14ac:dyDescent="0.25">
      <c r="A16">
        <f t="shared" si="1"/>
        <v>199</v>
      </c>
      <c r="B16">
        <f t="shared" si="2"/>
        <v>2004</v>
      </c>
      <c r="C16" t="s">
        <v>16</v>
      </c>
      <c r="D16">
        <v>964</v>
      </c>
      <c r="G16" t="str">
        <f t="shared" si="0"/>
        <v>insert into group_stage (id, tournament, group_code, squad) values (199, 2004, 'D', 964);</v>
      </c>
    </row>
    <row r="17" spans="1:7" x14ac:dyDescent="0.25">
      <c r="A17">
        <f t="shared" si="1"/>
        <v>200</v>
      </c>
      <c r="B17">
        <f t="shared" si="2"/>
        <v>2004</v>
      </c>
      <c r="C17" t="s">
        <v>16</v>
      </c>
      <c r="D17">
        <v>351</v>
      </c>
      <c r="G17" t="str">
        <f t="shared" si="0"/>
        <v>insert into group_stage (id, tournament, group_code, squad) values (200, 2004, 'D', 351);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'2000'!A51+1</f>
        <v>514</v>
      </c>
      <c r="B20" s="2" t="str">
        <f>"2004-08-11"</f>
        <v>2004-08-11</v>
      </c>
      <c r="C20">
        <v>2</v>
      </c>
      <c r="D20">
        <v>30</v>
      </c>
      <c r="E20">
        <v>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(514, '2004-08-11', 2, 30);</v>
      </c>
    </row>
    <row r="21" spans="1:7" x14ac:dyDescent="0.25">
      <c r="A21">
        <f t="shared" ref="A21:A51" si="4">A20+1</f>
        <v>515</v>
      </c>
      <c r="B21" s="2" t="str">
        <f>"2004-08-11"</f>
        <v>2004-08-11</v>
      </c>
      <c r="C21">
        <v>2</v>
      </c>
      <c r="D21">
        <f>D20</f>
        <v>30</v>
      </c>
      <c r="E21">
        <v>4</v>
      </c>
      <c r="G21" t="str">
        <f t="shared" si="3"/>
        <v>insert into game (matchid, matchdate, game_type, country) values (515, '2004-08-11', 2, 30);</v>
      </c>
    </row>
    <row r="22" spans="1:7" x14ac:dyDescent="0.25">
      <c r="A22">
        <f t="shared" si="4"/>
        <v>516</v>
      </c>
      <c r="B22" s="2" t="str">
        <f>"2004-08-14"</f>
        <v>2004-08-14</v>
      </c>
      <c r="C22">
        <v>2</v>
      </c>
      <c r="D22">
        <f t="shared" ref="D22:D51" si="5">D21</f>
        <v>30</v>
      </c>
      <c r="E22">
        <v>9</v>
      </c>
      <c r="G22" t="str">
        <f t="shared" si="3"/>
        <v>insert into game (matchid, matchdate, game_type, country) values (516, '2004-08-14', 2, 30);</v>
      </c>
    </row>
    <row r="23" spans="1:7" x14ac:dyDescent="0.25">
      <c r="A23">
        <f t="shared" si="4"/>
        <v>517</v>
      </c>
      <c r="B23" s="2" t="str">
        <f>"2004-08-14"</f>
        <v>2004-08-14</v>
      </c>
      <c r="C23">
        <v>2</v>
      </c>
      <c r="D23">
        <f t="shared" si="5"/>
        <v>30</v>
      </c>
      <c r="E23">
        <v>12</v>
      </c>
      <c r="G23" t="str">
        <f t="shared" si="3"/>
        <v>insert into game (matchid, matchdate, game_type, country) values (517, '2004-08-14', 2, 30);</v>
      </c>
    </row>
    <row r="24" spans="1:7" x14ac:dyDescent="0.25">
      <c r="A24">
        <f t="shared" si="4"/>
        <v>518</v>
      </c>
      <c r="B24" s="2" t="str">
        <f>"2004-08-17"</f>
        <v>2004-08-17</v>
      </c>
      <c r="C24">
        <v>2</v>
      </c>
      <c r="D24">
        <f t="shared" si="5"/>
        <v>30</v>
      </c>
      <c r="E24">
        <v>19</v>
      </c>
      <c r="G24" t="str">
        <f t="shared" si="3"/>
        <v>insert into game (matchid, matchdate, game_type, country) values (518, '2004-08-17', 2, 30);</v>
      </c>
    </row>
    <row r="25" spans="1:7" x14ac:dyDescent="0.25">
      <c r="A25">
        <f t="shared" si="4"/>
        <v>519</v>
      </c>
      <c r="B25" s="2" t="str">
        <f>"2004-08-17"</f>
        <v>2004-08-17</v>
      </c>
      <c r="C25">
        <v>2</v>
      </c>
      <c r="D25">
        <f t="shared" si="5"/>
        <v>30</v>
      </c>
      <c r="E25">
        <v>20</v>
      </c>
      <c r="G25" t="str">
        <f t="shared" si="3"/>
        <v>insert into game (matchid, matchdate, game_type, country) values (519, '2004-08-17', 2, 30);</v>
      </c>
    </row>
    <row r="26" spans="1:7" x14ac:dyDescent="0.25">
      <c r="A26">
        <f t="shared" si="4"/>
        <v>520</v>
      </c>
      <c r="B26" s="2" t="str">
        <f>"2004-08-12"</f>
        <v>2004-08-12</v>
      </c>
      <c r="C26">
        <v>2</v>
      </c>
      <c r="D26">
        <f t="shared" si="5"/>
        <v>30</v>
      </c>
      <c r="E26">
        <v>7</v>
      </c>
      <c r="G26" t="str">
        <f t="shared" si="3"/>
        <v>insert into game (matchid, matchdate, game_type, country) values (520, '2004-08-12', 2, 30);</v>
      </c>
    </row>
    <row r="27" spans="1:7" x14ac:dyDescent="0.25">
      <c r="A27">
        <f t="shared" si="4"/>
        <v>521</v>
      </c>
      <c r="B27" s="2" t="str">
        <f>"2004-08-12"</f>
        <v>2004-08-12</v>
      </c>
      <c r="C27">
        <v>2</v>
      </c>
      <c r="D27">
        <f t="shared" si="5"/>
        <v>30</v>
      </c>
      <c r="E27">
        <v>8</v>
      </c>
      <c r="G27" t="str">
        <f t="shared" si="3"/>
        <v>insert into game (matchid, matchdate, game_type, country) values (521, '2004-08-12', 2, 30);</v>
      </c>
    </row>
    <row r="28" spans="1:7" x14ac:dyDescent="0.25">
      <c r="A28">
        <f t="shared" si="4"/>
        <v>522</v>
      </c>
      <c r="B28" s="2" t="str">
        <f>"2004-08-15"</f>
        <v>2004-08-15</v>
      </c>
      <c r="C28">
        <v>2</v>
      </c>
      <c r="D28">
        <f t="shared" si="5"/>
        <v>30</v>
      </c>
      <c r="E28">
        <v>15</v>
      </c>
      <c r="G28" t="str">
        <f t="shared" si="3"/>
        <v>insert into game (matchid, matchdate, game_type, country) values (522, '2004-08-15', 2, 30);</v>
      </c>
    </row>
    <row r="29" spans="1:7" x14ac:dyDescent="0.25">
      <c r="A29">
        <f t="shared" si="4"/>
        <v>523</v>
      </c>
      <c r="B29" s="2" t="str">
        <f>"2004-08-15"</f>
        <v>2004-08-15</v>
      </c>
      <c r="C29">
        <v>2</v>
      </c>
      <c r="D29">
        <f t="shared" si="5"/>
        <v>30</v>
      </c>
      <c r="E29">
        <v>16</v>
      </c>
      <c r="G29" t="str">
        <f t="shared" si="3"/>
        <v>insert into game (matchid, matchdate, game_type, country) values (523, '2004-08-15', 2, 30);</v>
      </c>
    </row>
    <row r="30" spans="1:7" x14ac:dyDescent="0.25">
      <c r="A30">
        <f t="shared" si="4"/>
        <v>524</v>
      </c>
      <c r="B30" s="2" t="str">
        <f>"2004-08-18"</f>
        <v>2004-08-18</v>
      </c>
      <c r="C30">
        <v>2</v>
      </c>
      <c r="D30">
        <f t="shared" si="5"/>
        <v>30</v>
      </c>
      <c r="E30">
        <v>21</v>
      </c>
      <c r="G30" t="str">
        <f t="shared" si="3"/>
        <v>insert into game (matchid, matchdate, game_type, country) values (524, '2004-08-18', 2, 30);</v>
      </c>
    </row>
    <row r="31" spans="1:7" x14ac:dyDescent="0.25">
      <c r="A31">
        <f t="shared" si="4"/>
        <v>525</v>
      </c>
      <c r="B31" s="2" t="str">
        <f>"2004-08-18"</f>
        <v>2004-08-18</v>
      </c>
      <c r="C31">
        <v>2</v>
      </c>
      <c r="D31">
        <f t="shared" si="5"/>
        <v>30</v>
      </c>
      <c r="E31">
        <v>24</v>
      </c>
      <c r="G31" t="str">
        <f t="shared" si="3"/>
        <v>insert into game (matchid, matchdate, game_type, country) values (525, '2004-08-18', 2, 30);</v>
      </c>
    </row>
    <row r="32" spans="1:7" x14ac:dyDescent="0.25">
      <c r="A32">
        <f t="shared" si="4"/>
        <v>526</v>
      </c>
      <c r="B32" s="2" t="str">
        <f>"2004-08-11"</f>
        <v>2004-08-11</v>
      </c>
      <c r="C32">
        <v>2</v>
      </c>
      <c r="D32">
        <f t="shared" si="5"/>
        <v>30</v>
      </c>
      <c r="E32">
        <v>1</v>
      </c>
      <c r="G32" t="str">
        <f t="shared" si="3"/>
        <v>insert into game (matchid, matchdate, game_type, country) values (526, '2004-08-11', 2, 30);</v>
      </c>
    </row>
    <row r="33" spans="1:7" x14ac:dyDescent="0.25">
      <c r="A33">
        <f t="shared" si="4"/>
        <v>527</v>
      </c>
      <c r="B33" s="2" t="str">
        <f>"2004-08-11"</f>
        <v>2004-08-11</v>
      </c>
      <c r="C33">
        <v>2</v>
      </c>
      <c r="D33">
        <f t="shared" si="5"/>
        <v>30</v>
      </c>
      <c r="E33">
        <v>2</v>
      </c>
      <c r="G33" t="str">
        <f t="shared" si="3"/>
        <v>insert into game (matchid, matchdate, game_type, country) values (527, '2004-08-11', 2, 30);</v>
      </c>
    </row>
    <row r="34" spans="1:7" x14ac:dyDescent="0.25">
      <c r="A34">
        <f t="shared" si="4"/>
        <v>528</v>
      </c>
      <c r="B34" s="2" t="str">
        <f>"2004-08-14"</f>
        <v>2004-08-14</v>
      </c>
      <c r="C34">
        <v>2</v>
      </c>
      <c r="D34">
        <f t="shared" si="5"/>
        <v>30</v>
      </c>
      <c r="E34">
        <v>10</v>
      </c>
      <c r="G34" t="str">
        <f t="shared" si="3"/>
        <v>insert into game (matchid, matchdate, game_type, country) values (528, '2004-08-14', 2, 30);</v>
      </c>
    </row>
    <row r="35" spans="1:7" x14ac:dyDescent="0.25">
      <c r="A35">
        <f t="shared" si="4"/>
        <v>529</v>
      </c>
      <c r="B35" s="2" t="str">
        <f>"2004-08-14"</f>
        <v>2004-08-14</v>
      </c>
      <c r="C35">
        <v>2</v>
      </c>
      <c r="D35">
        <f t="shared" si="5"/>
        <v>30</v>
      </c>
      <c r="E35">
        <v>11</v>
      </c>
      <c r="G35" t="str">
        <f t="shared" si="3"/>
        <v>insert into game (matchid, matchdate, game_type, country) values (529, '2004-08-14', 2, 30);</v>
      </c>
    </row>
    <row r="36" spans="1:7" x14ac:dyDescent="0.25">
      <c r="A36">
        <f t="shared" si="4"/>
        <v>530</v>
      </c>
      <c r="B36" s="2" t="str">
        <f>"2004-08-17"</f>
        <v>2004-08-17</v>
      </c>
      <c r="C36">
        <v>2</v>
      </c>
      <c r="D36">
        <f t="shared" si="5"/>
        <v>30</v>
      </c>
      <c r="E36">
        <v>17</v>
      </c>
      <c r="G36" t="str">
        <f t="shared" si="3"/>
        <v>insert into game (matchid, matchdate, game_type, country) values (530, '2004-08-17', 2, 30);</v>
      </c>
    </row>
    <row r="37" spans="1:7" x14ac:dyDescent="0.25">
      <c r="A37">
        <f t="shared" si="4"/>
        <v>531</v>
      </c>
      <c r="B37" s="2" t="str">
        <f>"2004-08-17"</f>
        <v>2004-08-17</v>
      </c>
      <c r="C37">
        <v>2</v>
      </c>
      <c r="D37">
        <f t="shared" si="5"/>
        <v>30</v>
      </c>
      <c r="E37">
        <v>18</v>
      </c>
      <c r="G37" t="str">
        <f t="shared" si="3"/>
        <v>insert into game (matchid, matchdate, game_type, country) values (531, '2004-08-17', 2, 30);</v>
      </c>
    </row>
    <row r="38" spans="1:7" x14ac:dyDescent="0.25">
      <c r="A38">
        <f t="shared" si="4"/>
        <v>532</v>
      </c>
      <c r="B38" s="2" t="str">
        <f>"2004-08-12"</f>
        <v>2004-08-12</v>
      </c>
      <c r="C38">
        <v>2</v>
      </c>
      <c r="D38">
        <f t="shared" si="5"/>
        <v>30</v>
      </c>
      <c r="E38">
        <v>5</v>
      </c>
      <c r="G38" t="str">
        <f t="shared" si="3"/>
        <v>insert into game (matchid, matchdate, game_type, country) values (532, '2004-08-12', 2, 30);</v>
      </c>
    </row>
    <row r="39" spans="1:7" x14ac:dyDescent="0.25">
      <c r="A39">
        <f t="shared" si="4"/>
        <v>533</v>
      </c>
      <c r="B39" s="2" t="str">
        <f>"2004-08-12"</f>
        <v>2004-08-12</v>
      </c>
      <c r="C39">
        <v>2</v>
      </c>
      <c r="D39">
        <f t="shared" si="5"/>
        <v>30</v>
      </c>
      <c r="E39">
        <v>6</v>
      </c>
      <c r="G39" t="str">
        <f t="shared" si="3"/>
        <v>insert into game (matchid, matchdate, game_type, country) values (533, '2004-08-12', 2, 30);</v>
      </c>
    </row>
    <row r="40" spans="1:7" x14ac:dyDescent="0.25">
      <c r="A40">
        <f t="shared" si="4"/>
        <v>534</v>
      </c>
      <c r="B40" s="2" t="str">
        <f>"2004-08-15"</f>
        <v>2004-08-15</v>
      </c>
      <c r="C40">
        <v>2</v>
      </c>
      <c r="D40">
        <f t="shared" si="5"/>
        <v>30</v>
      </c>
      <c r="E40">
        <v>13</v>
      </c>
      <c r="G40" t="str">
        <f t="shared" si="3"/>
        <v>insert into game (matchid, matchdate, game_type, country) values (534, '2004-08-15', 2, 30);</v>
      </c>
    </row>
    <row r="41" spans="1:7" x14ac:dyDescent="0.25">
      <c r="A41">
        <f t="shared" si="4"/>
        <v>535</v>
      </c>
      <c r="B41" s="2" t="str">
        <f>"2004-08-15"</f>
        <v>2004-08-15</v>
      </c>
      <c r="C41">
        <v>2</v>
      </c>
      <c r="D41">
        <f t="shared" si="5"/>
        <v>30</v>
      </c>
      <c r="E41">
        <v>14</v>
      </c>
      <c r="G41" t="str">
        <f t="shared" si="3"/>
        <v>insert into game (matchid, matchdate, game_type, country) values (535, '2004-08-15', 2, 30);</v>
      </c>
    </row>
    <row r="42" spans="1:7" x14ac:dyDescent="0.25">
      <c r="A42">
        <f t="shared" si="4"/>
        <v>536</v>
      </c>
      <c r="B42" s="2" t="str">
        <f>"2004-08-18"</f>
        <v>2004-08-18</v>
      </c>
      <c r="C42">
        <v>2</v>
      </c>
      <c r="D42">
        <f t="shared" si="5"/>
        <v>30</v>
      </c>
      <c r="E42">
        <v>22</v>
      </c>
      <c r="G42" t="str">
        <f t="shared" si="3"/>
        <v>insert into game (matchid, matchdate, game_type, country) values (536, '2004-08-18', 2, 30);</v>
      </c>
    </row>
    <row r="43" spans="1:7" x14ac:dyDescent="0.25">
      <c r="A43">
        <f t="shared" si="4"/>
        <v>537</v>
      </c>
      <c r="B43" s="2" t="str">
        <f>"2004-08-18"</f>
        <v>2004-08-18</v>
      </c>
      <c r="C43">
        <v>2</v>
      </c>
      <c r="D43">
        <f t="shared" si="5"/>
        <v>30</v>
      </c>
      <c r="E43">
        <v>23</v>
      </c>
      <c r="G43" t="str">
        <f t="shared" si="3"/>
        <v>insert into game (matchid, matchdate, game_type, country) values (537, '2004-08-18', 2, 30);</v>
      </c>
    </row>
    <row r="44" spans="1:7" x14ac:dyDescent="0.25">
      <c r="A44">
        <f t="shared" si="4"/>
        <v>538</v>
      </c>
      <c r="B44" s="2" t="str">
        <f>"2004-08-21"</f>
        <v>2004-08-21</v>
      </c>
      <c r="C44">
        <v>3</v>
      </c>
      <c r="D44">
        <f t="shared" si="5"/>
        <v>30</v>
      </c>
      <c r="E44">
        <v>25</v>
      </c>
      <c r="G44" t="str">
        <f t="shared" si="3"/>
        <v>insert into game (matchid, matchdate, game_type, country) values (538, '2004-08-21', 3, 30);</v>
      </c>
    </row>
    <row r="45" spans="1:7" x14ac:dyDescent="0.25">
      <c r="A45">
        <f t="shared" si="4"/>
        <v>539</v>
      </c>
      <c r="B45" s="2" t="str">
        <f>"2004-08-21"</f>
        <v>2004-08-21</v>
      </c>
      <c r="C45">
        <v>3</v>
      </c>
      <c r="D45">
        <f t="shared" si="5"/>
        <v>30</v>
      </c>
      <c r="E45">
        <v>26</v>
      </c>
      <c r="G45" t="str">
        <f t="shared" si="3"/>
        <v>insert into game (matchid, matchdate, game_type, country) values (539, '2004-08-21', 3, 30);</v>
      </c>
    </row>
    <row r="46" spans="1:7" x14ac:dyDescent="0.25">
      <c r="A46">
        <f t="shared" si="4"/>
        <v>540</v>
      </c>
      <c r="B46" s="2" t="str">
        <f>"2004-08-21"</f>
        <v>2004-08-21</v>
      </c>
      <c r="C46">
        <v>3</v>
      </c>
      <c r="D46">
        <f t="shared" si="5"/>
        <v>30</v>
      </c>
      <c r="E46">
        <v>27</v>
      </c>
      <c r="G46" t="str">
        <f t="shared" si="3"/>
        <v>insert into game (matchid, matchdate, game_type, country) values (540, '2004-08-21', 3, 30);</v>
      </c>
    </row>
    <row r="47" spans="1:7" x14ac:dyDescent="0.25">
      <c r="A47">
        <f t="shared" si="4"/>
        <v>541</v>
      </c>
      <c r="B47" s="2" t="str">
        <f>"2004-08-21"</f>
        <v>2004-08-21</v>
      </c>
      <c r="C47">
        <v>3</v>
      </c>
      <c r="D47">
        <f t="shared" si="5"/>
        <v>30</v>
      </c>
      <c r="E47">
        <v>28</v>
      </c>
      <c r="G47" t="str">
        <f t="shared" si="3"/>
        <v>insert into game (matchid, matchdate, game_type, country) values (541, '2004-08-21', 3, 30);</v>
      </c>
    </row>
    <row r="48" spans="1:7" x14ac:dyDescent="0.25">
      <c r="A48">
        <f t="shared" si="4"/>
        <v>542</v>
      </c>
      <c r="B48" s="2" t="str">
        <f>"2004-08-24"</f>
        <v>2004-08-24</v>
      </c>
      <c r="C48">
        <v>4</v>
      </c>
      <c r="D48">
        <f t="shared" si="5"/>
        <v>30</v>
      </c>
      <c r="E48">
        <v>29</v>
      </c>
      <c r="G48" t="str">
        <f t="shared" si="3"/>
        <v>insert into game (matchid, matchdate, game_type, country) values (542, '2004-08-24', 4, 30);</v>
      </c>
    </row>
    <row r="49" spans="1:7" x14ac:dyDescent="0.25">
      <c r="A49">
        <f t="shared" si="4"/>
        <v>543</v>
      </c>
      <c r="B49" s="2" t="str">
        <f>"2004-08-24"</f>
        <v>2004-08-24</v>
      </c>
      <c r="C49">
        <v>4</v>
      </c>
      <c r="D49">
        <f t="shared" si="5"/>
        <v>30</v>
      </c>
      <c r="E49">
        <v>30</v>
      </c>
      <c r="G49" t="str">
        <f t="shared" si="3"/>
        <v>insert into game (matchid, matchdate, game_type, country) values (543, '2004-08-24', 4, 30);</v>
      </c>
    </row>
    <row r="50" spans="1:7" x14ac:dyDescent="0.25">
      <c r="A50">
        <f t="shared" si="4"/>
        <v>544</v>
      </c>
      <c r="B50" s="2" t="str">
        <f>"2004-08-27"</f>
        <v>2004-08-27</v>
      </c>
      <c r="C50">
        <v>13</v>
      </c>
      <c r="D50">
        <f t="shared" si="5"/>
        <v>30</v>
      </c>
      <c r="E50">
        <v>31</v>
      </c>
      <c r="G50" t="str">
        <f t="shared" si="3"/>
        <v>insert into game (matchid, matchdate, game_type, country) values (544, '2004-08-27', 13, 30);</v>
      </c>
    </row>
    <row r="51" spans="1:7" x14ac:dyDescent="0.25">
      <c r="A51">
        <f t="shared" si="4"/>
        <v>545</v>
      </c>
      <c r="B51" s="2" t="str">
        <f>"2004-08-28"</f>
        <v>2004-08-28</v>
      </c>
      <c r="C51">
        <v>14</v>
      </c>
      <c r="D51">
        <f t="shared" si="5"/>
        <v>30</v>
      </c>
      <c r="E51">
        <v>32</v>
      </c>
      <c r="G51" t="str">
        <f t="shared" si="3"/>
        <v>insert into game (matchid, matchdate, game_type, country) values (545, '2004-08-28', 14, 30);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'2000'!A197 + 1</f>
        <v>2211</v>
      </c>
      <c r="B54" s="3">
        <f>A20</f>
        <v>514</v>
      </c>
      <c r="C54" s="3">
        <v>30</v>
      </c>
      <c r="D54" s="3">
        <v>2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(2211, 514, 30, 2, 1, 2);</v>
      </c>
    </row>
    <row r="55" spans="1:7" x14ac:dyDescent="0.25">
      <c r="A55" s="3">
        <f>A54+1</f>
        <v>2212</v>
      </c>
      <c r="B55" s="3">
        <f>B54</f>
        <v>514</v>
      </c>
      <c r="C55" s="3">
        <v>30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(2212, 514, 30, 0, 0, 1);</v>
      </c>
    </row>
    <row r="56" spans="1:7" x14ac:dyDescent="0.25">
      <c r="A56" s="3">
        <f t="shared" ref="A56:A119" si="7">A55+1</f>
        <v>2213</v>
      </c>
      <c r="B56" s="3">
        <f>B54</f>
        <v>514</v>
      </c>
      <c r="C56" s="3">
        <v>82</v>
      </c>
      <c r="D56" s="3">
        <v>2</v>
      </c>
      <c r="E56" s="3">
        <v>1</v>
      </c>
      <c r="F56" s="3">
        <v>2</v>
      </c>
      <c r="G56" s="3" t="str">
        <f t="shared" si="6"/>
        <v>insert into game_score (id, matchid, squad, goals, points, time_type) values (2213, 514, 82, 2, 1, 2);</v>
      </c>
    </row>
    <row r="57" spans="1:7" x14ac:dyDescent="0.25">
      <c r="A57" s="3">
        <f t="shared" si="7"/>
        <v>2214</v>
      </c>
      <c r="B57" s="3">
        <f>B54</f>
        <v>514</v>
      </c>
      <c r="C57" s="3">
        <v>82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(2214, 514, 82, 1, 0, 1);</v>
      </c>
    </row>
    <row r="58" spans="1:7" x14ac:dyDescent="0.25">
      <c r="A58" s="4">
        <f t="shared" si="7"/>
        <v>2215</v>
      </c>
      <c r="B58" s="4">
        <f>B54+1</f>
        <v>515</v>
      </c>
      <c r="C58" s="4">
        <v>223</v>
      </c>
      <c r="D58" s="4">
        <v>0</v>
      </c>
      <c r="E58" s="4">
        <v>1</v>
      </c>
      <c r="F58" s="4">
        <v>2</v>
      </c>
      <c r="G58" s="4" t="str">
        <f t="shared" si="6"/>
        <v>insert into game_score (id, matchid, squad, goals, points, time_type) values (2215, 515, 223, 0, 1, 2);</v>
      </c>
    </row>
    <row r="59" spans="1:7" x14ac:dyDescent="0.25">
      <c r="A59" s="4">
        <f t="shared" si="7"/>
        <v>2216</v>
      </c>
      <c r="B59" s="4">
        <f>B58</f>
        <v>515</v>
      </c>
      <c r="C59" s="4">
        <v>223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(2216, 515, 223, 0, 0, 1);</v>
      </c>
    </row>
    <row r="60" spans="1:7" x14ac:dyDescent="0.25">
      <c r="A60" s="4">
        <f t="shared" si="7"/>
        <v>2217</v>
      </c>
      <c r="B60" s="4">
        <f>B58</f>
        <v>515</v>
      </c>
      <c r="C60" s="4">
        <v>52</v>
      </c>
      <c r="D60" s="4">
        <v>0</v>
      </c>
      <c r="E60" s="4">
        <v>1</v>
      </c>
      <c r="F60" s="4">
        <v>2</v>
      </c>
      <c r="G60" s="4" t="str">
        <f t="shared" si="6"/>
        <v>insert into game_score (id, matchid, squad, goals, points, time_type) values (2217, 515, 52, 0, 1, 2);</v>
      </c>
    </row>
    <row r="61" spans="1:7" x14ac:dyDescent="0.25">
      <c r="A61" s="4">
        <f t="shared" si="7"/>
        <v>2218</v>
      </c>
      <c r="B61" s="4">
        <f>B58</f>
        <v>515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(2218, 515, 52, 0, 0, 1);</v>
      </c>
    </row>
    <row r="62" spans="1:7" x14ac:dyDescent="0.25">
      <c r="A62" s="3">
        <f t="shared" si="7"/>
        <v>2219</v>
      </c>
      <c r="B62" s="3">
        <f>B58+1</f>
        <v>516</v>
      </c>
      <c r="C62" s="3">
        <v>82</v>
      </c>
      <c r="D62" s="3">
        <v>1</v>
      </c>
      <c r="E62" s="3">
        <v>3</v>
      </c>
      <c r="F62" s="3">
        <v>2</v>
      </c>
      <c r="G62" s="3" t="str">
        <f t="shared" si="6"/>
        <v>insert into game_score (id, matchid, squad, goals, points, time_type) values (2219, 516, 82, 1, 3, 2);</v>
      </c>
    </row>
    <row r="63" spans="1:7" x14ac:dyDescent="0.25">
      <c r="A63" s="3">
        <f t="shared" si="7"/>
        <v>2220</v>
      </c>
      <c r="B63" s="3">
        <f>B62</f>
        <v>516</v>
      </c>
      <c r="C63" s="3">
        <v>82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(2220, 516, 82, 1, 0, 1);</v>
      </c>
    </row>
    <row r="64" spans="1:7" x14ac:dyDescent="0.25">
      <c r="A64" s="3">
        <f t="shared" si="7"/>
        <v>2221</v>
      </c>
      <c r="B64" s="3">
        <f>B62</f>
        <v>516</v>
      </c>
      <c r="C64" s="3">
        <v>52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(2221, 516, 52, 0, 0, 2);</v>
      </c>
    </row>
    <row r="65" spans="1:7" x14ac:dyDescent="0.25">
      <c r="A65" s="3">
        <f t="shared" si="7"/>
        <v>2222</v>
      </c>
      <c r="B65" s="3">
        <f>B62</f>
        <v>516</v>
      </c>
      <c r="C65" s="3">
        <v>52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(2222, 516, 52, 0, 0, 1);</v>
      </c>
    </row>
    <row r="66" spans="1:7" x14ac:dyDescent="0.25">
      <c r="A66" s="4">
        <f t="shared" si="7"/>
        <v>2223</v>
      </c>
      <c r="B66" s="4">
        <f>B62+1</f>
        <v>517</v>
      </c>
      <c r="C66" s="4">
        <v>30</v>
      </c>
      <c r="D66" s="6">
        <v>0</v>
      </c>
      <c r="E66" s="6">
        <v>0</v>
      </c>
      <c r="F66" s="4">
        <v>2</v>
      </c>
      <c r="G66" s="4" t="str">
        <f t="shared" si="6"/>
        <v>insert into game_score (id, matchid, squad, goals, points, time_type) values (2223, 517, 30, 0, 0, 2);</v>
      </c>
    </row>
    <row r="67" spans="1:7" x14ac:dyDescent="0.25">
      <c r="A67" s="4">
        <f t="shared" si="7"/>
        <v>2224</v>
      </c>
      <c r="B67" s="4">
        <f>B66</f>
        <v>517</v>
      </c>
      <c r="C67" s="4">
        <v>30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(2224, 517, 30, 0, 0, 1);</v>
      </c>
    </row>
    <row r="68" spans="1:7" x14ac:dyDescent="0.25">
      <c r="A68" s="4">
        <f t="shared" si="7"/>
        <v>2225</v>
      </c>
      <c r="B68" s="4">
        <f>B66</f>
        <v>517</v>
      </c>
      <c r="C68" s="4">
        <v>223</v>
      </c>
      <c r="D68" s="6">
        <v>2</v>
      </c>
      <c r="E68" s="6">
        <v>3</v>
      </c>
      <c r="F68" s="4">
        <v>2</v>
      </c>
      <c r="G68" s="4" t="str">
        <f t="shared" si="6"/>
        <v>insert into game_score (id, matchid, squad, goals, points, time_type) values (2225, 517, 223, 2, 3, 2);</v>
      </c>
    </row>
    <row r="69" spans="1:7" x14ac:dyDescent="0.25">
      <c r="A69" s="4">
        <f t="shared" si="7"/>
        <v>2226</v>
      </c>
      <c r="B69" s="4">
        <f>B66</f>
        <v>517</v>
      </c>
      <c r="C69" s="4">
        <v>223</v>
      </c>
      <c r="D69" s="6">
        <v>2</v>
      </c>
      <c r="E69" s="6">
        <v>0</v>
      </c>
      <c r="F69" s="4">
        <v>1</v>
      </c>
      <c r="G69" s="4" t="str">
        <f t="shared" si="6"/>
        <v>insert into game_score (id, matchid, squad, goals, points, time_type) values (2226, 517, 223, 2, 0, 1);</v>
      </c>
    </row>
    <row r="70" spans="1:7" x14ac:dyDescent="0.25">
      <c r="A70" s="3">
        <f t="shared" si="7"/>
        <v>2227</v>
      </c>
      <c r="B70" s="3">
        <f>B66+1</f>
        <v>518</v>
      </c>
      <c r="C70" s="3">
        <v>82</v>
      </c>
      <c r="D70" s="5">
        <v>3</v>
      </c>
      <c r="E70" s="5">
        <v>1</v>
      </c>
      <c r="F70" s="3">
        <v>2</v>
      </c>
      <c r="G70" s="3" t="str">
        <f t="shared" si="6"/>
        <v>insert into game_score (id, matchid, squad, goals, points, time_type) values (2227, 518, 82, 3, 1, 2);</v>
      </c>
    </row>
    <row r="71" spans="1:7" x14ac:dyDescent="0.25">
      <c r="A71" s="3">
        <f t="shared" si="7"/>
        <v>2228</v>
      </c>
      <c r="B71" s="3">
        <f>B70</f>
        <v>518</v>
      </c>
      <c r="C71" s="3">
        <v>82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(2228, 518, 82, 0, 0, 1);</v>
      </c>
    </row>
    <row r="72" spans="1:7" x14ac:dyDescent="0.25">
      <c r="A72" s="3">
        <f t="shared" si="7"/>
        <v>2229</v>
      </c>
      <c r="B72" s="3">
        <f>B70</f>
        <v>518</v>
      </c>
      <c r="C72" s="3">
        <v>223</v>
      </c>
      <c r="D72" s="5">
        <v>3</v>
      </c>
      <c r="E72" s="5">
        <v>1</v>
      </c>
      <c r="F72" s="3">
        <v>2</v>
      </c>
      <c r="G72" s="3" t="str">
        <f t="shared" si="6"/>
        <v>insert into game_score (id, matchid, squad, goals, points, time_type) values (2229, 518, 223, 3, 1, 2);</v>
      </c>
    </row>
    <row r="73" spans="1:7" x14ac:dyDescent="0.25">
      <c r="A73" s="3">
        <f t="shared" si="7"/>
        <v>2230</v>
      </c>
      <c r="B73" s="3">
        <f>B70</f>
        <v>518</v>
      </c>
      <c r="C73" s="3">
        <v>223</v>
      </c>
      <c r="D73" s="5">
        <v>2</v>
      </c>
      <c r="E73" s="5">
        <v>0</v>
      </c>
      <c r="F73" s="3">
        <v>1</v>
      </c>
      <c r="G73" s="3" t="str">
        <f t="shared" si="6"/>
        <v>insert into game_score (id, matchid, squad, goals, points, time_type) values (2230, 518, 223, 2, 0, 1);</v>
      </c>
    </row>
    <row r="74" spans="1:7" x14ac:dyDescent="0.25">
      <c r="A74" s="4">
        <f t="shared" si="7"/>
        <v>2231</v>
      </c>
      <c r="B74" s="4">
        <f>B70+1</f>
        <v>519</v>
      </c>
      <c r="C74" s="4">
        <v>30</v>
      </c>
      <c r="D74" s="6">
        <v>2</v>
      </c>
      <c r="E74" s="6">
        <v>0</v>
      </c>
      <c r="F74" s="4">
        <v>2</v>
      </c>
      <c r="G74" s="4" t="str">
        <f t="shared" si="6"/>
        <v>insert into game_score (id, matchid, squad, goals, points, time_type) values (2231, 519, 30, 2, 0, 2);</v>
      </c>
    </row>
    <row r="75" spans="1:7" x14ac:dyDescent="0.25">
      <c r="A75" s="4">
        <f t="shared" si="7"/>
        <v>2232</v>
      </c>
      <c r="B75" s="4">
        <f>B74</f>
        <v>519</v>
      </c>
      <c r="C75" s="4">
        <v>30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(2232, 519, 30, 0, 0, 1);</v>
      </c>
    </row>
    <row r="76" spans="1:7" x14ac:dyDescent="0.25">
      <c r="A76" s="4">
        <f t="shared" si="7"/>
        <v>2233</v>
      </c>
      <c r="B76" s="4">
        <f>B74</f>
        <v>519</v>
      </c>
      <c r="C76" s="4">
        <v>52</v>
      </c>
      <c r="D76" s="6">
        <v>3</v>
      </c>
      <c r="E76" s="6">
        <v>3</v>
      </c>
      <c r="F76" s="4">
        <v>2</v>
      </c>
      <c r="G76" s="4" t="str">
        <f t="shared" si="6"/>
        <v>insert into game_score (id, matchid, squad, goals, points, time_type) values (2233, 519, 52, 3, 3, 2);</v>
      </c>
    </row>
    <row r="77" spans="1:7" x14ac:dyDescent="0.25">
      <c r="A77" s="4">
        <f t="shared" si="7"/>
        <v>2234</v>
      </c>
      <c r="B77" s="4">
        <f>B74</f>
        <v>519</v>
      </c>
      <c r="C77" s="4">
        <v>52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(2234, 519, 52, 0, 0, 1);</v>
      </c>
    </row>
    <row r="78" spans="1:7" x14ac:dyDescent="0.25">
      <c r="A78" s="3">
        <f t="shared" si="7"/>
        <v>2235</v>
      </c>
      <c r="B78" s="3">
        <f>B74+1</f>
        <v>520</v>
      </c>
      <c r="C78" s="3">
        <v>595</v>
      </c>
      <c r="D78" s="5">
        <v>4</v>
      </c>
      <c r="E78" s="5">
        <v>3</v>
      </c>
      <c r="F78" s="3">
        <v>2</v>
      </c>
      <c r="G78" s="3" t="str">
        <f t="shared" si="6"/>
        <v>insert into game_score (id, matchid, squad, goals, points, time_type) values (2235, 520, 595, 4, 3, 2);</v>
      </c>
    </row>
    <row r="79" spans="1:7" x14ac:dyDescent="0.25">
      <c r="A79" s="3">
        <f t="shared" si="7"/>
        <v>2236</v>
      </c>
      <c r="B79" s="3">
        <f>B78</f>
        <v>520</v>
      </c>
      <c r="C79" s="3">
        <v>595</v>
      </c>
      <c r="D79" s="5">
        <v>3</v>
      </c>
      <c r="E79" s="5">
        <v>0</v>
      </c>
      <c r="F79" s="3">
        <v>1</v>
      </c>
      <c r="G79" s="3" t="str">
        <f t="shared" si="6"/>
        <v>insert into game_score (id, matchid, squad, goals, points, time_type) values (2236, 520, 595, 3, 0, 1);</v>
      </c>
    </row>
    <row r="80" spans="1:7" x14ac:dyDescent="0.25">
      <c r="A80" s="3">
        <f t="shared" si="7"/>
        <v>2237</v>
      </c>
      <c r="B80" s="3">
        <f>B78</f>
        <v>520</v>
      </c>
      <c r="C80" s="3">
        <v>81</v>
      </c>
      <c r="D80" s="5">
        <v>3</v>
      </c>
      <c r="E80" s="5">
        <v>0</v>
      </c>
      <c r="F80" s="3">
        <v>2</v>
      </c>
      <c r="G80" s="3" t="str">
        <f t="shared" si="6"/>
        <v>insert into game_score (id, matchid, squad, goals, points, time_type) values (2237, 520, 81, 3, 0, 2);</v>
      </c>
    </row>
    <row r="81" spans="1:7" x14ac:dyDescent="0.25">
      <c r="A81" s="3">
        <f t="shared" si="7"/>
        <v>2238</v>
      </c>
      <c r="B81" s="3">
        <f>B78</f>
        <v>520</v>
      </c>
      <c r="C81" s="3">
        <v>81</v>
      </c>
      <c r="D81" s="5">
        <v>1</v>
      </c>
      <c r="E81" s="5">
        <v>0</v>
      </c>
      <c r="F81" s="3">
        <v>1</v>
      </c>
      <c r="G81" s="3" t="str">
        <f t="shared" si="6"/>
        <v>insert into game_score (id, matchid, squad, goals, points, time_type) values (2238, 520, 81, 1, 0, 1);</v>
      </c>
    </row>
    <row r="82" spans="1:7" x14ac:dyDescent="0.25">
      <c r="A82" s="4">
        <f t="shared" si="7"/>
        <v>2239</v>
      </c>
      <c r="B82" s="4">
        <f>B78+1</f>
        <v>521</v>
      </c>
      <c r="C82" s="4">
        <v>233</v>
      </c>
      <c r="D82" s="6">
        <v>2</v>
      </c>
      <c r="E82" s="6">
        <v>1</v>
      </c>
      <c r="F82" s="4">
        <v>2</v>
      </c>
      <c r="G82" s="4" t="str">
        <f t="shared" si="6"/>
        <v>insert into game_score (id, matchid, squad, goals, points, time_type) values (2239, 521, 233, 2, 1, 2);</v>
      </c>
    </row>
    <row r="83" spans="1:7" x14ac:dyDescent="0.25">
      <c r="A83" s="4">
        <f t="shared" si="7"/>
        <v>2240</v>
      </c>
      <c r="B83" s="4">
        <f>B82</f>
        <v>521</v>
      </c>
      <c r="C83" s="4">
        <v>233</v>
      </c>
      <c r="D83" s="6">
        <v>2</v>
      </c>
      <c r="E83" s="6">
        <v>0</v>
      </c>
      <c r="F83" s="4">
        <v>1</v>
      </c>
      <c r="G83" s="4" t="str">
        <f t="shared" si="6"/>
        <v>insert into game_score (id, matchid, squad, goals, points, time_type) values (2240, 521, 233, 2, 0, 1);</v>
      </c>
    </row>
    <row r="84" spans="1:7" x14ac:dyDescent="0.25">
      <c r="A84" s="4">
        <f t="shared" si="7"/>
        <v>2241</v>
      </c>
      <c r="B84" s="4">
        <f>B82</f>
        <v>521</v>
      </c>
      <c r="C84" s="4">
        <v>39</v>
      </c>
      <c r="D84" s="6">
        <v>2</v>
      </c>
      <c r="E84" s="6">
        <v>1</v>
      </c>
      <c r="F84" s="4">
        <v>2</v>
      </c>
      <c r="G84" s="4" t="str">
        <f t="shared" si="6"/>
        <v>insert into game_score (id, matchid, squad, goals, points, time_type) values (2241, 521, 39, 2, 1, 2);</v>
      </c>
    </row>
    <row r="85" spans="1:7" x14ac:dyDescent="0.25">
      <c r="A85" s="4">
        <f t="shared" si="7"/>
        <v>2242</v>
      </c>
      <c r="B85" s="4">
        <f>B82</f>
        <v>521</v>
      </c>
      <c r="C85" s="4">
        <v>39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(2242, 521, 39, 0, 0, 1);</v>
      </c>
    </row>
    <row r="86" spans="1:7" x14ac:dyDescent="0.25">
      <c r="A86" s="3">
        <f t="shared" si="7"/>
        <v>2243</v>
      </c>
      <c r="B86" s="3">
        <f>B82+1</f>
        <v>522</v>
      </c>
      <c r="C86" s="3">
        <v>595</v>
      </c>
      <c r="D86" s="5">
        <v>1</v>
      </c>
      <c r="E86" s="5">
        <v>0</v>
      </c>
      <c r="F86" s="3">
        <v>2</v>
      </c>
      <c r="G86" s="3" t="str">
        <f t="shared" si="6"/>
        <v>insert into game_score (id, matchid, squad, goals, points, time_type) values (2243, 522, 595, 1, 0, 2);</v>
      </c>
    </row>
    <row r="87" spans="1:7" x14ac:dyDescent="0.25">
      <c r="A87" s="3">
        <f t="shared" si="7"/>
        <v>2244</v>
      </c>
      <c r="B87" s="3">
        <f>B86</f>
        <v>522</v>
      </c>
      <c r="C87" s="3">
        <v>595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(2244, 522, 595, 0, 0, 1);</v>
      </c>
    </row>
    <row r="88" spans="1:7" x14ac:dyDescent="0.25">
      <c r="A88" s="3">
        <f t="shared" si="7"/>
        <v>2245</v>
      </c>
      <c r="B88" s="3">
        <f>B86</f>
        <v>522</v>
      </c>
      <c r="C88" s="3">
        <v>233</v>
      </c>
      <c r="D88" s="5">
        <v>2</v>
      </c>
      <c r="E88" s="5">
        <v>3</v>
      </c>
      <c r="F88" s="3">
        <v>2</v>
      </c>
      <c r="G88" s="3" t="str">
        <f t="shared" si="6"/>
        <v>insert into game_score (id, matchid, squad, goals, points, time_type) values (2245, 522, 233, 2, 3, 2);</v>
      </c>
    </row>
    <row r="89" spans="1:7" x14ac:dyDescent="0.25">
      <c r="A89" s="3">
        <f t="shared" si="7"/>
        <v>2246</v>
      </c>
      <c r="B89" s="3">
        <f>B86</f>
        <v>522</v>
      </c>
      <c r="C89" s="3">
        <v>233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(2246, 522, 233, 0, 0, 1);</v>
      </c>
    </row>
    <row r="90" spans="1:7" x14ac:dyDescent="0.25">
      <c r="A90" s="4">
        <f t="shared" si="7"/>
        <v>2247</v>
      </c>
      <c r="B90" s="4">
        <f>B86+1</f>
        <v>523</v>
      </c>
      <c r="C90" s="4">
        <v>81</v>
      </c>
      <c r="D90" s="6">
        <v>2</v>
      </c>
      <c r="E90" s="6">
        <v>0</v>
      </c>
      <c r="F90" s="4">
        <v>2</v>
      </c>
      <c r="G90" s="4" t="str">
        <f t="shared" si="6"/>
        <v>insert into game_score (id, matchid, squad, goals, points, time_type) values (2247, 523, 81, 2, 0, 2);</v>
      </c>
    </row>
    <row r="91" spans="1:7" x14ac:dyDescent="0.25">
      <c r="A91" s="4">
        <f t="shared" si="7"/>
        <v>2248</v>
      </c>
      <c r="B91" s="4">
        <f>B90</f>
        <v>523</v>
      </c>
      <c r="C91" s="4">
        <v>81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(2248, 523, 81, 1, 0, 1);</v>
      </c>
    </row>
    <row r="92" spans="1:7" x14ac:dyDescent="0.25">
      <c r="A92" s="4">
        <f t="shared" si="7"/>
        <v>2249</v>
      </c>
      <c r="B92" s="4">
        <f>B90</f>
        <v>523</v>
      </c>
      <c r="C92" s="4">
        <v>39</v>
      </c>
      <c r="D92" s="6">
        <v>3</v>
      </c>
      <c r="E92" s="6">
        <v>3</v>
      </c>
      <c r="F92" s="4">
        <v>2</v>
      </c>
      <c r="G92" s="4" t="str">
        <f t="shared" si="6"/>
        <v>insert into game_score (id, matchid, squad, goals, points, time_type) values (2249, 523, 39, 3, 3, 2);</v>
      </c>
    </row>
    <row r="93" spans="1:7" x14ac:dyDescent="0.25">
      <c r="A93" s="4">
        <f t="shared" si="7"/>
        <v>2250</v>
      </c>
      <c r="B93" s="4">
        <f>B90</f>
        <v>523</v>
      </c>
      <c r="C93" s="4">
        <v>39</v>
      </c>
      <c r="D93" s="6">
        <v>3</v>
      </c>
      <c r="E93" s="6">
        <v>0</v>
      </c>
      <c r="F93" s="4">
        <v>1</v>
      </c>
      <c r="G93" s="4" t="str">
        <f t="shared" si="6"/>
        <v>insert into game_score (id, matchid, squad, goals, points, time_type) values (2250, 523, 39, 3, 0, 1);</v>
      </c>
    </row>
    <row r="94" spans="1:7" x14ac:dyDescent="0.25">
      <c r="A94" s="3">
        <f t="shared" si="7"/>
        <v>2251</v>
      </c>
      <c r="B94" s="3">
        <f>B90+1</f>
        <v>524</v>
      </c>
      <c r="C94" s="3">
        <v>595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(2251, 524, 595, 1, 3, 2);</v>
      </c>
    </row>
    <row r="95" spans="1:7" x14ac:dyDescent="0.25">
      <c r="A95" s="3">
        <f t="shared" si="7"/>
        <v>2252</v>
      </c>
      <c r="B95" s="3">
        <f>B94</f>
        <v>524</v>
      </c>
      <c r="C95" s="3">
        <v>595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(2252, 524, 595, 1, 0, 1);</v>
      </c>
    </row>
    <row r="96" spans="1:7" x14ac:dyDescent="0.25">
      <c r="A96" s="3">
        <f t="shared" si="7"/>
        <v>2253</v>
      </c>
      <c r="B96" s="3">
        <f>B94</f>
        <v>524</v>
      </c>
      <c r="C96" s="3">
        <v>39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(2253, 524, 39, 0, 0, 2);</v>
      </c>
    </row>
    <row r="97" spans="1:7" x14ac:dyDescent="0.25">
      <c r="A97" s="3">
        <f t="shared" si="7"/>
        <v>2254</v>
      </c>
      <c r="B97" s="3">
        <f>B94</f>
        <v>524</v>
      </c>
      <c r="C97" s="3">
        <v>39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(2254, 524, 39, 0, 0, 1);</v>
      </c>
    </row>
    <row r="98" spans="1:7" x14ac:dyDescent="0.25">
      <c r="A98" s="4">
        <f t="shared" si="7"/>
        <v>2255</v>
      </c>
      <c r="B98" s="4">
        <f>B94+1</f>
        <v>525</v>
      </c>
      <c r="C98" s="4">
        <v>81</v>
      </c>
      <c r="D98" s="6">
        <v>1</v>
      </c>
      <c r="E98" s="6">
        <v>3</v>
      </c>
      <c r="F98" s="4">
        <v>2</v>
      </c>
      <c r="G98" s="4" t="str">
        <f t="shared" si="6"/>
        <v>insert into game_score (id, matchid, squad, goals, points, time_type) values (2255, 525, 81, 1, 3, 2);</v>
      </c>
    </row>
    <row r="99" spans="1:7" x14ac:dyDescent="0.25">
      <c r="A99" s="4">
        <f t="shared" si="7"/>
        <v>2256</v>
      </c>
      <c r="B99" s="4">
        <f>B98</f>
        <v>525</v>
      </c>
      <c r="C99" s="4">
        <v>81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(2256, 525, 81, 1, 0, 1);</v>
      </c>
    </row>
    <row r="100" spans="1:7" x14ac:dyDescent="0.25">
      <c r="A100" s="4">
        <f t="shared" si="7"/>
        <v>2257</v>
      </c>
      <c r="B100" s="4">
        <f>B98</f>
        <v>525</v>
      </c>
      <c r="C100" s="4">
        <v>233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(2257, 525, 233, 0, 0, 2);</v>
      </c>
    </row>
    <row r="101" spans="1:7" x14ac:dyDescent="0.25">
      <c r="A101" s="4">
        <f t="shared" si="7"/>
        <v>2258</v>
      </c>
      <c r="B101" s="4">
        <f>B98</f>
        <v>525</v>
      </c>
      <c r="C101" s="4">
        <v>233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(2258, 525, 233, 0, 0, 1);</v>
      </c>
    </row>
    <row r="102" spans="1:7" x14ac:dyDescent="0.25">
      <c r="A102" s="3">
        <f t="shared" si="7"/>
        <v>2259</v>
      </c>
      <c r="B102" s="3">
        <f>B98+1</f>
        <v>526</v>
      </c>
      <c r="C102" s="3">
        <v>216</v>
      </c>
      <c r="D102" s="5">
        <v>1</v>
      </c>
      <c r="E102" s="5">
        <v>1</v>
      </c>
      <c r="F102" s="3">
        <v>2</v>
      </c>
      <c r="G102" s="3" t="str">
        <f t="shared" si="6"/>
        <v>insert into game_score (id, matchid, squad, goals, points, time_type) values (2259, 526, 216, 1, 1, 2);</v>
      </c>
    </row>
    <row r="103" spans="1:7" x14ac:dyDescent="0.25">
      <c r="A103" s="3">
        <f t="shared" si="7"/>
        <v>2260</v>
      </c>
      <c r="B103" s="3">
        <f>B102</f>
        <v>526</v>
      </c>
      <c r="C103" s="3">
        <v>216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(2260, 526, 216, 0, 0, 1);</v>
      </c>
    </row>
    <row r="104" spans="1:7" x14ac:dyDescent="0.25">
      <c r="A104" s="3">
        <f t="shared" si="7"/>
        <v>2261</v>
      </c>
      <c r="B104" s="3">
        <f>B102</f>
        <v>526</v>
      </c>
      <c r="C104" s="3">
        <v>61</v>
      </c>
      <c r="D104" s="5">
        <v>1</v>
      </c>
      <c r="E104" s="5">
        <v>1</v>
      </c>
      <c r="F104" s="3">
        <v>2</v>
      </c>
      <c r="G104" s="3" t="str">
        <f t="shared" si="6"/>
        <v>insert into game_score (id, matchid, squad, goals, points, time_type) values (2261, 526, 61, 1, 1, 2);</v>
      </c>
    </row>
    <row r="105" spans="1:7" x14ac:dyDescent="0.25">
      <c r="A105" s="3">
        <f t="shared" si="7"/>
        <v>2262</v>
      </c>
      <c r="B105" s="3">
        <f>B102</f>
        <v>526</v>
      </c>
      <c r="C105" s="3">
        <v>61</v>
      </c>
      <c r="D105" s="5">
        <v>1</v>
      </c>
      <c r="E105" s="5">
        <v>0</v>
      </c>
      <c r="F105" s="3">
        <v>1</v>
      </c>
      <c r="G105" s="3" t="str">
        <f t="shared" si="6"/>
        <v>insert into game_score (id, matchid, squad, goals, points, time_type) values (2262, 526, 61, 1, 0, 1);</v>
      </c>
    </row>
    <row r="106" spans="1:7" x14ac:dyDescent="0.25">
      <c r="A106" s="4">
        <f t="shared" si="7"/>
        <v>2263</v>
      </c>
      <c r="B106" s="4">
        <f>B102+1</f>
        <v>527</v>
      </c>
      <c r="C106" s="4">
        <v>54</v>
      </c>
      <c r="D106" s="6">
        <v>6</v>
      </c>
      <c r="E106" s="6">
        <v>3</v>
      </c>
      <c r="F106" s="4">
        <v>2</v>
      </c>
      <c r="G106" s="4" t="str">
        <f t="shared" si="6"/>
        <v>insert into game_score (id, matchid, squad, goals, points, time_type) values (2263, 527, 54, 6, 3, 2);</v>
      </c>
    </row>
    <row r="107" spans="1:7" x14ac:dyDescent="0.25">
      <c r="A107" s="4">
        <f t="shared" si="7"/>
        <v>2264</v>
      </c>
      <c r="B107" s="4">
        <f>B106</f>
        <v>527</v>
      </c>
      <c r="C107" s="4">
        <v>54</v>
      </c>
      <c r="D107" s="6">
        <v>4</v>
      </c>
      <c r="E107" s="6">
        <v>0</v>
      </c>
      <c r="F107" s="4">
        <v>1</v>
      </c>
      <c r="G107" s="4" t="str">
        <f t="shared" si="6"/>
        <v>insert into game_score (id, matchid, squad, goals, points, time_type) values (2264, 527, 54, 4, 0, 1);</v>
      </c>
    </row>
    <row r="108" spans="1:7" x14ac:dyDescent="0.25">
      <c r="A108" s="4">
        <f t="shared" si="7"/>
        <v>2265</v>
      </c>
      <c r="B108" s="4">
        <f>B106</f>
        <v>527</v>
      </c>
      <c r="C108" s="4">
        <v>38111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(2265, 527, 38111, 0, 0, 2);</v>
      </c>
    </row>
    <row r="109" spans="1:7" x14ac:dyDescent="0.25">
      <c r="A109" s="4">
        <f t="shared" si="7"/>
        <v>2266</v>
      </c>
      <c r="B109" s="4">
        <f>B106</f>
        <v>527</v>
      </c>
      <c r="C109" s="4">
        <v>38111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(2266, 527, 38111, 0, 0, 1);</v>
      </c>
    </row>
    <row r="110" spans="1:7" x14ac:dyDescent="0.25">
      <c r="A110" s="3">
        <f t="shared" si="7"/>
        <v>2267</v>
      </c>
      <c r="B110" s="3">
        <f>B106+1</f>
        <v>528</v>
      </c>
      <c r="C110" s="3">
        <v>38111</v>
      </c>
      <c r="D110" s="5">
        <v>1</v>
      </c>
      <c r="E110" s="5">
        <v>0</v>
      </c>
      <c r="F110" s="3">
        <v>2</v>
      </c>
      <c r="G110" s="3" t="str">
        <f t="shared" si="6"/>
        <v>insert into game_score (id, matchid, squad, goals, points, time_type) values (2267, 528, 38111, 1, 0, 2);</v>
      </c>
    </row>
    <row r="111" spans="1:7" x14ac:dyDescent="0.25">
      <c r="A111" s="3">
        <f t="shared" si="7"/>
        <v>2268</v>
      </c>
      <c r="B111" s="3">
        <f>B110</f>
        <v>528</v>
      </c>
      <c r="C111" s="3">
        <v>38111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(2268, 528, 38111, 0, 0, 1);</v>
      </c>
    </row>
    <row r="112" spans="1:7" x14ac:dyDescent="0.25">
      <c r="A112" s="3">
        <f t="shared" si="7"/>
        <v>2269</v>
      </c>
      <c r="B112" s="3">
        <f>B110</f>
        <v>528</v>
      </c>
      <c r="C112" s="3">
        <v>61</v>
      </c>
      <c r="D112" s="5">
        <v>5</v>
      </c>
      <c r="E112" s="5">
        <v>3</v>
      </c>
      <c r="F112" s="3">
        <v>2</v>
      </c>
      <c r="G112" s="3" t="str">
        <f t="shared" si="6"/>
        <v>insert into game_score (id, matchid, squad, goals, points, time_type) values (2269, 528, 61, 5, 3, 2);</v>
      </c>
    </row>
    <row r="113" spans="1:7" x14ac:dyDescent="0.25">
      <c r="A113" s="3">
        <f t="shared" si="7"/>
        <v>2270</v>
      </c>
      <c r="B113" s="3">
        <f>B110</f>
        <v>528</v>
      </c>
      <c r="C113" s="3">
        <v>61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(2270, 528, 61, 2, 0, 1);</v>
      </c>
    </row>
    <row r="114" spans="1:7" x14ac:dyDescent="0.25">
      <c r="A114" s="4">
        <f t="shared" si="7"/>
        <v>2271</v>
      </c>
      <c r="B114" s="4">
        <f>B110+1</f>
        <v>529</v>
      </c>
      <c r="C114" s="4">
        <v>54</v>
      </c>
      <c r="D114" s="6">
        <v>2</v>
      </c>
      <c r="E114" s="6">
        <v>3</v>
      </c>
      <c r="F114" s="4">
        <v>2</v>
      </c>
      <c r="G114" s="4" t="str">
        <f t="shared" si="6"/>
        <v>insert into game_score (id, matchid, squad, goals, points, time_type) values (2271, 529, 54, 2, 3, 2);</v>
      </c>
    </row>
    <row r="115" spans="1:7" x14ac:dyDescent="0.25">
      <c r="A115" s="4">
        <f t="shared" si="7"/>
        <v>2272</v>
      </c>
      <c r="B115" s="4">
        <f>B114</f>
        <v>529</v>
      </c>
      <c r="C115" s="4">
        <v>54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(2272, 529, 54, 1, 0, 1);</v>
      </c>
    </row>
    <row r="116" spans="1:7" x14ac:dyDescent="0.25">
      <c r="A116" s="4">
        <f t="shared" si="7"/>
        <v>2273</v>
      </c>
      <c r="B116" s="4">
        <f>B114</f>
        <v>529</v>
      </c>
      <c r="C116" s="4">
        <v>216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(2273, 529, 216, 0, 0, 2);</v>
      </c>
    </row>
    <row r="117" spans="1:7" x14ac:dyDescent="0.25">
      <c r="A117" s="4">
        <f t="shared" si="7"/>
        <v>2274</v>
      </c>
      <c r="B117" s="4">
        <f>B114</f>
        <v>529</v>
      </c>
      <c r="C117" s="4">
        <v>216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(2274, 529, 216, 0, 0, 1);</v>
      </c>
    </row>
    <row r="118" spans="1:7" x14ac:dyDescent="0.25">
      <c r="A118" s="3">
        <f t="shared" si="7"/>
        <v>2275</v>
      </c>
      <c r="B118" s="3">
        <f>B114+1</f>
        <v>530</v>
      </c>
      <c r="C118" s="3">
        <v>54</v>
      </c>
      <c r="D118" s="5">
        <v>1</v>
      </c>
      <c r="E118" s="5">
        <v>3</v>
      </c>
      <c r="F118" s="3">
        <v>2</v>
      </c>
      <c r="G118" s="3" t="str">
        <f t="shared" ref="G118:G185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(2275, 530, 54, 1, 3, 2);</v>
      </c>
    </row>
    <row r="119" spans="1:7" x14ac:dyDescent="0.25">
      <c r="A119" s="3">
        <f t="shared" si="7"/>
        <v>2276</v>
      </c>
      <c r="B119" s="3">
        <f>B118</f>
        <v>530</v>
      </c>
      <c r="C119" s="3">
        <v>54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(2276, 530, 54, 1, 0, 1);</v>
      </c>
    </row>
    <row r="120" spans="1:7" x14ac:dyDescent="0.25">
      <c r="A120" s="3">
        <f t="shared" ref="A120:A177" si="9">A119+1</f>
        <v>2277</v>
      </c>
      <c r="B120" s="3">
        <f>B118</f>
        <v>530</v>
      </c>
      <c r="C120" s="3">
        <v>61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(2277, 530, 61, 0, 0, 2);</v>
      </c>
    </row>
    <row r="121" spans="1:7" x14ac:dyDescent="0.25">
      <c r="A121" s="3">
        <f t="shared" si="9"/>
        <v>2278</v>
      </c>
      <c r="B121" s="3">
        <f>B118</f>
        <v>530</v>
      </c>
      <c r="C121" s="3">
        <v>61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(2278, 530, 61, 0, 0, 1);</v>
      </c>
    </row>
    <row r="122" spans="1:7" x14ac:dyDescent="0.25">
      <c r="A122" s="4">
        <f t="shared" si="9"/>
        <v>2279</v>
      </c>
      <c r="B122" s="4">
        <f>B118+1</f>
        <v>531</v>
      </c>
      <c r="C122" s="4">
        <v>38111</v>
      </c>
      <c r="D122" s="6">
        <v>2</v>
      </c>
      <c r="E122" s="6">
        <v>0</v>
      </c>
      <c r="F122" s="4">
        <v>2</v>
      </c>
      <c r="G122" s="4" t="str">
        <f t="shared" si="8"/>
        <v>insert into game_score (id, matchid, squad, goals, points, time_type) values (2279, 531, 38111, 2, 0, 2);</v>
      </c>
    </row>
    <row r="123" spans="1:7" x14ac:dyDescent="0.25">
      <c r="A123" s="4">
        <f t="shared" si="9"/>
        <v>2280</v>
      </c>
      <c r="B123" s="4">
        <f>B122</f>
        <v>531</v>
      </c>
      <c r="C123" s="4">
        <v>38111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(2280, 531, 38111, 0, 0, 1);</v>
      </c>
    </row>
    <row r="124" spans="1:7" x14ac:dyDescent="0.25">
      <c r="A124" s="4">
        <f t="shared" si="9"/>
        <v>2281</v>
      </c>
      <c r="B124" s="4">
        <f>B122</f>
        <v>531</v>
      </c>
      <c r="C124" s="4">
        <v>216</v>
      </c>
      <c r="D124" s="6">
        <v>3</v>
      </c>
      <c r="E124" s="6">
        <v>3</v>
      </c>
      <c r="F124" s="4">
        <v>2</v>
      </c>
      <c r="G124" s="4" t="str">
        <f t="shared" si="8"/>
        <v>insert into game_score (id, matchid, squad, goals, points, time_type) values (2281, 531, 216, 3, 3, 2);</v>
      </c>
    </row>
    <row r="125" spans="1:7" x14ac:dyDescent="0.25">
      <c r="A125" s="4">
        <f t="shared" si="9"/>
        <v>2282</v>
      </c>
      <c r="B125" s="4">
        <f>B122</f>
        <v>531</v>
      </c>
      <c r="C125" s="4">
        <v>216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(2282, 531, 216, 1, 0, 1);</v>
      </c>
    </row>
    <row r="126" spans="1:7" x14ac:dyDescent="0.25">
      <c r="A126" s="3">
        <f t="shared" si="9"/>
        <v>2283</v>
      </c>
      <c r="B126" s="3">
        <f>B122+1</f>
        <v>532</v>
      </c>
      <c r="C126" s="3">
        <v>506</v>
      </c>
      <c r="D126" s="5">
        <v>0</v>
      </c>
      <c r="E126" s="5">
        <v>1</v>
      </c>
      <c r="F126" s="3">
        <v>2</v>
      </c>
      <c r="G126" s="3" t="str">
        <f t="shared" si="8"/>
        <v>insert into game_score (id, matchid, squad, goals, points, time_type) values (2283, 532, 506, 0, 1, 2);</v>
      </c>
    </row>
    <row r="127" spans="1:7" x14ac:dyDescent="0.25">
      <c r="A127" s="3">
        <f t="shared" si="9"/>
        <v>2284</v>
      </c>
      <c r="B127" s="3">
        <f>B126</f>
        <v>532</v>
      </c>
      <c r="C127" s="3">
        <v>506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(2284, 532, 506, 0, 0, 1);</v>
      </c>
    </row>
    <row r="128" spans="1:7" x14ac:dyDescent="0.25">
      <c r="A128" s="3">
        <f t="shared" si="9"/>
        <v>2285</v>
      </c>
      <c r="B128" s="3">
        <f>B126</f>
        <v>532</v>
      </c>
      <c r="C128" s="3">
        <v>212</v>
      </c>
      <c r="D128" s="5">
        <v>0</v>
      </c>
      <c r="E128" s="5">
        <v>1</v>
      </c>
      <c r="F128" s="3">
        <v>2</v>
      </c>
      <c r="G128" s="3" t="str">
        <f t="shared" si="8"/>
        <v>insert into game_score (id, matchid, squad, goals, points, time_type) values (2285, 532, 212, 0, 1, 2);</v>
      </c>
    </row>
    <row r="129" spans="1:7" x14ac:dyDescent="0.25">
      <c r="A129" s="3">
        <f t="shared" si="9"/>
        <v>2286</v>
      </c>
      <c r="B129" s="3">
        <f>B126</f>
        <v>532</v>
      </c>
      <c r="C129" s="3">
        <v>212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(2286, 532, 212, 0, 0, 1);</v>
      </c>
    </row>
    <row r="130" spans="1:7" x14ac:dyDescent="0.25">
      <c r="A130" s="4">
        <f t="shared" si="9"/>
        <v>2287</v>
      </c>
      <c r="B130" s="4">
        <f>B126+1</f>
        <v>533</v>
      </c>
      <c r="C130" s="4">
        <v>964</v>
      </c>
      <c r="D130" s="6">
        <v>4</v>
      </c>
      <c r="E130" s="6">
        <v>3</v>
      </c>
      <c r="F130" s="4">
        <v>2</v>
      </c>
      <c r="G130" s="4" t="str">
        <f t="shared" si="8"/>
        <v>insert into game_score (id, matchid, squad, goals, points, time_type) values (2287, 533, 964, 4, 3, 2);</v>
      </c>
    </row>
    <row r="131" spans="1:7" x14ac:dyDescent="0.25">
      <c r="A131" s="4">
        <f t="shared" si="9"/>
        <v>2288</v>
      </c>
      <c r="B131" s="4">
        <f>B130</f>
        <v>533</v>
      </c>
      <c r="C131" s="4">
        <v>964</v>
      </c>
      <c r="D131" s="6">
        <v>2</v>
      </c>
      <c r="E131" s="6">
        <v>0</v>
      </c>
      <c r="F131" s="4">
        <v>1</v>
      </c>
      <c r="G131" s="4" t="str">
        <f t="shared" si="8"/>
        <v>insert into game_score (id, matchid, squad, goals, points, time_type) values (2288, 533, 964, 2, 0, 1);</v>
      </c>
    </row>
    <row r="132" spans="1:7" x14ac:dyDescent="0.25">
      <c r="A132" s="4">
        <f t="shared" si="9"/>
        <v>2289</v>
      </c>
      <c r="B132" s="4">
        <f>B130</f>
        <v>533</v>
      </c>
      <c r="C132" s="4">
        <v>531</v>
      </c>
      <c r="D132" s="6">
        <v>2</v>
      </c>
      <c r="E132" s="6">
        <v>0</v>
      </c>
      <c r="F132" s="4">
        <v>2</v>
      </c>
      <c r="G132" s="4" t="str">
        <f t="shared" si="8"/>
        <v>insert into game_score (id, matchid, squad, goals, points, time_type) values (2289, 533, 531, 2, 0, 2);</v>
      </c>
    </row>
    <row r="133" spans="1:7" x14ac:dyDescent="0.25">
      <c r="A133" s="4">
        <f t="shared" si="9"/>
        <v>2290</v>
      </c>
      <c r="B133" s="4">
        <f>B130</f>
        <v>533</v>
      </c>
      <c r="C133" s="4">
        <v>531</v>
      </c>
      <c r="D133" s="6">
        <v>2</v>
      </c>
      <c r="E133" s="6">
        <v>0</v>
      </c>
      <c r="F133" s="4">
        <v>1</v>
      </c>
      <c r="G133" s="4" t="str">
        <f t="shared" si="8"/>
        <v>insert into game_score (id, matchid, squad, goals, points, time_type) values (2290, 533, 531, 2, 0, 1);</v>
      </c>
    </row>
    <row r="134" spans="1:7" x14ac:dyDescent="0.25">
      <c r="A134" s="3">
        <f t="shared" si="9"/>
        <v>2291</v>
      </c>
      <c r="B134" s="3">
        <f>B130+1</f>
        <v>534</v>
      </c>
      <c r="C134" s="3">
        <v>506</v>
      </c>
      <c r="D134" s="5">
        <v>0</v>
      </c>
      <c r="E134" s="5">
        <v>0</v>
      </c>
      <c r="F134" s="3">
        <v>2</v>
      </c>
      <c r="G134" s="3" t="str">
        <f t="shared" si="8"/>
        <v>insert into game_score (id, matchid, squad, goals, points, time_type) values (2291, 534, 506, 0, 0, 2);</v>
      </c>
    </row>
    <row r="135" spans="1:7" x14ac:dyDescent="0.25">
      <c r="A135" s="3">
        <f t="shared" si="9"/>
        <v>2292</v>
      </c>
      <c r="B135" s="3">
        <f>B134</f>
        <v>534</v>
      </c>
      <c r="C135" s="3">
        <v>506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(2292, 534, 506, 0, 0, 1);</v>
      </c>
    </row>
    <row r="136" spans="1:7" x14ac:dyDescent="0.25">
      <c r="A136" s="3">
        <f t="shared" si="9"/>
        <v>2293</v>
      </c>
      <c r="B136" s="3">
        <f>B134</f>
        <v>534</v>
      </c>
      <c r="C136" s="3">
        <v>964</v>
      </c>
      <c r="D136" s="5">
        <v>2</v>
      </c>
      <c r="E136" s="5">
        <v>3</v>
      </c>
      <c r="F136" s="3">
        <v>2</v>
      </c>
      <c r="G136" s="3" t="str">
        <f t="shared" si="8"/>
        <v>insert into game_score (id, matchid, squad, goals, points, time_type) values (2293, 534, 964, 2, 3, 2);</v>
      </c>
    </row>
    <row r="137" spans="1:7" x14ac:dyDescent="0.25">
      <c r="A137" s="3">
        <f t="shared" si="9"/>
        <v>2294</v>
      </c>
      <c r="B137" s="3">
        <f>B134</f>
        <v>534</v>
      </c>
      <c r="C137" s="3">
        <v>964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(2294, 534, 964, 0, 0, 1);</v>
      </c>
    </row>
    <row r="138" spans="1:7" x14ac:dyDescent="0.25">
      <c r="A138" s="4">
        <f t="shared" si="9"/>
        <v>2295</v>
      </c>
      <c r="B138" s="4">
        <f>B134+1</f>
        <v>535</v>
      </c>
      <c r="C138" s="4">
        <v>212</v>
      </c>
      <c r="D138" s="6">
        <v>1</v>
      </c>
      <c r="E138" s="6">
        <v>0</v>
      </c>
      <c r="F138" s="4">
        <v>2</v>
      </c>
      <c r="G138" s="4" t="str">
        <f t="shared" si="8"/>
        <v>insert into game_score (id, matchid, squad, goals, points, time_type) values (2295, 535, 212, 1, 0, 2);</v>
      </c>
    </row>
    <row r="139" spans="1:7" x14ac:dyDescent="0.25">
      <c r="A139" s="4">
        <f t="shared" si="9"/>
        <v>2296</v>
      </c>
      <c r="B139" s="4">
        <f>B138</f>
        <v>535</v>
      </c>
      <c r="C139" s="4">
        <v>212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(2296, 535, 212, 0, 0, 1);</v>
      </c>
    </row>
    <row r="140" spans="1:7" x14ac:dyDescent="0.25">
      <c r="A140" s="4">
        <f t="shared" si="9"/>
        <v>2297</v>
      </c>
      <c r="B140" s="4">
        <f>B138</f>
        <v>535</v>
      </c>
      <c r="C140" s="4">
        <v>531</v>
      </c>
      <c r="D140" s="6">
        <v>2</v>
      </c>
      <c r="E140" s="6">
        <v>3</v>
      </c>
      <c r="F140" s="4">
        <v>2</v>
      </c>
      <c r="G140" s="4" t="str">
        <f t="shared" si="8"/>
        <v>insert into game_score (id, matchid, squad, goals, points, time_type) values (2297, 535, 531, 2, 3, 2);</v>
      </c>
    </row>
    <row r="141" spans="1:7" x14ac:dyDescent="0.25">
      <c r="A141" s="4">
        <f t="shared" si="9"/>
        <v>2298</v>
      </c>
      <c r="B141" s="4">
        <f>B138</f>
        <v>535</v>
      </c>
      <c r="C141" s="4">
        <v>531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(2298, 535, 531, 1, 0, 1);</v>
      </c>
    </row>
    <row r="142" spans="1:7" x14ac:dyDescent="0.25">
      <c r="A142" s="3">
        <f t="shared" si="9"/>
        <v>2299</v>
      </c>
      <c r="B142" s="3">
        <f>B138+1</f>
        <v>536</v>
      </c>
      <c r="C142" s="3">
        <v>506</v>
      </c>
      <c r="D142" s="5">
        <v>4</v>
      </c>
      <c r="E142" s="5">
        <v>3</v>
      </c>
      <c r="F142" s="3">
        <v>2</v>
      </c>
      <c r="G142" s="3" t="str">
        <f t="shared" si="8"/>
        <v>insert into game_score (id, matchid, squad, goals, points, time_type) values (2299, 536, 506, 4, 3, 2);</v>
      </c>
    </row>
    <row r="143" spans="1:7" x14ac:dyDescent="0.25">
      <c r="A143" s="3">
        <f t="shared" si="9"/>
        <v>2300</v>
      </c>
      <c r="B143" s="3">
        <f>B142</f>
        <v>536</v>
      </c>
      <c r="C143" s="3">
        <v>605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(2300, 536, 605, 0, 0, 1);</v>
      </c>
    </row>
    <row r="144" spans="1:7" x14ac:dyDescent="0.25">
      <c r="A144" s="3">
        <f t="shared" si="9"/>
        <v>2301</v>
      </c>
      <c r="B144" s="3">
        <f>B142</f>
        <v>536</v>
      </c>
      <c r="C144" s="3">
        <v>531</v>
      </c>
      <c r="D144" s="5">
        <v>2</v>
      </c>
      <c r="E144" s="5">
        <v>0</v>
      </c>
      <c r="F144" s="3">
        <v>2</v>
      </c>
      <c r="G144" s="3" t="str">
        <f t="shared" si="8"/>
        <v>insert into game_score (id, matchid, squad, goals, points, time_type) values (2301, 536, 531, 2, 0, 2);</v>
      </c>
    </row>
    <row r="145" spans="1:7" x14ac:dyDescent="0.25">
      <c r="A145" s="3">
        <f t="shared" si="9"/>
        <v>2302</v>
      </c>
      <c r="B145" s="3">
        <f>B142</f>
        <v>536</v>
      </c>
      <c r="C145" s="3">
        <v>531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(2302, 536, 531, 1, 0, 1);</v>
      </c>
    </row>
    <row r="146" spans="1:7" x14ac:dyDescent="0.25">
      <c r="A146" s="4">
        <f t="shared" si="9"/>
        <v>2303</v>
      </c>
      <c r="B146" s="4">
        <f>B142+1</f>
        <v>537</v>
      </c>
      <c r="C146" s="4">
        <v>212</v>
      </c>
      <c r="D146" s="6">
        <v>2</v>
      </c>
      <c r="E146" s="6">
        <v>3</v>
      </c>
      <c r="F146" s="4">
        <v>2</v>
      </c>
      <c r="G146" s="4" t="str">
        <f t="shared" si="8"/>
        <v>insert into game_score (id, matchid, squad, goals, points, time_type) values (2303, 537, 212, 2, 3, 2);</v>
      </c>
    </row>
    <row r="147" spans="1:7" x14ac:dyDescent="0.25">
      <c r="A147" s="4">
        <f t="shared" si="9"/>
        <v>2304</v>
      </c>
      <c r="B147" s="4">
        <f>B146</f>
        <v>537</v>
      </c>
      <c r="C147" s="4">
        <v>212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(2304, 537, 212, 0, 0, 1);</v>
      </c>
    </row>
    <row r="148" spans="1:7" x14ac:dyDescent="0.25">
      <c r="A148" s="4">
        <f t="shared" si="9"/>
        <v>2305</v>
      </c>
      <c r="B148" s="4">
        <f>B146</f>
        <v>537</v>
      </c>
      <c r="C148" s="4">
        <v>964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(2305, 537, 964, 1, 0, 2);</v>
      </c>
    </row>
    <row r="149" spans="1:7" x14ac:dyDescent="0.25">
      <c r="A149" s="4">
        <f t="shared" si="9"/>
        <v>2306</v>
      </c>
      <c r="B149" s="4">
        <f>B146</f>
        <v>537</v>
      </c>
      <c r="C149" s="4">
        <v>964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(2306, 537, 964, 0, 0, 1);</v>
      </c>
    </row>
    <row r="150" spans="1:7" x14ac:dyDescent="0.25">
      <c r="A150" s="3">
        <f t="shared" si="9"/>
        <v>2307</v>
      </c>
      <c r="B150" s="3">
        <f>B146+1</f>
        <v>538</v>
      </c>
      <c r="C150" s="3">
        <v>223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(2307, 538, 223, 0, 0, 2);</v>
      </c>
    </row>
    <row r="151" spans="1:7" x14ac:dyDescent="0.25">
      <c r="A151" s="3">
        <f t="shared" si="9"/>
        <v>2308</v>
      </c>
      <c r="B151" s="3">
        <f>B150</f>
        <v>538</v>
      </c>
      <c r="C151" s="3">
        <v>223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(2308, 538, 223, 0, 0, 1);</v>
      </c>
    </row>
    <row r="152" spans="1:7" x14ac:dyDescent="0.25">
      <c r="A152" s="3">
        <f t="shared" si="9"/>
        <v>2309</v>
      </c>
      <c r="B152" s="3">
        <f>B150</f>
        <v>538</v>
      </c>
      <c r="C152" s="3">
        <v>39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(2309, 538, 39, 0, 0, 2);</v>
      </c>
    </row>
    <row r="153" spans="1:7" x14ac:dyDescent="0.25">
      <c r="A153" s="3">
        <f t="shared" si="9"/>
        <v>2310</v>
      </c>
      <c r="B153" s="3">
        <f>B150</f>
        <v>538</v>
      </c>
      <c r="C153" s="3">
        <v>39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(2310, 538, 39, 0, 0, 1);</v>
      </c>
    </row>
    <row r="154" spans="1:7" x14ac:dyDescent="0.25">
      <c r="A154" s="3">
        <f t="shared" si="9"/>
        <v>2311</v>
      </c>
      <c r="B154" s="3">
        <f>B151</f>
        <v>538</v>
      </c>
      <c r="C154" s="3">
        <v>223</v>
      </c>
      <c r="D154" s="5">
        <v>1</v>
      </c>
      <c r="E154" s="5">
        <v>3</v>
      </c>
      <c r="F154" s="3">
        <v>4</v>
      </c>
      <c r="G154" s="3" t="str">
        <f t="shared" si="8"/>
        <v>insert into game_score (id, matchid, squad, goals, points, time_type) values (2311, 538, 223, 1, 3, 4);</v>
      </c>
    </row>
    <row r="155" spans="1:7" x14ac:dyDescent="0.25">
      <c r="A155" s="3">
        <f t="shared" si="9"/>
        <v>2312</v>
      </c>
      <c r="B155" s="3">
        <f>B152</f>
        <v>538</v>
      </c>
      <c r="C155" s="3">
        <v>223</v>
      </c>
      <c r="D155" s="5">
        <v>0</v>
      </c>
      <c r="E155" s="5">
        <v>0</v>
      </c>
      <c r="F155" s="3">
        <v>3</v>
      </c>
      <c r="G155" s="3" t="str">
        <f t="shared" si="8"/>
        <v>insert into game_score (id, matchid, squad, goals, points, time_type) values (2312, 538, 223, 0, 0, 3);</v>
      </c>
    </row>
    <row r="156" spans="1:7" x14ac:dyDescent="0.25">
      <c r="A156" s="3">
        <f t="shared" si="9"/>
        <v>2313</v>
      </c>
      <c r="B156" s="3">
        <f>B153</f>
        <v>538</v>
      </c>
      <c r="C156" s="3">
        <v>39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(2313, 538, 39, 0, 0, 4);</v>
      </c>
    </row>
    <row r="157" spans="1:7" x14ac:dyDescent="0.25">
      <c r="A157" s="3">
        <f t="shared" si="9"/>
        <v>2314</v>
      </c>
      <c r="B157" s="3">
        <f>B154</f>
        <v>538</v>
      </c>
      <c r="C157" s="3">
        <v>39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(2314, 538, 39, 0, 0, 3);</v>
      </c>
    </row>
    <row r="158" spans="1:7" x14ac:dyDescent="0.25">
      <c r="A158" s="4">
        <f t="shared" si="9"/>
        <v>2315</v>
      </c>
      <c r="B158" s="4">
        <f>B150+1</f>
        <v>539</v>
      </c>
      <c r="C158" s="4">
        <v>964</v>
      </c>
      <c r="D158" s="6">
        <v>1</v>
      </c>
      <c r="E158" s="6">
        <v>3</v>
      </c>
      <c r="F158" s="4">
        <v>2</v>
      </c>
      <c r="G158" s="4" t="str">
        <f t="shared" si="8"/>
        <v>insert into game_score (id, matchid, squad, goals, points, time_type) values (2315, 539, 964, 1, 3, 2);</v>
      </c>
    </row>
    <row r="159" spans="1:7" x14ac:dyDescent="0.25">
      <c r="A159" s="4">
        <f t="shared" si="9"/>
        <v>2316</v>
      </c>
      <c r="B159" s="4">
        <f>B158</f>
        <v>539</v>
      </c>
      <c r="C159" s="4">
        <v>964</v>
      </c>
      <c r="D159" s="6">
        <v>0</v>
      </c>
      <c r="E159" s="6">
        <v>0</v>
      </c>
      <c r="F159" s="4">
        <v>1</v>
      </c>
      <c r="G159" s="4" t="str">
        <f t="shared" si="8"/>
        <v>insert into game_score (id, matchid, squad, goals, points, time_type) values (2316, 539, 964, 0, 0, 1);</v>
      </c>
    </row>
    <row r="160" spans="1:7" x14ac:dyDescent="0.25">
      <c r="A160" s="4">
        <f t="shared" si="9"/>
        <v>2317</v>
      </c>
      <c r="B160" s="4">
        <f>B158</f>
        <v>539</v>
      </c>
      <c r="C160" s="4">
        <v>61</v>
      </c>
      <c r="D160" s="6">
        <v>0</v>
      </c>
      <c r="E160" s="6">
        <v>0</v>
      </c>
      <c r="F160" s="4">
        <v>2</v>
      </c>
      <c r="G160" s="4" t="str">
        <f t="shared" si="8"/>
        <v>insert into game_score (id, matchid, squad, goals, points, time_type) values (2317, 539, 61, 0, 0, 2);</v>
      </c>
    </row>
    <row r="161" spans="1:7" x14ac:dyDescent="0.25">
      <c r="A161" s="4">
        <f t="shared" si="9"/>
        <v>2318</v>
      </c>
      <c r="B161" s="4">
        <f>B158</f>
        <v>539</v>
      </c>
      <c r="C161" s="4">
        <v>61</v>
      </c>
      <c r="D161" s="6">
        <v>0</v>
      </c>
      <c r="E161" s="6">
        <v>0</v>
      </c>
      <c r="F161" s="4">
        <v>1</v>
      </c>
      <c r="G161" s="4" t="str">
        <f t="shared" si="8"/>
        <v>insert into game_score (id, matchid, squad, goals, points, time_type) values (2318, 539, 61, 0, 0, 1);</v>
      </c>
    </row>
    <row r="162" spans="1:7" x14ac:dyDescent="0.25">
      <c r="A162" s="3">
        <f t="shared" si="9"/>
        <v>2319</v>
      </c>
      <c r="B162" s="3">
        <f>B158+1</f>
        <v>540</v>
      </c>
      <c r="C162" s="3">
        <v>54</v>
      </c>
      <c r="D162" s="5">
        <v>4</v>
      </c>
      <c r="E162" s="5">
        <v>3</v>
      </c>
      <c r="F162" s="3">
        <v>2</v>
      </c>
      <c r="G162" s="3" t="str">
        <f t="shared" si="8"/>
        <v>insert into game_score (id, matchid, squad, goals, points, time_type) values (2319, 540, 54, 4, 3, 2);</v>
      </c>
    </row>
    <row r="163" spans="1:7" x14ac:dyDescent="0.25">
      <c r="A163" s="3">
        <f t="shared" si="9"/>
        <v>2320</v>
      </c>
      <c r="B163" s="3">
        <f>B162</f>
        <v>540</v>
      </c>
      <c r="C163" s="3">
        <v>54</v>
      </c>
      <c r="D163" s="5">
        <v>2</v>
      </c>
      <c r="E163" s="5">
        <v>0</v>
      </c>
      <c r="F163" s="3">
        <v>1</v>
      </c>
      <c r="G163" s="3" t="str">
        <f t="shared" si="8"/>
        <v>insert into game_score (id, matchid, squad, goals, points, time_type) values (2320, 540, 54, 2, 0, 1);</v>
      </c>
    </row>
    <row r="164" spans="1:7" x14ac:dyDescent="0.25">
      <c r="A164" s="3">
        <f t="shared" si="9"/>
        <v>2321</v>
      </c>
      <c r="B164" s="3">
        <f>B162</f>
        <v>540</v>
      </c>
      <c r="C164" s="3">
        <v>506</v>
      </c>
      <c r="D164" s="5">
        <v>0</v>
      </c>
      <c r="E164" s="5">
        <v>0</v>
      </c>
      <c r="F164" s="3">
        <v>2</v>
      </c>
      <c r="G164" s="3" t="str">
        <f t="shared" si="8"/>
        <v>insert into game_score (id, matchid, squad, goals, points, time_type) values (2321, 540, 506, 0, 0, 2);</v>
      </c>
    </row>
    <row r="165" spans="1:7" x14ac:dyDescent="0.25">
      <c r="A165" s="3">
        <f t="shared" si="9"/>
        <v>2322</v>
      </c>
      <c r="B165" s="3">
        <f>B163</f>
        <v>540</v>
      </c>
      <c r="C165" s="3">
        <v>506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(2322, 540, 506, 0, 0, 1);</v>
      </c>
    </row>
    <row r="166" spans="1:7" x14ac:dyDescent="0.25">
      <c r="A166" s="4">
        <f t="shared" si="9"/>
        <v>2323</v>
      </c>
      <c r="B166" s="4">
        <f>B162+1</f>
        <v>541</v>
      </c>
      <c r="C166" s="4">
        <v>595</v>
      </c>
      <c r="D166" s="6">
        <v>3</v>
      </c>
      <c r="E166" s="6">
        <v>3</v>
      </c>
      <c r="F166" s="4">
        <v>2</v>
      </c>
      <c r="G166" s="4" t="str">
        <f t="shared" si="8"/>
        <v>insert into game_score (id, matchid, squad, goals, points, time_type) values (2323, 541, 595, 3, 3, 2);</v>
      </c>
    </row>
    <row r="167" spans="1:7" x14ac:dyDescent="0.25">
      <c r="A167" s="4">
        <f t="shared" si="9"/>
        <v>2324</v>
      </c>
      <c r="B167" s="4">
        <f>B166</f>
        <v>541</v>
      </c>
      <c r="C167" s="4">
        <v>595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(2324, 541, 595, 1, 0, 1);</v>
      </c>
    </row>
    <row r="168" spans="1:7" x14ac:dyDescent="0.25">
      <c r="A168" s="4">
        <f t="shared" si="9"/>
        <v>2325</v>
      </c>
      <c r="B168" s="4">
        <f>B166</f>
        <v>541</v>
      </c>
      <c r="C168" s="4">
        <v>82</v>
      </c>
      <c r="D168" s="6">
        <v>2</v>
      </c>
      <c r="E168" s="6">
        <v>0</v>
      </c>
      <c r="F168" s="4">
        <v>2</v>
      </c>
      <c r="G168" s="4" t="str">
        <f t="shared" si="8"/>
        <v>insert into game_score (id, matchid, squad, goals, points, time_type) values (2325, 541, 82, 2, 0, 2);</v>
      </c>
    </row>
    <row r="169" spans="1:7" x14ac:dyDescent="0.25">
      <c r="A169" s="4">
        <f t="shared" si="9"/>
        <v>2326</v>
      </c>
      <c r="B169" s="4">
        <f>B166</f>
        <v>541</v>
      </c>
      <c r="C169" s="4">
        <v>82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(2326, 541, 82, 0, 0, 1);</v>
      </c>
    </row>
    <row r="170" spans="1:7" x14ac:dyDescent="0.25">
      <c r="A170" s="3">
        <f t="shared" si="9"/>
        <v>2327</v>
      </c>
      <c r="B170" s="3">
        <f>B166+1</f>
        <v>542</v>
      </c>
      <c r="C170" s="3">
        <v>39</v>
      </c>
      <c r="D170" s="5">
        <v>0</v>
      </c>
      <c r="E170" s="5">
        <v>0</v>
      </c>
      <c r="F170" s="3">
        <v>2</v>
      </c>
      <c r="G170" s="3" t="str">
        <f t="shared" si="8"/>
        <v>insert into game_score (id, matchid, squad, goals, points, time_type) values (2327, 542, 39, 0, 0, 2);</v>
      </c>
    </row>
    <row r="171" spans="1:7" x14ac:dyDescent="0.25">
      <c r="A171" s="3">
        <f t="shared" si="9"/>
        <v>2328</v>
      </c>
      <c r="B171" s="3">
        <f>B170</f>
        <v>542</v>
      </c>
      <c r="C171" s="3">
        <v>39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(2328, 542, 39, 0, 0, 1);</v>
      </c>
    </row>
    <row r="172" spans="1:7" x14ac:dyDescent="0.25">
      <c r="A172" s="3">
        <f t="shared" si="9"/>
        <v>2329</v>
      </c>
      <c r="B172" s="3">
        <f>B170</f>
        <v>542</v>
      </c>
      <c r="C172" s="3">
        <v>54</v>
      </c>
      <c r="D172" s="5">
        <v>3</v>
      </c>
      <c r="E172" s="5">
        <v>3</v>
      </c>
      <c r="F172" s="3">
        <v>2</v>
      </c>
      <c r="G172" s="3" t="str">
        <f t="shared" si="8"/>
        <v>insert into game_score (id, matchid, squad, goals, points, time_type) values (2329, 542, 54, 3, 3, 2);</v>
      </c>
    </row>
    <row r="173" spans="1:7" x14ac:dyDescent="0.25">
      <c r="A173" s="3">
        <f t="shared" si="9"/>
        <v>2330</v>
      </c>
      <c r="B173" s="3">
        <f>B170</f>
        <v>542</v>
      </c>
      <c r="C173" s="3">
        <v>54</v>
      </c>
      <c r="D173" s="5">
        <v>1</v>
      </c>
      <c r="E173" s="5">
        <v>0</v>
      </c>
      <c r="F173" s="3">
        <v>1</v>
      </c>
      <c r="G173" s="3" t="str">
        <f t="shared" si="8"/>
        <v>insert into game_score (id, matchid, squad, goals, points, time_type) values (2330, 542, 54, 1, 0, 1);</v>
      </c>
    </row>
    <row r="174" spans="1:7" x14ac:dyDescent="0.25">
      <c r="A174" s="4">
        <f t="shared" si="9"/>
        <v>2331</v>
      </c>
      <c r="B174" s="4">
        <f>B170+1</f>
        <v>543</v>
      </c>
      <c r="C174" s="4">
        <v>964</v>
      </c>
      <c r="D174" s="6">
        <v>1</v>
      </c>
      <c r="E174" s="6">
        <v>0</v>
      </c>
      <c r="F174" s="4">
        <v>2</v>
      </c>
      <c r="G174" s="4" t="str">
        <f t="shared" si="8"/>
        <v>insert into game_score (id, matchid, squad, goals, points, time_type) values (2331, 543, 964, 1, 0, 2);</v>
      </c>
    </row>
    <row r="175" spans="1:7" x14ac:dyDescent="0.25">
      <c r="A175" s="4">
        <f t="shared" si="9"/>
        <v>2332</v>
      </c>
      <c r="B175" s="4">
        <f>B174</f>
        <v>543</v>
      </c>
      <c r="C175" s="4">
        <v>964</v>
      </c>
      <c r="D175" s="6">
        <v>0</v>
      </c>
      <c r="E175" s="6">
        <v>0</v>
      </c>
      <c r="F175" s="4">
        <v>1</v>
      </c>
      <c r="G175" s="4" t="str">
        <f t="shared" si="8"/>
        <v>insert into game_score (id, matchid, squad, goals, points, time_type) values (2332, 543, 964, 0, 0, 1);</v>
      </c>
    </row>
    <row r="176" spans="1:7" x14ac:dyDescent="0.25">
      <c r="A176" s="4">
        <f t="shared" si="9"/>
        <v>2333</v>
      </c>
      <c r="B176" s="4">
        <f>B174</f>
        <v>543</v>
      </c>
      <c r="C176" s="4">
        <v>595</v>
      </c>
      <c r="D176" s="6">
        <v>3</v>
      </c>
      <c r="E176" s="6">
        <v>3</v>
      </c>
      <c r="F176" s="4">
        <v>2</v>
      </c>
      <c r="G176" s="4" t="str">
        <f t="shared" si="8"/>
        <v>insert into game_score (id, matchid, squad, goals, points, time_type) values (2333, 543, 595, 3, 3, 2);</v>
      </c>
    </row>
    <row r="177" spans="1:7" x14ac:dyDescent="0.25">
      <c r="A177" s="4">
        <f t="shared" si="9"/>
        <v>2334</v>
      </c>
      <c r="B177" s="4">
        <f>B174</f>
        <v>543</v>
      </c>
      <c r="C177" s="4">
        <v>595</v>
      </c>
      <c r="D177" s="6">
        <v>2</v>
      </c>
      <c r="E177" s="6">
        <v>0</v>
      </c>
      <c r="F177" s="4">
        <v>1</v>
      </c>
      <c r="G177" s="4" t="str">
        <f t="shared" si="8"/>
        <v>insert into game_score (id, matchid, squad, goals, points, time_type) values (2334, 543, 595, 2, 0, 1);</v>
      </c>
    </row>
    <row r="178" spans="1:7" x14ac:dyDescent="0.25">
      <c r="A178" s="3">
        <f t="shared" ref="A178:A185" si="10">A177+1</f>
        <v>2335</v>
      </c>
      <c r="B178" s="3">
        <f>B174+1</f>
        <v>544</v>
      </c>
      <c r="C178" s="3">
        <v>39</v>
      </c>
      <c r="D178" s="5">
        <v>1</v>
      </c>
      <c r="E178" s="5">
        <v>3</v>
      </c>
      <c r="F178" s="3">
        <v>2</v>
      </c>
      <c r="G178" s="3" t="str">
        <f t="shared" si="8"/>
        <v>insert into game_score (id, matchid, squad, goals, points, time_type) values (2335, 544, 39, 1, 3, 2);</v>
      </c>
    </row>
    <row r="179" spans="1:7" x14ac:dyDescent="0.25">
      <c r="A179" s="3">
        <f t="shared" si="10"/>
        <v>2336</v>
      </c>
      <c r="B179" s="3">
        <f>B178</f>
        <v>544</v>
      </c>
      <c r="C179" s="3">
        <v>39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(2336, 544, 39, 1, 0, 1);</v>
      </c>
    </row>
    <row r="180" spans="1:7" x14ac:dyDescent="0.25">
      <c r="A180" s="3">
        <f t="shared" si="10"/>
        <v>2337</v>
      </c>
      <c r="B180" s="3">
        <f>B178</f>
        <v>544</v>
      </c>
      <c r="C180" s="3">
        <v>964</v>
      </c>
      <c r="D180" s="5">
        <v>0</v>
      </c>
      <c r="E180" s="5">
        <v>0</v>
      </c>
      <c r="F180" s="3">
        <v>2</v>
      </c>
      <c r="G180" s="3" t="str">
        <f t="shared" si="8"/>
        <v>insert into game_score (id, matchid, squad, goals, points, time_type) values (2337, 544, 964, 0, 0, 2);</v>
      </c>
    </row>
    <row r="181" spans="1:7" x14ac:dyDescent="0.25">
      <c r="A181" s="3">
        <f t="shared" si="10"/>
        <v>2338</v>
      </c>
      <c r="B181" s="3">
        <f>B178</f>
        <v>544</v>
      </c>
      <c r="C181" s="3">
        <v>964</v>
      </c>
      <c r="D181" s="5">
        <v>0</v>
      </c>
      <c r="E181" s="5">
        <v>0</v>
      </c>
      <c r="F181" s="3">
        <v>1</v>
      </c>
      <c r="G181" s="3" t="str">
        <f t="shared" si="8"/>
        <v>insert into game_score (id, matchid, squad, goals, points, time_type) values (2338, 544, 964, 0, 0, 1);</v>
      </c>
    </row>
    <row r="182" spans="1:7" x14ac:dyDescent="0.25">
      <c r="A182" s="4">
        <f t="shared" si="10"/>
        <v>2339</v>
      </c>
      <c r="B182" s="4">
        <f>B178+1</f>
        <v>545</v>
      </c>
      <c r="C182" s="4">
        <v>54</v>
      </c>
      <c r="D182" s="6">
        <v>1</v>
      </c>
      <c r="E182" s="6">
        <v>3</v>
      </c>
      <c r="F182" s="4">
        <v>2</v>
      </c>
      <c r="G182" s="4" t="str">
        <f t="shared" si="8"/>
        <v>insert into game_score (id, matchid, squad, goals, points, time_type) values (2339, 545, 54, 1, 3, 2);</v>
      </c>
    </row>
    <row r="183" spans="1:7" x14ac:dyDescent="0.25">
      <c r="A183" s="4">
        <f t="shared" si="10"/>
        <v>2340</v>
      </c>
      <c r="B183" s="4">
        <f>B182</f>
        <v>545</v>
      </c>
      <c r="C183" s="4">
        <v>54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(2340, 545, 54, 1, 0, 1);</v>
      </c>
    </row>
    <row r="184" spans="1:7" x14ac:dyDescent="0.25">
      <c r="A184" s="4">
        <f t="shared" si="10"/>
        <v>2341</v>
      </c>
      <c r="B184" s="4">
        <f>B182</f>
        <v>545</v>
      </c>
      <c r="C184" s="4">
        <v>595</v>
      </c>
      <c r="D184" s="6">
        <v>0</v>
      </c>
      <c r="E184" s="6">
        <v>0</v>
      </c>
      <c r="F184" s="4">
        <v>2</v>
      </c>
      <c r="G184" s="4" t="str">
        <f t="shared" si="8"/>
        <v>insert into game_score (id, matchid, squad, goals, points, time_type) values (2341, 545, 595, 0, 0, 2);</v>
      </c>
    </row>
    <row r="185" spans="1:7" x14ac:dyDescent="0.25">
      <c r="A185" s="4">
        <f t="shared" si="10"/>
        <v>2342</v>
      </c>
      <c r="B185" s="4">
        <f>B182</f>
        <v>545</v>
      </c>
      <c r="C185" s="4">
        <v>595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(2342, 545, 595,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201</v>
      </c>
      <c r="B2">
        <v>2008</v>
      </c>
      <c r="C2" t="s">
        <v>13</v>
      </c>
      <c r="D2">
        <v>61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(201, 2008, 'A', 61);</v>
      </c>
    </row>
    <row r="3" spans="1:7" x14ac:dyDescent="0.25">
      <c r="A3">
        <f>A2+1</f>
        <v>202</v>
      </c>
      <c r="B3">
        <f>B2</f>
        <v>2008</v>
      </c>
      <c r="C3" t="s">
        <v>13</v>
      </c>
      <c r="D3">
        <v>381</v>
      </c>
      <c r="G3" t="str">
        <f t="shared" si="0"/>
        <v>insert into group_stage (id, tournament, group_code, squad) values (202, 2008, 'A', 381);</v>
      </c>
    </row>
    <row r="4" spans="1:7" x14ac:dyDescent="0.25">
      <c r="A4">
        <f t="shared" ref="A4:A17" si="1">A3+1</f>
        <v>203</v>
      </c>
      <c r="B4">
        <f t="shared" ref="B4:B17" si="2">B3</f>
        <v>2008</v>
      </c>
      <c r="C4" t="s">
        <v>13</v>
      </c>
      <c r="D4">
        <v>225</v>
      </c>
      <c r="G4" t="str">
        <f t="shared" si="0"/>
        <v>insert into group_stage (id, tournament, group_code, squad) values (203, 2008, 'A', 225);</v>
      </c>
    </row>
    <row r="5" spans="1:7" x14ac:dyDescent="0.25">
      <c r="A5">
        <f t="shared" si="1"/>
        <v>204</v>
      </c>
      <c r="B5">
        <f t="shared" si="2"/>
        <v>2008</v>
      </c>
      <c r="C5" t="s">
        <v>13</v>
      </c>
      <c r="D5">
        <v>54</v>
      </c>
      <c r="G5" t="str">
        <f t="shared" si="0"/>
        <v>insert into group_stage (id, tournament, group_code, squad) values (204, 2008, 'A', 54);</v>
      </c>
    </row>
    <row r="6" spans="1:7" x14ac:dyDescent="0.25">
      <c r="A6">
        <f t="shared" si="1"/>
        <v>205</v>
      </c>
      <c r="B6">
        <f t="shared" si="2"/>
        <v>2008</v>
      </c>
      <c r="C6" t="s">
        <v>14</v>
      </c>
      <c r="D6">
        <v>81</v>
      </c>
      <c r="G6" t="str">
        <f t="shared" si="0"/>
        <v>insert into group_stage (id, tournament, group_code, squad) values (205, 2008, 'B', 81);</v>
      </c>
    </row>
    <row r="7" spans="1:7" x14ac:dyDescent="0.25">
      <c r="A7">
        <f t="shared" si="1"/>
        <v>206</v>
      </c>
      <c r="B7">
        <f t="shared" si="2"/>
        <v>2008</v>
      </c>
      <c r="C7" t="s">
        <v>14</v>
      </c>
      <c r="D7">
        <v>1</v>
      </c>
      <c r="G7" t="str">
        <f t="shared" si="0"/>
        <v>insert into group_stage (id, tournament, group_code, squad) values (206, 2008, 'B', 1);</v>
      </c>
    </row>
    <row r="8" spans="1:7" x14ac:dyDescent="0.25">
      <c r="A8">
        <f t="shared" si="1"/>
        <v>207</v>
      </c>
      <c r="B8">
        <f t="shared" si="2"/>
        <v>2008</v>
      </c>
      <c r="C8" t="s">
        <v>14</v>
      </c>
      <c r="D8">
        <v>61</v>
      </c>
      <c r="G8" t="str">
        <f t="shared" si="0"/>
        <v>insert into group_stage (id, tournament, group_code, squad) values (207, 2008, 'B', 61);</v>
      </c>
    </row>
    <row r="9" spans="1:7" x14ac:dyDescent="0.25">
      <c r="A9">
        <f t="shared" si="1"/>
        <v>208</v>
      </c>
      <c r="B9">
        <f t="shared" si="2"/>
        <v>2008</v>
      </c>
      <c r="C9" t="s">
        <v>14</v>
      </c>
      <c r="D9">
        <v>234</v>
      </c>
      <c r="G9" t="str">
        <f t="shared" si="0"/>
        <v>insert into group_stage (id, tournament, group_code, squad) values (208, 2008, 'B', 234);</v>
      </c>
    </row>
    <row r="10" spans="1:7" x14ac:dyDescent="0.25">
      <c r="A10">
        <f t="shared" si="1"/>
        <v>209</v>
      </c>
      <c r="B10">
        <f t="shared" si="2"/>
        <v>2008</v>
      </c>
      <c r="C10" t="s">
        <v>15</v>
      </c>
      <c r="D10">
        <v>55</v>
      </c>
      <c r="G10" t="str">
        <f t="shared" si="0"/>
        <v>insert into group_stage (id, tournament, group_code, squad) values (209, 2008, 'C', 55);</v>
      </c>
    </row>
    <row r="11" spans="1:7" x14ac:dyDescent="0.25">
      <c r="A11">
        <f t="shared" si="1"/>
        <v>210</v>
      </c>
      <c r="B11">
        <f t="shared" si="2"/>
        <v>2008</v>
      </c>
      <c r="C11" t="s">
        <v>15</v>
      </c>
      <c r="D11">
        <v>32</v>
      </c>
      <c r="G11" t="str">
        <f t="shared" si="0"/>
        <v>insert into group_stage (id, tournament, group_code, squad) values (210, 2008, 'C', 32);</v>
      </c>
    </row>
    <row r="12" spans="1:7" x14ac:dyDescent="0.25">
      <c r="A12">
        <f t="shared" si="1"/>
        <v>211</v>
      </c>
      <c r="B12">
        <f t="shared" si="2"/>
        <v>2008</v>
      </c>
      <c r="C12" t="s">
        <v>15</v>
      </c>
      <c r="D12">
        <v>86</v>
      </c>
      <c r="G12" t="str">
        <f t="shared" si="0"/>
        <v>insert into group_stage (id, tournament, group_code, squad) values (211, 2008, 'C', 86);</v>
      </c>
    </row>
    <row r="13" spans="1:7" x14ac:dyDescent="0.25">
      <c r="A13">
        <f t="shared" si="1"/>
        <v>212</v>
      </c>
      <c r="B13">
        <f t="shared" si="2"/>
        <v>2008</v>
      </c>
      <c r="C13" t="s">
        <v>15</v>
      </c>
      <c r="D13">
        <v>64</v>
      </c>
      <c r="G13" t="str">
        <f t="shared" si="0"/>
        <v>insert into group_stage (id, tournament, group_code, squad) values (212, 2008, 'C', 64);</v>
      </c>
    </row>
    <row r="14" spans="1:7" x14ac:dyDescent="0.25">
      <c r="A14">
        <f t="shared" si="1"/>
        <v>213</v>
      </c>
      <c r="B14">
        <f t="shared" si="2"/>
        <v>2008</v>
      </c>
      <c r="C14" t="s">
        <v>16</v>
      </c>
      <c r="D14">
        <v>504</v>
      </c>
      <c r="G14" t="str">
        <f t="shared" si="0"/>
        <v>insert into group_stage (id, tournament, group_code, squad) values (213, 2008, 'D', 504);</v>
      </c>
    </row>
    <row r="15" spans="1:7" x14ac:dyDescent="0.25">
      <c r="A15">
        <f t="shared" si="1"/>
        <v>214</v>
      </c>
      <c r="B15">
        <f t="shared" si="2"/>
        <v>2008</v>
      </c>
      <c r="C15" t="s">
        <v>16</v>
      </c>
      <c r="D15">
        <v>39</v>
      </c>
      <c r="G15" t="str">
        <f t="shared" si="0"/>
        <v>insert into group_stage (id, tournament, group_code, squad) values (214, 2008, 'D', 39);</v>
      </c>
    </row>
    <row r="16" spans="1:7" x14ac:dyDescent="0.25">
      <c r="A16">
        <f t="shared" si="1"/>
        <v>215</v>
      </c>
      <c r="B16">
        <f t="shared" si="2"/>
        <v>2008</v>
      </c>
      <c r="C16" t="s">
        <v>16</v>
      </c>
      <c r="D16">
        <v>82</v>
      </c>
      <c r="G16" t="str">
        <f t="shared" si="0"/>
        <v>insert into group_stage (id, tournament, group_code, squad) values (215, 2008, 'D', 82);</v>
      </c>
    </row>
    <row r="17" spans="1:7" x14ac:dyDescent="0.25">
      <c r="A17">
        <f t="shared" si="1"/>
        <v>216</v>
      </c>
      <c r="B17">
        <f t="shared" si="2"/>
        <v>2008</v>
      </c>
      <c r="C17" t="s">
        <v>16</v>
      </c>
      <c r="D17">
        <v>237</v>
      </c>
      <c r="G17" t="str">
        <f t="shared" si="0"/>
        <v>insert into group_stage (id, tournament, group_code, squad) values (216, 2008, 'D', 237);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'2004'!A51+1</f>
        <v>546</v>
      </c>
      <c r="B20" s="2" t="str">
        <f>"2008-08-07"</f>
        <v>2008-08-07</v>
      </c>
      <c r="C20">
        <v>2</v>
      </c>
      <c r="D20">
        <v>86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(546, '2008-08-07', 2, 86);</v>
      </c>
    </row>
    <row r="21" spans="1:7" x14ac:dyDescent="0.25">
      <c r="A21">
        <f t="shared" ref="A21:A51" si="4">A20+1</f>
        <v>547</v>
      </c>
      <c r="B21" s="2" t="str">
        <f>"2008-08-07"</f>
        <v>2008-08-07</v>
      </c>
      <c r="C21">
        <v>2</v>
      </c>
      <c r="D21">
        <f>D20</f>
        <v>86</v>
      </c>
      <c r="E21">
        <v>2</v>
      </c>
      <c r="G21" t="str">
        <f t="shared" si="3"/>
        <v>insert into game (matchid, matchdate, game_type, country) values (547, '2008-08-07', 2, 86);</v>
      </c>
    </row>
    <row r="22" spans="1:7" x14ac:dyDescent="0.25">
      <c r="A22">
        <f t="shared" si="4"/>
        <v>548</v>
      </c>
      <c r="B22" s="2" t="str">
        <f>"2008-08-10"</f>
        <v>2008-08-10</v>
      </c>
      <c r="C22">
        <v>2</v>
      </c>
      <c r="D22">
        <f t="shared" ref="D22:D51" si="5">D21</f>
        <v>86</v>
      </c>
      <c r="E22">
        <v>9</v>
      </c>
      <c r="G22" t="str">
        <f t="shared" si="3"/>
        <v>insert into game (matchid, matchdate, game_type, country) values (548, '2008-08-10', 2, 86);</v>
      </c>
    </row>
    <row r="23" spans="1:7" x14ac:dyDescent="0.25">
      <c r="A23">
        <f t="shared" si="4"/>
        <v>549</v>
      </c>
      <c r="B23" s="2" t="str">
        <f>"2008-08-10"</f>
        <v>2008-08-10</v>
      </c>
      <c r="C23">
        <v>2</v>
      </c>
      <c r="D23">
        <f t="shared" si="5"/>
        <v>86</v>
      </c>
      <c r="E23">
        <v>10</v>
      </c>
      <c r="G23" t="str">
        <f t="shared" si="3"/>
        <v>insert into game (matchid, matchdate, game_type, country) values (549, '2008-08-10', 2, 86);</v>
      </c>
    </row>
    <row r="24" spans="1:7" x14ac:dyDescent="0.25">
      <c r="A24">
        <f t="shared" si="4"/>
        <v>550</v>
      </c>
      <c r="B24" s="2" t="str">
        <f>"2008-08-13"</f>
        <v>2008-08-13</v>
      </c>
      <c r="C24">
        <v>2</v>
      </c>
      <c r="D24">
        <f t="shared" si="5"/>
        <v>86</v>
      </c>
      <c r="E24">
        <v>21</v>
      </c>
      <c r="G24" t="str">
        <f t="shared" si="3"/>
        <v>insert into game (matchid, matchdate, game_type, country) values (550, '2008-08-13', 2, 86);</v>
      </c>
    </row>
    <row r="25" spans="1:7" x14ac:dyDescent="0.25">
      <c r="A25">
        <f t="shared" si="4"/>
        <v>551</v>
      </c>
      <c r="B25" s="2" t="str">
        <f>"2008-08-13"</f>
        <v>2008-08-13</v>
      </c>
      <c r="C25">
        <v>2</v>
      </c>
      <c r="D25">
        <f t="shared" si="5"/>
        <v>86</v>
      </c>
      <c r="E25">
        <v>22</v>
      </c>
      <c r="G25" t="str">
        <f t="shared" si="3"/>
        <v>insert into game (matchid, matchdate, game_type, country) values (551, '2008-08-13', 2, 86);</v>
      </c>
    </row>
    <row r="26" spans="1:7" x14ac:dyDescent="0.25">
      <c r="A26">
        <f t="shared" si="4"/>
        <v>552</v>
      </c>
      <c r="B26" s="2" t="str">
        <f>"2008-08-07"</f>
        <v>2008-08-07</v>
      </c>
      <c r="C26">
        <v>2</v>
      </c>
      <c r="D26">
        <f t="shared" si="5"/>
        <v>86</v>
      </c>
      <c r="E26">
        <v>3</v>
      </c>
      <c r="G26" t="str">
        <f t="shared" si="3"/>
        <v>insert into game (matchid, matchdate, game_type, country) values (552, '2008-08-07', 2, 86);</v>
      </c>
    </row>
    <row r="27" spans="1:7" x14ac:dyDescent="0.25">
      <c r="A27">
        <f t="shared" si="4"/>
        <v>553</v>
      </c>
      <c r="B27" s="2" t="str">
        <f>"2008-08-07"</f>
        <v>2008-08-07</v>
      </c>
      <c r="C27">
        <v>2</v>
      </c>
      <c r="D27">
        <f t="shared" si="5"/>
        <v>86</v>
      </c>
      <c r="E27">
        <v>4</v>
      </c>
      <c r="G27" t="str">
        <f t="shared" si="3"/>
        <v>insert into game (matchid, matchdate, game_type, country) values (553, '2008-08-07', 2, 86);</v>
      </c>
    </row>
    <row r="28" spans="1:7" x14ac:dyDescent="0.25">
      <c r="A28">
        <f t="shared" si="4"/>
        <v>554</v>
      </c>
      <c r="B28" s="2" t="str">
        <f>"2008-08-10"</f>
        <v>2008-08-10</v>
      </c>
      <c r="C28">
        <v>2</v>
      </c>
      <c r="D28">
        <f t="shared" si="5"/>
        <v>86</v>
      </c>
      <c r="E28">
        <v>11</v>
      </c>
      <c r="G28" t="str">
        <f t="shared" si="3"/>
        <v>insert into game (matchid, matchdate, game_type, country) values (554, '2008-08-10', 2, 86);</v>
      </c>
    </row>
    <row r="29" spans="1:7" x14ac:dyDescent="0.25">
      <c r="A29">
        <f t="shared" si="4"/>
        <v>555</v>
      </c>
      <c r="B29" s="2" t="str">
        <f>"2008-08-10"</f>
        <v>2008-08-10</v>
      </c>
      <c r="C29">
        <v>2</v>
      </c>
      <c r="D29">
        <f t="shared" si="5"/>
        <v>86</v>
      </c>
      <c r="E29">
        <v>12</v>
      </c>
      <c r="G29" t="str">
        <f t="shared" si="3"/>
        <v>insert into game (matchid, matchdate, game_type, country) values (555, '2008-08-10', 2, 86);</v>
      </c>
    </row>
    <row r="30" spans="1:7" x14ac:dyDescent="0.25">
      <c r="A30">
        <f t="shared" si="4"/>
        <v>556</v>
      </c>
      <c r="B30" s="2" t="str">
        <f>"2008-08-13"</f>
        <v>2008-08-13</v>
      </c>
      <c r="C30">
        <v>2</v>
      </c>
      <c r="D30">
        <f t="shared" si="5"/>
        <v>86</v>
      </c>
      <c r="E30">
        <v>17</v>
      </c>
      <c r="G30" t="str">
        <f t="shared" si="3"/>
        <v>insert into game (matchid, matchdate, game_type, country) values (556, '2008-08-13', 2, 86);</v>
      </c>
    </row>
    <row r="31" spans="1:7" x14ac:dyDescent="0.25">
      <c r="A31">
        <f t="shared" si="4"/>
        <v>557</v>
      </c>
      <c r="B31" s="2" t="str">
        <f>"2008-08-13"</f>
        <v>2008-08-13</v>
      </c>
      <c r="C31">
        <v>2</v>
      </c>
      <c r="D31">
        <f t="shared" si="5"/>
        <v>86</v>
      </c>
      <c r="E31">
        <v>18</v>
      </c>
      <c r="G31" t="str">
        <f t="shared" si="3"/>
        <v>insert into game (matchid, matchdate, game_type, country) values (557, '2008-08-13', 2, 86);</v>
      </c>
    </row>
    <row r="32" spans="1:7" x14ac:dyDescent="0.25">
      <c r="A32">
        <f t="shared" si="4"/>
        <v>558</v>
      </c>
      <c r="B32" s="2" t="str">
        <f>"2008-08-07"</f>
        <v>2008-08-07</v>
      </c>
      <c r="C32">
        <v>2</v>
      </c>
      <c r="D32">
        <f t="shared" si="5"/>
        <v>86</v>
      </c>
      <c r="E32">
        <v>5</v>
      </c>
      <c r="G32" t="str">
        <f t="shared" si="3"/>
        <v>insert into game (matchid, matchdate, game_type, country) values (558, '2008-08-07', 2, 86);</v>
      </c>
    </row>
    <row r="33" spans="1:7" x14ac:dyDescent="0.25">
      <c r="A33">
        <f t="shared" si="4"/>
        <v>559</v>
      </c>
      <c r="B33" s="2" t="str">
        <f>"2008-08-07"</f>
        <v>2008-08-07</v>
      </c>
      <c r="C33">
        <v>2</v>
      </c>
      <c r="D33">
        <f t="shared" si="5"/>
        <v>86</v>
      </c>
      <c r="E33">
        <v>6</v>
      </c>
      <c r="G33" t="str">
        <f t="shared" si="3"/>
        <v>insert into game (matchid, matchdate, game_type, country) values (559, '2008-08-07', 2, 86);</v>
      </c>
    </row>
    <row r="34" spans="1:7" x14ac:dyDescent="0.25">
      <c r="A34">
        <f t="shared" si="4"/>
        <v>560</v>
      </c>
      <c r="B34" s="2" t="str">
        <f>"2008-08-10"</f>
        <v>2008-08-10</v>
      </c>
      <c r="C34">
        <v>2</v>
      </c>
      <c r="D34">
        <f t="shared" si="5"/>
        <v>86</v>
      </c>
      <c r="E34">
        <v>13</v>
      </c>
      <c r="G34" t="str">
        <f t="shared" si="3"/>
        <v>insert into game (matchid, matchdate, game_type, country) values (560, '2008-08-10', 2, 86);</v>
      </c>
    </row>
    <row r="35" spans="1:7" x14ac:dyDescent="0.25">
      <c r="A35">
        <f t="shared" si="4"/>
        <v>561</v>
      </c>
      <c r="B35" s="2" t="str">
        <f>"2008-08-10"</f>
        <v>2008-08-10</v>
      </c>
      <c r="C35">
        <v>2</v>
      </c>
      <c r="D35">
        <f t="shared" si="5"/>
        <v>86</v>
      </c>
      <c r="E35">
        <v>14</v>
      </c>
      <c r="G35" t="str">
        <f t="shared" si="3"/>
        <v>insert into game (matchid, matchdate, game_type, country) values (561, '2008-08-10', 2, 86);</v>
      </c>
    </row>
    <row r="36" spans="1:7" x14ac:dyDescent="0.25">
      <c r="A36">
        <f t="shared" si="4"/>
        <v>562</v>
      </c>
      <c r="B36" s="2" t="str">
        <f>"2008-08-13"</f>
        <v>2008-08-13</v>
      </c>
      <c r="C36">
        <v>2</v>
      </c>
      <c r="D36">
        <f t="shared" si="5"/>
        <v>86</v>
      </c>
      <c r="E36">
        <v>23</v>
      </c>
      <c r="G36" t="str">
        <f t="shared" si="3"/>
        <v>insert into game (matchid, matchdate, game_type, country) values (562, '2008-08-13', 2, 86);</v>
      </c>
    </row>
    <row r="37" spans="1:7" x14ac:dyDescent="0.25">
      <c r="A37">
        <f t="shared" si="4"/>
        <v>563</v>
      </c>
      <c r="B37" s="2" t="str">
        <f>"2008-08-13"</f>
        <v>2008-08-13</v>
      </c>
      <c r="C37">
        <v>2</v>
      </c>
      <c r="D37">
        <f t="shared" si="5"/>
        <v>86</v>
      </c>
      <c r="E37">
        <v>24</v>
      </c>
      <c r="G37" t="str">
        <f t="shared" si="3"/>
        <v>insert into game (matchid, matchdate, game_type, country) values (563, '2008-08-13', 2, 86);</v>
      </c>
    </row>
    <row r="38" spans="1:7" x14ac:dyDescent="0.25">
      <c r="A38">
        <f t="shared" si="4"/>
        <v>564</v>
      </c>
      <c r="B38" s="2" t="str">
        <f>"2008-08-07"</f>
        <v>2008-08-07</v>
      </c>
      <c r="C38">
        <v>2</v>
      </c>
      <c r="D38">
        <f t="shared" si="5"/>
        <v>86</v>
      </c>
      <c r="E38">
        <v>7</v>
      </c>
      <c r="G38" t="str">
        <f t="shared" si="3"/>
        <v>insert into game (matchid, matchdate, game_type, country) values (564, '2008-08-07', 2, 86);</v>
      </c>
    </row>
    <row r="39" spans="1:7" x14ac:dyDescent="0.25">
      <c r="A39">
        <f t="shared" si="4"/>
        <v>565</v>
      </c>
      <c r="B39" s="2" t="str">
        <f>"2008-08-07"</f>
        <v>2008-08-07</v>
      </c>
      <c r="C39">
        <v>2</v>
      </c>
      <c r="D39">
        <f t="shared" si="5"/>
        <v>86</v>
      </c>
      <c r="E39">
        <v>8</v>
      </c>
      <c r="G39" t="str">
        <f t="shared" si="3"/>
        <v>insert into game (matchid, matchdate, game_type, country) values (565, '2008-08-07', 2, 86);</v>
      </c>
    </row>
    <row r="40" spans="1:7" x14ac:dyDescent="0.25">
      <c r="A40">
        <f t="shared" si="4"/>
        <v>566</v>
      </c>
      <c r="B40" s="2" t="str">
        <f>"2008-08-10"</f>
        <v>2008-08-10</v>
      </c>
      <c r="C40">
        <v>2</v>
      </c>
      <c r="D40">
        <f t="shared" si="5"/>
        <v>86</v>
      </c>
      <c r="E40">
        <v>15</v>
      </c>
      <c r="G40" t="str">
        <f t="shared" si="3"/>
        <v>insert into game (matchid, matchdate, game_type, country) values (566, '2008-08-10', 2, 86);</v>
      </c>
    </row>
    <row r="41" spans="1:7" x14ac:dyDescent="0.25">
      <c r="A41">
        <f t="shared" si="4"/>
        <v>567</v>
      </c>
      <c r="B41" s="2" t="str">
        <f>"2008-08-10"</f>
        <v>2008-08-10</v>
      </c>
      <c r="C41">
        <v>2</v>
      </c>
      <c r="D41">
        <f t="shared" si="5"/>
        <v>86</v>
      </c>
      <c r="E41">
        <v>16</v>
      </c>
      <c r="G41" t="str">
        <f t="shared" si="3"/>
        <v>insert into game (matchid, matchdate, game_type, country) values (567, '2008-08-10', 2, 86);</v>
      </c>
    </row>
    <row r="42" spans="1:7" x14ac:dyDescent="0.25">
      <c r="A42">
        <f t="shared" si="4"/>
        <v>568</v>
      </c>
      <c r="B42" s="2" t="str">
        <f>"2008-08-13"</f>
        <v>2008-08-13</v>
      </c>
      <c r="C42">
        <v>2</v>
      </c>
      <c r="D42">
        <f t="shared" si="5"/>
        <v>86</v>
      </c>
      <c r="E42">
        <v>19</v>
      </c>
      <c r="G42" t="str">
        <f t="shared" si="3"/>
        <v>insert into game (matchid, matchdate, game_type, country) values (568, '2008-08-13', 2, 86);</v>
      </c>
    </row>
    <row r="43" spans="1:7" x14ac:dyDescent="0.25">
      <c r="A43">
        <f t="shared" si="4"/>
        <v>569</v>
      </c>
      <c r="B43" s="2" t="str">
        <f>"2008-08-13"</f>
        <v>2008-08-13</v>
      </c>
      <c r="C43">
        <v>2</v>
      </c>
      <c r="D43">
        <f t="shared" si="5"/>
        <v>86</v>
      </c>
      <c r="E43">
        <v>20</v>
      </c>
      <c r="G43" t="str">
        <f t="shared" si="3"/>
        <v>insert into game (matchid, matchdate, game_type, country) values (569, '2008-08-13', 2, 86);</v>
      </c>
    </row>
    <row r="44" spans="1:7" x14ac:dyDescent="0.25">
      <c r="A44">
        <f t="shared" si="4"/>
        <v>570</v>
      </c>
      <c r="B44" s="2" t="str">
        <f>"2008-08-16"</f>
        <v>2008-08-16</v>
      </c>
      <c r="C44">
        <v>3</v>
      </c>
      <c r="D44">
        <f t="shared" si="5"/>
        <v>86</v>
      </c>
      <c r="E44">
        <v>25</v>
      </c>
      <c r="G44" t="str">
        <f t="shared" si="3"/>
        <v>insert into game (matchid, matchdate, game_type, country) values (570, '2008-08-16', 3, 86);</v>
      </c>
    </row>
    <row r="45" spans="1:7" x14ac:dyDescent="0.25">
      <c r="A45">
        <f t="shared" si="4"/>
        <v>571</v>
      </c>
      <c r="B45" s="2" t="str">
        <f>"2008-08-16"</f>
        <v>2008-08-16</v>
      </c>
      <c r="C45">
        <v>3</v>
      </c>
      <c r="D45">
        <f t="shared" si="5"/>
        <v>86</v>
      </c>
      <c r="E45">
        <v>26</v>
      </c>
      <c r="G45" t="str">
        <f t="shared" si="3"/>
        <v>insert into game (matchid, matchdate, game_type, country) values (571, '2008-08-16', 3, 86);</v>
      </c>
    </row>
    <row r="46" spans="1:7" x14ac:dyDescent="0.25">
      <c r="A46">
        <f t="shared" si="4"/>
        <v>572</v>
      </c>
      <c r="B46" s="2" t="str">
        <f>"2008-08-16"</f>
        <v>2008-08-16</v>
      </c>
      <c r="C46">
        <v>3</v>
      </c>
      <c r="D46">
        <f t="shared" si="5"/>
        <v>86</v>
      </c>
      <c r="E46">
        <v>27</v>
      </c>
      <c r="G46" t="str">
        <f t="shared" si="3"/>
        <v>insert into game (matchid, matchdate, game_type, country) values (572, '2008-08-16', 3, 86);</v>
      </c>
    </row>
    <row r="47" spans="1:7" x14ac:dyDescent="0.25">
      <c r="A47">
        <f t="shared" si="4"/>
        <v>573</v>
      </c>
      <c r="B47" s="2" t="str">
        <f>"2008-08-16"</f>
        <v>2008-08-16</v>
      </c>
      <c r="C47">
        <v>3</v>
      </c>
      <c r="D47">
        <f t="shared" si="5"/>
        <v>86</v>
      </c>
      <c r="E47">
        <v>28</v>
      </c>
      <c r="G47" t="str">
        <f t="shared" si="3"/>
        <v>insert into game (matchid, matchdate, game_type, country) values (573, '2008-08-16', 3, 86);</v>
      </c>
    </row>
    <row r="48" spans="1:7" x14ac:dyDescent="0.25">
      <c r="A48">
        <f t="shared" si="4"/>
        <v>574</v>
      </c>
      <c r="B48" s="2" t="str">
        <f>"2008-08-19"</f>
        <v>2008-08-19</v>
      </c>
      <c r="C48">
        <v>4</v>
      </c>
      <c r="D48">
        <f t="shared" si="5"/>
        <v>86</v>
      </c>
      <c r="E48">
        <v>29</v>
      </c>
      <c r="G48" t="str">
        <f t="shared" si="3"/>
        <v>insert into game (matchid, matchdate, game_type, country) values (574, '2008-08-19', 4, 86);</v>
      </c>
    </row>
    <row r="49" spans="1:7" x14ac:dyDescent="0.25">
      <c r="A49">
        <f t="shared" si="4"/>
        <v>575</v>
      </c>
      <c r="B49" s="2" t="str">
        <f>"2008-08-19"</f>
        <v>2008-08-19</v>
      </c>
      <c r="C49">
        <v>4</v>
      </c>
      <c r="D49">
        <f t="shared" si="5"/>
        <v>86</v>
      </c>
      <c r="E49">
        <v>30</v>
      </c>
      <c r="G49" t="str">
        <f t="shared" si="3"/>
        <v>insert into game (matchid, matchdate, game_type, country) values (575, '2008-08-19', 4, 86);</v>
      </c>
    </row>
    <row r="50" spans="1:7" x14ac:dyDescent="0.25">
      <c r="A50">
        <f t="shared" si="4"/>
        <v>576</v>
      </c>
      <c r="B50" s="2" t="str">
        <f>"2008-08-22"</f>
        <v>2008-08-22</v>
      </c>
      <c r="C50">
        <v>13</v>
      </c>
      <c r="D50">
        <f t="shared" si="5"/>
        <v>86</v>
      </c>
      <c r="E50">
        <v>31</v>
      </c>
      <c r="G50" t="str">
        <f t="shared" si="3"/>
        <v>insert into game (matchid, matchdate, game_type, country) values (576, '2008-08-22', 13, 86);</v>
      </c>
    </row>
    <row r="51" spans="1:7" x14ac:dyDescent="0.25">
      <c r="A51">
        <f t="shared" si="4"/>
        <v>577</v>
      </c>
      <c r="B51" s="2" t="str">
        <f>"2008-08-23"</f>
        <v>2008-08-23</v>
      </c>
      <c r="C51">
        <v>14</v>
      </c>
      <c r="D51">
        <f t="shared" si="5"/>
        <v>86</v>
      </c>
      <c r="E51">
        <v>32</v>
      </c>
      <c r="G51" t="str">
        <f t="shared" si="3"/>
        <v>insert into game (matchid, matchdate, game_type, country) values (577, '2008-08-23', 14, 86);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'2004'!A185 + 1</f>
        <v>2343</v>
      </c>
      <c r="B54" s="3">
        <f>A20</f>
        <v>546</v>
      </c>
      <c r="C54" s="3">
        <v>61</v>
      </c>
      <c r="D54" s="3">
        <v>1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(2343, 546, 61, 1, 1, 2);</v>
      </c>
    </row>
    <row r="55" spans="1:7" x14ac:dyDescent="0.25">
      <c r="A55" s="3">
        <f>A54+1</f>
        <v>2344</v>
      </c>
      <c r="B55" s="3">
        <f>B54</f>
        <v>546</v>
      </c>
      <c r="C55" s="3">
        <v>61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(2344, 546, 61, 0, 0, 1);</v>
      </c>
    </row>
    <row r="56" spans="1:7" x14ac:dyDescent="0.25">
      <c r="A56" s="3">
        <f t="shared" ref="A56:A119" si="7">A55+1</f>
        <v>2345</v>
      </c>
      <c r="B56" s="3">
        <f>B54</f>
        <v>546</v>
      </c>
      <c r="C56" s="3">
        <v>381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(2345, 546, 381, 1, 1, 2);</v>
      </c>
    </row>
    <row r="57" spans="1:7" x14ac:dyDescent="0.25">
      <c r="A57" s="3">
        <f t="shared" si="7"/>
        <v>2346</v>
      </c>
      <c r="B57" s="3">
        <f>B54</f>
        <v>546</v>
      </c>
      <c r="C57" s="3">
        <v>381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(2346, 546, 381, 0, 0, 1);</v>
      </c>
    </row>
    <row r="58" spans="1:7" x14ac:dyDescent="0.25">
      <c r="A58" s="4">
        <f t="shared" si="7"/>
        <v>2347</v>
      </c>
      <c r="B58" s="4">
        <f>B54+1</f>
        <v>547</v>
      </c>
      <c r="C58" s="4">
        <v>225</v>
      </c>
      <c r="D58" s="4">
        <v>1</v>
      </c>
      <c r="E58" s="4">
        <v>0</v>
      </c>
      <c r="F58" s="4">
        <v>2</v>
      </c>
      <c r="G58" s="4" t="str">
        <f t="shared" si="6"/>
        <v>insert into game_score (id, matchid, squad, goals, points, time_type) values (2347, 547, 225, 1, 0, 2);</v>
      </c>
    </row>
    <row r="59" spans="1:7" x14ac:dyDescent="0.25">
      <c r="A59" s="4">
        <f t="shared" si="7"/>
        <v>2348</v>
      </c>
      <c r="B59" s="4">
        <f>B58</f>
        <v>547</v>
      </c>
      <c r="C59" s="4">
        <v>225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(2348, 547, 225, 0, 0, 1);</v>
      </c>
    </row>
    <row r="60" spans="1:7" x14ac:dyDescent="0.25">
      <c r="A60" s="4">
        <f t="shared" si="7"/>
        <v>2349</v>
      </c>
      <c r="B60" s="4">
        <f>B58</f>
        <v>547</v>
      </c>
      <c r="C60" s="4">
        <v>54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(2349, 547, 54, 2, 3, 2);</v>
      </c>
    </row>
    <row r="61" spans="1:7" x14ac:dyDescent="0.25">
      <c r="A61" s="4">
        <f t="shared" si="7"/>
        <v>2350</v>
      </c>
      <c r="B61" s="4">
        <f>B58</f>
        <v>547</v>
      </c>
      <c r="C61" s="4">
        <v>54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(2350, 547, 54, 1, 0, 1);</v>
      </c>
    </row>
    <row r="62" spans="1:7" x14ac:dyDescent="0.25">
      <c r="A62" s="3">
        <f t="shared" si="7"/>
        <v>2351</v>
      </c>
      <c r="B62" s="3">
        <f>B58+1</f>
        <v>548</v>
      </c>
      <c r="C62" s="3">
        <v>54</v>
      </c>
      <c r="D62" s="3">
        <v>1</v>
      </c>
      <c r="E62" s="3">
        <v>3</v>
      </c>
      <c r="F62" s="3">
        <v>2</v>
      </c>
      <c r="G62" s="3" t="str">
        <f t="shared" si="6"/>
        <v>insert into game_score (id, matchid, squad, goals, points, time_type) values (2351, 548, 54, 1, 3, 2);</v>
      </c>
    </row>
    <row r="63" spans="1:7" x14ac:dyDescent="0.25">
      <c r="A63" s="3">
        <f t="shared" si="7"/>
        <v>2352</v>
      </c>
      <c r="B63" s="3">
        <f>B62</f>
        <v>548</v>
      </c>
      <c r="C63" s="3">
        <v>54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(2352, 548, 54, 0, 0, 1);</v>
      </c>
    </row>
    <row r="64" spans="1:7" x14ac:dyDescent="0.25">
      <c r="A64" s="3">
        <f t="shared" si="7"/>
        <v>2353</v>
      </c>
      <c r="B64" s="3">
        <f>B62</f>
        <v>548</v>
      </c>
      <c r="C64" s="3">
        <v>61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(2353, 548, 61, 0, 0, 2);</v>
      </c>
    </row>
    <row r="65" spans="1:7" x14ac:dyDescent="0.25">
      <c r="A65" s="3">
        <f t="shared" si="7"/>
        <v>2354</v>
      </c>
      <c r="B65" s="3">
        <f>B62</f>
        <v>548</v>
      </c>
      <c r="C65" s="3">
        <v>61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(2354, 548, 61, 0, 0, 1);</v>
      </c>
    </row>
    <row r="66" spans="1:7" x14ac:dyDescent="0.25">
      <c r="A66" s="4">
        <f t="shared" si="7"/>
        <v>2355</v>
      </c>
      <c r="B66" s="4">
        <f>B62+1</f>
        <v>549</v>
      </c>
      <c r="C66" s="4">
        <v>381</v>
      </c>
      <c r="D66" s="6">
        <v>2</v>
      </c>
      <c r="E66" s="6">
        <v>0</v>
      </c>
      <c r="F66" s="4">
        <v>2</v>
      </c>
      <c r="G66" s="4" t="str">
        <f t="shared" si="6"/>
        <v>insert into game_score (id, matchid, squad, goals, points, time_type) values (2355, 549, 381, 2, 0, 2);</v>
      </c>
    </row>
    <row r="67" spans="1:7" x14ac:dyDescent="0.25">
      <c r="A67" s="4">
        <f t="shared" si="7"/>
        <v>2356</v>
      </c>
      <c r="B67" s="4">
        <f>B66</f>
        <v>549</v>
      </c>
      <c r="C67" s="4">
        <v>381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(2356, 549, 381, 1, 0, 1);</v>
      </c>
    </row>
    <row r="68" spans="1:7" x14ac:dyDescent="0.25">
      <c r="A68" s="4">
        <f t="shared" si="7"/>
        <v>2357</v>
      </c>
      <c r="B68" s="4">
        <f>B66</f>
        <v>549</v>
      </c>
      <c r="C68" s="4">
        <v>225</v>
      </c>
      <c r="D68" s="6">
        <v>4</v>
      </c>
      <c r="E68" s="6">
        <v>3</v>
      </c>
      <c r="F68" s="4">
        <v>2</v>
      </c>
      <c r="G68" s="4" t="str">
        <f t="shared" si="6"/>
        <v>insert into game_score (id, matchid, squad, goals, points, time_type) values (2357, 549, 225, 4, 3, 2);</v>
      </c>
    </row>
    <row r="69" spans="1:7" x14ac:dyDescent="0.25">
      <c r="A69" s="4">
        <f t="shared" si="7"/>
        <v>2358</v>
      </c>
      <c r="B69" s="4">
        <f>B66</f>
        <v>549</v>
      </c>
      <c r="C69" s="4">
        <v>225</v>
      </c>
      <c r="D69" s="6">
        <v>2</v>
      </c>
      <c r="E69" s="6">
        <v>0</v>
      </c>
      <c r="F69" s="4">
        <v>1</v>
      </c>
      <c r="G69" s="4" t="str">
        <f t="shared" si="6"/>
        <v>insert into game_score (id, matchid, squad, goals, points, time_type) values (2358, 549, 225, 2, 0, 1);</v>
      </c>
    </row>
    <row r="70" spans="1:7" x14ac:dyDescent="0.25">
      <c r="A70" s="3">
        <f t="shared" si="7"/>
        <v>2359</v>
      </c>
      <c r="B70" s="3">
        <f>B66+1</f>
        <v>550</v>
      </c>
      <c r="C70" s="3">
        <v>225</v>
      </c>
      <c r="D70" s="5">
        <v>1</v>
      </c>
      <c r="E70" s="5">
        <v>3</v>
      </c>
      <c r="F70" s="3">
        <v>2</v>
      </c>
      <c r="G70" s="3" t="str">
        <f t="shared" si="6"/>
        <v>insert into game_score (id, matchid, squad, goals, points, time_type) values (2359, 550, 225, 1, 3, 2);</v>
      </c>
    </row>
    <row r="71" spans="1:7" x14ac:dyDescent="0.25">
      <c r="A71" s="3">
        <f t="shared" si="7"/>
        <v>2360</v>
      </c>
      <c r="B71" s="3">
        <f>B70</f>
        <v>550</v>
      </c>
      <c r="C71" s="3">
        <v>225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(2360, 550, 225, 0, 0, 1);</v>
      </c>
    </row>
    <row r="72" spans="1:7" x14ac:dyDescent="0.25">
      <c r="A72" s="3">
        <f t="shared" si="7"/>
        <v>2361</v>
      </c>
      <c r="B72" s="3">
        <f>B70</f>
        <v>550</v>
      </c>
      <c r="C72" s="3">
        <v>61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(2361, 550, 61, 0, 0, 2);</v>
      </c>
    </row>
    <row r="73" spans="1:7" x14ac:dyDescent="0.25">
      <c r="A73" s="3">
        <f t="shared" si="7"/>
        <v>2362</v>
      </c>
      <c r="B73" s="3">
        <f>B70</f>
        <v>550</v>
      </c>
      <c r="C73" s="3">
        <v>61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(2362, 550, 61, 0, 0, 1);</v>
      </c>
    </row>
    <row r="74" spans="1:7" x14ac:dyDescent="0.25">
      <c r="A74" s="4">
        <f t="shared" si="7"/>
        <v>2363</v>
      </c>
      <c r="B74" s="4">
        <f>B70+1</f>
        <v>551</v>
      </c>
      <c r="C74" s="4">
        <v>54</v>
      </c>
      <c r="D74" s="6">
        <v>2</v>
      </c>
      <c r="E74" s="6">
        <v>3</v>
      </c>
      <c r="F74" s="4">
        <v>2</v>
      </c>
      <c r="G74" s="4" t="str">
        <f t="shared" si="6"/>
        <v>insert into game_score (id, matchid, squad, goals, points, time_type) values (2363, 551, 54, 2, 3, 2);</v>
      </c>
    </row>
    <row r="75" spans="1:7" x14ac:dyDescent="0.25">
      <c r="A75" s="4">
        <f t="shared" si="7"/>
        <v>2364</v>
      </c>
      <c r="B75" s="4">
        <f>B74</f>
        <v>551</v>
      </c>
      <c r="C75" s="4">
        <v>54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(2364, 551, 54, 1, 0, 1);</v>
      </c>
    </row>
    <row r="76" spans="1:7" x14ac:dyDescent="0.25">
      <c r="A76" s="4">
        <f t="shared" si="7"/>
        <v>2365</v>
      </c>
      <c r="B76" s="4">
        <f>B74</f>
        <v>551</v>
      </c>
      <c r="C76" s="4">
        <v>381</v>
      </c>
      <c r="D76" s="6">
        <v>0</v>
      </c>
      <c r="E76" s="6">
        <v>0</v>
      </c>
      <c r="F76" s="4">
        <v>2</v>
      </c>
      <c r="G76" s="4" t="str">
        <f t="shared" si="6"/>
        <v>insert into game_score (id, matchid, squad, goals, points, time_type) values (2365, 551, 381, 0, 0, 2);</v>
      </c>
    </row>
    <row r="77" spans="1:7" x14ac:dyDescent="0.25">
      <c r="A77" s="4">
        <f t="shared" si="7"/>
        <v>2366</v>
      </c>
      <c r="B77" s="4">
        <f>B74</f>
        <v>551</v>
      </c>
      <c r="C77" s="4">
        <v>381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(2366, 551, 381, 0, 0, 1);</v>
      </c>
    </row>
    <row r="78" spans="1:7" x14ac:dyDescent="0.25">
      <c r="A78" s="3">
        <f t="shared" si="7"/>
        <v>2367</v>
      </c>
      <c r="B78" s="3">
        <f>B74+1</f>
        <v>552</v>
      </c>
      <c r="C78" s="3">
        <v>81</v>
      </c>
      <c r="D78" s="5">
        <v>0</v>
      </c>
      <c r="E78" s="5">
        <v>0</v>
      </c>
      <c r="F78" s="3">
        <v>2</v>
      </c>
      <c r="G78" s="3" t="str">
        <f t="shared" si="6"/>
        <v>insert into game_score (id, matchid, squad, goals, points, time_type) values (2367, 552, 81, 0, 0, 2);</v>
      </c>
    </row>
    <row r="79" spans="1:7" x14ac:dyDescent="0.25">
      <c r="A79" s="3">
        <f t="shared" si="7"/>
        <v>2368</v>
      </c>
      <c r="B79" s="3">
        <f>B78</f>
        <v>552</v>
      </c>
      <c r="C79" s="3">
        <v>81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(2368, 552, 81, 0, 0, 1);</v>
      </c>
    </row>
    <row r="80" spans="1:7" x14ac:dyDescent="0.25">
      <c r="A80" s="3">
        <f t="shared" si="7"/>
        <v>2369</v>
      </c>
      <c r="B80" s="3">
        <f>B78</f>
        <v>552</v>
      </c>
      <c r="C80" s="3">
        <v>1</v>
      </c>
      <c r="D80" s="5">
        <v>1</v>
      </c>
      <c r="E80" s="5">
        <v>3</v>
      </c>
      <c r="F80" s="3">
        <v>2</v>
      </c>
      <c r="G80" s="3" t="str">
        <f t="shared" si="6"/>
        <v>insert into game_score (id, matchid, squad, goals, points, time_type) values (2369, 552, 1, 1, 3, 2);</v>
      </c>
    </row>
    <row r="81" spans="1:7" x14ac:dyDescent="0.25">
      <c r="A81" s="3">
        <f t="shared" si="7"/>
        <v>2370</v>
      </c>
      <c r="B81" s="3">
        <f>B78</f>
        <v>552</v>
      </c>
      <c r="C81" s="3">
        <v>1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(2370, 552, 1, 0, 0, 1);</v>
      </c>
    </row>
    <row r="82" spans="1:7" x14ac:dyDescent="0.25">
      <c r="A82" s="4">
        <f t="shared" si="7"/>
        <v>2371</v>
      </c>
      <c r="B82" s="4">
        <f>B78+1</f>
        <v>553</v>
      </c>
      <c r="C82" s="4">
        <v>31</v>
      </c>
      <c r="D82" s="6">
        <v>0</v>
      </c>
      <c r="E82" s="6">
        <v>1</v>
      </c>
      <c r="F82" s="4">
        <v>2</v>
      </c>
      <c r="G82" s="4" t="str">
        <f t="shared" si="6"/>
        <v>insert into game_score (id, matchid, squad, goals, points, time_type) values (2371, 553, 31, 0, 1, 2);</v>
      </c>
    </row>
    <row r="83" spans="1:7" x14ac:dyDescent="0.25">
      <c r="A83" s="4">
        <f t="shared" si="7"/>
        <v>2372</v>
      </c>
      <c r="B83" s="4">
        <f>B82</f>
        <v>553</v>
      </c>
      <c r="C83" s="4">
        <v>31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(2372, 553, 31, 0, 0, 1);</v>
      </c>
    </row>
    <row r="84" spans="1:7" x14ac:dyDescent="0.25">
      <c r="A84" s="4">
        <f t="shared" si="7"/>
        <v>2373</v>
      </c>
      <c r="B84" s="4">
        <f>B82</f>
        <v>553</v>
      </c>
      <c r="C84" s="4">
        <v>234</v>
      </c>
      <c r="D84" s="6">
        <v>0</v>
      </c>
      <c r="E84" s="6">
        <v>1</v>
      </c>
      <c r="F84" s="4">
        <v>2</v>
      </c>
      <c r="G84" s="4" t="str">
        <f t="shared" si="6"/>
        <v>insert into game_score (id, matchid, squad, goals, points, time_type) values (2373, 553, 234, 0, 1, 2);</v>
      </c>
    </row>
    <row r="85" spans="1:7" x14ac:dyDescent="0.25">
      <c r="A85" s="4">
        <f t="shared" si="7"/>
        <v>2374</v>
      </c>
      <c r="B85" s="4">
        <f>B82</f>
        <v>553</v>
      </c>
      <c r="C85" s="4">
        <v>234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(2374, 553, 234, 0, 0, 1);</v>
      </c>
    </row>
    <row r="86" spans="1:7" x14ac:dyDescent="0.25">
      <c r="A86" s="3">
        <f t="shared" si="7"/>
        <v>2375</v>
      </c>
      <c r="B86" s="3">
        <f>B82+1</f>
        <v>554</v>
      </c>
      <c r="C86" s="3">
        <v>234</v>
      </c>
      <c r="D86" s="5">
        <v>2</v>
      </c>
      <c r="E86" s="5">
        <v>3</v>
      </c>
      <c r="F86" s="3">
        <v>2</v>
      </c>
      <c r="G86" s="3" t="str">
        <f t="shared" si="6"/>
        <v>insert into game_score (id, matchid, squad, goals, points, time_type) values (2375, 554, 234, 2, 3, 2);</v>
      </c>
    </row>
    <row r="87" spans="1:7" x14ac:dyDescent="0.25">
      <c r="A87" s="3">
        <f t="shared" si="7"/>
        <v>2376</v>
      </c>
      <c r="B87" s="3">
        <f>B86</f>
        <v>554</v>
      </c>
      <c r="C87" s="3">
        <v>234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(2376, 554, 234, 0, 0, 1);</v>
      </c>
    </row>
    <row r="88" spans="1:7" x14ac:dyDescent="0.25">
      <c r="A88" s="3">
        <f t="shared" si="7"/>
        <v>2377</v>
      </c>
      <c r="B88" s="3">
        <f>B86</f>
        <v>554</v>
      </c>
      <c r="C88" s="3">
        <v>81</v>
      </c>
      <c r="D88" s="5">
        <v>1</v>
      </c>
      <c r="E88" s="5">
        <v>0</v>
      </c>
      <c r="F88" s="3">
        <v>2</v>
      </c>
      <c r="G88" s="3" t="str">
        <f t="shared" si="6"/>
        <v>insert into game_score (id, matchid, squad, goals, points, time_type) values (2377, 554, 81, 1, 0, 2);</v>
      </c>
    </row>
    <row r="89" spans="1:7" x14ac:dyDescent="0.25">
      <c r="A89" s="3">
        <f t="shared" si="7"/>
        <v>2378</v>
      </c>
      <c r="B89" s="3">
        <f>B86</f>
        <v>554</v>
      </c>
      <c r="C89" s="3">
        <v>81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(2378, 554, 81, 0, 0, 1);</v>
      </c>
    </row>
    <row r="90" spans="1:7" x14ac:dyDescent="0.25">
      <c r="A90" s="4">
        <f t="shared" si="7"/>
        <v>2379</v>
      </c>
      <c r="B90" s="4">
        <f>B86+1</f>
        <v>555</v>
      </c>
      <c r="C90" s="4">
        <v>1</v>
      </c>
      <c r="D90" s="6">
        <v>1</v>
      </c>
      <c r="E90" s="6">
        <v>3</v>
      </c>
      <c r="F90" s="4">
        <v>2</v>
      </c>
      <c r="G90" s="4" t="str">
        <f t="shared" si="6"/>
        <v>insert into game_score (id, matchid, squad, goals, points, time_type) values (2379, 555, 1, 1, 3, 2);</v>
      </c>
    </row>
    <row r="91" spans="1:7" x14ac:dyDescent="0.25">
      <c r="A91" s="4">
        <f t="shared" si="7"/>
        <v>2380</v>
      </c>
      <c r="B91" s="4">
        <f>B90</f>
        <v>555</v>
      </c>
      <c r="C91" s="4">
        <v>1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(2380, 555, 1, 0, 0, 1);</v>
      </c>
    </row>
    <row r="92" spans="1:7" x14ac:dyDescent="0.25">
      <c r="A92" s="4">
        <f t="shared" si="7"/>
        <v>2381</v>
      </c>
      <c r="B92" s="4">
        <f>B90</f>
        <v>555</v>
      </c>
      <c r="C92" s="4">
        <v>31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(2381, 555, 31, 0, 0, 2);</v>
      </c>
    </row>
    <row r="93" spans="1:7" x14ac:dyDescent="0.25">
      <c r="A93" s="4">
        <f t="shared" si="7"/>
        <v>2382</v>
      </c>
      <c r="B93" s="4">
        <f>B90</f>
        <v>555</v>
      </c>
      <c r="C93" s="4">
        <v>31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(2382, 555, 31, 0, 0, 1);</v>
      </c>
    </row>
    <row r="94" spans="1:7" x14ac:dyDescent="0.25">
      <c r="A94" s="3">
        <f t="shared" si="7"/>
        <v>2383</v>
      </c>
      <c r="B94" s="3">
        <f>B90+1</f>
        <v>556</v>
      </c>
      <c r="C94" s="3">
        <v>31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(2383, 556, 31, 1, 3, 2);</v>
      </c>
    </row>
    <row r="95" spans="1:7" x14ac:dyDescent="0.25">
      <c r="A95" s="3">
        <f t="shared" si="7"/>
        <v>2384</v>
      </c>
      <c r="B95" s="3">
        <f>B94</f>
        <v>556</v>
      </c>
      <c r="C95" s="3">
        <v>31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(2384, 556, 31, 0, 0, 1);</v>
      </c>
    </row>
    <row r="96" spans="1:7" x14ac:dyDescent="0.25">
      <c r="A96" s="3">
        <f t="shared" si="7"/>
        <v>2385</v>
      </c>
      <c r="B96" s="3">
        <f>B94</f>
        <v>556</v>
      </c>
      <c r="C96" s="3">
        <v>81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(2385, 556, 81, 0, 0, 2);</v>
      </c>
    </row>
    <row r="97" spans="1:7" x14ac:dyDescent="0.25">
      <c r="A97" s="3">
        <f t="shared" si="7"/>
        <v>2386</v>
      </c>
      <c r="B97" s="3">
        <f>B94</f>
        <v>556</v>
      </c>
      <c r="C97" s="3">
        <v>81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(2386, 556, 81, 0, 0, 1);</v>
      </c>
    </row>
    <row r="98" spans="1:7" x14ac:dyDescent="0.25">
      <c r="A98" s="4">
        <f t="shared" si="7"/>
        <v>2387</v>
      </c>
      <c r="B98" s="4">
        <f>B94+1</f>
        <v>557</v>
      </c>
      <c r="C98" s="4">
        <v>234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(2387, 557, 234, 2, 3, 2);</v>
      </c>
    </row>
    <row r="99" spans="1:7" x14ac:dyDescent="0.25">
      <c r="A99" s="4">
        <f t="shared" si="7"/>
        <v>2388</v>
      </c>
      <c r="B99" s="4">
        <f>B98</f>
        <v>557</v>
      </c>
      <c r="C99" s="4">
        <v>234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(2388, 557, 234, 1, 0, 1);</v>
      </c>
    </row>
    <row r="100" spans="1:7" x14ac:dyDescent="0.25">
      <c r="A100" s="4">
        <f t="shared" si="7"/>
        <v>2389</v>
      </c>
      <c r="B100" s="4">
        <f>B98</f>
        <v>557</v>
      </c>
      <c r="C100" s="4">
        <v>1</v>
      </c>
      <c r="D100" s="6">
        <v>1</v>
      </c>
      <c r="E100" s="6">
        <v>0</v>
      </c>
      <c r="F100" s="4">
        <v>2</v>
      </c>
      <c r="G100" s="4" t="str">
        <f t="shared" si="6"/>
        <v>insert into game_score (id, matchid, squad, goals, points, time_type) values (2389, 557, 1, 1, 0, 2);</v>
      </c>
    </row>
    <row r="101" spans="1:7" x14ac:dyDescent="0.25">
      <c r="A101" s="4">
        <f t="shared" si="7"/>
        <v>2390</v>
      </c>
      <c r="B101" s="4">
        <f>B98</f>
        <v>557</v>
      </c>
      <c r="C101" s="4">
        <v>1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(2390, 557, 1, 0, 0, 1);</v>
      </c>
    </row>
    <row r="102" spans="1:7" x14ac:dyDescent="0.25">
      <c r="A102" s="3">
        <f t="shared" si="7"/>
        <v>2391</v>
      </c>
      <c r="B102" s="3">
        <f>B98+1</f>
        <v>558</v>
      </c>
      <c r="C102" s="3">
        <v>55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(2391, 558, 55, 1, 3, 2);</v>
      </c>
    </row>
    <row r="103" spans="1:7" x14ac:dyDescent="0.25">
      <c r="A103" s="3">
        <f t="shared" si="7"/>
        <v>2392</v>
      </c>
      <c r="B103" s="3">
        <f>B102</f>
        <v>558</v>
      </c>
      <c r="C103" s="3">
        <v>55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(2392, 558, 55, 0, 0, 1);</v>
      </c>
    </row>
    <row r="104" spans="1:7" x14ac:dyDescent="0.25">
      <c r="A104" s="3">
        <f t="shared" si="7"/>
        <v>2393</v>
      </c>
      <c r="B104" s="3">
        <f>B102</f>
        <v>558</v>
      </c>
      <c r="C104" s="3">
        <v>32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(2393, 558, 32, 0, 0, 2);</v>
      </c>
    </row>
    <row r="105" spans="1:7" x14ac:dyDescent="0.25">
      <c r="A105" s="3">
        <f t="shared" si="7"/>
        <v>2394</v>
      </c>
      <c r="B105" s="3">
        <f>B102</f>
        <v>558</v>
      </c>
      <c r="C105" s="3">
        <v>32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(2394, 558, 32, 0, 0, 1);</v>
      </c>
    </row>
    <row r="106" spans="1:7" x14ac:dyDescent="0.25">
      <c r="A106" s="4">
        <f t="shared" si="7"/>
        <v>2395</v>
      </c>
      <c r="B106" s="4">
        <f>B102+1</f>
        <v>559</v>
      </c>
      <c r="C106" s="4">
        <v>86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(2395, 559, 86, 1, 1, 2);</v>
      </c>
    </row>
    <row r="107" spans="1:7" x14ac:dyDescent="0.25">
      <c r="A107" s="4">
        <f t="shared" si="7"/>
        <v>2396</v>
      </c>
      <c r="B107" s="4">
        <f>B106</f>
        <v>559</v>
      </c>
      <c r="C107" s="4">
        <v>86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(2396, 559, 86, 0, 0, 1);</v>
      </c>
    </row>
    <row r="108" spans="1:7" x14ac:dyDescent="0.25">
      <c r="A108" s="4">
        <f t="shared" si="7"/>
        <v>2397</v>
      </c>
      <c r="B108" s="4">
        <f>B106</f>
        <v>559</v>
      </c>
      <c r="C108" s="4">
        <v>64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(2397, 559, 64, 1, 1, 2);</v>
      </c>
    </row>
    <row r="109" spans="1:7" x14ac:dyDescent="0.25">
      <c r="A109" s="4">
        <f t="shared" si="7"/>
        <v>2398</v>
      </c>
      <c r="B109" s="4">
        <f>B106</f>
        <v>559</v>
      </c>
      <c r="C109" s="4">
        <v>64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(2398, 559, 64, 0, 0, 1);</v>
      </c>
    </row>
    <row r="110" spans="1:7" x14ac:dyDescent="0.25">
      <c r="A110" s="3">
        <f t="shared" si="7"/>
        <v>2399</v>
      </c>
      <c r="B110" s="3">
        <f>B106+1</f>
        <v>560</v>
      </c>
      <c r="C110" s="3">
        <v>64</v>
      </c>
      <c r="D110" s="5">
        <v>0</v>
      </c>
      <c r="E110" s="5">
        <v>0</v>
      </c>
      <c r="F110" s="3">
        <v>2</v>
      </c>
      <c r="G110" s="3" t="str">
        <f t="shared" si="6"/>
        <v>insert into game_score (id, matchid, squad, goals, points, time_type) values (2399, 560, 64, 0, 0, 2);</v>
      </c>
    </row>
    <row r="111" spans="1:7" x14ac:dyDescent="0.25">
      <c r="A111" s="3">
        <f t="shared" si="7"/>
        <v>2400</v>
      </c>
      <c r="B111" s="3">
        <f>B110</f>
        <v>560</v>
      </c>
      <c r="C111" s="3">
        <v>64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(2400, 560, 64, 0, 0, 1);</v>
      </c>
    </row>
    <row r="112" spans="1:7" x14ac:dyDescent="0.25">
      <c r="A112" s="3">
        <f t="shared" si="7"/>
        <v>2401</v>
      </c>
      <c r="B112" s="3">
        <f>B110</f>
        <v>560</v>
      </c>
      <c r="C112" s="3">
        <v>55</v>
      </c>
      <c r="D112" s="5">
        <v>5</v>
      </c>
      <c r="E112" s="5">
        <v>3</v>
      </c>
      <c r="F112" s="3">
        <v>2</v>
      </c>
      <c r="G112" s="3" t="str">
        <f t="shared" si="6"/>
        <v>insert into game_score (id, matchid, squad, goals, points, time_type) values (2401, 560, 55, 5, 3, 2);</v>
      </c>
    </row>
    <row r="113" spans="1:7" x14ac:dyDescent="0.25">
      <c r="A113" s="3">
        <f t="shared" si="7"/>
        <v>2402</v>
      </c>
      <c r="B113" s="3">
        <f>B110</f>
        <v>560</v>
      </c>
      <c r="C113" s="3">
        <v>55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(2402, 560, 55, 2, 0, 1);</v>
      </c>
    </row>
    <row r="114" spans="1:7" x14ac:dyDescent="0.25">
      <c r="A114" s="4">
        <f t="shared" si="7"/>
        <v>2403</v>
      </c>
      <c r="B114" s="4">
        <f>B110+1</f>
        <v>561</v>
      </c>
      <c r="C114" s="4">
        <v>32</v>
      </c>
      <c r="D114" s="6">
        <v>2</v>
      </c>
      <c r="E114" s="6">
        <v>3</v>
      </c>
      <c r="F114" s="4">
        <v>2</v>
      </c>
      <c r="G114" s="4" t="str">
        <f t="shared" si="6"/>
        <v>insert into game_score (id, matchid, squad, goals, points, time_type) values (2403, 561, 32, 2, 3, 2);</v>
      </c>
    </row>
    <row r="115" spans="1:7" x14ac:dyDescent="0.25">
      <c r="A115" s="4">
        <f t="shared" si="7"/>
        <v>2404</v>
      </c>
      <c r="B115" s="4">
        <f>B114</f>
        <v>561</v>
      </c>
      <c r="C115" s="4">
        <v>32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(2404, 561, 32, 1, 0, 1);</v>
      </c>
    </row>
    <row r="116" spans="1:7" x14ac:dyDescent="0.25">
      <c r="A116" s="4">
        <f t="shared" si="7"/>
        <v>2405</v>
      </c>
      <c r="B116" s="4">
        <f>B114</f>
        <v>561</v>
      </c>
      <c r="C116" s="4">
        <v>86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(2405, 561, 86, 0, 0, 2);</v>
      </c>
    </row>
    <row r="117" spans="1:7" x14ac:dyDescent="0.25">
      <c r="A117" s="4">
        <f t="shared" si="7"/>
        <v>2406</v>
      </c>
      <c r="B117" s="4">
        <f>B114</f>
        <v>561</v>
      </c>
      <c r="C117" s="4">
        <v>86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(2406, 561, 86, 0, 0, 1);</v>
      </c>
    </row>
    <row r="118" spans="1:7" x14ac:dyDescent="0.25">
      <c r="A118" s="3">
        <f t="shared" si="7"/>
        <v>2407</v>
      </c>
      <c r="B118" s="3">
        <f>B114+1</f>
        <v>562</v>
      </c>
      <c r="C118" s="3">
        <v>86</v>
      </c>
      <c r="D118" s="5">
        <v>0</v>
      </c>
      <c r="E118" s="5">
        <v>0</v>
      </c>
      <c r="F118" s="3">
        <v>2</v>
      </c>
      <c r="G118" s="3" t="str">
        <f t="shared" ref="G118:G18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(2407, 562, 86, 0, 0, 2);</v>
      </c>
    </row>
    <row r="119" spans="1:7" x14ac:dyDescent="0.25">
      <c r="A119" s="3">
        <f t="shared" si="7"/>
        <v>2408</v>
      </c>
      <c r="B119" s="3">
        <f>B118</f>
        <v>562</v>
      </c>
      <c r="C119" s="3">
        <v>86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(2408, 562, 86, 0, 0, 1);</v>
      </c>
    </row>
    <row r="120" spans="1:7" x14ac:dyDescent="0.25">
      <c r="A120" s="3">
        <f t="shared" ref="A120:A187" si="9">A119+1</f>
        <v>2409</v>
      </c>
      <c r="B120" s="3">
        <f>B118</f>
        <v>562</v>
      </c>
      <c r="C120" s="3">
        <v>55</v>
      </c>
      <c r="D120" s="5">
        <v>3</v>
      </c>
      <c r="E120" s="5">
        <v>3</v>
      </c>
      <c r="F120" s="3">
        <v>2</v>
      </c>
      <c r="G120" s="3" t="str">
        <f t="shared" si="8"/>
        <v>insert into game_score (id, matchid, squad, goals, points, time_type) values (2409, 562, 55, 3, 3, 2);</v>
      </c>
    </row>
    <row r="121" spans="1:7" x14ac:dyDescent="0.25">
      <c r="A121" s="3">
        <f t="shared" si="9"/>
        <v>2410</v>
      </c>
      <c r="B121" s="3">
        <f>B118</f>
        <v>562</v>
      </c>
      <c r="C121" s="3">
        <v>55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(2410, 562, 55, 1, 0, 1);</v>
      </c>
    </row>
    <row r="122" spans="1:7" x14ac:dyDescent="0.25">
      <c r="A122" s="4">
        <f t="shared" si="9"/>
        <v>2411</v>
      </c>
      <c r="B122" s="4">
        <f>B118+1</f>
        <v>563</v>
      </c>
      <c r="C122" s="4">
        <v>64</v>
      </c>
      <c r="D122" s="6">
        <v>0</v>
      </c>
      <c r="E122" s="6">
        <v>0</v>
      </c>
      <c r="F122" s="4">
        <v>2</v>
      </c>
      <c r="G122" s="4" t="str">
        <f t="shared" si="8"/>
        <v>insert into game_score (id, matchid, squad, goals, points, time_type) values (2411, 563, 64, 0, 0, 2);</v>
      </c>
    </row>
    <row r="123" spans="1:7" x14ac:dyDescent="0.25">
      <c r="A123" s="4">
        <f t="shared" si="9"/>
        <v>2412</v>
      </c>
      <c r="B123" s="4">
        <f>B122</f>
        <v>563</v>
      </c>
      <c r="C123" s="4">
        <v>64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(2412, 563, 64, 0, 0, 1);</v>
      </c>
    </row>
    <row r="124" spans="1:7" x14ac:dyDescent="0.25">
      <c r="A124" s="4">
        <f t="shared" si="9"/>
        <v>2413</v>
      </c>
      <c r="B124" s="4">
        <f>B122</f>
        <v>563</v>
      </c>
      <c r="C124" s="4">
        <v>32</v>
      </c>
      <c r="D124" s="6">
        <v>1</v>
      </c>
      <c r="E124" s="6">
        <v>3</v>
      </c>
      <c r="F124" s="4">
        <v>2</v>
      </c>
      <c r="G124" s="4" t="str">
        <f t="shared" si="8"/>
        <v>insert into game_score (id, matchid, squad, goals, points, time_type) values (2413, 563, 32, 1, 3, 2);</v>
      </c>
    </row>
    <row r="125" spans="1:7" x14ac:dyDescent="0.25">
      <c r="A125" s="4">
        <f t="shared" si="9"/>
        <v>2414</v>
      </c>
      <c r="B125" s="4">
        <f>B122</f>
        <v>563</v>
      </c>
      <c r="C125" s="4">
        <v>32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(2414, 563, 32, 1, 0, 1);</v>
      </c>
    </row>
    <row r="126" spans="1:7" x14ac:dyDescent="0.25">
      <c r="A126" s="3">
        <f t="shared" si="9"/>
        <v>2415</v>
      </c>
      <c r="B126" s="3">
        <f>B122+1</f>
        <v>564</v>
      </c>
      <c r="C126" s="3">
        <v>504</v>
      </c>
      <c r="D126" s="5">
        <v>0</v>
      </c>
      <c r="E126" s="5">
        <v>0</v>
      </c>
      <c r="F126" s="3">
        <v>2</v>
      </c>
      <c r="G126" s="3" t="str">
        <f t="shared" si="8"/>
        <v>insert into game_score (id, matchid, squad, goals, points, time_type) values (2415, 564, 504, 0, 0, 2);</v>
      </c>
    </row>
    <row r="127" spans="1:7" x14ac:dyDescent="0.25">
      <c r="A127" s="3">
        <f t="shared" si="9"/>
        <v>2416</v>
      </c>
      <c r="B127" s="3">
        <f>B126</f>
        <v>564</v>
      </c>
      <c r="C127" s="3">
        <v>504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(2416, 564, 504, 0, 0, 1);</v>
      </c>
    </row>
    <row r="128" spans="1:7" x14ac:dyDescent="0.25">
      <c r="A128" s="3">
        <f t="shared" si="9"/>
        <v>2417</v>
      </c>
      <c r="B128" s="3">
        <f>B126</f>
        <v>564</v>
      </c>
      <c r="C128" s="3">
        <v>39</v>
      </c>
      <c r="D128" s="5">
        <v>3</v>
      </c>
      <c r="E128" s="5">
        <v>3</v>
      </c>
      <c r="F128" s="3">
        <v>2</v>
      </c>
      <c r="G128" s="3" t="str">
        <f t="shared" si="8"/>
        <v>insert into game_score (id, matchid, squad, goals, points, time_type) values (2417, 564, 39, 3, 3, 2);</v>
      </c>
    </row>
    <row r="129" spans="1:7" x14ac:dyDescent="0.25">
      <c r="A129" s="3">
        <f t="shared" si="9"/>
        <v>2418</v>
      </c>
      <c r="B129" s="3">
        <f>B126</f>
        <v>564</v>
      </c>
      <c r="C129" s="3">
        <v>39</v>
      </c>
      <c r="D129" s="5">
        <v>2</v>
      </c>
      <c r="E129" s="5">
        <v>2</v>
      </c>
      <c r="F129" s="3">
        <v>1</v>
      </c>
      <c r="G129" s="3" t="str">
        <f t="shared" si="8"/>
        <v>insert into game_score (id, matchid, squad, goals, points, time_type) values (2418, 564, 39, 2, 2, 1);</v>
      </c>
    </row>
    <row r="130" spans="1:7" x14ac:dyDescent="0.25">
      <c r="A130" s="4">
        <f t="shared" si="9"/>
        <v>2419</v>
      </c>
      <c r="B130" s="4">
        <f>B126+1</f>
        <v>565</v>
      </c>
      <c r="C130" s="4">
        <v>82</v>
      </c>
      <c r="D130" s="6">
        <v>1</v>
      </c>
      <c r="E130" s="6">
        <v>1</v>
      </c>
      <c r="F130" s="4">
        <v>2</v>
      </c>
      <c r="G130" s="4" t="str">
        <f t="shared" si="8"/>
        <v>insert into game_score (id, matchid, squad, goals, points, time_type) values (2419, 565, 82, 1, 1, 2);</v>
      </c>
    </row>
    <row r="131" spans="1:7" x14ac:dyDescent="0.25">
      <c r="A131" s="4">
        <f t="shared" si="9"/>
        <v>2420</v>
      </c>
      <c r="B131" s="4">
        <f>B130</f>
        <v>565</v>
      </c>
      <c r="C131" s="4">
        <v>82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(2420, 565, 82, 0, 0, 1);</v>
      </c>
    </row>
    <row r="132" spans="1:7" x14ac:dyDescent="0.25">
      <c r="A132" s="4">
        <f t="shared" si="9"/>
        <v>2421</v>
      </c>
      <c r="B132" s="4">
        <f>B130</f>
        <v>565</v>
      </c>
      <c r="C132" s="4">
        <v>237</v>
      </c>
      <c r="D132" s="6">
        <v>1</v>
      </c>
      <c r="E132" s="6">
        <v>1</v>
      </c>
      <c r="F132" s="4">
        <v>2</v>
      </c>
      <c r="G132" s="4" t="str">
        <f t="shared" si="8"/>
        <v>insert into game_score (id, matchid, squad, goals, points, time_type) values (2421, 565, 237, 1, 1, 2);</v>
      </c>
    </row>
    <row r="133" spans="1:7" x14ac:dyDescent="0.25">
      <c r="A133" s="4">
        <f t="shared" si="9"/>
        <v>2422</v>
      </c>
      <c r="B133" s="4">
        <f>B130</f>
        <v>565</v>
      </c>
      <c r="C133" s="4">
        <v>237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(2422, 565, 237, 0, 0, 1);</v>
      </c>
    </row>
    <row r="134" spans="1:7" x14ac:dyDescent="0.25">
      <c r="A134" s="3">
        <f t="shared" si="9"/>
        <v>2423</v>
      </c>
      <c r="B134" s="3">
        <f>B130+1</f>
        <v>566</v>
      </c>
      <c r="C134" s="3">
        <v>237</v>
      </c>
      <c r="D134" s="5">
        <v>1</v>
      </c>
      <c r="E134" s="5">
        <v>3</v>
      </c>
      <c r="F134" s="3">
        <v>2</v>
      </c>
      <c r="G134" s="3" t="str">
        <f t="shared" si="8"/>
        <v>insert into game_score (id, matchid, squad, goals, points, time_type) values (2423, 566, 237, 1, 3, 2);</v>
      </c>
    </row>
    <row r="135" spans="1:7" x14ac:dyDescent="0.25">
      <c r="A135" s="3">
        <f t="shared" si="9"/>
        <v>2424</v>
      </c>
      <c r="B135" s="3">
        <f>B134</f>
        <v>566</v>
      </c>
      <c r="C135" s="3">
        <v>237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(2424, 566, 237, 0, 0, 1);</v>
      </c>
    </row>
    <row r="136" spans="1:7" x14ac:dyDescent="0.25">
      <c r="A136" s="3">
        <f t="shared" si="9"/>
        <v>2425</v>
      </c>
      <c r="B136" s="3">
        <f>B134</f>
        <v>566</v>
      </c>
      <c r="C136" s="3">
        <v>504</v>
      </c>
      <c r="D136" s="5">
        <v>0</v>
      </c>
      <c r="E136" s="5">
        <v>0</v>
      </c>
      <c r="F136" s="3">
        <v>2</v>
      </c>
      <c r="G136" s="3" t="str">
        <f t="shared" si="8"/>
        <v>insert into game_score (id, matchid, squad, goals, points, time_type) values (2425, 566, 504, 0, 0, 2);</v>
      </c>
    </row>
    <row r="137" spans="1:7" x14ac:dyDescent="0.25">
      <c r="A137" s="3">
        <f t="shared" si="9"/>
        <v>2426</v>
      </c>
      <c r="B137" s="3">
        <f>B134</f>
        <v>566</v>
      </c>
      <c r="C137" s="3">
        <v>504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(2426, 566, 504, 0, 0, 1);</v>
      </c>
    </row>
    <row r="138" spans="1:7" x14ac:dyDescent="0.25">
      <c r="A138" s="4">
        <f t="shared" si="9"/>
        <v>2427</v>
      </c>
      <c r="B138" s="4">
        <f>B134+1</f>
        <v>567</v>
      </c>
      <c r="C138" s="4">
        <v>39</v>
      </c>
      <c r="D138" s="6">
        <v>3</v>
      </c>
      <c r="E138" s="6">
        <v>3</v>
      </c>
      <c r="F138" s="4">
        <v>2</v>
      </c>
      <c r="G138" s="4" t="str">
        <f t="shared" si="8"/>
        <v>insert into game_score (id, matchid, squad, goals, points, time_type) values (2427, 567, 39, 3, 3, 2);</v>
      </c>
    </row>
    <row r="139" spans="1:7" x14ac:dyDescent="0.25">
      <c r="A139" s="4">
        <f t="shared" si="9"/>
        <v>2428</v>
      </c>
      <c r="B139" s="4">
        <f>B138</f>
        <v>567</v>
      </c>
      <c r="C139" s="4">
        <v>39</v>
      </c>
      <c r="D139" s="6">
        <v>2</v>
      </c>
      <c r="E139" s="6">
        <v>0</v>
      </c>
      <c r="F139" s="4">
        <v>1</v>
      </c>
      <c r="G139" s="4" t="str">
        <f t="shared" si="8"/>
        <v>insert into game_score (id, matchid, squad, goals, points, time_type) values (2428, 567, 39, 2, 0, 1);</v>
      </c>
    </row>
    <row r="140" spans="1:7" x14ac:dyDescent="0.25">
      <c r="A140" s="4">
        <f t="shared" si="9"/>
        <v>2429</v>
      </c>
      <c r="B140" s="4">
        <f>B138</f>
        <v>567</v>
      </c>
      <c r="C140" s="4">
        <v>82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(2429, 567, 82, 0, 0, 2);</v>
      </c>
    </row>
    <row r="141" spans="1:7" x14ac:dyDescent="0.25">
      <c r="A141" s="4">
        <f t="shared" si="9"/>
        <v>2430</v>
      </c>
      <c r="B141" s="4">
        <f>B138</f>
        <v>567</v>
      </c>
      <c r="C141" s="4">
        <v>82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(2430, 567, 82, 0, 0, 1);</v>
      </c>
    </row>
    <row r="142" spans="1:7" x14ac:dyDescent="0.25">
      <c r="A142" s="3">
        <f t="shared" si="9"/>
        <v>2431</v>
      </c>
      <c r="B142" s="3">
        <f>B138+1</f>
        <v>568</v>
      </c>
      <c r="C142" s="3">
        <v>82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(2431, 568, 82, 1, 3, 2);</v>
      </c>
    </row>
    <row r="143" spans="1:7" x14ac:dyDescent="0.25">
      <c r="A143" s="3">
        <f t="shared" si="9"/>
        <v>2432</v>
      </c>
      <c r="B143" s="3">
        <f>B142</f>
        <v>568</v>
      </c>
      <c r="C143" s="3">
        <v>82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(2432, 568, 82, 1, 0, 1);</v>
      </c>
    </row>
    <row r="144" spans="1:7" x14ac:dyDescent="0.25">
      <c r="A144" s="3">
        <f t="shared" si="9"/>
        <v>2433</v>
      </c>
      <c r="B144" s="3">
        <f>B142</f>
        <v>568</v>
      </c>
      <c r="C144" s="3">
        <v>504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(2433, 568, 504, 0, 0, 2);</v>
      </c>
    </row>
    <row r="145" spans="1:7" x14ac:dyDescent="0.25">
      <c r="A145" s="3">
        <f t="shared" si="9"/>
        <v>2434</v>
      </c>
      <c r="B145" s="3">
        <f>B142</f>
        <v>568</v>
      </c>
      <c r="C145" s="3">
        <v>504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(2434, 568, 504, 0, 0, 1);</v>
      </c>
    </row>
    <row r="146" spans="1:7" x14ac:dyDescent="0.25">
      <c r="A146" s="4">
        <f t="shared" si="9"/>
        <v>2435</v>
      </c>
      <c r="B146" s="4">
        <f>B142+1</f>
        <v>569</v>
      </c>
      <c r="C146" s="4">
        <v>237</v>
      </c>
      <c r="D146" s="6">
        <v>0</v>
      </c>
      <c r="E146" s="6">
        <v>1</v>
      </c>
      <c r="F146" s="4">
        <v>2</v>
      </c>
      <c r="G146" s="4" t="str">
        <f t="shared" si="8"/>
        <v>insert into game_score (id, matchid, squad, goals, points, time_type) values (2435, 569, 237, 0, 1, 2);</v>
      </c>
    </row>
    <row r="147" spans="1:7" x14ac:dyDescent="0.25">
      <c r="A147" s="4">
        <f t="shared" si="9"/>
        <v>2436</v>
      </c>
      <c r="B147" s="4">
        <f>B146</f>
        <v>569</v>
      </c>
      <c r="C147" s="4">
        <v>237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(2436, 569, 237, 0, 0, 1);</v>
      </c>
    </row>
    <row r="148" spans="1:7" x14ac:dyDescent="0.25">
      <c r="A148" s="4">
        <f t="shared" si="9"/>
        <v>2437</v>
      </c>
      <c r="B148" s="4">
        <f>B146</f>
        <v>569</v>
      </c>
      <c r="C148" s="4">
        <v>39</v>
      </c>
      <c r="D148" s="6">
        <v>0</v>
      </c>
      <c r="E148" s="6">
        <v>1</v>
      </c>
      <c r="F148" s="4">
        <v>2</v>
      </c>
      <c r="G148" s="4" t="str">
        <f t="shared" si="8"/>
        <v>insert into game_score (id, matchid, squad, goals, points, time_type) values (2437, 569, 39, 0, 1, 2);</v>
      </c>
    </row>
    <row r="149" spans="1:7" x14ac:dyDescent="0.25">
      <c r="A149" s="4">
        <f t="shared" si="9"/>
        <v>2438</v>
      </c>
      <c r="B149" s="4">
        <f>B146</f>
        <v>569</v>
      </c>
      <c r="C149" s="4">
        <v>39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(2438, 569, 39, 0, 0, 1);</v>
      </c>
    </row>
    <row r="150" spans="1:7" x14ac:dyDescent="0.25">
      <c r="A150" s="3">
        <f t="shared" si="9"/>
        <v>2439</v>
      </c>
      <c r="B150" s="3">
        <f>B146+1</f>
        <v>570</v>
      </c>
      <c r="C150" s="3">
        <v>55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(2439, 570, 55, 0, 0, 2);</v>
      </c>
    </row>
    <row r="151" spans="1:7" x14ac:dyDescent="0.25">
      <c r="A151" s="3">
        <f t="shared" si="9"/>
        <v>2440</v>
      </c>
      <c r="B151" s="3">
        <f>B150</f>
        <v>570</v>
      </c>
      <c r="C151" s="3">
        <v>55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(2440, 570, 55, 0, 0, 1);</v>
      </c>
    </row>
    <row r="152" spans="1:7" x14ac:dyDescent="0.25">
      <c r="A152" s="3">
        <f t="shared" si="9"/>
        <v>2441</v>
      </c>
      <c r="B152" s="3">
        <f>B150</f>
        <v>570</v>
      </c>
      <c r="C152" s="3">
        <v>237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(2441, 570, 237, 0, 0, 2);</v>
      </c>
    </row>
    <row r="153" spans="1:7" x14ac:dyDescent="0.25">
      <c r="A153" s="3">
        <f t="shared" si="9"/>
        <v>2442</v>
      </c>
      <c r="B153" s="3">
        <f>B150</f>
        <v>570</v>
      </c>
      <c r="C153" s="3">
        <v>237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(2442, 570, 237, 0, 0, 1);</v>
      </c>
    </row>
    <row r="154" spans="1:7" x14ac:dyDescent="0.25">
      <c r="A154" s="3">
        <f t="shared" si="9"/>
        <v>2443</v>
      </c>
      <c r="B154" s="3">
        <f t="shared" ref="B154:B157" si="10">B151</f>
        <v>570</v>
      </c>
      <c r="C154" s="3">
        <v>55</v>
      </c>
      <c r="D154" s="5">
        <v>2</v>
      </c>
      <c r="E154" s="5">
        <v>3</v>
      </c>
      <c r="F154" s="3">
        <v>4</v>
      </c>
      <c r="G154" s="3" t="str">
        <f t="shared" si="8"/>
        <v>insert into game_score (id, matchid, squad, goals, points, time_type) values (2443, 570, 55, 2, 3, 4);</v>
      </c>
    </row>
    <row r="155" spans="1:7" x14ac:dyDescent="0.25">
      <c r="A155" s="3">
        <f t="shared" si="9"/>
        <v>2444</v>
      </c>
      <c r="B155" s="3">
        <f t="shared" si="10"/>
        <v>570</v>
      </c>
      <c r="C155" s="3">
        <v>55</v>
      </c>
      <c r="D155" s="5">
        <v>2</v>
      </c>
      <c r="E155" s="5">
        <v>0</v>
      </c>
      <c r="F155" s="3">
        <v>3</v>
      </c>
      <c r="G155" s="3" t="str">
        <f t="shared" si="8"/>
        <v>insert into game_score (id, matchid, squad, goals, points, time_type) values (2444, 570, 55, 2, 0, 3);</v>
      </c>
    </row>
    <row r="156" spans="1:7" x14ac:dyDescent="0.25">
      <c r="A156" s="3">
        <f t="shared" si="9"/>
        <v>2445</v>
      </c>
      <c r="B156" s="3">
        <f t="shared" si="10"/>
        <v>570</v>
      </c>
      <c r="C156" s="3">
        <v>237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(2445, 570, 237, 0, 0, 4);</v>
      </c>
    </row>
    <row r="157" spans="1:7" x14ac:dyDescent="0.25">
      <c r="A157" s="3">
        <f t="shared" si="9"/>
        <v>2446</v>
      </c>
      <c r="B157" s="3">
        <f t="shared" si="10"/>
        <v>570</v>
      </c>
      <c r="C157" s="3">
        <v>237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(2446, 570, 237, 0, 0, 3);</v>
      </c>
    </row>
    <row r="158" spans="1:7" x14ac:dyDescent="0.25">
      <c r="A158" s="4">
        <f t="shared" si="9"/>
        <v>2447</v>
      </c>
      <c r="B158" s="4">
        <f>B150+1</f>
        <v>571</v>
      </c>
      <c r="C158" s="4">
        <v>39</v>
      </c>
      <c r="D158" s="6">
        <v>2</v>
      </c>
      <c r="E158" s="6">
        <v>0</v>
      </c>
      <c r="F158" s="4">
        <v>2</v>
      </c>
      <c r="G158" s="4" t="str">
        <f t="shared" si="8"/>
        <v>insert into game_score (id, matchid, squad, goals, points, time_type) values (2447, 571, 39, 2, 0, 2);</v>
      </c>
    </row>
    <row r="159" spans="1:7" x14ac:dyDescent="0.25">
      <c r="A159" s="4">
        <f t="shared" si="9"/>
        <v>2448</v>
      </c>
      <c r="B159" s="4">
        <f>B158</f>
        <v>571</v>
      </c>
      <c r="C159" s="4">
        <v>39</v>
      </c>
      <c r="D159" s="6">
        <v>1</v>
      </c>
      <c r="E159" s="6">
        <v>0</v>
      </c>
      <c r="F159" s="4">
        <v>1</v>
      </c>
      <c r="G159" s="4" t="str">
        <f t="shared" si="8"/>
        <v>insert into game_score (id, matchid, squad, goals, points, time_type) values (2448, 571, 39, 1, 0, 1);</v>
      </c>
    </row>
    <row r="160" spans="1:7" x14ac:dyDescent="0.25">
      <c r="A160" s="4">
        <f t="shared" si="9"/>
        <v>2449</v>
      </c>
      <c r="B160" s="4">
        <f>B158</f>
        <v>571</v>
      </c>
      <c r="C160" s="4">
        <v>32</v>
      </c>
      <c r="D160" s="6">
        <v>3</v>
      </c>
      <c r="E160" s="6">
        <v>3</v>
      </c>
      <c r="F160" s="4">
        <v>2</v>
      </c>
      <c r="G160" s="4" t="str">
        <f t="shared" si="8"/>
        <v>insert into game_score (id, matchid, squad, goals, points, time_type) values (2449, 571, 32, 3, 3, 2);</v>
      </c>
    </row>
    <row r="161" spans="1:7" x14ac:dyDescent="0.25">
      <c r="A161" s="4">
        <f t="shared" si="9"/>
        <v>2450</v>
      </c>
      <c r="B161" s="4">
        <f>B158</f>
        <v>571</v>
      </c>
      <c r="C161" s="4">
        <v>32</v>
      </c>
      <c r="D161" s="6">
        <v>2</v>
      </c>
      <c r="E161" s="6">
        <v>0</v>
      </c>
      <c r="F161" s="4">
        <v>1</v>
      </c>
      <c r="G161" s="4" t="str">
        <f t="shared" si="8"/>
        <v>insert into game_score (id, matchid, squad, goals, points, time_type) values (2450, 571, 32, 2, 0, 1);</v>
      </c>
    </row>
    <row r="162" spans="1:7" x14ac:dyDescent="0.25">
      <c r="A162" s="3">
        <f t="shared" si="9"/>
        <v>2451</v>
      </c>
      <c r="B162" s="3">
        <f>B158+1</f>
        <v>572</v>
      </c>
      <c r="C162" s="3">
        <v>54</v>
      </c>
      <c r="D162" s="5">
        <v>1</v>
      </c>
      <c r="E162" s="5">
        <v>0</v>
      </c>
      <c r="F162" s="3">
        <v>2</v>
      </c>
      <c r="G162" s="3" t="str">
        <f t="shared" si="8"/>
        <v>insert into game_score (id, matchid, squad, goals, points, time_type) values (2451, 572, 54, 1, 0, 2);</v>
      </c>
    </row>
    <row r="163" spans="1:7" x14ac:dyDescent="0.25">
      <c r="A163" s="3">
        <f t="shared" si="9"/>
        <v>2452</v>
      </c>
      <c r="B163" s="3">
        <f>B162</f>
        <v>572</v>
      </c>
      <c r="C163" s="3">
        <v>54</v>
      </c>
      <c r="D163" s="5">
        <v>1</v>
      </c>
      <c r="E163" s="5">
        <v>0</v>
      </c>
      <c r="F163" s="3">
        <v>1</v>
      </c>
      <c r="G163" s="3" t="str">
        <f t="shared" si="8"/>
        <v>insert into game_score (id, matchid, squad, goals, points, time_type) values (2452, 572, 54, 1, 0, 1);</v>
      </c>
    </row>
    <row r="164" spans="1:7" x14ac:dyDescent="0.25">
      <c r="A164" s="3">
        <f t="shared" si="9"/>
        <v>2453</v>
      </c>
      <c r="B164" s="3">
        <f>B162</f>
        <v>572</v>
      </c>
      <c r="C164" s="3">
        <v>31</v>
      </c>
      <c r="D164" s="5">
        <v>1</v>
      </c>
      <c r="E164" s="5">
        <v>0</v>
      </c>
      <c r="F164" s="3">
        <v>2</v>
      </c>
      <c r="G164" s="3" t="str">
        <f t="shared" si="8"/>
        <v>insert into game_score (id, matchid, squad, goals, points, time_type) values (2453, 572, 31, 1, 0, 2);</v>
      </c>
    </row>
    <row r="165" spans="1:7" x14ac:dyDescent="0.25">
      <c r="A165" s="3">
        <f t="shared" si="9"/>
        <v>2454</v>
      </c>
      <c r="B165" s="3">
        <f>B163</f>
        <v>572</v>
      </c>
      <c r="C165" s="3">
        <v>31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(2454, 572, 31, 1, 0, 1);</v>
      </c>
    </row>
    <row r="166" spans="1:7" x14ac:dyDescent="0.25">
      <c r="A166" s="3">
        <f t="shared" si="9"/>
        <v>2455</v>
      </c>
      <c r="B166" s="3">
        <f t="shared" ref="B166:B169" si="11">B164</f>
        <v>572</v>
      </c>
      <c r="C166" s="3">
        <v>54</v>
      </c>
      <c r="D166" s="5">
        <v>2</v>
      </c>
      <c r="E166" s="5">
        <v>3</v>
      </c>
      <c r="F166" s="3">
        <v>4</v>
      </c>
      <c r="G166" s="3" t="str">
        <f t="shared" si="8"/>
        <v>insert into game_score (id, matchid, squad, goals, points, time_type) values (2455, 572, 54, 2, 3, 4);</v>
      </c>
    </row>
    <row r="167" spans="1:7" x14ac:dyDescent="0.25">
      <c r="A167" s="3">
        <f t="shared" si="9"/>
        <v>2456</v>
      </c>
      <c r="B167" s="3">
        <f t="shared" si="11"/>
        <v>572</v>
      </c>
      <c r="C167" s="3">
        <v>54</v>
      </c>
      <c r="D167" s="5">
        <v>2</v>
      </c>
      <c r="E167" s="5">
        <v>0</v>
      </c>
      <c r="F167" s="3">
        <v>3</v>
      </c>
      <c r="G167" s="3" t="str">
        <f t="shared" si="8"/>
        <v>insert into game_score (id, matchid, squad, goals, points, time_type) values (2456, 572, 54, 2, 0, 3);</v>
      </c>
    </row>
    <row r="168" spans="1:7" x14ac:dyDescent="0.25">
      <c r="A168" s="3">
        <f t="shared" si="9"/>
        <v>2457</v>
      </c>
      <c r="B168" s="3">
        <f t="shared" si="11"/>
        <v>572</v>
      </c>
      <c r="C168" s="3">
        <v>31</v>
      </c>
      <c r="D168" s="5">
        <v>1</v>
      </c>
      <c r="E168" s="5">
        <v>0</v>
      </c>
      <c r="F168" s="3">
        <v>4</v>
      </c>
      <c r="G168" s="3" t="str">
        <f t="shared" si="8"/>
        <v>insert into game_score (id, matchid, squad, goals, points, time_type) values (2457, 572, 31, 1, 0, 4);</v>
      </c>
    </row>
    <row r="169" spans="1:7" x14ac:dyDescent="0.25">
      <c r="A169" s="3">
        <f t="shared" si="9"/>
        <v>2458</v>
      </c>
      <c r="B169" s="3">
        <f t="shared" si="11"/>
        <v>572</v>
      </c>
      <c r="C169" s="3">
        <v>31</v>
      </c>
      <c r="D169" s="5">
        <v>1</v>
      </c>
      <c r="E169" s="5">
        <v>0</v>
      </c>
      <c r="F169" s="3">
        <v>3</v>
      </c>
      <c r="G169" s="3" t="str">
        <f t="shared" si="8"/>
        <v>insert into game_score (id, matchid, squad, goals, points, time_type) values (2458, 572, 31, 1, 0, 3);</v>
      </c>
    </row>
    <row r="170" spans="1:7" x14ac:dyDescent="0.25">
      <c r="A170" s="4">
        <f t="shared" si="9"/>
        <v>2459</v>
      </c>
      <c r="B170" s="4">
        <f>B162+1</f>
        <v>573</v>
      </c>
      <c r="C170" s="4">
        <v>234</v>
      </c>
      <c r="D170" s="6">
        <v>2</v>
      </c>
      <c r="E170" s="6">
        <v>3</v>
      </c>
      <c r="F170" s="4">
        <v>2</v>
      </c>
      <c r="G170" s="4" t="str">
        <f t="shared" si="8"/>
        <v>insert into game_score (id, matchid, squad, goals, points, time_type) values (2459, 573, 234, 2, 3, 2);</v>
      </c>
    </row>
    <row r="171" spans="1:7" x14ac:dyDescent="0.25">
      <c r="A171" s="4">
        <f t="shared" si="9"/>
        <v>2460</v>
      </c>
      <c r="B171" s="4">
        <f>B170</f>
        <v>573</v>
      </c>
      <c r="C171" s="4">
        <v>234</v>
      </c>
      <c r="D171" s="6">
        <v>1</v>
      </c>
      <c r="E171" s="6">
        <v>0</v>
      </c>
      <c r="F171" s="4">
        <v>1</v>
      </c>
      <c r="G171" s="4" t="str">
        <f t="shared" si="8"/>
        <v>insert into game_score (id, matchid, squad, goals, points, time_type) values (2460, 573, 234, 1, 0, 1);</v>
      </c>
    </row>
    <row r="172" spans="1:7" x14ac:dyDescent="0.25">
      <c r="A172" s="4">
        <f t="shared" si="9"/>
        <v>2461</v>
      </c>
      <c r="B172" s="4">
        <f>B170</f>
        <v>573</v>
      </c>
      <c r="C172" s="4">
        <v>225</v>
      </c>
      <c r="D172" s="6">
        <v>0</v>
      </c>
      <c r="E172" s="6">
        <v>0</v>
      </c>
      <c r="F172" s="4">
        <v>2</v>
      </c>
      <c r="G172" s="4" t="str">
        <f t="shared" si="8"/>
        <v>insert into game_score (id, matchid, squad, goals, points, time_type) values (2461, 573, 225, 0, 0, 2);</v>
      </c>
    </row>
    <row r="173" spans="1:7" x14ac:dyDescent="0.25">
      <c r="A173" s="4">
        <f t="shared" si="9"/>
        <v>2462</v>
      </c>
      <c r="B173" s="4">
        <f>B170</f>
        <v>573</v>
      </c>
      <c r="C173" s="4">
        <v>225</v>
      </c>
      <c r="D173" s="6">
        <v>0</v>
      </c>
      <c r="E173" s="6">
        <v>0</v>
      </c>
      <c r="F173" s="4">
        <v>1</v>
      </c>
      <c r="G173" s="4" t="str">
        <f t="shared" si="8"/>
        <v>insert into game_score (id, matchid, squad, goals, points, time_type) values (2462, 573, 225, 0, 0, 1);</v>
      </c>
    </row>
    <row r="174" spans="1:7" x14ac:dyDescent="0.25">
      <c r="A174" s="3">
        <f t="shared" si="9"/>
        <v>2463</v>
      </c>
      <c r="B174" s="3">
        <f>B170+1</f>
        <v>574</v>
      </c>
      <c r="C174" s="3">
        <v>234</v>
      </c>
      <c r="D174" s="5">
        <v>4</v>
      </c>
      <c r="E174" s="5">
        <v>3</v>
      </c>
      <c r="F174" s="3">
        <v>2</v>
      </c>
      <c r="G174" s="3" t="str">
        <f t="shared" si="8"/>
        <v>insert into game_score (id, matchid, squad, goals, points, time_type) values (2463, 574, 234, 4, 3, 2);</v>
      </c>
    </row>
    <row r="175" spans="1:7" x14ac:dyDescent="0.25">
      <c r="A175" s="3">
        <f t="shared" si="9"/>
        <v>2464</v>
      </c>
      <c r="B175" s="3">
        <f>B174</f>
        <v>574</v>
      </c>
      <c r="C175" s="3">
        <v>234</v>
      </c>
      <c r="D175" s="5">
        <v>1</v>
      </c>
      <c r="E175" s="5">
        <v>0</v>
      </c>
      <c r="F175" s="3">
        <v>1</v>
      </c>
      <c r="G175" s="3" t="str">
        <f t="shared" si="8"/>
        <v>insert into game_score (id, matchid, squad, goals, points, time_type) values (2464, 574, 234, 1, 0, 1);</v>
      </c>
    </row>
    <row r="176" spans="1:7" x14ac:dyDescent="0.25">
      <c r="A176" s="3">
        <f t="shared" si="9"/>
        <v>2465</v>
      </c>
      <c r="B176" s="3">
        <f>B174</f>
        <v>574</v>
      </c>
      <c r="C176" s="3">
        <v>32</v>
      </c>
      <c r="D176" s="5">
        <v>1</v>
      </c>
      <c r="E176" s="5">
        <v>0</v>
      </c>
      <c r="F176" s="3">
        <v>2</v>
      </c>
      <c r="G176" s="3" t="str">
        <f t="shared" si="8"/>
        <v>insert into game_score (id, matchid, squad, goals, points, time_type) values (2465, 574, 32, 1, 0, 2);</v>
      </c>
    </row>
    <row r="177" spans="1:7" x14ac:dyDescent="0.25">
      <c r="A177" s="3">
        <f t="shared" si="9"/>
        <v>2466</v>
      </c>
      <c r="B177" s="3">
        <f>B174</f>
        <v>574</v>
      </c>
      <c r="C177" s="3">
        <v>32</v>
      </c>
      <c r="D177" s="5">
        <v>0</v>
      </c>
      <c r="E177" s="5">
        <v>0</v>
      </c>
      <c r="F177" s="3">
        <v>1</v>
      </c>
      <c r="G177" s="3" t="str">
        <f t="shared" si="8"/>
        <v>insert into game_score (id, matchid, squad, goals, points, time_type) values (2466, 574, 32, 0, 0, 1);</v>
      </c>
    </row>
    <row r="178" spans="1:7" x14ac:dyDescent="0.25">
      <c r="A178" s="4">
        <f t="shared" si="9"/>
        <v>2467</v>
      </c>
      <c r="B178" s="4">
        <f>B174+1</f>
        <v>575</v>
      </c>
      <c r="C178" s="4">
        <v>54</v>
      </c>
      <c r="D178" s="6">
        <v>3</v>
      </c>
      <c r="E178" s="6">
        <v>3</v>
      </c>
      <c r="F178" s="4">
        <v>2</v>
      </c>
      <c r="G178" s="4" t="str">
        <f t="shared" si="8"/>
        <v>insert into game_score (id, matchid, squad, goals, points, time_type) values (2467, 575, 54, 3, 3, 2);</v>
      </c>
    </row>
    <row r="179" spans="1:7" x14ac:dyDescent="0.25">
      <c r="A179" s="4">
        <f t="shared" si="9"/>
        <v>2468</v>
      </c>
      <c r="B179" s="4">
        <f>B178</f>
        <v>575</v>
      </c>
      <c r="C179" s="4">
        <v>54</v>
      </c>
      <c r="D179" s="6">
        <v>0</v>
      </c>
      <c r="E179" s="6">
        <v>0</v>
      </c>
      <c r="F179" s="4">
        <v>1</v>
      </c>
      <c r="G179" s="4" t="str">
        <f t="shared" si="8"/>
        <v>insert into game_score (id, matchid, squad, goals, points, time_type) values (2468, 575, 54, 0, 0, 1);</v>
      </c>
    </row>
    <row r="180" spans="1:7" x14ac:dyDescent="0.25">
      <c r="A180" s="4">
        <f t="shared" si="9"/>
        <v>2469</v>
      </c>
      <c r="B180" s="4">
        <f>B178</f>
        <v>575</v>
      </c>
      <c r="C180" s="4">
        <v>55</v>
      </c>
      <c r="D180" s="6">
        <v>0</v>
      </c>
      <c r="E180" s="6">
        <v>0</v>
      </c>
      <c r="F180" s="4">
        <v>2</v>
      </c>
      <c r="G180" s="4" t="str">
        <f t="shared" si="8"/>
        <v>insert into game_score (id, matchid, squad, goals, points, time_type) values (2469, 575, 55, 0, 0, 2);</v>
      </c>
    </row>
    <row r="181" spans="1:7" x14ac:dyDescent="0.25">
      <c r="A181" s="4">
        <f t="shared" si="9"/>
        <v>2470</v>
      </c>
      <c r="B181" s="4">
        <f>B178</f>
        <v>575</v>
      </c>
      <c r="C181" s="4">
        <v>55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(2470, 575, 55, 0, 0, 1);</v>
      </c>
    </row>
    <row r="182" spans="1:7" x14ac:dyDescent="0.25">
      <c r="A182" s="3">
        <f t="shared" si="9"/>
        <v>2471</v>
      </c>
      <c r="B182" s="3">
        <f>B178+1</f>
        <v>576</v>
      </c>
      <c r="C182" s="3">
        <v>32</v>
      </c>
      <c r="D182" s="5">
        <v>0</v>
      </c>
      <c r="E182" s="5">
        <v>0</v>
      </c>
      <c r="F182" s="3">
        <v>2</v>
      </c>
      <c r="G182" s="3" t="str">
        <f t="shared" si="8"/>
        <v>insert into game_score (id, matchid, squad, goals, points, time_type) values (2471, 576, 32, 0, 0, 2);</v>
      </c>
    </row>
    <row r="183" spans="1:7" x14ac:dyDescent="0.25">
      <c r="A183" s="3">
        <f t="shared" si="9"/>
        <v>2472</v>
      </c>
      <c r="B183" s="3">
        <f>B182</f>
        <v>576</v>
      </c>
      <c r="C183" s="3">
        <v>32</v>
      </c>
      <c r="D183" s="5">
        <v>0</v>
      </c>
      <c r="E183" s="5">
        <v>0</v>
      </c>
      <c r="F183" s="3">
        <v>1</v>
      </c>
      <c r="G183" s="3" t="str">
        <f t="shared" si="8"/>
        <v>insert into game_score (id, matchid, squad, goals, points, time_type) values (2472, 576, 32, 0, 0, 1);</v>
      </c>
    </row>
    <row r="184" spans="1:7" x14ac:dyDescent="0.25">
      <c r="A184" s="3">
        <f t="shared" si="9"/>
        <v>2473</v>
      </c>
      <c r="B184" s="3">
        <f>B182</f>
        <v>576</v>
      </c>
      <c r="C184" s="3">
        <v>55</v>
      </c>
      <c r="D184" s="5">
        <v>3</v>
      </c>
      <c r="E184" s="5">
        <v>3</v>
      </c>
      <c r="F184" s="3">
        <v>2</v>
      </c>
      <c r="G184" s="3" t="str">
        <f t="shared" si="8"/>
        <v>insert into game_score (id, matchid, squad, goals, points, time_type) values (2473, 576, 55, 3, 3, 2);</v>
      </c>
    </row>
    <row r="185" spans="1:7" x14ac:dyDescent="0.25">
      <c r="A185" s="3">
        <f t="shared" si="9"/>
        <v>2474</v>
      </c>
      <c r="B185" s="3">
        <f>B182</f>
        <v>576</v>
      </c>
      <c r="C185" s="3">
        <v>55</v>
      </c>
      <c r="D185" s="5">
        <v>2</v>
      </c>
      <c r="E185" s="5">
        <v>0</v>
      </c>
      <c r="F185" s="3">
        <v>1</v>
      </c>
      <c r="G185" s="3" t="str">
        <f t="shared" si="8"/>
        <v>insert into game_score (id, matchid, squad, goals, points, time_type) values (2474, 576, 55, 2, 0, 1);</v>
      </c>
    </row>
    <row r="186" spans="1:7" x14ac:dyDescent="0.25">
      <c r="A186" s="4">
        <f t="shared" si="9"/>
        <v>2475</v>
      </c>
      <c r="B186" s="4">
        <f>B182+1</f>
        <v>577</v>
      </c>
      <c r="C186" s="4">
        <v>234</v>
      </c>
      <c r="D186" s="6">
        <v>0</v>
      </c>
      <c r="E186" s="6">
        <v>0</v>
      </c>
      <c r="F186" s="4">
        <v>2</v>
      </c>
      <c r="G186" s="4" t="str">
        <f t="shared" si="8"/>
        <v>insert into game_score (id, matchid, squad, goals, points, time_type) values (2475, 577, 234, 0, 0, 2);</v>
      </c>
    </row>
    <row r="187" spans="1:7" x14ac:dyDescent="0.25">
      <c r="A187" s="4">
        <f t="shared" si="9"/>
        <v>2476</v>
      </c>
      <c r="B187" s="4">
        <f>B186</f>
        <v>577</v>
      </c>
      <c r="C187" s="4">
        <v>234</v>
      </c>
      <c r="D187" s="6">
        <v>0</v>
      </c>
      <c r="E187" s="6">
        <v>0</v>
      </c>
      <c r="F187" s="4">
        <v>1</v>
      </c>
      <c r="G187" s="4" t="str">
        <f t="shared" si="8"/>
        <v>insert into game_score (id, matchid, squad, goals, points, time_type) values (2476, 577, 234, 0, 0, 1);</v>
      </c>
    </row>
    <row r="188" spans="1:7" x14ac:dyDescent="0.25">
      <c r="A188" s="4">
        <f t="shared" ref="A188:A189" si="12">A187+1</f>
        <v>2477</v>
      </c>
      <c r="B188" s="4">
        <f>B186</f>
        <v>577</v>
      </c>
      <c r="C188" s="4">
        <v>54</v>
      </c>
      <c r="D188" s="6">
        <v>1</v>
      </c>
      <c r="E188" s="6">
        <v>3</v>
      </c>
      <c r="F188" s="4">
        <v>2</v>
      </c>
      <c r="G188" s="4" t="str">
        <f t="shared" si="8"/>
        <v>insert into game_score (id, matchid, squad, goals, points, time_type) values (2477, 577, 54, 1, 3, 2);</v>
      </c>
    </row>
    <row r="189" spans="1:7" x14ac:dyDescent="0.25">
      <c r="A189" s="4">
        <f t="shared" si="12"/>
        <v>2478</v>
      </c>
      <c r="B189" s="4">
        <f>B186</f>
        <v>577</v>
      </c>
      <c r="C189" s="4">
        <v>54</v>
      </c>
      <c r="D189" s="6">
        <v>0</v>
      </c>
      <c r="E189" s="6">
        <v>0</v>
      </c>
      <c r="F189" s="4">
        <v>1</v>
      </c>
      <c r="G189" s="4" t="str">
        <f t="shared" si="8"/>
        <v>insert into game_score (id, matchid, squad, goals, points, time_type) values (2478, 577,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217</v>
      </c>
      <c r="B2">
        <v>2012</v>
      </c>
      <c r="C2" t="s">
        <v>13</v>
      </c>
      <c r="D2">
        <v>971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(217, 2012, 'A', 971);</v>
      </c>
    </row>
    <row r="3" spans="1:7" x14ac:dyDescent="0.25">
      <c r="A3">
        <f>A2+1</f>
        <v>218</v>
      </c>
      <c r="B3">
        <f>B2</f>
        <v>2012</v>
      </c>
      <c r="C3" t="s">
        <v>13</v>
      </c>
      <c r="D3">
        <v>598</v>
      </c>
      <c r="G3" t="str">
        <f t="shared" si="0"/>
        <v>insert into group_stage (id, tournament, group_code, squad) values (218, 2012, 'A', 598);</v>
      </c>
    </row>
    <row r="4" spans="1:7" x14ac:dyDescent="0.25">
      <c r="A4">
        <f t="shared" ref="A4:A17" si="1">A3+1</f>
        <v>219</v>
      </c>
      <c r="B4">
        <f t="shared" ref="B4:B17" si="2">B3</f>
        <v>2012</v>
      </c>
      <c r="C4" t="s">
        <v>13</v>
      </c>
      <c r="D4">
        <v>44</v>
      </c>
      <c r="G4" t="str">
        <f t="shared" si="0"/>
        <v>insert into group_stage (id, tournament, group_code, squad) values (219, 2012, 'A', 44);</v>
      </c>
    </row>
    <row r="5" spans="1:7" x14ac:dyDescent="0.25">
      <c r="A5">
        <f t="shared" si="1"/>
        <v>220</v>
      </c>
      <c r="B5">
        <f t="shared" si="2"/>
        <v>2012</v>
      </c>
      <c r="C5" t="s">
        <v>13</v>
      </c>
      <c r="D5">
        <v>221</v>
      </c>
      <c r="G5" t="str">
        <f t="shared" si="0"/>
        <v>insert into group_stage (id, tournament, group_code, squad) values (220, 2012, 'A', 221);</v>
      </c>
    </row>
    <row r="6" spans="1:7" x14ac:dyDescent="0.25">
      <c r="A6">
        <f t="shared" si="1"/>
        <v>221</v>
      </c>
      <c r="B6">
        <f t="shared" si="2"/>
        <v>2012</v>
      </c>
      <c r="C6" t="s">
        <v>14</v>
      </c>
      <c r="D6">
        <v>52</v>
      </c>
      <c r="G6" t="str">
        <f t="shared" si="0"/>
        <v>insert into group_stage (id, tournament, group_code, squad) values (221, 2012, 'B', 52);</v>
      </c>
    </row>
    <row r="7" spans="1:7" x14ac:dyDescent="0.25">
      <c r="A7">
        <f t="shared" si="1"/>
        <v>222</v>
      </c>
      <c r="B7">
        <f t="shared" si="2"/>
        <v>2012</v>
      </c>
      <c r="C7" t="s">
        <v>14</v>
      </c>
      <c r="D7">
        <v>82</v>
      </c>
      <c r="G7" t="str">
        <f t="shared" si="0"/>
        <v>insert into group_stage (id, tournament, group_code, squad) values (222, 2012, 'B', 82);</v>
      </c>
    </row>
    <row r="8" spans="1:7" x14ac:dyDescent="0.25">
      <c r="A8">
        <f t="shared" si="1"/>
        <v>223</v>
      </c>
      <c r="B8">
        <f t="shared" si="2"/>
        <v>2012</v>
      </c>
      <c r="C8" t="s">
        <v>14</v>
      </c>
      <c r="D8">
        <v>241</v>
      </c>
      <c r="G8" t="str">
        <f t="shared" si="0"/>
        <v>insert into group_stage (id, tournament, group_code, squad) values (223, 2012, 'B', 241);</v>
      </c>
    </row>
    <row r="9" spans="1:7" x14ac:dyDescent="0.25">
      <c r="A9">
        <f t="shared" si="1"/>
        <v>224</v>
      </c>
      <c r="B9">
        <f t="shared" si="2"/>
        <v>2012</v>
      </c>
      <c r="C9" t="s">
        <v>14</v>
      </c>
      <c r="D9">
        <v>41</v>
      </c>
      <c r="G9" t="str">
        <f t="shared" si="0"/>
        <v>insert into group_stage (id, tournament, group_code, squad) values (224, 2012, 'B', 41);</v>
      </c>
    </row>
    <row r="10" spans="1:7" x14ac:dyDescent="0.25">
      <c r="A10">
        <f t="shared" si="1"/>
        <v>225</v>
      </c>
      <c r="B10">
        <f t="shared" si="2"/>
        <v>2012</v>
      </c>
      <c r="C10" t="s">
        <v>15</v>
      </c>
      <c r="D10">
        <v>375</v>
      </c>
      <c r="G10" t="str">
        <f t="shared" si="0"/>
        <v>insert into group_stage (id, tournament, group_code, squad) values (225, 2012, 'C', 375);</v>
      </c>
    </row>
    <row r="11" spans="1:7" x14ac:dyDescent="0.25">
      <c r="A11">
        <f t="shared" si="1"/>
        <v>226</v>
      </c>
      <c r="B11">
        <f t="shared" si="2"/>
        <v>2012</v>
      </c>
      <c r="C11" t="s">
        <v>15</v>
      </c>
      <c r="D11">
        <v>64</v>
      </c>
      <c r="G11" t="str">
        <f t="shared" si="0"/>
        <v>insert into group_stage (id, tournament, group_code, squad) values (226, 2012, 'C', 64);</v>
      </c>
    </row>
    <row r="12" spans="1:7" x14ac:dyDescent="0.25">
      <c r="A12">
        <f t="shared" si="1"/>
        <v>227</v>
      </c>
      <c r="B12">
        <f t="shared" si="2"/>
        <v>2012</v>
      </c>
      <c r="C12" t="s">
        <v>15</v>
      </c>
      <c r="D12">
        <v>55</v>
      </c>
      <c r="G12" t="str">
        <f t="shared" si="0"/>
        <v>insert into group_stage (id, tournament, group_code, squad) values (227, 2012, 'C', 55);</v>
      </c>
    </row>
    <row r="13" spans="1:7" x14ac:dyDescent="0.25">
      <c r="A13">
        <f t="shared" si="1"/>
        <v>228</v>
      </c>
      <c r="B13">
        <f t="shared" si="2"/>
        <v>2012</v>
      </c>
      <c r="C13" t="s">
        <v>15</v>
      </c>
      <c r="D13">
        <v>20</v>
      </c>
      <c r="G13" t="str">
        <f t="shared" si="0"/>
        <v>insert into group_stage (id, tournament, group_code, squad) values (228, 2012, 'C', 20);</v>
      </c>
    </row>
    <row r="14" spans="1:7" x14ac:dyDescent="0.25">
      <c r="A14">
        <f t="shared" si="1"/>
        <v>229</v>
      </c>
      <c r="B14">
        <f t="shared" si="2"/>
        <v>2012</v>
      </c>
      <c r="C14" t="s">
        <v>16</v>
      </c>
      <c r="D14">
        <v>34</v>
      </c>
      <c r="G14" t="str">
        <f t="shared" si="0"/>
        <v>insert into group_stage (id, tournament, group_code, squad) values (229, 2012, 'D', 34);</v>
      </c>
    </row>
    <row r="15" spans="1:7" x14ac:dyDescent="0.25">
      <c r="A15">
        <f t="shared" si="1"/>
        <v>230</v>
      </c>
      <c r="B15">
        <f t="shared" si="2"/>
        <v>2012</v>
      </c>
      <c r="C15" t="s">
        <v>16</v>
      </c>
      <c r="D15">
        <v>81</v>
      </c>
      <c r="G15" t="str">
        <f t="shared" si="0"/>
        <v>insert into group_stage (id, tournament, group_code, squad) values (230, 2012, 'D', 81);</v>
      </c>
    </row>
    <row r="16" spans="1:7" x14ac:dyDescent="0.25">
      <c r="A16">
        <f t="shared" si="1"/>
        <v>231</v>
      </c>
      <c r="B16">
        <f t="shared" si="2"/>
        <v>2012</v>
      </c>
      <c r="C16" t="s">
        <v>16</v>
      </c>
      <c r="D16">
        <v>504</v>
      </c>
      <c r="G16" t="str">
        <f t="shared" si="0"/>
        <v>insert into group_stage (id, tournament, group_code, squad) values (231, 2012, 'D', 504);</v>
      </c>
    </row>
    <row r="17" spans="1:7" x14ac:dyDescent="0.25">
      <c r="A17">
        <f t="shared" si="1"/>
        <v>232</v>
      </c>
      <c r="B17">
        <f t="shared" si="2"/>
        <v>2012</v>
      </c>
      <c r="C17" t="s">
        <v>16</v>
      </c>
      <c r="D17">
        <v>212</v>
      </c>
      <c r="G17" t="str">
        <f t="shared" si="0"/>
        <v>insert into group_stage (id, tournament, group_code, squad) values (232, 2012, 'D', 212);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'2008'!A51+1</f>
        <v>578</v>
      </c>
      <c r="B20" s="2" t="str">
        <f>"2012-07-26"</f>
        <v>2012-07-26</v>
      </c>
      <c r="C20">
        <v>2</v>
      </c>
      <c r="D20">
        <v>44</v>
      </c>
      <c r="E20">
        <v>4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(578, '2012-07-26', 2, 44);</v>
      </c>
    </row>
    <row r="21" spans="1:7" x14ac:dyDescent="0.25">
      <c r="A21">
        <f t="shared" ref="A21:A51" si="4">A20+1</f>
        <v>579</v>
      </c>
      <c r="B21" s="2" t="str">
        <f>"2012-07-26"</f>
        <v>2012-07-26</v>
      </c>
      <c r="C21">
        <v>2</v>
      </c>
      <c r="D21">
        <f>D20</f>
        <v>44</v>
      </c>
      <c r="E21">
        <v>8</v>
      </c>
      <c r="G21" t="str">
        <f t="shared" si="3"/>
        <v>insert into game (matchid, matchdate, game_type, country) values (579, '2012-07-26', 2, 44);</v>
      </c>
    </row>
    <row r="22" spans="1:7" x14ac:dyDescent="0.25">
      <c r="A22">
        <f t="shared" si="4"/>
        <v>580</v>
      </c>
      <c r="B22" s="2" t="str">
        <f>"2012-07-29"</f>
        <v>2012-07-29</v>
      </c>
      <c r="C22">
        <v>2</v>
      </c>
      <c r="D22">
        <f t="shared" ref="D22:D51" si="5">D21</f>
        <v>44</v>
      </c>
      <c r="E22">
        <v>13</v>
      </c>
      <c r="G22" t="str">
        <f t="shared" si="3"/>
        <v>insert into game (matchid, matchdate, game_type, country) values (580, '2012-07-29', 2, 44);</v>
      </c>
    </row>
    <row r="23" spans="1:7" x14ac:dyDescent="0.25">
      <c r="A23">
        <f t="shared" si="4"/>
        <v>581</v>
      </c>
      <c r="B23" s="2" t="str">
        <f>"2012-07-29"</f>
        <v>2012-07-29</v>
      </c>
      <c r="C23">
        <v>2</v>
      </c>
      <c r="D23">
        <f t="shared" si="5"/>
        <v>44</v>
      </c>
      <c r="E23">
        <v>16</v>
      </c>
      <c r="G23" t="str">
        <f t="shared" si="3"/>
        <v>insert into game (matchid, matchdate, game_type, country) values (581, '2012-07-29', 2, 44);</v>
      </c>
    </row>
    <row r="24" spans="1:7" x14ac:dyDescent="0.25">
      <c r="A24">
        <f t="shared" si="4"/>
        <v>582</v>
      </c>
      <c r="B24" s="2" t="str">
        <f>"2012-08-01"</f>
        <v>2012-08-01</v>
      </c>
      <c r="C24">
        <v>2</v>
      </c>
      <c r="D24">
        <f t="shared" si="5"/>
        <v>44</v>
      </c>
      <c r="E24">
        <v>23</v>
      </c>
      <c r="G24" t="str">
        <f t="shared" si="3"/>
        <v>insert into game (matchid, matchdate, game_type, country) values (582, '2012-08-01', 2, 44);</v>
      </c>
    </row>
    <row r="25" spans="1:7" x14ac:dyDescent="0.25">
      <c r="A25">
        <f t="shared" si="4"/>
        <v>583</v>
      </c>
      <c r="B25" s="2" t="str">
        <f>"2012-08-01"</f>
        <v>2012-08-01</v>
      </c>
      <c r="C25">
        <v>2</v>
      </c>
      <c r="D25">
        <f t="shared" si="5"/>
        <v>44</v>
      </c>
      <c r="E25">
        <v>24</v>
      </c>
      <c r="G25" t="str">
        <f t="shared" si="3"/>
        <v>insert into game (matchid, matchdate, game_type, country) values (583, '2012-08-01', 2, 44);</v>
      </c>
    </row>
    <row r="26" spans="1:7" x14ac:dyDescent="0.25">
      <c r="A26">
        <f t="shared" si="4"/>
        <v>584</v>
      </c>
      <c r="B26" s="2" t="str">
        <f>"2012-07-26"</f>
        <v>2012-07-26</v>
      </c>
      <c r="C26">
        <v>2</v>
      </c>
      <c r="D26">
        <f t="shared" si="5"/>
        <v>44</v>
      </c>
      <c r="E26">
        <v>2</v>
      </c>
      <c r="G26" t="str">
        <f t="shared" si="3"/>
        <v>insert into game (matchid, matchdate, game_type, country) values (584, '2012-07-26', 2, 44);</v>
      </c>
    </row>
    <row r="27" spans="1:7" x14ac:dyDescent="0.25">
      <c r="A27">
        <f t="shared" si="4"/>
        <v>585</v>
      </c>
      <c r="B27" s="2" t="str">
        <f>"2012-07-26"</f>
        <v>2012-07-26</v>
      </c>
      <c r="C27">
        <v>2</v>
      </c>
      <c r="D27">
        <f t="shared" si="5"/>
        <v>44</v>
      </c>
      <c r="E27">
        <v>5</v>
      </c>
      <c r="G27" t="str">
        <f t="shared" si="3"/>
        <v>insert into game (matchid, matchdate, game_type, country) values (585, '2012-07-26', 2, 44);</v>
      </c>
    </row>
    <row r="28" spans="1:7" x14ac:dyDescent="0.25">
      <c r="A28">
        <f t="shared" si="4"/>
        <v>586</v>
      </c>
      <c r="B28" s="2" t="str">
        <f>"2012-07-29"</f>
        <v>2012-07-29</v>
      </c>
      <c r="C28">
        <v>2</v>
      </c>
      <c r="D28">
        <f t="shared" si="5"/>
        <v>44</v>
      </c>
      <c r="E28">
        <v>10</v>
      </c>
      <c r="G28" t="str">
        <f t="shared" si="3"/>
        <v>insert into game (matchid, matchdate, game_type, country) values (586, '2012-07-29', 2, 44);</v>
      </c>
    </row>
    <row r="29" spans="1:7" x14ac:dyDescent="0.25">
      <c r="A29">
        <f t="shared" si="4"/>
        <v>587</v>
      </c>
      <c r="B29" s="2" t="str">
        <f>"2012-07-29"</f>
        <v>2012-07-29</v>
      </c>
      <c r="C29">
        <v>2</v>
      </c>
      <c r="D29">
        <f t="shared" si="5"/>
        <v>44</v>
      </c>
      <c r="E29">
        <v>14</v>
      </c>
      <c r="G29" t="str">
        <f t="shared" si="3"/>
        <v>insert into game (matchid, matchdate, game_type, country) values (587, '2012-07-29', 2, 44);</v>
      </c>
    </row>
    <row r="30" spans="1:7" x14ac:dyDescent="0.25">
      <c r="A30">
        <f t="shared" si="4"/>
        <v>588</v>
      </c>
      <c r="B30" s="2" t="str">
        <f>"2012-08-01"</f>
        <v>2012-08-01</v>
      </c>
      <c r="C30">
        <v>2</v>
      </c>
      <c r="D30">
        <f t="shared" si="5"/>
        <v>44</v>
      </c>
      <c r="E30">
        <v>21</v>
      </c>
      <c r="G30" t="str">
        <f t="shared" si="3"/>
        <v>insert into game (matchid, matchdate, game_type, country) values (588, '2012-08-01', 2, 44);</v>
      </c>
    </row>
    <row r="31" spans="1:7" x14ac:dyDescent="0.25">
      <c r="A31">
        <f t="shared" si="4"/>
        <v>589</v>
      </c>
      <c r="B31" s="2" t="str">
        <f>"2012-08-01"</f>
        <v>2012-08-01</v>
      </c>
      <c r="C31">
        <v>2</v>
      </c>
      <c r="D31">
        <f t="shared" si="5"/>
        <v>44</v>
      </c>
      <c r="E31">
        <v>22</v>
      </c>
      <c r="G31" t="str">
        <f t="shared" si="3"/>
        <v>insert into game (matchid, matchdate, game_type, country) values (589, '2012-08-01', 2, 44);</v>
      </c>
    </row>
    <row r="32" spans="1:7" x14ac:dyDescent="0.25">
      <c r="A32">
        <f t="shared" si="4"/>
        <v>590</v>
      </c>
      <c r="B32" s="2" t="str">
        <f>"2012-07-26"</f>
        <v>2012-07-26</v>
      </c>
      <c r="C32">
        <v>2</v>
      </c>
      <c r="D32">
        <f t="shared" si="5"/>
        <v>44</v>
      </c>
      <c r="E32">
        <v>6</v>
      </c>
      <c r="G32" t="str">
        <f t="shared" si="3"/>
        <v>insert into game (matchid, matchdate, game_type, country) values (590, '2012-07-26', 2, 44);</v>
      </c>
    </row>
    <row r="33" spans="1:7" x14ac:dyDescent="0.25">
      <c r="A33">
        <f t="shared" si="4"/>
        <v>591</v>
      </c>
      <c r="B33" s="2" t="str">
        <f>"2012-07-26"</f>
        <v>2012-07-26</v>
      </c>
      <c r="C33">
        <v>2</v>
      </c>
      <c r="D33">
        <f t="shared" si="5"/>
        <v>44</v>
      </c>
      <c r="E33">
        <v>7</v>
      </c>
      <c r="G33" t="str">
        <f t="shared" si="3"/>
        <v>insert into game (matchid, matchdate, game_type, country) values (591, '2012-07-26', 2, 44);</v>
      </c>
    </row>
    <row r="34" spans="1:7" x14ac:dyDescent="0.25">
      <c r="A34">
        <f t="shared" si="4"/>
        <v>592</v>
      </c>
      <c r="B34" s="2" t="str">
        <f>"2012-07-29"</f>
        <v>2012-07-29</v>
      </c>
      <c r="C34">
        <v>2</v>
      </c>
      <c r="D34">
        <f t="shared" si="5"/>
        <v>44</v>
      </c>
      <c r="E34">
        <v>9</v>
      </c>
      <c r="G34" t="str">
        <f t="shared" si="3"/>
        <v>insert into game (matchid, matchdate, game_type, country) values (592, '2012-07-29', 2, 44);</v>
      </c>
    </row>
    <row r="35" spans="1:7" x14ac:dyDescent="0.25">
      <c r="A35">
        <f t="shared" si="4"/>
        <v>593</v>
      </c>
      <c r="B35" s="2" t="str">
        <f>"2012-07-29"</f>
        <v>2012-07-29</v>
      </c>
      <c r="C35">
        <v>2</v>
      </c>
      <c r="D35">
        <f t="shared" si="5"/>
        <v>44</v>
      </c>
      <c r="E35">
        <v>11</v>
      </c>
      <c r="G35" t="str">
        <f t="shared" si="3"/>
        <v>insert into game (matchid, matchdate, game_type, country) values (593, '2012-07-29', 2, 44);</v>
      </c>
    </row>
    <row r="36" spans="1:7" x14ac:dyDescent="0.25">
      <c r="A36">
        <f t="shared" si="4"/>
        <v>594</v>
      </c>
      <c r="B36" s="2" t="str">
        <f>"2012-08-01"</f>
        <v>2012-08-01</v>
      </c>
      <c r="C36">
        <v>2</v>
      </c>
      <c r="D36">
        <f t="shared" si="5"/>
        <v>44</v>
      </c>
      <c r="E36">
        <v>17</v>
      </c>
      <c r="G36" t="str">
        <f t="shared" si="3"/>
        <v>insert into game (matchid, matchdate, game_type, country) values (594, '2012-08-01', 2, 44);</v>
      </c>
    </row>
    <row r="37" spans="1:7" x14ac:dyDescent="0.25">
      <c r="A37">
        <f t="shared" si="4"/>
        <v>595</v>
      </c>
      <c r="B37" s="2" t="str">
        <f>"2012-08-01"</f>
        <v>2012-08-01</v>
      </c>
      <c r="C37">
        <v>2</v>
      </c>
      <c r="D37">
        <f t="shared" si="5"/>
        <v>44</v>
      </c>
      <c r="E37">
        <v>18</v>
      </c>
      <c r="G37" t="str">
        <f t="shared" si="3"/>
        <v>insert into game (matchid, matchdate, game_type, country) values (595, '2012-08-01', 2, 44);</v>
      </c>
    </row>
    <row r="38" spans="1:7" x14ac:dyDescent="0.25">
      <c r="A38">
        <f t="shared" si="4"/>
        <v>596</v>
      </c>
      <c r="B38" s="2" t="str">
        <f>"2012-07-26"</f>
        <v>2012-07-26</v>
      </c>
      <c r="C38">
        <v>2</v>
      </c>
      <c r="D38">
        <f t="shared" si="5"/>
        <v>44</v>
      </c>
      <c r="E38">
        <v>1</v>
      </c>
      <c r="G38" t="str">
        <f t="shared" si="3"/>
        <v>insert into game (matchid, matchdate, game_type, country) values (596, '2012-07-26', 2, 44);</v>
      </c>
    </row>
    <row r="39" spans="1:7" x14ac:dyDescent="0.25">
      <c r="A39">
        <f t="shared" si="4"/>
        <v>597</v>
      </c>
      <c r="B39" s="2" t="str">
        <f>"2012-07-26"</f>
        <v>2012-07-26</v>
      </c>
      <c r="C39">
        <v>2</v>
      </c>
      <c r="D39">
        <f t="shared" si="5"/>
        <v>44</v>
      </c>
      <c r="E39">
        <v>3</v>
      </c>
      <c r="G39" t="str">
        <f t="shared" si="3"/>
        <v>insert into game (matchid, matchdate, game_type, country) values (597, '2012-07-26', 2, 44);</v>
      </c>
    </row>
    <row r="40" spans="1:7" x14ac:dyDescent="0.25">
      <c r="A40">
        <f t="shared" si="4"/>
        <v>598</v>
      </c>
      <c r="B40" s="2" t="str">
        <f>"2012-07-29"</f>
        <v>2012-07-29</v>
      </c>
      <c r="C40">
        <v>2</v>
      </c>
      <c r="D40">
        <f t="shared" si="5"/>
        <v>44</v>
      </c>
      <c r="E40">
        <v>12</v>
      </c>
      <c r="G40" t="str">
        <f t="shared" si="3"/>
        <v>insert into game (matchid, matchdate, game_type, country) values (598, '2012-07-29', 2, 44);</v>
      </c>
    </row>
    <row r="41" spans="1:7" x14ac:dyDescent="0.25">
      <c r="A41">
        <f t="shared" si="4"/>
        <v>599</v>
      </c>
      <c r="B41" s="2" t="str">
        <f>"2012-07-29"</f>
        <v>2012-07-29</v>
      </c>
      <c r="C41">
        <v>2</v>
      </c>
      <c r="D41">
        <f t="shared" si="5"/>
        <v>44</v>
      </c>
      <c r="E41">
        <v>15</v>
      </c>
      <c r="G41" t="str">
        <f t="shared" si="3"/>
        <v>insert into game (matchid, matchdate, game_type, country) values (599, '2012-07-29', 2, 44);</v>
      </c>
    </row>
    <row r="42" spans="1:7" x14ac:dyDescent="0.25">
      <c r="A42">
        <f t="shared" si="4"/>
        <v>600</v>
      </c>
      <c r="B42" s="2" t="str">
        <f>"2012-08-01"</f>
        <v>2012-08-01</v>
      </c>
      <c r="C42">
        <v>2</v>
      </c>
      <c r="D42">
        <f t="shared" si="5"/>
        <v>44</v>
      </c>
      <c r="E42">
        <v>19</v>
      </c>
      <c r="G42" t="str">
        <f t="shared" si="3"/>
        <v>insert into game (matchid, matchdate, game_type, country) values (600, '2012-08-01', 2, 44);</v>
      </c>
    </row>
    <row r="43" spans="1:7" x14ac:dyDescent="0.25">
      <c r="A43">
        <f t="shared" si="4"/>
        <v>601</v>
      </c>
      <c r="B43" s="2" t="str">
        <f>"2012-08-01"</f>
        <v>2012-08-01</v>
      </c>
      <c r="C43">
        <v>2</v>
      </c>
      <c r="D43">
        <f t="shared" si="5"/>
        <v>44</v>
      </c>
      <c r="E43">
        <v>20</v>
      </c>
      <c r="G43" t="str">
        <f t="shared" si="3"/>
        <v>insert into game (matchid, matchdate, game_type, country) values (601, '2012-08-01', 2, 44);</v>
      </c>
    </row>
    <row r="44" spans="1:7" x14ac:dyDescent="0.25">
      <c r="A44">
        <f t="shared" si="4"/>
        <v>602</v>
      </c>
      <c r="B44" s="2" t="str">
        <f>"2012-08-04"</f>
        <v>2012-08-04</v>
      </c>
      <c r="C44">
        <v>3</v>
      </c>
      <c r="D44">
        <f t="shared" si="5"/>
        <v>44</v>
      </c>
      <c r="E44">
        <v>25</v>
      </c>
      <c r="G44" t="str">
        <f t="shared" si="3"/>
        <v>insert into game (matchid, matchdate, game_type, country) values (602, '2012-08-04', 3, 44);</v>
      </c>
    </row>
    <row r="45" spans="1:7" x14ac:dyDescent="0.25">
      <c r="A45">
        <f t="shared" si="4"/>
        <v>603</v>
      </c>
      <c r="B45" s="2" t="str">
        <f>"2012-08-04"</f>
        <v>2012-08-04</v>
      </c>
      <c r="C45">
        <v>3</v>
      </c>
      <c r="D45">
        <f t="shared" si="5"/>
        <v>44</v>
      </c>
      <c r="E45">
        <v>26</v>
      </c>
      <c r="G45" t="str">
        <f t="shared" si="3"/>
        <v>insert into game (matchid, matchdate, game_type, country) values (603, '2012-08-04', 3, 44);</v>
      </c>
    </row>
    <row r="46" spans="1:7" x14ac:dyDescent="0.25">
      <c r="A46">
        <f t="shared" si="4"/>
        <v>604</v>
      </c>
      <c r="B46" s="2" t="str">
        <f>"2012-08-04"</f>
        <v>2012-08-04</v>
      </c>
      <c r="C46">
        <v>3</v>
      </c>
      <c r="D46">
        <f t="shared" si="5"/>
        <v>44</v>
      </c>
      <c r="E46">
        <v>27</v>
      </c>
      <c r="G46" t="str">
        <f t="shared" si="3"/>
        <v>insert into game (matchid, matchdate, game_type, country) values (604, '2012-08-04', 3, 44);</v>
      </c>
    </row>
    <row r="47" spans="1:7" x14ac:dyDescent="0.25">
      <c r="A47">
        <f t="shared" si="4"/>
        <v>605</v>
      </c>
      <c r="B47" s="2" t="str">
        <f>"2012-08-04"</f>
        <v>2012-08-04</v>
      </c>
      <c r="C47">
        <v>3</v>
      </c>
      <c r="D47">
        <f t="shared" si="5"/>
        <v>44</v>
      </c>
      <c r="E47">
        <v>28</v>
      </c>
      <c r="G47" t="str">
        <f t="shared" si="3"/>
        <v>insert into game (matchid, matchdate, game_type, country) values (605, '2012-08-04', 3, 44);</v>
      </c>
    </row>
    <row r="48" spans="1:7" x14ac:dyDescent="0.25">
      <c r="A48">
        <f t="shared" si="4"/>
        <v>606</v>
      </c>
      <c r="B48" s="2" t="str">
        <f>"2012-08-07"</f>
        <v>2012-08-07</v>
      </c>
      <c r="C48">
        <v>4</v>
      </c>
      <c r="D48">
        <f t="shared" si="5"/>
        <v>44</v>
      </c>
      <c r="E48">
        <v>29</v>
      </c>
      <c r="G48" t="str">
        <f t="shared" si="3"/>
        <v>insert into game (matchid, matchdate, game_type, country) values (606, '2012-08-07', 4, 44);</v>
      </c>
    </row>
    <row r="49" spans="1:7" x14ac:dyDescent="0.25">
      <c r="A49">
        <f t="shared" si="4"/>
        <v>607</v>
      </c>
      <c r="B49" s="2" t="str">
        <f>"2012-08-07"</f>
        <v>2012-08-07</v>
      </c>
      <c r="C49">
        <v>4</v>
      </c>
      <c r="D49">
        <f t="shared" si="5"/>
        <v>44</v>
      </c>
      <c r="E49">
        <v>30</v>
      </c>
      <c r="G49" t="str">
        <f t="shared" si="3"/>
        <v>insert into game (matchid, matchdate, game_type, country) values (607, '2012-08-07', 4, 44);</v>
      </c>
    </row>
    <row r="50" spans="1:7" x14ac:dyDescent="0.25">
      <c r="A50">
        <f t="shared" si="4"/>
        <v>608</v>
      </c>
      <c r="B50" s="2" t="str">
        <f>"2012-08-10"</f>
        <v>2012-08-10</v>
      </c>
      <c r="C50">
        <v>13</v>
      </c>
      <c r="D50">
        <f t="shared" si="5"/>
        <v>44</v>
      </c>
      <c r="E50">
        <v>31</v>
      </c>
      <c r="G50" t="str">
        <f t="shared" si="3"/>
        <v>insert into game (matchid, matchdate, game_type, country) values (608, '2012-08-10', 13, 44);</v>
      </c>
    </row>
    <row r="51" spans="1:7" x14ac:dyDescent="0.25">
      <c r="A51">
        <f t="shared" si="4"/>
        <v>609</v>
      </c>
      <c r="B51" s="2" t="str">
        <f>"2012-08-11"</f>
        <v>2012-08-11</v>
      </c>
      <c r="C51">
        <v>14</v>
      </c>
      <c r="D51">
        <f t="shared" si="5"/>
        <v>44</v>
      </c>
      <c r="E51">
        <v>32</v>
      </c>
      <c r="G51" t="str">
        <f t="shared" si="3"/>
        <v>insert into game (matchid, matchdate, game_type, country) values (609, '2012-08-11', 14, 44);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'2008'!A189 + 1</f>
        <v>2479</v>
      </c>
      <c r="B54" s="3">
        <f>A20</f>
        <v>578</v>
      </c>
      <c r="C54" s="3">
        <v>971</v>
      </c>
      <c r="D54" s="3">
        <v>1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(2479, 578, 971, 1, 0, 2);</v>
      </c>
    </row>
    <row r="55" spans="1:7" x14ac:dyDescent="0.25">
      <c r="A55" s="3">
        <f>A54+1</f>
        <v>2480</v>
      </c>
      <c r="B55" s="3">
        <f>B54</f>
        <v>578</v>
      </c>
      <c r="C55" s="3">
        <v>971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(2480, 578, 971, 1, 0, 1);</v>
      </c>
    </row>
    <row r="56" spans="1:7" x14ac:dyDescent="0.25">
      <c r="A56" s="3">
        <f t="shared" ref="A56:A119" si="7">A55+1</f>
        <v>2481</v>
      </c>
      <c r="B56" s="3">
        <f>B54</f>
        <v>578</v>
      </c>
      <c r="C56" s="3">
        <v>598</v>
      </c>
      <c r="D56" s="3">
        <v>2</v>
      </c>
      <c r="E56" s="3">
        <v>3</v>
      </c>
      <c r="F56" s="3">
        <v>2</v>
      </c>
      <c r="G56" s="3" t="str">
        <f t="shared" si="6"/>
        <v>insert into game_score (id, matchid, squad, goals, points, time_type) values (2481, 578, 598, 2, 3, 2);</v>
      </c>
    </row>
    <row r="57" spans="1:7" x14ac:dyDescent="0.25">
      <c r="A57" s="3">
        <f t="shared" si="7"/>
        <v>2482</v>
      </c>
      <c r="B57" s="3">
        <f>B54</f>
        <v>578</v>
      </c>
      <c r="C57" s="3">
        <v>598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(2482, 578, 598, 1, 0, 1);</v>
      </c>
    </row>
    <row r="58" spans="1:7" x14ac:dyDescent="0.25">
      <c r="A58" s="4">
        <f t="shared" si="7"/>
        <v>2483</v>
      </c>
      <c r="B58" s="4">
        <f>B54+1</f>
        <v>579</v>
      </c>
      <c r="C58" s="4">
        <v>44</v>
      </c>
      <c r="D58" s="4">
        <v>1</v>
      </c>
      <c r="E58" s="4">
        <v>1</v>
      </c>
      <c r="F58" s="4">
        <v>2</v>
      </c>
      <c r="G58" s="4" t="str">
        <f t="shared" si="6"/>
        <v>insert into game_score (id, matchid, squad, goals, points, time_type) values (2483, 579, 44, 1, 1, 2);</v>
      </c>
    </row>
    <row r="59" spans="1:7" x14ac:dyDescent="0.25">
      <c r="A59" s="4">
        <f t="shared" si="7"/>
        <v>2484</v>
      </c>
      <c r="B59" s="4">
        <f>B58</f>
        <v>579</v>
      </c>
      <c r="C59" s="4">
        <v>44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(2484, 579, 44, 1, 0, 1);</v>
      </c>
    </row>
    <row r="60" spans="1:7" x14ac:dyDescent="0.25">
      <c r="A60" s="4">
        <f t="shared" si="7"/>
        <v>2485</v>
      </c>
      <c r="B60" s="4">
        <f>B58</f>
        <v>579</v>
      </c>
      <c r="C60" s="4">
        <v>221</v>
      </c>
      <c r="D60" s="4">
        <v>1</v>
      </c>
      <c r="E60" s="4">
        <v>1</v>
      </c>
      <c r="F60" s="4">
        <v>2</v>
      </c>
      <c r="G60" s="4" t="str">
        <f t="shared" si="6"/>
        <v>insert into game_score (id, matchid, squad, goals, points, time_type) values (2485, 579, 221, 1, 1, 2);</v>
      </c>
    </row>
    <row r="61" spans="1:7" x14ac:dyDescent="0.25">
      <c r="A61" s="4">
        <f t="shared" si="7"/>
        <v>2486</v>
      </c>
      <c r="B61" s="4">
        <f>B58</f>
        <v>579</v>
      </c>
      <c r="C61" s="4">
        <v>221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(2486, 579, 221, 0, 0, 1);</v>
      </c>
    </row>
    <row r="62" spans="1:7" x14ac:dyDescent="0.25">
      <c r="A62" s="3">
        <f t="shared" si="7"/>
        <v>2487</v>
      </c>
      <c r="B62" s="3">
        <f>B58+1</f>
        <v>580</v>
      </c>
      <c r="C62" s="3">
        <v>221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(2487, 580, 221, 2, 3, 2);</v>
      </c>
    </row>
    <row r="63" spans="1:7" x14ac:dyDescent="0.25">
      <c r="A63" s="3">
        <f t="shared" si="7"/>
        <v>2488</v>
      </c>
      <c r="B63" s="3">
        <f>B62</f>
        <v>580</v>
      </c>
      <c r="C63" s="3">
        <v>221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(2488, 580, 221, 2, 0, 1);</v>
      </c>
    </row>
    <row r="64" spans="1:7" x14ac:dyDescent="0.25">
      <c r="A64" s="3">
        <f t="shared" si="7"/>
        <v>2489</v>
      </c>
      <c r="B64" s="3">
        <f>B62</f>
        <v>580</v>
      </c>
      <c r="C64" s="3">
        <v>598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(2489, 580, 598, 0, 0, 2);</v>
      </c>
    </row>
    <row r="65" spans="1:7" x14ac:dyDescent="0.25">
      <c r="A65" s="3">
        <f t="shared" si="7"/>
        <v>2490</v>
      </c>
      <c r="B65" s="3">
        <f>B62</f>
        <v>580</v>
      </c>
      <c r="C65" s="3">
        <v>598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(2490, 580, 598, 0, 0, 1);</v>
      </c>
    </row>
    <row r="66" spans="1:7" x14ac:dyDescent="0.25">
      <c r="A66" s="4">
        <f t="shared" si="7"/>
        <v>2491</v>
      </c>
      <c r="B66" s="4">
        <f>B62+1</f>
        <v>581</v>
      </c>
      <c r="C66" s="4">
        <v>44</v>
      </c>
      <c r="D66" s="6">
        <v>3</v>
      </c>
      <c r="E66" s="6">
        <v>3</v>
      </c>
      <c r="F66" s="4">
        <v>2</v>
      </c>
      <c r="G66" s="4" t="str">
        <f t="shared" si="6"/>
        <v>insert into game_score (id, matchid, squad, goals, points, time_type) values (2491, 581, 44, 3, 3, 2);</v>
      </c>
    </row>
    <row r="67" spans="1:7" x14ac:dyDescent="0.25">
      <c r="A67" s="4">
        <f t="shared" si="7"/>
        <v>2492</v>
      </c>
      <c r="B67" s="4">
        <f>B66</f>
        <v>581</v>
      </c>
      <c r="C67" s="4">
        <v>44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(2492, 581, 44, 1, 0, 1);</v>
      </c>
    </row>
    <row r="68" spans="1:7" x14ac:dyDescent="0.25">
      <c r="A68" s="4">
        <f t="shared" si="7"/>
        <v>2493</v>
      </c>
      <c r="B68" s="4">
        <f>B66</f>
        <v>581</v>
      </c>
      <c r="C68" s="4">
        <v>971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(2493, 581, 971, 1, 0, 2);</v>
      </c>
    </row>
    <row r="69" spans="1:7" x14ac:dyDescent="0.25">
      <c r="A69" s="4">
        <f t="shared" si="7"/>
        <v>2494</v>
      </c>
      <c r="B69" s="4">
        <f>B66</f>
        <v>581</v>
      </c>
      <c r="C69" s="4">
        <v>971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(2494, 581, 971, 0, 0, 1);</v>
      </c>
    </row>
    <row r="70" spans="1:7" x14ac:dyDescent="0.25">
      <c r="A70" s="3">
        <f t="shared" si="7"/>
        <v>2495</v>
      </c>
      <c r="B70" s="3">
        <f>B66+1</f>
        <v>582</v>
      </c>
      <c r="C70" s="3">
        <v>221</v>
      </c>
      <c r="D70" s="5">
        <v>1</v>
      </c>
      <c r="E70" s="5">
        <v>1</v>
      </c>
      <c r="F70" s="3">
        <v>2</v>
      </c>
      <c r="G70" s="3" t="str">
        <f t="shared" si="6"/>
        <v>insert into game_score (id, matchid, squad, goals, points, time_type) values (2495, 582, 221, 1, 1, 2);</v>
      </c>
    </row>
    <row r="71" spans="1:7" x14ac:dyDescent="0.25">
      <c r="A71" s="3">
        <f t="shared" si="7"/>
        <v>2496</v>
      </c>
      <c r="B71" s="3">
        <f>B70</f>
        <v>582</v>
      </c>
      <c r="C71" s="3">
        <v>221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(2496, 582, 221, 0, 0, 1);</v>
      </c>
    </row>
    <row r="72" spans="1:7" x14ac:dyDescent="0.25">
      <c r="A72" s="3">
        <f t="shared" si="7"/>
        <v>2497</v>
      </c>
      <c r="B72" s="3">
        <f>B70</f>
        <v>582</v>
      </c>
      <c r="C72" s="3">
        <v>971</v>
      </c>
      <c r="D72" s="5">
        <v>1</v>
      </c>
      <c r="E72" s="5">
        <v>1</v>
      </c>
      <c r="F72" s="3">
        <v>2</v>
      </c>
      <c r="G72" s="3" t="str">
        <f t="shared" si="6"/>
        <v>insert into game_score (id, matchid, squad, goals, points, time_type) values (2497, 582, 971, 1, 1, 2);</v>
      </c>
    </row>
    <row r="73" spans="1:7" x14ac:dyDescent="0.25">
      <c r="A73" s="3">
        <f t="shared" si="7"/>
        <v>2498</v>
      </c>
      <c r="B73" s="3">
        <f>B70</f>
        <v>582</v>
      </c>
      <c r="C73" s="3">
        <v>971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(2498, 582, 971, 1, 0, 1);</v>
      </c>
    </row>
    <row r="74" spans="1:7" x14ac:dyDescent="0.25">
      <c r="A74" s="4">
        <f t="shared" si="7"/>
        <v>2499</v>
      </c>
      <c r="B74" s="4">
        <f>B70+1</f>
        <v>583</v>
      </c>
      <c r="C74" s="4">
        <v>44</v>
      </c>
      <c r="D74" s="6">
        <v>1</v>
      </c>
      <c r="E74" s="6">
        <v>3</v>
      </c>
      <c r="F74" s="4">
        <v>2</v>
      </c>
      <c r="G74" s="4" t="str">
        <f t="shared" si="6"/>
        <v>insert into game_score (id, matchid, squad, goals, points, time_type) values (2499, 583, 44, 1, 3, 2);</v>
      </c>
    </row>
    <row r="75" spans="1:7" x14ac:dyDescent="0.25">
      <c r="A75" s="4">
        <f t="shared" si="7"/>
        <v>2500</v>
      </c>
      <c r="B75" s="4">
        <f>B74</f>
        <v>583</v>
      </c>
      <c r="C75" s="4">
        <v>44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(2500, 583, 44, 1, 0, 1);</v>
      </c>
    </row>
    <row r="76" spans="1:7" x14ac:dyDescent="0.25">
      <c r="A76" s="4">
        <f t="shared" si="7"/>
        <v>2501</v>
      </c>
      <c r="B76" s="4">
        <f>B74</f>
        <v>583</v>
      </c>
      <c r="C76" s="4">
        <v>221</v>
      </c>
      <c r="D76" s="6">
        <v>0</v>
      </c>
      <c r="E76" s="6">
        <v>0</v>
      </c>
      <c r="F76" s="4">
        <v>2</v>
      </c>
      <c r="G76" s="4" t="str">
        <f t="shared" si="6"/>
        <v>insert into game_score (id, matchid, squad, goals, points, time_type) values (2501, 583, 221, 0, 0, 2);</v>
      </c>
    </row>
    <row r="77" spans="1:7" x14ac:dyDescent="0.25">
      <c r="A77" s="4">
        <f t="shared" si="7"/>
        <v>2502</v>
      </c>
      <c r="B77" s="4">
        <f>B74</f>
        <v>583</v>
      </c>
      <c r="C77" s="4">
        <v>221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(2502, 583, 221, 0, 0, 1);</v>
      </c>
    </row>
    <row r="78" spans="1:7" x14ac:dyDescent="0.25">
      <c r="A78" s="3">
        <f t="shared" si="7"/>
        <v>2503</v>
      </c>
      <c r="B78" s="3">
        <f>B74+1</f>
        <v>584</v>
      </c>
      <c r="C78" s="3">
        <v>52</v>
      </c>
      <c r="D78" s="5">
        <v>0</v>
      </c>
      <c r="E78" s="5">
        <v>1</v>
      </c>
      <c r="F78" s="3">
        <v>2</v>
      </c>
      <c r="G78" s="3" t="str">
        <f t="shared" si="6"/>
        <v>insert into game_score (id, matchid, squad, goals, points, time_type) values (2503, 584, 52, 0, 1, 2);</v>
      </c>
    </row>
    <row r="79" spans="1:7" x14ac:dyDescent="0.25">
      <c r="A79" s="3">
        <f t="shared" si="7"/>
        <v>2504</v>
      </c>
      <c r="B79" s="3">
        <f>B78</f>
        <v>584</v>
      </c>
      <c r="C79" s="3">
        <v>52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(2504, 584, 52, 0, 0, 1);</v>
      </c>
    </row>
    <row r="80" spans="1:7" x14ac:dyDescent="0.25">
      <c r="A80" s="3">
        <f t="shared" si="7"/>
        <v>2505</v>
      </c>
      <c r="B80" s="3">
        <f>B78</f>
        <v>584</v>
      </c>
      <c r="C80" s="3">
        <v>82</v>
      </c>
      <c r="D80" s="5">
        <v>0</v>
      </c>
      <c r="E80" s="5">
        <v>1</v>
      </c>
      <c r="F80" s="3">
        <v>2</v>
      </c>
      <c r="G80" s="3" t="str">
        <f t="shared" si="6"/>
        <v>insert into game_score (id, matchid, squad, goals, points, time_type) values (2505, 584, 82, 0, 1, 2);</v>
      </c>
    </row>
    <row r="81" spans="1:7" x14ac:dyDescent="0.25">
      <c r="A81" s="3">
        <f t="shared" si="7"/>
        <v>2506</v>
      </c>
      <c r="B81" s="3">
        <f>B78</f>
        <v>584</v>
      </c>
      <c r="C81" s="3">
        <v>82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(2506, 584, 82, 0, 0, 1);</v>
      </c>
    </row>
    <row r="82" spans="1:7" x14ac:dyDescent="0.25">
      <c r="A82" s="4">
        <f t="shared" si="7"/>
        <v>2507</v>
      </c>
      <c r="B82" s="4">
        <f>B78+1</f>
        <v>585</v>
      </c>
      <c r="C82" s="4">
        <v>241</v>
      </c>
      <c r="D82" s="6">
        <v>1</v>
      </c>
      <c r="E82" s="6">
        <v>1</v>
      </c>
      <c r="F82" s="4">
        <v>2</v>
      </c>
      <c r="G82" s="4" t="str">
        <f t="shared" si="6"/>
        <v>insert into game_score (id, matchid, squad, goals, points, time_type) values (2507, 585, 241, 1, 1, 2);</v>
      </c>
    </row>
    <row r="83" spans="1:7" x14ac:dyDescent="0.25">
      <c r="A83" s="4">
        <f t="shared" si="7"/>
        <v>2508</v>
      </c>
      <c r="B83" s="4">
        <f>B82</f>
        <v>585</v>
      </c>
      <c r="C83" s="4">
        <v>241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(2508, 585, 241, 1, 0, 1);</v>
      </c>
    </row>
    <row r="84" spans="1:7" x14ac:dyDescent="0.25">
      <c r="A84" s="4">
        <f t="shared" si="7"/>
        <v>2509</v>
      </c>
      <c r="B84" s="4">
        <f>B82</f>
        <v>585</v>
      </c>
      <c r="C84" s="4">
        <v>41</v>
      </c>
      <c r="D84" s="6">
        <v>1</v>
      </c>
      <c r="E84" s="6">
        <v>1</v>
      </c>
      <c r="F84" s="4">
        <v>2</v>
      </c>
      <c r="G84" s="4" t="str">
        <f t="shared" si="6"/>
        <v>insert into game_score (id, matchid, squad, goals, points, time_type) values (2509, 585, 41, 1, 1, 2);</v>
      </c>
    </row>
    <row r="85" spans="1:7" x14ac:dyDescent="0.25">
      <c r="A85" s="4">
        <f t="shared" si="7"/>
        <v>2510</v>
      </c>
      <c r="B85" s="4">
        <f>B82</f>
        <v>585</v>
      </c>
      <c r="C85" s="4">
        <v>41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(2510, 585, 41, 1, 0, 1);</v>
      </c>
    </row>
    <row r="86" spans="1:7" x14ac:dyDescent="0.25">
      <c r="A86" s="3">
        <f t="shared" si="7"/>
        <v>2511</v>
      </c>
      <c r="B86" s="3">
        <f>B82+1</f>
        <v>586</v>
      </c>
      <c r="C86" s="3">
        <v>52</v>
      </c>
      <c r="D86" s="5">
        <v>2</v>
      </c>
      <c r="E86" s="5">
        <v>3</v>
      </c>
      <c r="F86" s="3">
        <v>2</v>
      </c>
      <c r="G86" s="3" t="str">
        <f t="shared" si="6"/>
        <v>insert into game_score (id, matchid, squad, goals, points, time_type) values (2511, 586, 52, 2, 3, 2);</v>
      </c>
    </row>
    <row r="87" spans="1:7" x14ac:dyDescent="0.25">
      <c r="A87" s="3">
        <f t="shared" si="7"/>
        <v>2512</v>
      </c>
      <c r="B87" s="3">
        <f>B86</f>
        <v>586</v>
      </c>
      <c r="C87" s="3">
        <v>52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(2512, 586, 52, 0, 0, 1);</v>
      </c>
    </row>
    <row r="88" spans="1:7" x14ac:dyDescent="0.25">
      <c r="A88" s="3">
        <f t="shared" si="7"/>
        <v>2513</v>
      </c>
      <c r="B88" s="3">
        <f>B86</f>
        <v>586</v>
      </c>
      <c r="C88" s="3">
        <v>241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(2513, 586, 241, 0, 0, 2);</v>
      </c>
    </row>
    <row r="89" spans="1:7" x14ac:dyDescent="0.25">
      <c r="A89" s="3">
        <f t="shared" si="7"/>
        <v>2514</v>
      </c>
      <c r="B89" s="3">
        <f>B86</f>
        <v>586</v>
      </c>
      <c r="C89" s="3">
        <v>241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(2514, 586, 241, 0, 0, 1);</v>
      </c>
    </row>
    <row r="90" spans="1:7" x14ac:dyDescent="0.25">
      <c r="A90" s="4">
        <f t="shared" si="7"/>
        <v>2515</v>
      </c>
      <c r="B90" s="4">
        <f>B86+1</f>
        <v>587</v>
      </c>
      <c r="C90" s="4">
        <v>82</v>
      </c>
      <c r="D90" s="6">
        <v>2</v>
      </c>
      <c r="E90" s="6">
        <v>3</v>
      </c>
      <c r="F90" s="4">
        <v>2</v>
      </c>
      <c r="G90" s="4" t="str">
        <f t="shared" si="6"/>
        <v>insert into game_score (id, matchid, squad, goals, points, time_type) values (2515, 587, 82, 2, 3, 2);</v>
      </c>
    </row>
    <row r="91" spans="1:7" x14ac:dyDescent="0.25">
      <c r="A91" s="4">
        <f t="shared" si="7"/>
        <v>2516</v>
      </c>
      <c r="B91" s="4">
        <f>B90</f>
        <v>587</v>
      </c>
      <c r="C91" s="4">
        <v>82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(2516, 587, 82, 0, 0, 1);</v>
      </c>
    </row>
    <row r="92" spans="1:7" x14ac:dyDescent="0.25">
      <c r="A92" s="4">
        <f t="shared" si="7"/>
        <v>2517</v>
      </c>
      <c r="B92" s="4">
        <f>B90</f>
        <v>587</v>
      </c>
      <c r="C92" s="4">
        <v>41</v>
      </c>
      <c r="D92" s="6">
        <v>1</v>
      </c>
      <c r="E92" s="6">
        <v>0</v>
      </c>
      <c r="F92" s="4">
        <v>2</v>
      </c>
      <c r="G92" s="4" t="str">
        <f t="shared" si="6"/>
        <v>insert into game_score (id, matchid, squad, goals, points, time_type) values (2517, 587, 41, 1, 0, 2);</v>
      </c>
    </row>
    <row r="93" spans="1:7" x14ac:dyDescent="0.25">
      <c r="A93" s="4">
        <f t="shared" si="7"/>
        <v>2518</v>
      </c>
      <c r="B93" s="4">
        <f>B90</f>
        <v>587</v>
      </c>
      <c r="C93" s="4">
        <v>41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(2518, 587, 41, 0, 0, 1);</v>
      </c>
    </row>
    <row r="94" spans="1:7" x14ac:dyDescent="0.25">
      <c r="A94" s="3">
        <f t="shared" si="7"/>
        <v>2519</v>
      </c>
      <c r="B94" s="3">
        <f>B90+1</f>
        <v>588</v>
      </c>
      <c r="C94" s="3">
        <v>52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(2519, 588, 52, 1, 3, 2);</v>
      </c>
    </row>
    <row r="95" spans="1:7" x14ac:dyDescent="0.25">
      <c r="A95" s="3">
        <f t="shared" si="7"/>
        <v>2520</v>
      </c>
      <c r="B95" s="3">
        <f>B94</f>
        <v>588</v>
      </c>
      <c r="C95" s="3">
        <v>52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(2520, 588, 52, 0, 0, 1);</v>
      </c>
    </row>
    <row r="96" spans="1:7" x14ac:dyDescent="0.25">
      <c r="A96" s="3">
        <f t="shared" si="7"/>
        <v>2521</v>
      </c>
      <c r="B96" s="3">
        <f>B94</f>
        <v>588</v>
      </c>
      <c r="C96" s="3">
        <v>41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(2521, 588, 41, 0, 0, 2);</v>
      </c>
    </row>
    <row r="97" spans="1:7" x14ac:dyDescent="0.25">
      <c r="A97" s="3">
        <f t="shared" si="7"/>
        <v>2522</v>
      </c>
      <c r="B97" s="3">
        <f>B94</f>
        <v>588</v>
      </c>
      <c r="C97" s="3">
        <v>41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(2522, 588, 41, 0, 0, 1);</v>
      </c>
    </row>
    <row r="98" spans="1:7" x14ac:dyDescent="0.25">
      <c r="A98" s="4">
        <f t="shared" si="7"/>
        <v>2523</v>
      </c>
      <c r="B98" s="4">
        <f>B94+1</f>
        <v>589</v>
      </c>
      <c r="C98" s="4">
        <v>82</v>
      </c>
      <c r="D98" s="6">
        <v>0</v>
      </c>
      <c r="E98" s="6">
        <v>1</v>
      </c>
      <c r="F98" s="4">
        <v>2</v>
      </c>
      <c r="G98" s="4" t="str">
        <f t="shared" si="6"/>
        <v>insert into game_score (id, matchid, squad, goals, points, time_type) values (2523, 589, 82, 0, 1, 2);</v>
      </c>
    </row>
    <row r="99" spans="1:7" x14ac:dyDescent="0.25">
      <c r="A99" s="4">
        <f t="shared" si="7"/>
        <v>2524</v>
      </c>
      <c r="B99" s="4">
        <f>B98</f>
        <v>589</v>
      </c>
      <c r="C99" s="4">
        <v>82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(2524, 589, 82, 0, 0, 1);</v>
      </c>
    </row>
    <row r="100" spans="1:7" x14ac:dyDescent="0.25">
      <c r="A100" s="4">
        <f t="shared" si="7"/>
        <v>2525</v>
      </c>
      <c r="B100" s="4">
        <f>B98</f>
        <v>589</v>
      </c>
      <c r="C100" s="4">
        <v>241</v>
      </c>
      <c r="D100" s="6">
        <v>0</v>
      </c>
      <c r="E100" s="6">
        <v>1</v>
      </c>
      <c r="F100" s="4">
        <v>2</v>
      </c>
      <c r="G100" s="4" t="str">
        <f t="shared" si="6"/>
        <v>insert into game_score (id, matchid, squad, goals, points, time_type) values (2525, 589, 241, 0, 1, 2);</v>
      </c>
    </row>
    <row r="101" spans="1:7" x14ac:dyDescent="0.25">
      <c r="A101" s="4">
        <f t="shared" si="7"/>
        <v>2526</v>
      </c>
      <c r="B101" s="4">
        <f>B98</f>
        <v>589</v>
      </c>
      <c r="C101" s="4">
        <v>241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(2526, 589, 241, 0, 0, 1);</v>
      </c>
    </row>
    <row r="102" spans="1:7" x14ac:dyDescent="0.25">
      <c r="A102" s="3">
        <f t="shared" si="7"/>
        <v>2527</v>
      </c>
      <c r="B102" s="3">
        <f>B98+1</f>
        <v>590</v>
      </c>
      <c r="C102" s="3">
        <v>375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(2527, 590, 375, 1, 3, 2);</v>
      </c>
    </row>
    <row r="103" spans="1:7" x14ac:dyDescent="0.25">
      <c r="A103" s="3">
        <f t="shared" si="7"/>
        <v>2528</v>
      </c>
      <c r="B103" s="3">
        <f>B102</f>
        <v>590</v>
      </c>
      <c r="C103" s="3">
        <v>375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(2528, 590, 375, 1, 0, 1);</v>
      </c>
    </row>
    <row r="104" spans="1:7" x14ac:dyDescent="0.25">
      <c r="A104" s="3">
        <f t="shared" si="7"/>
        <v>2529</v>
      </c>
      <c r="B104" s="3">
        <f>B102</f>
        <v>590</v>
      </c>
      <c r="C104" s="3">
        <v>64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(2529, 590, 64, 0, 0, 2);</v>
      </c>
    </row>
    <row r="105" spans="1:7" x14ac:dyDescent="0.25">
      <c r="A105" s="3">
        <f t="shared" si="7"/>
        <v>2530</v>
      </c>
      <c r="B105" s="3">
        <f>B102</f>
        <v>590</v>
      </c>
      <c r="C105" s="3">
        <v>64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(2530, 590, 64, 0, 0, 1);</v>
      </c>
    </row>
    <row r="106" spans="1:7" x14ac:dyDescent="0.25">
      <c r="A106" s="4">
        <f t="shared" si="7"/>
        <v>2531</v>
      </c>
      <c r="B106" s="4">
        <f>B102+1</f>
        <v>591</v>
      </c>
      <c r="C106" s="4">
        <v>55</v>
      </c>
      <c r="D106" s="6">
        <v>3</v>
      </c>
      <c r="E106" s="6">
        <v>3</v>
      </c>
      <c r="F106" s="4">
        <v>2</v>
      </c>
      <c r="G106" s="4" t="str">
        <f t="shared" si="6"/>
        <v>insert into game_score (id, matchid, squad, goals, points, time_type) values (2531, 591, 55, 3, 3, 2);</v>
      </c>
    </row>
    <row r="107" spans="1:7" x14ac:dyDescent="0.25">
      <c r="A107" s="4">
        <f t="shared" si="7"/>
        <v>2532</v>
      </c>
      <c r="B107" s="4">
        <f>B106</f>
        <v>591</v>
      </c>
      <c r="C107" s="4">
        <v>55</v>
      </c>
      <c r="D107" s="6">
        <v>3</v>
      </c>
      <c r="E107" s="6">
        <v>0</v>
      </c>
      <c r="F107" s="4">
        <v>1</v>
      </c>
      <c r="G107" s="4" t="str">
        <f t="shared" si="6"/>
        <v>insert into game_score (id, matchid, squad, goals, points, time_type) values (2532, 591, 55, 3, 0, 1);</v>
      </c>
    </row>
    <row r="108" spans="1:7" x14ac:dyDescent="0.25">
      <c r="A108" s="4">
        <f t="shared" si="7"/>
        <v>2533</v>
      </c>
      <c r="B108" s="4">
        <f>B106</f>
        <v>591</v>
      </c>
      <c r="C108" s="4">
        <v>20</v>
      </c>
      <c r="D108" s="6">
        <v>2</v>
      </c>
      <c r="E108" s="6">
        <v>0</v>
      </c>
      <c r="F108" s="4">
        <v>2</v>
      </c>
      <c r="G108" s="4" t="str">
        <f t="shared" si="6"/>
        <v>insert into game_score (id, matchid, squad, goals, points, time_type) values (2533, 591, 20, 2, 0, 2);</v>
      </c>
    </row>
    <row r="109" spans="1:7" x14ac:dyDescent="0.25">
      <c r="A109" s="4">
        <f t="shared" si="7"/>
        <v>2534</v>
      </c>
      <c r="B109" s="4">
        <f>B106</f>
        <v>591</v>
      </c>
      <c r="C109" s="4">
        <v>20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(2534, 591, 20, 0, 0, 1);</v>
      </c>
    </row>
    <row r="110" spans="1:7" x14ac:dyDescent="0.25">
      <c r="A110" s="3">
        <f t="shared" si="7"/>
        <v>2535</v>
      </c>
      <c r="B110" s="3">
        <f>B106+1</f>
        <v>592</v>
      </c>
      <c r="C110" s="3">
        <v>55</v>
      </c>
      <c r="D110" s="5">
        <v>3</v>
      </c>
      <c r="E110" s="5">
        <v>3</v>
      </c>
      <c r="F110" s="3">
        <v>2</v>
      </c>
      <c r="G110" s="3" t="str">
        <f t="shared" si="6"/>
        <v>insert into game_score (id, matchid, squad, goals, points, time_type) values (2535, 592, 55, 3, 3, 2);</v>
      </c>
    </row>
    <row r="111" spans="1:7" x14ac:dyDescent="0.25">
      <c r="A111" s="3">
        <f t="shared" si="7"/>
        <v>2536</v>
      </c>
      <c r="B111" s="3">
        <f>B110</f>
        <v>592</v>
      </c>
      <c r="C111" s="3">
        <v>55</v>
      </c>
      <c r="D111" s="5">
        <v>1</v>
      </c>
      <c r="E111" s="5">
        <v>0</v>
      </c>
      <c r="F111" s="3">
        <v>1</v>
      </c>
      <c r="G111" s="3" t="str">
        <f t="shared" si="6"/>
        <v>insert into game_score (id, matchid, squad, goals, points, time_type) values (2536, 592, 55, 1, 0, 1);</v>
      </c>
    </row>
    <row r="112" spans="1:7" x14ac:dyDescent="0.25">
      <c r="A112" s="3">
        <f t="shared" si="7"/>
        <v>2537</v>
      </c>
      <c r="B112" s="3">
        <f>B110</f>
        <v>592</v>
      </c>
      <c r="C112" s="3">
        <v>375</v>
      </c>
      <c r="D112" s="5">
        <v>1</v>
      </c>
      <c r="E112" s="5">
        <v>0</v>
      </c>
      <c r="F112" s="3">
        <v>2</v>
      </c>
      <c r="G112" s="3" t="str">
        <f t="shared" si="6"/>
        <v>insert into game_score (id, matchid, squad, goals, points, time_type) values (2537, 592, 375, 1, 0, 2);</v>
      </c>
    </row>
    <row r="113" spans="1:7" x14ac:dyDescent="0.25">
      <c r="A113" s="3">
        <f t="shared" si="7"/>
        <v>2538</v>
      </c>
      <c r="B113" s="3">
        <f>B110</f>
        <v>592</v>
      </c>
      <c r="C113" s="3">
        <v>375</v>
      </c>
      <c r="D113" s="5">
        <v>1</v>
      </c>
      <c r="E113" s="5">
        <v>0</v>
      </c>
      <c r="F113" s="3">
        <v>1</v>
      </c>
      <c r="G113" s="3" t="str">
        <f t="shared" si="6"/>
        <v>insert into game_score (id, matchid, squad, goals, points, time_type) values (2538, 592, 375, 1, 0, 1);</v>
      </c>
    </row>
    <row r="114" spans="1:7" x14ac:dyDescent="0.25">
      <c r="A114" s="4">
        <f t="shared" si="7"/>
        <v>2539</v>
      </c>
      <c r="B114" s="4">
        <f>B110+1</f>
        <v>593</v>
      </c>
      <c r="C114" s="4">
        <v>20</v>
      </c>
      <c r="D114" s="6">
        <v>1</v>
      </c>
      <c r="E114" s="6">
        <v>1</v>
      </c>
      <c r="F114" s="4">
        <v>2</v>
      </c>
      <c r="G114" s="4" t="str">
        <f t="shared" si="6"/>
        <v>insert into game_score (id, matchid, squad, goals, points, time_type) values (2539, 593, 20, 1, 1, 2);</v>
      </c>
    </row>
    <row r="115" spans="1:7" x14ac:dyDescent="0.25">
      <c r="A115" s="4">
        <f t="shared" si="7"/>
        <v>2540</v>
      </c>
      <c r="B115" s="4">
        <f>B114</f>
        <v>593</v>
      </c>
      <c r="C115" s="4">
        <v>20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(2540, 593, 20, 1, 0, 1);</v>
      </c>
    </row>
    <row r="116" spans="1:7" x14ac:dyDescent="0.25">
      <c r="A116" s="4">
        <f t="shared" si="7"/>
        <v>2541</v>
      </c>
      <c r="B116" s="4">
        <f>B114</f>
        <v>593</v>
      </c>
      <c r="C116" s="4">
        <v>64</v>
      </c>
      <c r="D116" s="6">
        <v>1</v>
      </c>
      <c r="E116" s="6">
        <v>1</v>
      </c>
      <c r="F116" s="4">
        <v>2</v>
      </c>
      <c r="G116" s="4" t="str">
        <f t="shared" si="6"/>
        <v>insert into game_score (id, matchid, squad, goals, points, time_type) values (2541, 593, 64, 1, 1, 2);</v>
      </c>
    </row>
    <row r="117" spans="1:7" x14ac:dyDescent="0.25">
      <c r="A117" s="4">
        <f t="shared" si="7"/>
        <v>2542</v>
      </c>
      <c r="B117" s="4">
        <f>B114</f>
        <v>593</v>
      </c>
      <c r="C117" s="4">
        <v>64</v>
      </c>
      <c r="D117" s="6">
        <v>1</v>
      </c>
      <c r="E117" s="6">
        <v>0</v>
      </c>
      <c r="F117" s="4">
        <v>1</v>
      </c>
      <c r="G117" s="4" t="str">
        <f t="shared" si="6"/>
        <v>insert into game_score (id, matchid, squad, goals, points, time_type) values (2542, 593, 64, 1, 0, 1);</v>
      </c>
    </row>
    <row r="118" spans="1:7" x14ac:dyDescent="0.25">
      <c r="A118" s="3">
        <f t="shared" si="7"/>
        <v>2543</v>
      </c>
      <c r="B118" s="3">
        <f>B114+1</f>
        <v>594</v>
      </c>
      <c r="C118" s="3">
        <v>55</v>
      </c>
      <c r="D118" s="5">
        <v>3</v>
      </c>
      <c r="E118" s="5">
        <v>3</v>
      </c>
      <c r="F118" s="3">
        <v>2</v>
      </c>
      <c r="G118" s="3" t="str">
        <f t="shared" ref="G118:G191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(2543, 594, 55, 3, 3, 2);</v>
      </c>
    </row>
    <row r="119" spans="1:7" x14ac:dyDescent="0.25">
      <c r="A119" s="3">
        <f t="shared" si="7"/>
        <v>2544</v>
      </c>
      <c r="B119" s="3">
        <f>B118</f>
        <v>594</v>
      </c>
      <c r="C119" s="3">
        <v>55</v>
      </c>
      <c r="D119" s="5">
        <v>2</v>
      </c>
      <c r="E119" s="5">
        <v>0</v>
      </c>
      <c r="F119" s="3">
        <v>1</v>
      </c>
      <c r="G119" s="3" t="str">
        <f t="shared" si="8"/>
        <v>insert into game_score (id, matchid, squad, goals, points, time_type) values (2544, 594, 55, 2, 0, 1);</v>
      </c>
    </row>
    <row r="120" spans="1:7" x14ac:dyDescent="0.25">
      <c r="A120" s="3">
        <f t="shared" ref="A120:A185" si="9">A119+1</f>
        <v>2545</v>
      </c>
      <c r="B120" s="3">
        <f>B118</f>
        <v>594</v>
      </c>
      <c r="C120" s="3">
        <v>64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(2545, 594, 64, 0, 0, 2);</v>
      </c>
    </row>
    <row r="121" spans="1:7" x14ac:dyDescent="0.25">
      <c r="A121" s="3">
        <f t="shared" si="9"/>
        <v>2546</v>
      </c>
      <c r="B121" s="3">
        <f>B118</f>
        <v>594</v>
      </c>
      <c r="C121" s="3">
        <v>64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(2546, 594, 64, 0, 0, 1);</v>
      </c>
    </row>
    <row r="122" spans="1:7" x14ac:dyDescent="0.25">
      <c r="A122" s="4">
        <f t="shared" si="9"/>
        <v>2547</v>
      </c>
      <c r="B122" s="4">
        <f>B118+1</f>
        <v>595</v>
      </c>
      <c r="C122" s="4">
        <v>20</v>
      </c>
      <c r="D122" s="6">
        <v>3</v>
      </c>
      <c r="E122" s="6">
        <v>3</v>
      </c>
      <c r="F122" s="4">
        <v>2</v>
      </c>
      <c r="G122" s="4" t="str">
        <f t="shared" si="8"/>
        <v>insert into game_score (id, matchid, squad, goals, points, time_type) values (2547, 595, 20, 3, 3, 2);</v>
      </c>
    </row>
    <row r="123" spans="1:7" x14ac:dyDescent="0.25">
      <c r="A123" s="4">
        <f t="shared" si="9"/>
        <v>2548</v>
      </c>
      <c r="B123" s="4">
        <f>B122</f>
        <v>595</v>
      </c>
      <c r="C123" s="4">
        <v>20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(2548, 595, 20, 0, 0, 1);</v>
      </c>
    </row>
    <row r="124" spans="1:7" x14ac:dyDescent="0.25">
      <c r="A124" s="4">
        <f t="shared" si="9"/>
        <v>2549</v>
      </c>
      <c r="B124" s="4">
        <f>B122</f>
        <v>595</v>
      </c>
      <c r="C124" s="4">
        <v>375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(2549, 595, 375, 1, 0, 2);</v>
      </c>
    </row>
    <row r="125" spans="1:7" x14ac:dyDescent="0.25">
      <c r="A125" s="4">
        <f t="shared" si="9"/>
        <v>2550</v>
      </c>
      <c r="B125" s="4">
        <f>B122</f>
        <v>595</v>
      </c>
      <c r="C125" s="4">
        <v>375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(2550, 595, 375, 0, 0, 1);</v>
      </c>
    </row>
    <row r="126" spans="1:7" x14ac:dyDescent="0.25">
      <c r="A126" s="3">
        <f t="shared" si="9"/>
        <v>2551</v>
      </c>
      <c r="B126" s="3">
        <f>B122+1</f>
        <v>596</v>
      </c>
      <c r="C126" s="3">
        <v>34</v>
      </c>
      <c r="D126" s="5">
        <v>0</v>
      </c>
      <c r="E126" s="5">
        <v>0</v>
      </c>
      <c r="F126" s="3">
        <v>2</v>
      </c>
      <c r="G126" s="3" t="str">
        <f t="shared" si="8"/>
        <v>insert into game_score (id, matchid, squad, goals, points, time_type) values (2551, 596, 34, 0, 0, 2);</v>
      </c>
    </row>
    <row r="127" spans="1:7" x14ac:dyDescent="0.25">
      <c r="A127" s="3">
        <f t="shared" si="9"/>
        <v>2552</v>
      </c>
      <c r="B127" s="3">
        <f>B126</f>
        <v>596</v>
      </c>
      <c r="C127" s="3">
        <v>34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(2552, 596, 34, 0, 0, 1);</v>
      </c>
    </row>
    <row r="128" spans="1:7" x14ac:dyDescent="0.25">
      <c r="A128" s="3">
        <f t="shared" si="9"/>
        <v>2553</v>
      </c>
      <c r="B128" s="3">
        <f>B126</f>
        <v>596</v>
      </c>
      <c r="C128" s="3">
        <v>81</v>
      </c>
      <c r="D128" s="5">
        <v>1</v>
      </c>
      <c r="E128" s="5">
        <v>3</v>
      </c>
      <c r="F128" s="3">
        <v>2</v>
      </c>
      <c r="G128" s="3" t="str">
        <f t="shared" si="8"/>
        <v>insert into game_score (id, matchid, squad, goals, points, time_type) values (2553, 596, 81, 1, 3, 2);</v>
      </c>
    </row>
    <row r="129" spans="1:7" x14ac:dyDescent="0.25">
      <c r="A129" s="3">
        <f t="shared" si="9"/>
        <v>2554</v>
      </c>
      <c r="B129" s="3">
        <f>B126</f>
        <v>596</v>
      </c>
      <c r="C129" s="3">
        <v>81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(2554, 596, 81, 1, 0, 1);</v>
      </c>
    </row>
    <row r="130" spans="1:7" x14ac:dyDescent="0.25">
      <c r="A130" s="4">
        <f t="shared" si="9"/>
        <v>2555</v>
      </c>
      <c r="B130" s="4">
        <f>B126+1</f>
        <v>597</v>
      </c>
      <c r="C130" s="4">
        <v>504</v>
      </c>
      <c r="D130" s="6">
        <v>2</v>
      </c>
      <c r="E130" s="6">
        <v>1</v>
      </c>
      <c r="F130" s="4">
        <v>2</v>
      </c>
      <c r="G130" s="4" t="str">
        <f t="shared" si="8"/>
        <v>insert into game_score (id, matchid, squad, goals, points, time_type) values (2555, 597, 504, 2, 1, 2);</v>
      </c>
    </row>
    <row r="131" spans="1:7" x14ac:dyDescent="0.25">
      <c r="A131" s="4">
        <f t="shared" si="9"/>
        <v>2556</v>
      </c>
      <c r="B131" s="4">
        <f>B130</f>
        <v>597</v>
      </c>
      <c r="C131" s="4">
        <v>504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(2556, 597, 504, 0, 0, 1);</v>
      </c>
    </row>
    <row r="132" spans="1:7" x14ac:dyDescent="0.25">
      <c r="A132" s="4">
        <f t="shared" si="9"/>
        <v>2557</v>
      </c>
      <c r="B132" s="4">
        <f>B130</f>
        <v>597</v>
      </c>
      <c r="C132" s="4">
        <v>212</v>
      </c>
      <c r="D132" s="6">
        <v>2</v>
      </c>
      <c r="E132" s="6">
        <v>1</v>
      </c>
      <c r="F132" s="4">
        <v>2</v>
      </c>
      <c r="G132" s="4" t="str">
        <f t="shared" si="8"/>
        <v>insert into game_score (id, matchid, squad, goals, points, time_type) values (2557, 597, 212, 2, 1, 2);</v>
      </c>
    </row>
    <row r="133" spans="1:7" x14ac:dyDescent="0.25">
      <c r="A133" s="4">
        <f t="shared" si="9"/>
        <v>2558</v>
      </c>
      <c r="B133" s="4">
        <f>B130</f>
        <v>597</v>
      </c>
      <c r="C133" s="4">
        <v>212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(2558, 597, 212, 1, 0, 1);</v>
      </c>
    </row>
    <row r="134" spans="1:7" x14ac:dyDescent="0.25">
      <c r="A134" s="3">
        <f t="shared" si="9"/>
        <v>2559</v>
      </c>
      <c r="B134" s="3">
        <f>B130+1</f>
        <v>598</v>
      </c>
      <c r="C134" s="3">
        <v>34</v>
      </c>
      <c r="D134" s="5">
        <v>0</v>
      </c>
      <c r="E134" s="5">
        <v>0</v>
      </c>
      <c r="F134" s="3">
        <v>2</v>
      </c>
      <c r="G134" s="3" t="str">
        <f t="shared" si="8"/>
        <v>insert into game_score (id, matchid, squad, goals, points, time_type) values (2559, 598, 34, 0, 0, 2);</v>
      </c>
    </row>
    <row r="135" spans="1:7" x14ac:dyDescent="0.25">
      <c r="A135" s="3">
        <f t="shared" si="9"/>
        <v>2560</v>
      </c>
      <c r="B135" s="3">
        <f>B134</f>
        <v>598</v>
      </c>
      <c r="C135" s="3">
        <v>34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(2560, 598, 34, 0, 0, 1);</v>
      </c>
    </row>
    <row r="136" spans="1:7" x14ac:dyDescent="0.25">
      <c r="A136" s="3">
        <f t="shared" si="9"/>
        <v>2561</v>
      </c>
      <c r="B136" s="3">
        <f>B134</f>
        <v>598</v>
      </c>
      <c r="C136" s="3">
        <v>504</v>
      </c>
      <c r="D136" s="5">
        <v>1</v>
      </c>
      <c r="E136" s="5">
        <v>3</v>
      </c>
      <c r="F136" s="3">
        <v>2</v>
      </c>
      <c r="G136" s="3" t="str">
        <f t="shared" si="8"/>
        <v>insert into game_score (id, matchid, squad, goals, points, time_type) values (2561, 598, 504, 1, 3, 2);</v>
      </c>
    </row>
    <row r="137" spans="1:7" x14ac:dyDescent="0.25">
      <c r="A137" s="3">
        <f t="shared" si="9"/>
        <v>2562</v>
      </c>
      <c r="B137" s="3">
        <f>B134</f>
        <v>598</v>
      </c>
      <c r="C137" s="3">
        <v>504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(2562, 598, 504, 1, 0, 1);</v>
      </c>
    </row>
    <row r="138" spans="1:7" x14ac:dyDescent="0.25">
      <c r="A138" s="4">
        <f t="shared" si="9"/>
        <v>2563</v>
      </c>
      <c r="B138" s="4">
        <f>B134+1</f>
        <v>599</v>
      </c>
      <c r="C138" s="4">
        <v>81</v>
      </c>
      <c r="D138" s="6">
        <v>1</v>
      </c>
      <c r="E138" s="6">
        <v>3</v>
      </c>
      <c r="F138" s="4">
        <v>2</v>
      </c>
      <c r="G138" s="4" t="str">
        <f t="shared" si="8"/>
        <v>insert into game_score (id, matchid, squad, goals, points, time_type) values (2563, 599, 81, 1, 3, 2);</v>
      </c>
    </row>
    <row r="139" spans="1:7" x14ac:dyDescent="0.25">
      <c r="A139" s="4">
        <f t="shared" si="9"/>
        <v>2564</v>
      </c>
      <c r="B139" s="4">
        <f>B138</f>
        <v>599</v>
      </c>
      <c r="C139" s="4">
        <v>81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(2564, 599, 81, 0, 0, 1);</v>
      </c>
    </row>
    <row r="140" spans="1:7" x14ac:dyDescent="0.25">
      <c r="A140" s="4">
        <f t="shared" si="9"/>
        <v>2565</v>
      </c>
      <c r="B140" s="4">
        <f>B138</f>
        <v>599</v>
      </c>
      <c r="C140" s="4">
        <v>212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(2565, 599, 212, 0, 0, 2);</v>
      </c>
    </row>
    <row r="141" spans="1:7" x14ac:dyDescent="0.25">
      <c r="A141" s="4">
        <f t="shared" si="9"/>
        <v>2566</v>
      </c>
      <c r="B141" s="4">
        <f>B138</f>
        <v>599</v>
      </c>
      <c r="C141" s="4">
        <v>212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(2566, 599, 212, 0, 0, 1);</v>
      </c>
    </row>
    <row r="142" spans="1:7" x14ac:dyDescent="0.25">
      <c r="A142" s="3">
        <f t="shared" si="9"/>
        <v>2567</v>
      </c>
      <c r="B142" s="3">
        <f>B138+1</f>
        <v>600</v>
      </c>
      <c r="C142" s="3">
        <v>81</v>
      </c>
      <c r="D142" s="5">
        <v>0</v>
      </c>
      <c r="E142" s="5">
        <v>1</v>
      </c>
      <c r="F142" s="3">
        <v>2</v>
      </c>
      <c r="G142" s="3" t="str">
        <f t="shared" si="8"/>
        <v>insert into game_score (id, matchid, squad, goals, points, time_type) values (2567, 600, 81, 0, 1, 2);</v>
      </c>
    </row>
    <row r="143" spans="1:7" x14ac:dyDescent="0.25">
      <c r="A143" s="3">
        <f t="shared" si="9"/>
        <v>2568</v>
      </c>
      <c r="B143" s="3">
        <f>B142</f>
        <v>600</v>
      </c>
      <c r="C143" s="3">
        <v>81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(2568, 600, 81, 0, 0, 1);</v>
      </c>
    </row>
    <row r="144" spans="1:7" x14ac:dyDescent="0.25">
      <c r="A144" s="3">
        <f t="shared" si="9"/>
        <v>2569</v>
      </c>
      <c r="B144" s="3">
        <f>B142</f>
        <v>600</v>
      </c>
      <c r="C144" s="3">
        <v>504</v>
      </c>
      <c r="D144" s="5">
        <v>0</v>
      </c>
      <c r="E144" s="5">
        <v>1</v>
      </c>
      <c r="F144" s="3">
        <v>2</v>
      </c>
      <c r="G144" s="3" t="str">
        <f t="shared" si="8"/>
        <v>insert into game_score (id, matchid, squad, goals, points, time_type) values (2569, 600, 504, 0, 1, 2);</v>
      </c>
    </row>
    <row r="145" spans="1:7" x14ac:dyDescent="0.25">
      <c r="A145" s="3">
        <f t="shared" si="9"/>
        <v>2570</v>
      </c>
      <c r="B145" s="3">
        <f>B142</f>
        <v>600</v>
      </c>
      <c r="C145" s="3">
        <v>504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(2570, 600, 504, 0, 0, 1);</v>
      </c>
    </row>
    <row r="146" spans="1:7" x14ac:dyDescent="0.25">
      <c r="A146" s="4">
        <f t="shared" si="9"/>
        <v>2571</v>
      </c>
      <c r="B146" s="4">
        <f>B142+1</f>
        <v>601</v>
      </c>
      <c r="C146" s="4">
        <v>34</v>
      </c>
      <c r="D146" s="6">
        <v>0</v>
      </c>
      <c r="E146" s="6">
        <v>1</v>
      </c>
      <c r="F146" s="4">
        <v>2</v>
      </c>
      <c r="G146" s="4" t="str">
        <f t="shared" si="8"/>
        <v>insert into game_score (id, matchid, squad, goals, points, time_type) values (2571, 601, 34, 0, 1, 2);</v>
      </c>
    </row>
    <row r="147" spans="1:7" x14ac:dyDescent="0.25">
      <c r="A147" s="4">
        <f t="shared" si="9"/>
        <v>2572</v>
      </c>
      <c r="B147" s="4">
        <f>B146</f>
        <v>601</v>
      </c>
      <c r="C147" s="4">
        <v>34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(2572, 601, 34, 0, 0, 1);</v>
      </c>
    </row>
    <row r="148" spans="1:7" x14ac:dyDescent="0.25">
      <c r="A148" s="4">
        <f t="shared" si="9"/>
        <v>2573</v>
      </c>
      <c r="B148" s="4">
        <f>B146</f>
        <v>601</v>
      </c>
      <c r="C148" s="4">
        <v>212</v>
      </c>
      <c r="D148" s="6">
        <v>0</v>
      </c>
      <c r="E148" s="6">
        <v>1</v>
      </c>
      <c r="F148" s="4">
        <v>2</v>
      </c>
      <c r="G148" s="4" t="str">
        <f t="shared" si="8"/>
        <v>insert into game_score (id, matchid, squad, goals, points, time_type) values (2573, 601, 212, 0, 1, 2);</v>
      </c>
    </row>
    <row r="149" spans="1:7" x14ac:dyDescent="0.25">
      <c r="A149" s="4">
        <f t="shared" si="9"/>
        <v>2574</v>
      </c>
      <c r="B149" s="4">
        <f>B146</f>
        <v>601</v>
      </c>
      <c r="C149" s="4">
        <v>212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(2574, 601, 212, 0, 0, 1);</v>
      </c>
    </row>
    <row r="150" spans="1:7" x14ac:dyDescent="0.25">
      <c r="A150" s="3">
        <f t="shared" si="9"/>
        <v>2575</v>
      </c>
      <c r="B150" s="3">
        <f>B146+1</f>
        <v>602</v>
      </c>
      <c r="C150" s="3">
        <v>81</v>
      </c>
      <c r="D150" s="5">
        <v>3</v>
      </c>
      <c r="E150" s="5">
        <v>3</v>
      </c>
      <c r="F150" s="3">
        <v>2</v>
      </c>
      <c r="G150" s="3" t="str">
        <f t="shared" si="8"/>
        <v>insert into game_score (id, matchid, squad, goals, points, time_type) values (2575, 602, 81, 3, 3, 2);</v>
      </c>
    </row>
    <row r="151" spans="1:7" x14ac:dyDescent="0.25">
      <c r="A151" s="3">
        <f t="shared" si="9"/>
        <v>2576</v>
      </c>
      <c r="B151" s="3">
        <f>B150</f>
        <v>602</v>
      </c>
      <c r="C151" s="3">
        <v>81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(2576, 602, 81, 1, 0, 1);</v>
      </c>
    </row>
    <row r="152" spans="1:7" x14ac:dyDescent="0.25">
      <c r="A152" s="3">
        <f t="shared" si="9"/>
        <v>2577</v>
      </c>
      <c r="B152" s="3">
        <f>B150</f>
        <v>602</v>
      </c>
      <c r="C152" s="3">
        <v>20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(2577, 602, 20, 0, 0, 2);</v>
      </c>
    </row>
    <row r="153" spans="1:7" x14ac:dyDescent="0.25">
      <c r="A153" s="3">
        <f t="shared" si="9"/>
        <v>2578</v>
      </c>
      <c r="B153" s="3">
        <f>B150</f>
        <v>602</v>
      </c>
      <c r="C153" s="3">
        <v>20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(2578, 602, 20, 0, 0, 1);</v>
      </c>
    </row>
    <row r="154" spans="1:7" x14ac:dyDescent="0.25">
      <c r="A154" s="4">
        <f t="shared" si="9"/>
        <v>2579</v>
      </c>
      <c r="B154" s="4">
        <f>B150+1</f>
        <v>603</v>
      </c>
      <c r="C154" s="4">
        <v>52</v>
      </c>
      <c r="D154" s="6">
        <v>2</v>
      </c>
      <c r="E154" s="6">
        <v>0</v>
      </c>
      <c r="F154" s="4">
        <v>2</v>
      </c>
      <c r="G154" s="4" t="str">
        <f t="shared" si="8"/>
        <v>insert into game_score (id, matchid, squad, goals, points, time_type) values (2579, 603, 52, 2, 0, 2);</v>
      </c>
    </row>
    <row r="155" spans="1:7" x14ac:dyDescent="0.25">
      <c r="A155" s="4">
        <f t="shared" si="9"/>
        <v>2580</v>
      </c>
      <c r="B155" s="4">
        <f>B154</f>
        <v>603</v>
      </c>
      <c r="C155" s="4">
        <v>52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(2580, 603, 52, 1, 0, 1);</v>
      </c>
    </row>
    <row r="156" spans="1:7" x14ac:dyDescent="0.25">
      <c r="A156" s="4">
        <f t="shared" si="9"/>
        <v>2581</v>
      </c>
      <c r="B156" s="4">
        <f>B154</f>
        <v>603</v>
      </c>
      <c r="C156" s="4">
        <v>221</v>
      </c>
      <c r="D156" s="6">
        <v>2</v>
      </c>
      <c r="E156" s="6">
        <v>0</v>
      </c>
      <c r="F156" s="4">
        <v>2</v>
      </c>
      <c r="G156" s="4" t="str">
        <f t="shared" si="8"/>
        <v>insert into game_score (id, matchid, squad, goals, points, time_type) values (2581, 603, 221, 2, 0, 2);</v>
      </c>
    </row>
    <row r="157" spans="1:7" x14ac:dyDescent="0.25">
      <c r="A157" s="4">
        <f t="shared" si="9"/>
        <v>2582</v>
      </c>
      <c r="B157" s="4">
        <f>B154</f>
        <v>603</v>
      </c>
      <c r="C157" s="4">
        <v>221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(2582, 603, 221, 0, 0, 1);</v>
      </c>
    </row>
    <row r="158" spans="1:7" x14ac:dyDescent="0.25">
      <c r="A158" s="4">
        <f t="shared" si="9"/>
        <v>2583</v>
      </c>
      <c r="B158" s="4">
        <f>B155</f>
        <v>603</v>
      </c>
      <c r="C158" s="4">
        <v>52</v>
      </c>
      <c r="D158" s="6">
        <v>4</v>
      </c>
      <c r="E158" s="6">
        <v>3</v>
      </c>
      <c r="F158" s="4">
        <v>4</v>
      </c>
      <c r="G158" s="4" t="str">
        <f t="shared" si="8"/>
        <v>insert into game_score (id, matchid, squad, goals, points, time_type) values (2583, 603, 52, 4, 3, 4);</v>
      </c>
    </row>
    <row r="159" spans="1:7" x14ac:dyDescent="0.25">
      <c r="A159" s="4">
        <f t="shared" si="9"/>
        <v>2584</v>
      </c>
      <c r="B159" s="4">
        <f>B156</f>
        <v>603</v>
      </c>
      <c r="C159" s="4">
        <v>52</v>
      </c>
      <c r="D159" s="6">
        <v>3</v>
      </c>
      <c r="E159" s="6">
        <v>0</v>
      </c>
      <c r="F159" s="4">
        <v>3</v>
      </c>
      <c r="G159" s="4" t="str">
        <f t="shared" si="8"/>
        <v>insert into game_score (id, matchid, squad, goals, points, time_type) values (2584, 603, 52, 3, 0, 3);</v>
      </c>
    </row>
    <row r="160" spans="1:7" x14ac:dyDescent="0.25">
      <c r="A160" s="4">
        <f t="shared" si="9"/>
        <v>2585</v>
      </c>
      <c r="B160" s="4">
        <f>B157</f>
        <v>603</v>
      </c>
      <c r="C160" s="4">
        <v>221</v>
      </c>
      <c r="D160" s="6">
        <v>2</v>
      </c>
      <c r="E160" s="6">
        <v>0</v>
      </c>
      <c r="F160" s="4">
        <v>4</v>
      </c>
      <c r="G160" s="4" t="str">
        <f t="shared" si="8"/>
        <v>insert into game_score (id, matchid, squad, goals, points, time_type) values (2585, 603, 221, 2, 0, 4);</v>
      </c>
    </row>
    <row r="161" spans="1:7" x14ac:dyDescent="0.25">
      <c r="A161" s="4">
        <f t="shared" si="9"/>
        <v>2586</v>
      </c>
      <c r="B161" s="4">
        <f>B158</f>
        <v>603</v>
      </c>
      <c r="C161" s="4">
        <v>221</v>
      </c>
      <c r="D161" s="6">
        <v>2</v>
      </c>
      <c r="E161" s="6">
        <v>0</v>
      </c>
      <c r="F161" s="4">
        <v>3</v>
      </c>
      <c r="G161" s="4" t="str">
        <f t="shared" si="8"/>
        <v>insert into game_score (id, matchid, squad, goals, points, time_type) values (2586, 603, 221, 2, 0, 3);</v>
      </c>
    </row>
    <row r="162" spans="1:7" x14ac:dyDescent="0.25">
      <c r="A162" s="3">
        <f t="shared" si="9"/>
        <v>2587</v>
      </c>
      <c r="B162" s="3">
        <f>B154+1</f>
        <v>604</v>
      </c>
      <c r="C162" s="3">
        <v>55</v>
      </c>
      <c r="D162" s="5">
        <v>3</v>
      </c>
      <c r="E162" s="5">
        <v>3</v>
      </c>
      <c r="F162" s="3">
        <v>2</v>
      </c>
      <c r="G162" s="3" t="str">
        <f t="shared" si="8"/>
        <v>insert into game_score (id, matchid, squad, goals, points, time_type) values (2587, 604, 55, 3, 3, 2);</v>
      </c>
    </row>
    <row r="163" spans="1:7" x14ac:dyDescent="0.25">
      <c r="A163" s="3">
        <f t="shared" si="9"/>
        <v>2588</v>
      </c>
      <c r="B163" s="3">
        <f>B162</f>
        <v>604</v>
      </c>
      <c r="C163" s="3">
        <v>55</v>
      </c>
      <c r="D163" s="5">
        <v>1</v>
      </c>
      <c r="E163" s="5">
        <v>0</v>
      </c>
      <c r="F163" s="3">
        <v>1</v>
      </c>
      <c r="G163" s="3" t="str">
        <f t="shared" si="8"/>
        <v>insert into game_score (id, matchid, squad, goals, points, time_type) values (2588, 604, 55, 1, 0, 1);</v>
      </c>
    </row>
    <row r="164" spans="1:7" x14ac:dyDescent="0.25">
      <c r="A164" s="3">
        <f t="shared" si="9"/>
        <v>2589</v>
      </c>
      <c r="B164" s="3">
        <f>B162</f>
        <v>604</v>
      </c>
      <c r="C164" s="3">
        <v>504</v>
      </c>
      <c r="D164" s="5">
        <v>2</v>
      </c>
      <c r="E164" s="5">
        <v>0</v>
      </c>
      <c r="F164" s="3">
        <v>2</v>
      </c>
      <c r="G164" s="3" t="str">
        <f t="shared" si="8"/>
        <v>insert into game_score (id, matchid, squad, goals, points, time_type) values (2589, 604, 504, 2, 0, 2);</v>
      </c>
    </row>
    <row r="165" spans="1:7" x14ac:dyDescent="0.25">
      <c r="A165" s="3">
        <f t="shared" si="9"/>
        <v>2590</v>
      </c>
      <c r="B165" s="3">
        <f>B163</f>
        <v>604</v>
      </c>
      <c r="C165" s="3">
        <v>504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(2590, 604, 504, 1, 0, 1);</v>
      </c>
    </row>
    <row r="166" spans="1:7" x14ac:dyDescent="0.25">
      <c r="A166" s="4">
        <f t="shared" si="9"/>
        <v>2591</v>
      </c>
      <c r="B166" s="4">
        <f>B162+1</f>
        <v>605</v>
      </c>
      <c r="C166" s="4">
        <v>44</v>
      </c>
      <c r="D166" s="6">
        <v>1</v>
      </c>
      <c r="E166" s="6">
        <v>0</v>
      </c>
      <c r="F166" s="4">
        <v>2</v>
      </c>
      <c r="G166" s="4" t="str">
        <f t="shared" si="8"/>
        <v>insert into game_score (id, matchid, squad, goals, points, time_type) values (2591, 605, 44, 1, 0, 2);</v>
      </c>
    </row>
    <row r="167" spans="1:7" x14ac:dyDescent="0.25">
      <c r="A167" s="4">
        <f t="shared" si="9"/>
        <v>2592</v>
      </c>
      <c r="B167" s="4">
        <f>B166</f>
        <v>605</v>
      </c>
      <c r="C167" s="4">
        <v>44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(2592, 605, 44, 1, 0, 1);</v>
      </c>
    </row>
    <row r="168" spans="1:7" x14ac:dyDescent="0.25">
      <c r="A168" s="4">
        <f t="shared" si="9"/>
        <v>2593</v>
      </c>
      <c r="B168" s="4">
        <f>B166</f>
        <v>605</v>
      </c>
      <c r="C168" s="4">
        <v>82</v>
      </c>
      <c r="D168" s="6">
        <v>1</v>
      </c>
      <c r="E168" s="6">
        <v>0</v>
      </c>
      <c r="F168" s="4">
        <v>2</v>
      </c>
      <c r="G168" s="4" t="str">
        <f t="shared" si="8"/>
        <v>insert into game_score (id, matchid, squad, goals, points, time_type) values (2593, 605, 82, 1, 0, 2);</v>
      </c>
    </row>
    <row r="169" spans="1:7" x14ac:dyDescent="0.25">
      <c r="A169" s="4">
        <f t="shared" si="9"/>
        <v>2594</v>
      </c>
      <c r="B169" s="4">
        <f t="shared" ref="B169:B175" si="10">B166</f>
        <v>605</v>
      </c>
      <c r="C169" s="4">
        <v>82</v>
      </c>
      <c r="D169" s="6">
        <v>1</v>
      </c>
      <c r="E169" s="6">
        <v>0</v>
      </c>
      <c r="F169" s="4">
        <v>1</v>
      </c>
      <c r="G169" s="4" t="str">
        <f t="shared" si="8"/>
        <v>insert into game_score (id, matchid, squad, goals, points, time_type) values (2594, 605, 82, 1, 0, 1);</v>
      </c>
    </row>
    <row r="170" spans="1:7" x14ac:dyDescent="0.25">
      <c r="A170" s="4">
        <f t="shared" si="9"/>
        <v>2595</v>
      </c>
      <c r="B170" s="4">
        <f t="shared" si="10"/>
        <v>605</v>
      </c>
      <c r="C170" s="4">
        <v>44</v>
      </c>
      <c r="D170" s="6">
        <v>1</v>
      </c>
      <c r="E170" s="6">
        <v>1</v>
      </c>
      <c r="F170" s="4">
        <v>4</v>
      </c>
      <c r="G170" s="4" t="str">
        <f t="shared" si="8"/>
        <v>insert into game_score (id, matchid, squad, goals, points, time_type) values (2595, 605, 44, 1, 1, 4);</v>
      </c>
    </row>
    <row r="171" spans="1:7" x14ac:dyDescent="0.25">
      <c r="A171" s="4">
        <f t="shared" si="9"/>
        <v>2596</v>
      </c>
      <c r="B171" s="4">
        <f t="shared" si="10"/>
        <v>605</v>
      </c>
      <c r="C171" s="4">
        <v>44</v>
      </c>
      <c r="D171" s="6">
        <v>1</v>
      </c>
      <c r="E171" s="6">
        <v>0</v>
      </c>
      <c r="F171" s="4">
        <v>3</v>
      </c>
      <c r="G171" s="4" t="str">
        <f t="shared" si="8"/>
        <v>insert into game_score (id, matchid, squad, goals, points, time_type) values (2596, 605, 44, 1, 0, 3);</v>
      </c>
    </row>
    <row r="172" spans="1:7" x14ac:dyDescent="0.25">
      <c r="A172" s="4">
        <f t="shared" si="9"/>
        <v>2597</v>
      </c>
      <c r="B172" s="4">
        <f t="shared" si="10"/>
        <v>605</v>
      </c>
      <c r="C172" s="4">
        <v>82</v>
      </c>
      <c r="D172" s="6">
        <v>1</v>
      </c>
      <c r="E172" s="6">
        <v>1</v>
      </c>
      <c r="F172" s="4">
        <v>4</v>
      </c>
      <c r="G172" s="4" t="str">
        <f t="shared" si="8"/>
        <v>insert into game_score (id, matchid, squad, goals, points, time_type) values (2597, 605, 82, 1, 1, 4);</v>
      </c>
    </row>
    <row r="173" spans="1:7" x14ac:dyDescent="0.25">
      <c r="A173" s="4">
        <f t="shared" si="9"/>
        <v>2598</v>
      </c>
      <c r="B173" s="4">
        <f t="shared" si="10"/>
        <v>605</v>
      </c>
      <c r="C173" s="4">
        <v>82</v>
      </c>
      <c r="D173" s="6">
        <v>1</v>
      </c>
      <c r="E173" s="6">
        <v>0</v>
      </c>
      <c r="F173" s="4">
        <v>3</v>
      </c>
      <c r="G173" s="4" t="str">
        <f t="shared" si="8"/>
        <v>insert into game_score (id, matchid, squad, goals, points, time_type) values (2598, 605, 82, 1, 0, 3);</v>
      </c>
    </row>
    <row r="174" spans="1:7" x14ac:dyDescent="0.25">
      <c r="A174" s="4">
        <f t="shared" si="9"/>
        <v>2599</v>
      </c>
      <c r="B174" s="4">
        <f t="shared" si="10"/>
        <v>605</v>
      </c>
      <c r="C174" s="4">
        <v>44</v>
      </c>
      <c r="D174" s="6">
        <v>4</v>
      </c>
      <c r="E174" s="6">
        <v>0</v>
      </c>
      <c r="F174" s="4">
        <v>7</v>
      </c>
      <c r="G174" s="4" t="str">
        <f t="shared" si="8"/>
        <v>insert into game_score (id, matchid, squad, goals, points, time_type) values (2599, 605, 44, 4, 0, 7);</v>
      </c>
    </row>
    <row r="175" spans="1:7" x14ac:dyDescent="0.25">
      <c r="A175" s="4">
        <f t="shared" si="9"/>
        <v>2600</v>
      </c>
      <c r="B175" s="4">
        <f t="shared" si="10"/>
        <v>605</v>
      </c>
      <c r="C175" s="4">
        <v>82</v>
      </c>
      <c r="D175" s="6">
        <v>5</v>
      </c>
      <c r="E175" s="6">
        <v>0</v>
      </c>
      <c r="F175" s="4">
        <v>7</v>
      </c>
      <c r="G175" s="4" t="str">
        <f t="shared" si="8"/>
        <v>insert into game_score (id, matchid, squad, goals, points, time_type) values (2600, 605, 82, 5, 0, 7);</v>
      </c>
    </row>
    <row r="176" spans="1:7" x14ac:dyDescent="0.25">
      <c r="A176" s="3">
        <f t="shared" si="9"/>
        <v>2601</v>
      </c>
      <c r="B176" s="3">
        <f>B166+1</f>
        <v>606</v>
      </c>
      <c r="C176" s="3">
        <v>52</v>
      </c>
      <c r="D176" s="5">
        <v>3</v>
      </c>
      <c r="E176" s="5">
        <v>3</v>
      </c>
      <c r="F176" s="3">
        <v>2</v>
      </c>
      <c r="G176" s="3" t="str">
        <f t="shared" si="8"/>
        <v>insert into game_score (id, matchid, squad, goals, points, time_type) values (2601, 606, 52, 3, 3, 2);</v>
      </c>
    </row>
    <row r="177" spans="1:7" x14ac:dyDescent="0.25">
      <c r="A177" s="3">
        <f t="shared" si="9"/>
        <v>2602</v>
      </c>
      <c r="B177" s="3">
        <f>B176</f>
        <v>606</v>
      </c>
      <c r="C177" s="3">
        <v>52</v>
      </c>
      <c r="D177" s="5">
        <v>1</v>
      </c>
      <c r="E177" s="5">
        <v>0</v>
      </c>
      <c r="F177" s="3">
        <v>1</v>
      </c>
      <c r="G177" s="3" t="str">
        <f t="shared" si="8"/>
        <v>insert into game_score (id, matchid, squad, goals, points, time_type) values (2602, 606, 52, 1, 0, 1);</v>
      </c>
    </row>
    <row r="178" spans="1:7" x14ac:dyDescent="0.25">
      <c r="A178" s="3">
        <f t="shared" si="9"/>
        <v>2603</v>
      </c>
      <c r="B178" s="3">
        <f>B176</f>
        <v>606</v>
      </c>
      <c r="C178" s="3">
        <v>81</v>
      </c>
      <c r="D178" s="5">
        <v>1</v>
      </c>
      <c r="E178" s="5">
        <v>0</v>
      </c>
      <c r="F178" s="3">
        <v>2</v>
      </c>
      <c r="G178" s="3" t="str">
        <f t="shared" si="8"/>
        <v>insert into game_score (id, matchid, squad, goals, points, time_type) values (2603, 606, 81, 1, 0, 2);</v>
      </c>
    </row>
    <row r="179" spans="1:7" x14ac:dyDescent="0.25">
      <c r="A179" s="3">
        <f t="shared" si="9"/>
        <v>2604</v>
      </c>
      <c r="B179" s="3">
        <f>B176</f>
        <v>606</v>
      </c>
      <c r="C179" s="3">
        <v>81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(2604, 606, 81, 1, 0, 1);</v>
      </c>
    </row>
    <row r="180" spans="1:7" x14ac:dyDescent="0.25">
      <c r="A180" s="4">
        <f t="shared" si="9"/>
        <v>2605</v>
      </c>
      <c r="B180" s="4">
        <f>B176+1</f>
        <v>607</v>
      </c>
      <c r="C180" s="4">
        <v>82</v>
      </c>
      <c r="D180" s="6">
        <v>0</v>
      </c>
      <c r="E180" s="6">
        <v>0</v>
      </c>
      <c r="F180" s="4">
        <v>2</v>
      </c>
      <c r="G180" s="4" t="str">
        <f t="shared" si="8"/>
        <v>insert into game_score (id, matchid, squad, goals, points, time_type) values (2605, 607, 82, 0, 0, 2);</v>
      </c>
    </row>
    <row r="181" spans="1:7" x14ac:dyDescent="0.25">
      <c r="A181" s="4">
        <f t="shared" si="9"/>
        <v>2606</v>
      </c>
      <c r="B181" s="4">
        <f>B180</f>
        <v>607</v>
      </c>
      <c r="C181" s="4">
        <v>82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(2606, 607, 82, 0, 0, 1);</v>
      </c>
    </row>
    <row r="182" spans="1:7" x14ac:dyDescent="0.25">
      <c r="A182" s="4">
        <f t="shared" si="9"/>
        <v>2607</v>
      </c>
      <c r="B182" s="4">
        <f>B180</f>
        <v>607</v>
      </c>
      <c r="C182" s="4">
        <v>55</v>
      </c>
      <c r="D182" s="6">
        <v>3</v>
      </c>
      <c r="E182" s="6">
        <v>3</v>
      </c>
      <c r="F182" s="4">
        <v>2</v>
      </c>
      <c r="G182" s="4" t="str">
        <f t="shared" si="8"/>
        <v>insert into game_score (id, matchid, squad, goals, points, time_type) values (2607, 607, 55, 3, 3, 2);</v>
      </c>
    </row>
    <row r="183" spans="1:7" x14ac:dyDescent="0.25">
      <c r="A183" s="4">
        <f t="shared" si="9"/>
        <v>2608</v>
      </c>
      <c r="B183" s="4">
        <f>B180</f>
        <v>607</v>
      </c>
      <c r="C183" s="4">
        <v>55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(2608, 607, 55, 1, 0, 1);</v>
      </c>
    </row>
    <row r="184" spans="1:7" x14ac:dyDescent="0.25">
      <c r="A184" s="3">
        <f t="shared" si="9"/>
        <v>2609</v>
      </c>
      <c r="B184" s="3">
        <f>B180+1</f>
        <v>608</v>
      </c>
      <c r="C184" s="3">
        <v>82</v>
      </c>
      <c r="D184" s="5">
        <v>2</v>
      </c>
      <c r="E184" s="5">
        <v>3</v>
      </c>
      <c r="F184" s="3">
        <v>2</v>
      </c>
      <c r="G184" s="3" t="str">
        <f t="shared" si="8"/>
        <v>insert into game_score (id, matchid, squad, goals, points, time_type) values (2609, 608, 82, 2, 3, 2);</v>
      </c>
    </row>
    <row r="185" spans="1:7" x14ac:dyDescent="0.25">
      <c r="A185" s="3">
        <f t="shared" si="9"/>
        <v>2610</v>
      </c>
      <c r="B185" s="3">
        <f>B184</f>
        <v>608</v>
      </c>
      <c r="C185" s="3">
        <v>82</v>
      </c>
      <c r="D185" s="5">
        <v>1</v>
      </c>
      <c r="E185" s="5">
        <v>0</v>
      </c>
      <c r="F185" s="3">
        <v>1</v>
      </c>
      <c r="G185" s="3" t="str">
        <f t="shared" si="8"/>
        <v>insert into game_score (id, matchid, squad, goals, points, time_type) values (2610, 608, 82, 1, 0, 1);</v>
      </c>
    </row>
    <row r="186" spans="1:7" x14ac:dyDescent="0.25">
      <c r="A186" s="3">
        <f t="shared" ref="A186:A191" si="11">A185+1</f>
        <v>2611</v>
      </c>
      <c r="B186" s="3">
        <f>B184</f>
        <v>608</v>
      </c>
      <c r="C186" s="3">
        <v>81</v>
      </c>
      <c r="D186" s="5">
        <v>0</v>
      </c>
      <c r="E186" s="5">
        <v>0</v>
      </c>
      <c r="F186" s="3">
        <v>2</v>
      </c>
      <c r="G186" s="3" t="str">
        <f t="shared" si="8"/>
        <v>insert into game_score (id, matchid, squad, goals, points, time_type) values (2611, 608, 81, 0, 0, 2);</v>
      </c>
    </row>
    <row r="187" spans="1:7" x14ac:dyDescent="0.25">
      <c r="A187" s="3">
        <f t="shared" si="11"/>
        <v>2612</v>
      </c>
      <c r="B187" s="3">
        <f>B184</f>
        <v>608</v>
      </c>
      <c r="C187" s="3">
        <v>81</v>
      </c>
      <c r="D187" s="5">
        <v>0</v>
      </c>
      <c r="E187" s="5">
        <v>0</v>
      </c>
      <c r="F187" s="3">
        <v>1</v>
      </c>
      <c r="G187" s="3" t="str">
        <f t="shared" si="8"/>
        <v>insert into game_score (id, matchid, squad, goals, points, time_type) values (2612, 608, 81, 0, 0, 1);</v>
      </c>
    </row>
    <row r="188" spans="1:7" x14ac:dyDescent="0.25">
      <c r="A188" s="4">
        <f t="shared" si="11"/>
        <v>2613</v>
      </c>
      <c r="B188" s="4">
        <f>B184+1</f>
        <v>609</v>
      </c>
      <c r="C188" s="4">
        <v>55</v>
      </c>
      <c r="D188" s="6">
        <v>1</v>
      </c>
      <c r="E188" s="6">
        <v>0</v>
      </c>
      <c r="F188" s="4">
        <v>2</v>
      </c>
      <c r="G188" s="4" t="str">
        <f t="shared" si="8"/>
        <v>insert into game_score (id, matchid, squad, goals, points, time_type) values (2613, 609, 55, 1, 0, 2);</v>
      </c>
    </row>
    <row r="189" spans="1:7" x14ac:dyDescent="0.25">
      <c r="A189" s="4">
        <f t="shared" si="11"/>
        <v>2614</v>
      </c>
      <c r="B189" s="4">
        <f>B188</f>
        <v>609</v>
      </c>
      <c r="C189" s="4">
        <v>55</v>
      </c>
      <c r="D189" s="6">
        <v>0</v>
      </c>
      <c r="E189" s="6">
        <v>0</v>
      </c>
      <c r="F189" s="4">
        <v>1</v>
      </c>
      <c r="G189" s="4" t="str">
        <f t="shared" si="8"/>
        <v>insert into game_score (id, matchid, squad, goals, points, time_type) values (2614, 609, 55, 0, 0, 1);</v>
      </c>
    </row>
    <row r="190" spans="1:7" x14ac:dyDescent="0.25">
      <c r="A190" s="4">
        <f t="shared" si="11"/>
        <v>2615</v>
      </c>
      <c r="B190" s="4">
        <f>B188</f>
        <v>609</v>
      </c>
      <c r="C190" s="4">
        <v>52</v>
      </c>
      <c r="D190" s="6">
        <v>2</v>
      </c>
      <c r="E190" s="6">
        <v>3</v>
      </c>
      <c r="F190" s="4">
        <v>2</v>
      </c>
      <c r="G190" s="4" t="str">
        <f t="shared" si="8"/>
        <v>insert into game_score (id, matchid, squad, goals, points, time_type) values (2615, 609, 52, 2, 3, 2);</v>
      </c>
    </row>
    <row r="191" spans="1:7" x14ac:dyDescent="0.25">
      <c r="A191" s="4">
        <f t="shared" si="11"/>
        <v>2616</v>
      </c>
      <c r="B191" s="4">
        <f>B188</f>
        <v>609</v>
      </c>
      <c r="C191" s="4">
        <v>52</v>
      </c>
      <c r="D191" s="6">
        <v>1</v>
      </c>
      <c r="E191" s="6">
        <v>0</v>
      </c>
      <c r="F191" s="4">
        <v>1</v>
      </c>
      <c r="G191" s="4" t="str">
        <f t="shared" si="8"/>
        <v>insert into game_score (id, matchid, squad, goals, points, time_type) values (2616, 609, 52, 1,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tabSelected="1"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233</v>
      </c>
      <c r="B2">
        <v>2016</v>
      </c>
      <c r="C2" t="s">
        <v>13</v>
      </c>
      <c r="D2">
        <v>55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(233, 2016, 'A', 55);</v>
      </c>
    </row>
    <row r="3" spans="1:7" x14ac:dyDescent="0.25">
      <c r="A3">
        <f>A2+1</f>
        <v>234</v>
      </c>
      <c r="B3">
        <f>B2</f>
        <v>2016</v>
      </c>
      <c r="C3" t="s">
        <v>13</v>
      </c>
      <c r="D3">
        <v>27</v>
      </c>
      <c r="G3" t="str">
        <f t="shared" si="0"/>
        <v>insert into group_stage (id, tournament, group_code, squad) values (234, 2016, 'A', 27);</v>
      </c>
    </row>
    <row r="4" spans="1:7" x14ac:dyDescent="0.25">
      <c r="A4">
        <f t="shared" ref="A4:A17" si="1">A3+1</f>
        <v>235</v>
      </c>
      <c r="B4">
        <f t="shared" ref="B4:B17" si="2">B3</f>
        <v>2016</v>
      </c>
      <c r="C4" t="s">
        <v>13</v>
      </c>
      <c r="D4">
        <v>964</v>
      </c>
      <c r="G4" t="str">
        <f t="shared" si="0"/>
        <v>insert into group_stage (id, tournament, group_code, squad) values (235, 2016, 'A', 964);</v>
      </c>
    </row>
    <row r="5" spans="1:7" x14ac:dyDescent="0.25">
      <c r="A5">
        <f t="shared" si="1"/>
        <v>236</v>
      </c>
      <c r="B5">
        <f t="shared" si="2"/>
        <v>2016</v>
      </c>
      <c r="C5" t="s">
        <v>13</v>
      </c>
      <c r="D5">
        <v>45</v>
      </c>
      <c r="G5" t="str">
        <f t="shared" si="0"/>
        <v>insert into group_stage (id, tournament, group_code, squad) values (236, 2016, 'A', 45);</v>
      </c>
    </row>
    <row r="6" spans="1:7" x14ac:dyDescent="0.25">
      <c r="A6">
        <f t="shared" si="1"/>
        <v>237</v>
      </c>
      <c r="B6">
        <f t="shared" si="2"/>
        <v>2016</v>
      </c>
      <c r="C6" t="s">
        <v>14</v>
      </c>
      <c r="D6">
        <v>46</v>
      </c>
      <c r="G6" t="str">
        <f t="shared" si="0"/>
        <v>insert into group_stage (id, tournament, group_code, squad) values (237, 2016, 'B', 46);</v>
      </c>
    </row>
    <row r="7" spans="1:7" x14ac:dyDescent="0.25">
      <c r="A7">
        <f t="shared" si="1"/>
        <v>238</v>
      </c>
      <c r="B7">
        <f t="shared" si="2"/>
        <v>2016</v>
      </c>
      <c r="C7" t="s">
        <v>14</v>
      </c>
      <c r="D7">
        <v>57</v>
      </c>
      <c r="G7" t="str">
        <f t="shared" si="0"/>
        <v>insert into group_stage (id, tournament, group_code, squad) values (238, 2016, 'B', 57);</v>
      </c>
    </row>
    <row r="8" spans="1:7" x14ac:dyDescent="0.25">
      <c r="A8">
        <f t="shared" si="1"/>
        <v>239</v>
      </c>
      <c r="B8">
        <f t="shared" si="2"/>
        <v>2016</v>
      </c>
      <c r="C8" t="s">
        <v>14</v>
      </c>
      <c r="D8">
        <v>234</v>
      </c>
      <c r="G8" t="str">
        <f t="shared" si="0"/>
        <v>insert into group_stage (id, tournament, group_code, squad) values (239, 2016, 'B', 234);</v>
      </c>
    </row>
    <row r="9" spans="1:7" x14ac:dyDescent="0.25">
      <c r="A9">
        <f t="shared" si="1"/>
        <v>240</v>
      </c>
      <c r="B9">
        <f t="shared" si="2"/>
        <v>2016</v>
      </c>
      <c r="C9" t="s">
        <v>14</v>
      </c>
      <c r="D9">
        <v>81</v>
      </c>
      <c r="G9" t="str">
        <f t="shared" si="0"/>
        <v>insert into group_stage (id, tournament, group_code, squad) values (240, 2016, 'B', 81);</v>
      </c>
    </row>
    <row r="10" spans="1:7" x14ac:dyDescent="0.25">
      <c r="A10">
        <f t="shared" si="1"/>
        <v>241</v>
      </c>
      <c r="B10">
        <f t="shared" si="2"/>
        <v>2016</v>
      </c>
      <c r="C10" t="s">
        <v>15</v>
      </c>
      <c r="D10">
        <v>679</v>
      </c>
      <c r="G10" t="str">
        <f t="shared" si="0"/>
        <v>insert into group_stage (id, tournament, group_code, squad) values (241, 2016, 'C', 679);</v>
      </c>
    </row>
    <row r="11" spans="1:7" x14ac:dyDescent="0.25">
      <c r="A11">
        <f t="shared" si="1"/>
        <v>242</v>
      </c>
      <c r="B11">
        <f t="shared" si="2"/>
        <v>2016</v>
      </c>
      <c r="C11" t="s">
        <v>15</v>
      </c>
      <c r="D11">
        <v>82</v>
      </c>
      <c r="G11" t="str">
        <f t="shared" si="0"/>
        <v>insert into group_stage (id, tournament, group_code, squad) values (242, 2016, 'C', 82);</v>
      </c>
    </row>
    <row r="12" spans="1:7" x14ac:dyDescent="0.25">
      <c r="A12">
        <f t="shared" si="1"/>
        <v>243</v>
      </c>
      <c r="B12">
        <f t="shared" si="2"/>
        <v>2016</v>
      </c>
      <c r="C12" t="s">
        <v>15</v>
      </c>
      <c r="D12">
        <v>52</v>
      </c>
      <c r="G12" t="str">
        <f t="shared" si="0"/>
        <v>insert into group_stage (id, tournament, group_code, squad) values (243, 2016, 'C', 52);</v>
      </c>
    </row>
    <row r="13" spans="1:7" x14ac:dyDescent="0.25">
      <c r="A13">
        <f t="shared" si="1"/>
        <v>244</v>
      </c>
      <c r="B13">
        <f t="shared" si="2"/>
        <v>2016</v>
      </c>
      <c r="C13" t="s">
        <v>15</v>
      </c>
      <c r="D13">
        <v>49</v>
      </c>
      <c r="G13" t="str">
        <f t="shared" si="0"/>
        <v>insert into group_stage (id, tournament, group_code, squad) values (244, 2016, 'C', 49);</v>
      </c>
    </row>
    <row r="14" spans="1:7" x14ac:dyDescent="0.25">
      <c r="A14">
        <f t="shared" si="1"/>
        <v>245</v>
      </c>
      <c r="B14">
        <f t="shared" si="2"/>
        <v>2016</v>
      </c>
      <c r="C14" t="s">
        <v>16</v>
      </c>
      <c r="D14">
        <v>504</v>
      </c>
      <c r="G14" t="str">
        <f t="shared" si="0"/>
        <v>insert into group_stage (id, tournament, group_code, squad) values (245, 2016, 'D', 504);</v>
      </c>
    </row>
    <row r="15" spans="1:7" x14ac:dyDescent="0.25">
      <c r="A15">
        <f t="shared" si="1"/>
        <v>246</v>
      </c>
      <c r="B15">
        <f t="shared" si="2"/>
        <v>2016</v>
      </c>
      <c r="C15" t="s">
        <v>16</v>
      </c>
      <c r="D15">
        <v>213</v>
      </c>
      <c r="G15" t="str">
        <f t="shared" si="0"/>
        <v>insert into group_stage (id, tournament, group_code, squad) values (246, 2016, 'D', 213);</v>
      </c>
    </row>
    <row r="16" spans="1:7" x14ac:dyDescent="0.25">
      <c r="A16">
        <f t="shared" si="1"/>
        <v>247</v>
      </c>
      <c r="B16">
        <f t="shared" si="2"/>
        <v>2016</v>
      </c>
      <c r="C16" t="s">
        <v>16</v>
      </c>
      <c r="D16">
        <v>351</v>
      </c>
      <c r="G16" t="str">
        <f t="shared" si="0"/>
        <v>insert into group_stage (id, tournament, group_code, squad) values (247, 2016, 'D', 351);</v>
      </c>
    </row>
    <row r="17" spans="1:7" x14ac:dyDescent="0.25">
      <c r="A17">
        <f t="shared" si="1"/>
        <v>248</v>
      </c>
      <c r="B17">
        <f t="shared" si="2"/>
        <v>2016</v>
      </c>
      <c r="C17" t="s">
        <v>16</v>
      </c>
      <c r="D17">
        <v>54</v>
      </c>
      <c r="G17" t="str">
        <f t="shared" si="0"/>
        <v>insert into group_stage (id, tournament, group_code, squad) values (248, 2016, 'D', 54);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10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'2012'!A51+1</f>
        <v>610</v>
      </c>
      <c r="B20" s="2" t="str">
        <f>"2016-08-04"</f>
        <v>2016-08-04</v>
      </c>
      <c r="C20">
        <v>2</v>
      </c>
      <c r="D20">
        <v>55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(610, '2016-08-04', 2, 55);</v>
      </c>
    </row>
    <row r="21" spans="1:7" x14ac:dyDescent="0.25">
      <c r="A21">
        <f t="shared" ref="A21:A51" si="4">A20+1</f>
        <v>611</v>
      </c>
      <c r="B21" s="2" t="str">
        <f>"2016-08-04"</f>
        <v>2016-08-04</v>
      </c>
      <c r="C21">
        <v>2</v>
      </c>
      <c r="D21">
        <f>D20</f>
        <v>55</v>
      </c>
      <c r="E21">
        <v>3</v>
      </c>
      <c r="G21" t="str">
        <f t="shared" si="3"/>
        <v>insert into game (matchid, matchdate, game_type, country) values (611, '2016-08-04', 2, 55);</v>
      </c>
    </row>
    <row r="22" spans="1:7" x14ac:dyDescent="0.25">
      <c r="A22">
        <f t="shared" si="4"/>
        <v>612</v>
      </c>
      <c r="B22" s="2" t="str">
        <f>"2016-08-07"</f>
        <v>2016-08-07</v>
      </c>
      <c r="C22">
        <v>2</v>
      </c>
      <c r="D22">
        <f t="shared" ref="D22:D51" si="5">D21</f>
        <v>55</v>
      </c>
      <c r="E22">
        <v>14</v>
      </c>
      <c r="G22" t="str">
        <f t="shared" si="3"/>
        <v>insert into game (matchid, matchdate, game_type, country) values (612, '2016-08-07', 2, 55);</v>
      </c>
    </row>
    <row r="23" spans="1:7" x14ac:dyDescent="0.25">
      <c r="A23">
        <f t="shared" si="4"/>
        <v>613</v>
      </c>
      <c r="B23" s="2" t="str">
        <f>"2016-08-07"</f>
        <v>2016-08-07</v>
      </c>
      <c r="C23">
        <v>2</v>
      </c>
      <c r="D23">
        <f t="shared" si="5"/>
        <v>55</v>
      </c>
      <c r="E23">
        <v>16</v>
      </c>
      <c r="G23" t="str">
        <f t="shared" si="3"/>
        <v>insert into game (matchid, matchdate, game_type, country) values (613, '2016-08-07', 2, 55);</v>
      </c>
    </row>
    <row r="24" spans="1:7" x14ac:dyDescent="0.25">
      <c r="A24">
        <f t="shared" si="4"/>
        <v>614</v>
      </c>
      <c r="B24" s="2" t="str">
        <f>"2016-08-10"</f>
        <v>2016-08-10</v>
      </c>
      <c r="C24">
        <v>2</v>
      </c>
      <c r="D24">
        <f t="shared" si="5"/>
        <v>55</v>
      </c>
      <c r="E24">
        <v>23</v>
      </c>
      <c r="G24" t="str">
        <f t="shared" si="3"/>
        <v>insert into game (matchid, matchdate, game_type, country) values (614, '2016-08-10', 2, 55);</v>
      </c>
    </row>
    <row r="25" spans="1:7" x14ac:dyDescent="0.25">
      <c r="A25">
        <f t="shared" si="4"/>
        <v>615</v>
      </c>
      <c r="B25" s="2" t="str">
        <f>"2016-08-10"</f>
        <v>2016-08-10</v>
      </c>
      <c r="C25">
        <v>2</v>
      </c>
      <c r="D25">
        <f t="shared" si="5"/>
        <v>55</v>
      </c>
      <c r="E25">
        <v>24</v>
      </c>
      <c r="G25" t="str">
        <f t="shared" si="3"/>
        <v>insert into game (matchid, matchdate, game_type, country) values (615, '2016-08-10', 2, 55);</v>
      </c>
    </row>
    <row r="26" spans="1:7" x14ac:dyDescent="0.25">
      <c r="A26">
        <f t="shared" si="4"/>
        <v>616</v>
      </c>
      <c r="B26" s="2" t="str">
        <f>"2016-08-04"</f>
        <v>2016-08-04</v>
      </c>
      <c r="C26">
        <v>2</v>
      </c>
      <c r="D26">
        <f t="shared" si="5"/>
        <v>55</v>
      </c>
      <c r="E26">
        <v>6</v>
      </c>
      <c r="G26" t="str">
        <f t="shared" si="3"/>
        <v>insert into game (matchid, matchdate, game_type, country) values (616, '2016-08-04', 2, 55);</v>
      </c>
    </row>
    <row r="27" spans="1:7" x14ac:dyDescent="0.25">
      <c r="A27">
        <f t="shared" si="4"/>
        <v>617</v>
      </c>
      <c r="B27" s="2" t="str">
        <f>"2016-08-04"</f>
        <v>2016-08-04</v>
      </c>
      <c r="C27">
        <v>2</v>
      </c>
      <c r="D27">
        <f t="shared" si="5"/>
        <v>55</v>
      </c>
      <c r="E27">
        <v>8</v>
      </c>
      <c r="G27" t="str">
        <f t="shared" si="3"/>
        <v>insert into game (matchid, matchdate, game_type, country) values (617, '2016-08-04', 2, 55);</v>
      </c>
    </row>
    <row r="28" spans="1:7" x14ac:dyDescent="0.25">
      <c r="A28">
        <f t="shared" si="4"/>
        <v>618</v>
      </c>
      <c r="B28" s="2" t="str">
        <f>"2016-08-07"</f>
        <v>2016-08-07</v>
      </c>
      <c r="C28">
        <v>2</v>
      </c>
      <c r="D28">
        <f t="shared" si="5"/>
        <v>55</v>
      </c>
      <c r="E28">
        <v>9</v>
      </c>
      <c r="G28" t="str">
        <f t="shared" si="3"/>
        <v>insert into game (matchid, matchdate, game_type, country) values (618, '2016-08-07', 2, 55);</v>
      </c>
    </row>
    <row r="29" spans="1:7" x14ac:dyDescent="0.25">
      <c r="A29">
        <f t="shared" si="4"/>
        <v>619</v>
      </c>
      <c r="B29" s="2" t="str">
        <f>"2016-08-07"</f>
        <v>2016-08-07</v>
      </c>
      <c r="C29">
        <v>2</v>
      </c>
      <c r="D29">
        <f t="shared" si="5"/>
        <v>55</v>
      </c>
      <c r="E29">
        <v>11</v>
      </c>
      <c r="G29" t="str">
        <f t="shared" si="3"/>
        <v>insert into game (matchid, matchdate, game_type, country) values (619, '2016-08-07', 2, 55);</v>
      </c>
    </row>
    <row r="30" spans="1:7" x14ac:dyDescent="0.25">
      <c r="A30">
        <f t="shared" si="4"/>
        <v>620</v>
      </c>
      <c r="B30" s="2" t="str">
        <f>"2016-08-10"</f>
        <v>2016-08-10</v>
      </c>
      <c r="C30">
        <v>2</v>
      </c>
      <c r="D30">
        <f t="shared" si="5"/>
        <v>55</v>
      </c>
      <c r="E30">
        <v>22</v>
      </c>
      <c r="G30" t="str">
        <f t="shared" si="3"/>
        <v>insert into game (matchid, matchdate, game_type, country) values (620, '2016-08-10', 2, 55);</v>
      </c>
    </row>
    <row r="31" spans="1:7" x14ac:dyDescent="0.25">
      <c r="A31">
        <f t="shared" si="4"/>
        <v>621</v>
      </c>
      <c r="B31" s="2" t="str">
        <f>"2016-08-10"</f>
        <v>2016-08-10</v>
      </c>
      <c r="C31">
        <v>2</v>
      </c>
      <c r="D31">
        <f t="shared" si="5"/>
        <v>55</v>
      </c>
      <c r="E31">
        <v>21</v>
      </c>
      <c r="G31" t="str">
        <f t="shared" si="3"/>
        <v>insert into game (matchid, matchdate, game_type, country) values (621, '2016-08-10', 2, 55);</v>
      </c>
    </row>
    <row r="32" spans="1:7" x14ac:dyDescent="0.25">
      <c r="A32">
        <f t="shared" si="4"/>
        <v>622</v>
      </c>
      <c r="B32" s="2" t="str">
        <f>"2016-08-04"</f>
        <v>2016-08-04</v>
      </c>
      <c r="C32">
        <v>2</v>
      </c>
      <c r="D32">
        <f t="shared" si="5"/>
        <v>55</v>
      </c>
      <c r="E32">
        <v>4</v>
      </c>
      <c r="G32" t="str">
        <f t="shared" si="3"/>
        <v>insert into game (matchid, matchdate, game_type, country) values (622, '2016-08-04', 2, 55);</v>
      </c>
    </row>
    <row r="33" spans="1:7" x14ac:dyDescent="0.25">
      <c r="A33">
        <f t="shared" si="4"/>
        <v>623</v>
      </c>
      <c r="B33" s="2" t="str">
        <f>"2016-08-04"</f>
        <v>2016-08-04</v>
      </c>
      <c r="C33">
        <v>2</v>
      </c>
      <c r="D33">
        <f t="shared" si="5"/>
        <v>55</v>
      </c>
      <c r="E33">
        <v>7</v>
      </c>
      <c r="G33" t="str">
        <f t="shared" si="3"/>
        <v>insert into game (matchid, matchdate, game_type, country) values (623, '2016-08-04', 2, 55);</v>
      </c>
    </row>
    <row r="34" spans="1:7" x14ac:dyDescent="0.25">
      <c r="A34">
        <f t="shared" si="4"/>
        <v>624</v>
      </c>
      <c r="B34" s="2" t="str">
        <f>"2016-08-07"</f>
        <v>2016-08-07</v>
      </c>
      <c r="C34">
        <v>2</v>
      </c>
      <c r="D34">
        <f t="shared" si="5"/>
        <v>55</v>
      </c>
      <c r="E34">
        <v>12</v>
      </c>
      <c r="G34" t="str">
        <f t="shared" si="3"/>
        <v>insert into game (matchid, matchdate, game_type, country) values (624, '2016-08-07', 2, 55);</v>
      </c>
    </row>
    <row r="35" spans="1:7" x14ac:dyDescent="0.25">
      <c r="A35">
        <f t="shared" si="4"/>
        <v>625</v>
      </c>
      <c r="B35" s="2" t="str">
        <f>"2016-08-07"</f>
        <v>2016-08-07</v>
      </c>
      <c r="C35">
        <v>2</v>
      </c>
      <c r="D35">
        <f t="shared" si="5"/>
        <v>55</v>
      </c>
      <c r="E35">
        <v>15</v>
      </c>
      <c r="G35" t="str">
        <f t="shared" si="3"/>
        <v>insert into game (matchid, matchdate, game_type, country) values (625, '2016-08-07', 2, 55);</v>
      </c>
    </row>
    <row r="36" spans="1:7" x14ac:dyDescent="0.25">
      <c r="A36">
        <f t="shared" si="4"/>
        <v>626</v>
      </c>
      <c r="B36" s="2" t="str">
        <f>"2016-08-10"</f>
        <v>2016-08-10</v>
      </c>
      <c r="C36">
        <v>2</v>
      </c>
      <c r="D36">
        <f t="shared" si="5"/>
        <v>55</v>
      </c>
      <c r="E36">
        <v>19</v>
      </c>
      <c r="G36" t="str">
        <f t="shared" si="3"/>
        <v>insert into game (matchid, matchdate, game_type, country) values (626, '2016-08-10', 2, 55);</v>
      </c>
    </row>
    <row r="37" spans="1:7" x14ac:dyDescent="0.25">
      <c r="A37">
        <f t="shared" si="4"/>
        <v>627</v>
      </c>
      <c r="B37" s="2" t="str">
        <f>"2016-08-10"</f>
        <v>2016-08-10</v>
      </c>
      <c r="C37">
        <v>2</v>
      </c>
      <c r="D37">
        <f t="shared" si="5"/>
        <v>55</v>
      </c>
      <c r="E37">
        <v>20</v>
      </c>
      <c r="G37" t="str">
        <f t="shared" si="3"/>
        <v>insert into game (matchid, matchdate, game_type, country) values (627, '2016-08-10', 2, 55);</v>
      </c>
    </row>
    <row r="38" spans="1:7" x14ac:dyDescent="0.25">
      <c r="A38">
        <f t="shared" si="4"/>
        <v>628</v>
      </c>
      <c r="B38" s="2" t="str">
        <f>"2016-08-04"</f>
        <v>2016-08-04</v>
      </c>
      <c r="C38">
        <v>2</v>
      </c>
      <c r="D38">
        <f t="shared" si="5"/>
        <v>55</v>
      </c>
      <c r="E38">
        <v>2</v>
      </c>
      <c r="G38" t="str">
        <f t="shared" si="3"/>
        <v>insert into game (matchid, matchdate, game_type, country) values (628, '2016-08-04', 2, 55);</v>
      </c>
    </row>
    <row r="39" spans="1:7" x14ac:dyDescent="0.25">
      <c r="A39">
        <f t="shared" si="4"/>
        <v>629</v>
      </c>
      <c r="B39" s="2" t="str">
        <f>"2016-08-04"</f>
        <v>2016-08-04</v>
      </c>
      <c r="C39">
        <v>2</v>
      </c>
      <c r="D39">
        <f t="shared" si="5"/>
        <v>55</v>
      </c>
      <c r="E39">
        <v>5</v>
      </c>
      <c r="G39" t="str">
        <f t="shared" si="3"/>
        <v>insert into game (matchid, matchdate, game_type, country) values (629, '2016-08-04', 2, 55);</v>
      </c>
    </row>
    <row r="40" spans="1:7" x14ac:dyDescent="0.25">
      <c r="A40">
        <f t="shared" si="4"/>
        <v>630</v>
      </c>
      <c r="B40" s="2" t="str">
        <f>"2016-08-07"</f>
        <v>2016-08-07</v>
      </c>
      <c r="C40">
        <v>2</v>
      </c>
      <c r="D40">
        <f t="shared" si="5"/>
        <v>55</v>
      </c>
      <c r="E40">
        <v>10</v>
      </c>
      <c r="G40" t="str">
        <f t="shared" si="3"/>
        <v>insert into game (matchid, matchdate, game_type, country) values (630, '2016-08-07', 2, 55);</v>
      </c>
    </row>
    <row r="41" spans="1:7" x14ac:dyDescent="0.25">
      <c r="A41">
        <f t="shared" si="4"/>
        <v>631</v>
      </c>
      <c r="B41" s="2" t="str">
        <f>"2016-08-07"</f>
        <v>2016-08-07</v>
      </c>
      <c r="C41">
        <v>2</v>
      </c>
      <c r="D41">
        <f t="shared" si="5"/>
        <v>55</v>
      </c>
      <c r="E41">
        <v>13</v>
      </c>
      <c r="G41" t="str">
        <f t="shared" si="3"/>
        <v>insert into game (matchid, matchdate, game_type, country) values (631, '2016-08-07', 2, 55);</v>
      </c>
    </row>
    <row r="42" spans="1:7" x14ac:dyDescent="0.25">
      <c r="A42">
        <f t="shared" si="4"/>
        <v>632</v>
      </c>
      <c r="B42" s="2" t="str">
        <f>"2016-08-10"</f>
        <v>2016-08-10</v>
      </c>
      <c r="C42">
        <v>2</v>
      </c>
      <c r="D42">
        <f t="shared" si="5"/>
        <v>55</v>
      </c>
      <c r="E42">
        <v>18</v>
      </c>
      <c r="G42" t="str">
        <f t="shared" si="3"/>
        <v>insert into game (matchid, matchdate, game_type, country) values (632, '2016-08-10', 2, 55);</v>
      </c>
    </row>
    <row r="43" spans="1:7" x14ac:dyDescent="0.25">
      <c r="A43">
        <f t="shared" si="4"/>
        <v>633</v>
      </c>
      <c r="B43" s="2" t="str">
        <f>"2016-08-10"</f>
        <v>2016-08-10</v>
      </c>
      <c r="C43">
        <v>2</v>
      </c>
      <c r="D43">
        <f t="shared" si="5"/>
        <v>55</v>
      </c>
      <c r="E43">
        <v>17</v>
      </c>
      <c r="G43" t="str">
        <f t="shared" si="3"/>
        <v>insert into game (matchid, matchdate, game_type, country) values (633, '2016-08-10', 2, 55);</v>
      </c>
    </row>
    <row r="44" spans="1:7" x14ac:dyDescent="0.25">
      <c r="A44">
        <f t="shared" si="4"/>
        <v>634</v>
      </c>
      <c r="B44" s="2" t="str">
        <f>"2016-08-13"</f>
        <v>2016-08-13</v>
      </c>
      <c r="C44">
        <v>3</v>
      </c>
      <c r="D44">
        <f t="shared" si="5"/>
        <v>55</v>
      </c>
      <c r="E44">
        <v>25</v>
      </c>
      <c r="G44" t="str">
        <f t="shared" si="3"/>
        <v>insert into game (matchid, matchdate, game_type, country) values (634, '2016-08-13', 3, 55);</v>
      </c>
    </row>
    <row r="45" spans="1:7" x14ac:dyDescent="0.25">
      <c r="A45">
        <f t="shared" si="4"/>
        <v>635</v>
      </c>
      <c r="B45" s="2" t="str">
        <f>"2016-08-13"</f>
        <v>2016-08-13</v>
      </c>
      <c r="C45">
        <v>3</v>
      </c>
      <c r="D45">
        <f t="shared" si="5"/>
        <v>55</v>
      </c>
      <c r="E45">
        <v>26</v>
      </c>
      <c r="G45" t="str">
        <f t="shared" si="3"/>
        <v>insert into game (matchid, matchdate, game_type, country) values (635, '2016-08-13', 3, 55);</v>
      </c>
    </row>
    <row r="46" spans="1:7" x14ac:dyDescent="0.25">
      <c r="A46">
        <f t="shared" si="4"/>
        <v>636</v>
      </c>
      <c r="B46" s="2" t="str">
        <f>"2016-08-13"</f>
        <v>2016-08-13</v>
      </c>
      <c r="C46">
        <v>3</v>
      </c>
      <c r="D46">
        <f t="shared" si="5"/>
        <v>55</v>
      </c>
      <c r="E46">
        <v>27</v>
      </c>
      <c r="G46" t="str">
        <f t="shared" si="3"/>
        <v>insert into game (matchid, matchdate, game_type, country) values (636, '2016-08-13', 3, 55);</v>
      </c>
    </row>
    <row r="47" spans="1:7" x14ac:dyDescent="0.25">
      <c r="A47">
        <f t="shared" si="4"/>
        <v>637</v>
      </c>
      <c r="B47" s="2" t="str">
        <f>"2016-08-13"</f>
        <v>2016-08-13</v>
      </c>
      <c r="C47">
        <v>3</v>
      </c>
      <c r="D47">
        <f t="shared" si="5"/>
        <v>55</v>
      </c>
      <c r="E47">
        <v>28</v>
      </c>
      <c r="G47" t="str">
        <f t="shared" si="3"/>
        <v>insert into game (matchid, matchdate, game_type, country) values (637, '2016-08-13', 3, 55);</v>
      </c>
    </row>
    <row r="48" spans="1:7" x14ac:dyDescent="0.25">
      <c r="A48">
        <f t="shared" si="4"/>
        <v>638</v>
      </c>
      <c r="B48" s="2" t="str">
        <f>"2016-08-17"</f>
        <v>2016-08-17</v>
      </c>
      <c r="C48">
        <v>4</v>
      </c>
      <c r="D48">
        <f t="shared" si="5"/>
        <v>55</v>
      </c>
      <c r="E48">
        <v>30</v>
      </c>
      <c r="G48" t="str">
        <f t="shared" si="3"/>
        <v>insert into game (matchid, matchdate, game_type, country) values (638, '2016-08-17', 4, 55);</v>
      </c>
    </row>
    <row r="49" spans="1:7" x14ac:dyDescent="0.25">
      <c r="A49">
        <f t="shared" si="4"/>
        <v>639</v>
      </c>
      <c r="B49" s="2" t="str">
        <f>"2016-08-17"</f>
        <v>2016-08-17</v>
      </c>
      <c r="C49">
        <v>4</v>
      </c>
      <c r="D49">
        <f t="shared" si="5"/>
        <v>55</v>
      </c>
      <c r="E49">
        <v>29</v>
      </c>
      <c r="G49" t="str">
        <f t="shared" si="3"/>
        <v>insert into game (matchid, matchdate, game_type, country) values (639, '2016-08-17', 4, 55);</v>
      </c>
    </row>
    <row r="50" spans="1:7" x14ac:dyDescent="0.25">
      <c r="A50">
        <f t="shared" si="4"/>
        <v>640</v>
      </c>
      <c r="B50" s="2" t="str">
        <f>"2016-08-20"</f>
        <v>2016-08-20</v>
      </c>
      <c r="C50">
        <v>13</v>
      </c>
      <c r="D50">
        <f t="shared" si="5"/>
        <v>55</v>
      </c>
      <c r="E50">
        <v>31</v>
      </c>
      <c r="G50" t="str">
        <f t="shared" si="3"/>
        <v>insert into game (matchid, matchdate, game_type, country) values (640, '2016-08-20', 13, 55);</v>
      </c>
    </row>
    <row r="51" spans="1:7" x14ac:dyDescent="0.25">
      <c r="A51">
        <f t="shared" si="4"/>
        <v>641</v>
      </c>
      <c r="B51" s="2" t="str">
        <f>"2016-08-20"</f>
        <v>2016-08-20</v>
      </c>
      <c r="C51">
        <v>14</v>
      </c>
      <c r="D51">
        <f t="shared" si="5"/>
        <v>55</v>
      </c>
      <c r="E51">
        <v>32</v>
      </c>
      <c r="G51" t="str">
        <f t="shared" si="3"/>
        <v>insert into game (matchid, matchdate, game_type, country) values (641, '2016-08-20', 14, 55);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'2012'!A191 + 1</f>
        <v>2617</v>
      </c>
      <c r="B54" s="3">
        <f>A20</f>
        <v>610</v>
      </c>
      <c r="C54" s="3">
        <v>964</v>
      </c>
      <c r="D54" s="3" t="s">
        <v>9</v>
      </c>
      <c r="E54" s="3" t="s">
        <v>9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(2617, 610, 964, null, null, 2);</v>
      </c>
    </row>
    <row r="55" spans="1:7" x14ac:dyDescent="0.25">
      <c r="A55" s="3">
        <f>A54+1</f>
        <v>2618</v>
      </c>
      <c r="B55" s="3">
        <f>B54</f>
        <v>610</v>
      </c>
      <c r="C55" s="3">
        <v>964</v>
      </c>
      <c r="D55" s="3" t="s">
        <v>9</v>
      </c>
      <c r="E55" s="3" t="s">
        <v>9</v>
      </c>
      <c r="F55" s="3">
        <v>1</v>
      </c>
      <c r="G55" s="3" t="str">
        <f t="shared" si="6"/>
        <v>insert into game_score (id, matchid, squad, goals, points, time_type) values (2618, 610, 964, null, null, 1);</v>
      </c>
    </row>
    <row r="56" spans="1:7" x14ac:dyDescent="0.25">
      <c r="A56" s="3">
        <f t="shared" ref="A56:A119" si="7">A55+1</f>
        <v>2619</v>
      </c>
      <c r="B56" s="3">
        <f>B54</f>
        <v>610</v>
      </c>
      <c r="C56" s="3">
        <v>45</v>
      </c>
      <c r="D56" s="3" t="s">
        <v>9</v>
      </c>
      <c r="E56" s="3" t="s">
        <v>9</v>
      </c>
      <c r="F56" s="3">
        <v>2</v>
      </c>
      <c r="G56" s="3" t="str">
        <f t="shared" si="6"/>
        <v>insert into game_score (id, matchid, squad, goals, points, time_type) values (2619, 610, 45, null, null, 2);</v>
      </c>
    </row>
    <row r="57" spans="1:7" x14ac:dyDescent="0.25">
      <c r="A57" s="3">
        <f t="shared" si="7"/>
        <v>2620</v>
      </c>
      <c r="B57" s="3">
        <f>B54</f>
        <v>610</v>
      </c>
      <c r="C57" s="3">
        <v>45</v>
      </c>
      <c r="D57" s="3" t="s">
        <v>9</v>
      </c>
      <c r="E57" s="3" t="s">
        <v>9</v>
      </c>
      <c r="F57" s="3">
        <v>1</v>
      </c>
      <c r="G57" s="3" t="str">
        <f t="shared" si="6"/>
        <v>insert into game_score (id, matchid, squad, goals, points, time_type) values (2620, 610, 45, null, null, 1);</v>
      </c>
    </row>
    <row r="58" spans="1:7" x14ac:dyDescent="0.25">
      <c r="A58" s="4">
        <f t="shared" si="7"/>
        <v>2621</v>
      </c>
      <c r="B58" s="4">
        <f>B54+1</f>
        <v>611</v>
      </c>
      <c r="C58" s="4">
        <v>55</v>
      </c>
      <c r="D58" s="4" t="s">
        <v>9</v>
      </c>
      <c r="E58" s="4" t="s">
        <v>9</v>
      </c>
      <c r="F58" s="4">
        <v>2</v>
      </c>
      <c r="G58" s="4" t="str">
        <f t="shared" si="6"/>
        <v>insert into game_score (id, matchid, squad, goals, points, time_type) values (2621, 611, 55, null, null, 2);</v>
      </c>
    </row>
    <row r="59" spans="1:7" x14ac:dyDescent="0.25">
      <c r="A59" s="4">
        <f t="shared" si="7"/>
        <v>2622</v>
      </c>
      <c r="B59" s="4">
        <f>B58</f>
        <v>611</v>
      </c>
      <c r="C59" s="4">
        <v>55</v>
      </c>
      <c r="D59" s="4" t="s">
        <v>9</v>
      </c>
      <c r="E59" s="4" t="s">
        <v>9</v>
      </c>
      <c r="F59" s="4">
        <v>1</v>
      </c>
      <c r="G59" s="4" t="str">
        <f t="shared" si="6"/>
        <v>insert into game_score (id, matchid, squad, goals, points, time_type) values (2622, 611, 55, null, null, 1);</v>
      </c>
    </row>
    <row r="60" spans="1:7" x14ac:dyDescent="0.25">
      <c r="A60" s="4">
        <f t="shared" si="7"/>
        <v>2623</v>
      </c>
      <c r="B60" s="4">
        <f>B58</f>
        <v>611</v>
      </c>
      <c r="C60" s="4">
        <v>27</v>
      </c>
      <c r="D60" s="4" t="s">
        <v>9</v>
      </c>
      <c r="E60" s="4" t="s">
        <v>9</v>
      </c>
      <c r="F60" s="4">
        <v>2</v>
      </c>
      <c r="G60" s="4" t="str">
        <f t="shared" si="6"/>
        <v>insert into game_score (id, matchid, squad, goals, points, time_type) values (2623, 611, 27, null, null, 2);</v>
      </c>
    </row>
    <row r="61" spans="1:7" x14ac:dyDescent="0.25">
      <c r="A61" s="4">
        <f t="shared" si="7"/>
        <v>2624</v>
      </c>
      <c r="B61" s="4">
        <f>B58</f>
        <v>611</v>
      </c>
      <c r="C61" s="4">
        <v>27</v>
      </c>
      <c r="D61" s="4" t="s">
        <v>9</v>
      </c>
      <c r="E61" s="4" t="s">
        <v>9</v>
      </c>
      <c r="F61" s="4">
        <v>1</v>
      </c>
      <c r="G61" s="4" t="str">
        <f t="shared" si="6"/>
        <v>insert into game_score (id, matchid, squad, goals, points, time_type) values (2624, 611, 27, null, null, 1);</v>
      </c>
    </row>
    <row r="62" spans="1:7" x14ac:dyDescent="0.25">
      <c r="A62" s="3">
        <f t="shared" si="7"/>
        <v>2625</v>
      </c>
      <c r="B62" s="3">
        <f>B58+1</f>
        <v>612</v>
      </c>
      <c r="C62" s="3">
        <v>45</v>
      </c>
      <c r="D62" s="3" t="s">
        <v>9</v>
      </c>
      <c r="E62" s="3" t="s">
        <v>9</v>
      </c>
      <c r="F62" s="3">
        <v>2</v>
      </c>
      <c r="G62" s="3" t="str">
        <f t="shared" si="6"/>
        <v>insert into game_score (id, matchid, squad, goals, points, time_type) values (2625, 612, 45, null, null, 2);</v>
      </c>
    </row>
    <row r="63" spans="1:7" x14ac:dyDescent="0.25">
      <c r="A63" s="3">
        <f t="shared" si="7"/>
        <v>2626</v>
      </c>
      <c r="B63" s="3">
        <f>B62</f>
        <v>612</v>
      </c>
      <c r="C63" s="3">
        <v>45</v>
      </c>
      <c r="D63" s="3" t="s">
        <v>9</v>
      </c>
      <c r="E63" s="3" t="s">
        <v>9</v>
      </c>
      <c r="F63" s="3">
        <v>1</v>
      </c>
      <c r="G63" s="3" t="str">
        <f t="shared" si="6"/>
        <v>insert into game_score (id, matchid, squad, goals, points, time_type) values (2626, 612, 45, null, null, 1);</v>
      </c>
    </row>
    <row r="64" spans="1:7" x14ac:dyDescent="0.25">
      <c r="A64" s="3">
        <f t="shared" si="7"/>
        <v>2627</v>
      </c>
      <c r="B64" s="3">
        <f>B62</f>
        <v>612</v>
      </c>
      <c r="C64" s="3">
        <v>27</v>
      </c>
      <c r="D64" s="3" t="s">
        <v>9</v>
      </c>
      <c r="E64" s="3" t="s">
        <v>9</v>
      </c>
      <c r="F64" s="3">
        <v>2</v>
      </c>
      <c r="G64" s="3" t="str">
        <f t="shared" si="6"/>
        <v>insert into game_score (id, matchid, squad, goals, points, time_type) values (2627, 612, 27, null, null, 2);</v>
      </c>
    </row>
    <row r="65" spans="1:7" x14ac:dyDescent="0.25">
      <c r="A65" s="3">
        <f t="shared" si="7"/>
        <v>2628</v>
      </c>
      <c r="B65" s="3">
        <f>B62</f>
        <v>612</v>
      </c>
      <c r="C65" s="3">
        <v>27</v>
      </c>
      <c r="D65" s="3" t="s">
        <v>9</v>
      </c>
      <c r="E65" s="3" t="s">
        <v>9</v>
      </c>
      <c r="F65" s="3">
        <v>1</v>
      </c>
      <c r="G65" s="3" t="str">
        <f t="shared" si="6"/>
        <v>insert into game_score (id, matchid, squad, goals, points, time_type) values (2628, 612, 27, null, null, 1);</v>
      </c>
    </row>
    <row r="66" spans="1:7" x14ac:dyDescent="0.25">
      <c r="A66" s="4">
        <f t="shared" si="7"/>
        <v>2629</v>
      </c>
      <c r="B66" s="4">
        <f>B62+1</f>
        <v>613</v>
      </c>
      <c r="C66" s="4">
        <v>55</v>
      </c>
      <c r="D66" s="4" t="s">
        <v>9</v>
      </c>
      <c r="E66" s="4" t="s">
        <v>9</v>
      </c>
      <c r="F66" s="4">
        <v>2</v>
      </c>
      <c r="G66" s="4" t="str">
        <f t="shared" si="6"/>
        <v>insert into game_score (id, matchid, squad, goals, points, time_type) values (2629, 613, 55, null, null, 2);</v>
      </c>
    </row>
    <row r="67" spans="1:7" x14ac:dyDescent="0.25">
      <c r="A67" s="4">
        <f t="shared" si="7"/>
        <v>2630</v>
      </c>
      <c r="B67" s="4">
        <f>B66</f>
        <v>613</v>
      </c>
      <c r="C67" s="4">
        <v>55</v>
      </c>
      <c r="D67" s="4" t="s">
        <v>9</v>
      </c>
      <c r="E67" s="4" t="s">
        <v>9</v>
      </c>
      <c r="F67" s="4">
        <v>1</v>
      </c>
      <c r="G67" s="4" t="str">
        <f t="shared" si="6"/>
        <v>insert into game_score (id, matchid, squad, goals, points, time_type) values (2630, 613, 55, null, null, 1);</v>
      </c>
    </row>
    <row r="68" spans="1:7" x14ac:dyDescent="0.25">
      <c r="A68" s="4">
        <f t="shared" si="7"/>
        <v>2631</v>
      </c>
      <c r="B68" s="4">
        <f>B66</f>
        <v>613</v>
      </c>
      <c r="C68" s="4">
        <v>964</v>
      </c>
      <c r="D68" s="4" t="s">
        <v>9</v>
      </c>
      <c r="E68" s="4" t="s">
        <v>9</v>
      </c>
      <c r="F68" s="4">
        <v>2</v>
      </c>
      <c r="G68" s="4" t="str">
        <f t="shared" si="6"/>
        <v>insert into game_score (id, matchid, squad, goals, points, time_type) values (2631, 613, 964, null, null, 2);</v>
      </c>
    </row>
    <row r="69" spans="1:7" x14ac:dyDescent="0.25">
      <c r="A69" s="4">
        <f t="shared" si="7"/>
        <v>2632</v>
      </c>
      <c r="B69" s="4">
        <f>B66</f>
        <v>613</v>
      </c>
      <c r="C69" s="4">
        <v>964</v>
      </c>
      <c r="D69" s="4" t="s">
        <v>9</v>
      </c>
      <c r="E69" s="4" t="s">
        <v>9</v>
      </c>
      <c r="F69" s="4">
        <v>1</v>
      </c>
      <c r="G69" s="4" t="str">
        <f t="shared" si="6"/>
        <v>insert into game_score (id, matchid, squad, goals, points, time_type) values (2632, 613, 964, null, null, 1);</v>
      </c>
    </row>
    <row r="70" spans="1:7" x14ac:dyDescent="0.25">
      <c r="A70" s="3">
        <f t="shared" si="7"/>
        <v>2633</v>
      </c>
      <c r="B70" s="3">
        <f>B66+1</f>
        <v>614</v>
      </c>
      <c r="C70" s="3">
        <v>45</v>
      </c>
      <c r="D70" s="3" t="s">
        <v>9</v>
      </c>
      <c r="E70" s="3" t="s">
        <v>9</v>
      </c>
      <c r="F70" s="3">
        <v>2</v>
      </c>
      <c r="G70" s="3" t="str">
        <f t="shared" si="6"/>
        <v>insert into game_score (id, matchid, squad, goals, points, time_type) values (2633, 614, 45, null, null, 2);</v>
      </c>
    </row>
    <row r="71" spans="1:7" x14ac:dyDescent="0.25">
      <c r="A71" s="3">
        <f t="shared" si="7"/>
        <v>2634</v>
      </c>
      <c r="B71" s="3">
        <f>B70</f>
        <v>614</v>
      </c>
      <c r="C71" s="3">
        <v>45</v>
      </c>
      <c r="D71" s="3" t="s">
        <v>9</v>
      </c>
      <c r="E71" s="3" t="s">
        <v>9</v>
      </c>
      <c r="F71" s="3">
        <v>1</v>
      </c>
      <c r="G71" s="3" t="str">
        <f t="shared" si="6"/>
        <v>insert into game_score (id, matchid, squad, goals, points, time_type) values (2634, 614, 45, null, null, 1);</v>
      </c>
    </row>
    <row r="72" spans="1:7" x14ac:dyDescent="0.25">
      <c r="A72" s="3">
        <f t="shared" si="7"/>
        <v>2635</v>
      </c>
      <c r="B72" s="3">
        <f>B70</f>
        <v>614</v>
      </c>
      <c r="C72" s="3">
        <v>55</v>
      </c>
      <c r="D72" s="3" t="s">
        <v>9</v>
      </c>
      <c r="E72" s="3" t="s">
        <v>9</v>
      </c>
      <c r="F72" s="3">
        <v>2</v>
      </c>
      <c r="G72" s="3" t="str">
        <f t="shared" si="6"/>
        <v>insert into game_score (id, matchid, squad, goals, points, time_type) values (2635, 614, 55, null, null, 2);</v>
      </c>
    </row>
    <row r="73" spans="1:7" x14ac:dyDescent="0.25">
      <c r="A73" s="3">
        <f t="shared" si="7"/>
        <v>2636</v>
      </c>
      <c r="B73" s="3">
        <f>B70</f>
        <v>614</v>
      </c>
      <c r="C73" s="3">
        <v>55</v>
      </c>
      <c r="D73" s="3" t="s">
        <v>9</v>
      </c>
      <c r="E73" s="3" t="s">
        <v>9</v>
      </c>
      <c r="F73" s="3">
        <v>1</v>
      </c>
      <c r="G73" s="3" t="str">
        <f t="shared" si="6"/>
        <v>insert into game_score (id, matchid, squad, goals, points, time_type) values (2636, 614, 55, null, null, 1);</v>
      </c>
    </row>
    <row r="74" spans="1:7" x14ac:dyDescent="0.25">
      <c r="A74" s="4">
        <f t="shared" si="7"/>
        <v>2637</v>
      </c>
      <c r="B74" s="4">
        <f>B70+1</f>
        <v>615</v>
      </c>
      <c r="C74" s="4">
        <v>27</v>
      </c>
      <c r="D74" s="4" t="s">
        <v>9</v>
      </c>
      <c r="E74" s="4" t="s">
        <v>9</v>
      </c>
      <c r="F74" s="4">
        <v>2</v>
      </c>
      <c r="G74" s="4" t="str">
        <f t="shared" si="6"/>
        <v>insert into game_score (id, matchid, squad, goals, points, time_type) values (2637, 615, 27, null, null, 2);</v>
      </c>
    </row>
    <row r="75" spans="1:7" x14ac:dyDescent="0.25">
      <c r="A75" s="4">
        <f t="shared" si="7"/>
        <v>2638</v>
      </c>
      <c r="B75" s="4">
        <f>B74</f>
        <v>615</v>
      </c>
      <c r="C75" s="4">
        <v>27</v>
      </c>
      <c r="D75" s="4" t="s">
        <v>9</v>
      </c>
      <c r="E75" s="4" t="s">
        <v>9</v>
      </c>
      <c r="F75" s="4">
        <v>1</v>
      </c>
      <c r="G75" s="4" t="str">
        <f t="shared" si="6"/>
        <v>insert into game_score (id, matchid, squad, goals, points, time_type) values (2638, 615, 27, null, null, 1);</v>
      </c>
    </row>
    <row r="76" spans="1:7" x14ac:dyDescent="0.25">
      <c r="A76" s="4">
        <f t="shared" si="7"/>
        <v>2639</v>
      </c>
      <c r="B76" s="4">
        <f>B74</f>
        <v>615</v>
      </c>
      <c r="C76" s="4">
        <v>964</v>
      </c>
      <c r="D76" s="4" t="s">
        <v>9</v>
      </c>
      <c r="E76" s="4" t="s">
        <v>9</v>
      </c>
      <c r="F76" s="4">
        <v>2</v>
      </c>
      <c r="G76" s="4" t="str">
        <f t="shared" si="6"/>
        <v>insert into game_score (id, matchid, squad, goals, points, time_type) values (2639, 615, 964, null, null, 2);</v>
      </c>
    </row>
    <row r="77" spans="1:7" x14ac:dyDescent="0.25">
      <c r="A77" s="4">
        <f t="shared" si="7"/>
        <v>2640</v>
      </c>
      <c r="B77" s="4">
        <f>B74</f>
        <v>615</v>
      </c>
      <c r="C77" s="4">
        <v>964</v>
      </c>
      <c r="D77" s="4" t="s">
        <v>9</v>
      </c>
      <c r="E77" s="4" t="s">
        <v>9</v>
      </c>
      <c r="F77" s="4">
        <v>1</v>
      </c>
      <c r="G77" s="4" t="str">
        <f t="shared" si="6"/>
        <v>insert into game_score (id, matchid, squad, goals, points, time_type) values (2640, 615, 964, null, null, 1);</v>
      </c>
    </row>
    <row r="78" spans="1:7" x14ac:dyDescent="0.25">
      <c r="A78" s="3">
        <f t="shared" si="7"/>
        <v>2641</v>
      </c>
      <c r="B78" s="3">
        <f>B74+1</f>
        <v>616</v>
      </c>
      <c r="C78" s="3">
        <v>46</v>
      </c>
      <c r="D78" s="3" t="s">
        <v>9</v>
      </c>
      <c r="E78" s="3" t="s">
        <v>9</v>
      </c>
      <c r="F78" s="3">
        <v>2</v>
      </c>
      <c r="G78" s="3" t="str">
        <f t="shared" si="6"/>
        <v>insert into game_score (id, matchid, squad, goals, points, time_type) values (2641, 616, 46, null, null, 2);</v>
      </c>
    </row>
    <row r="79" spans="1:7" x14ac:dyDescent="0.25">
      <c r="A79" s="3">
        <f t="shared" si="7"/>
        <v>2642</v>
      </c>
      <c r="B79" s="3">
        <f>B78</f>
        <v>616</v>
      </c>
      <c r="C79" s="3">
        <v>46</v>
      </c>
      <c r="D79" s="3" t="s">
        <v>9</v>
      </c>
      <c r="E79" s="3" t="s">
        <v>9</v>
      </c>
      <c r="F79" s="3">
        <v>1</v>
      </c>
      <c r="G79" s="3" t="str">
        <f t="shared" si="6"/>
        <v>insert into game_score (id, matchid, squad, goals, points, time_type) values (2642, 616, 46, null, null, 1);</v>
      </c>
    </row>
    <row r="80" spans="1:7" x14ac:dyDescent="0.25">
      <c r="A80" s="3">
        <f t="shared" si="7"/>
        <v>2643</v>
      </c>
      <c r="B80" s="3">
        <f>B78</f>
        <v>616</v>
      </c>
      <c r="C80" s="3">
        <v>57</v>
      </c>
      <c r="D80" s="3" t="s">
        <v>9</v>
      </c>
      <c r="E80" s="3" t="s">
        <v>9</v>
      </c>
      <c r="F80" s="3">
        <v>2</v>
      </c>
      <c r="G80" s="3" t="str">
        <f t="shared" si="6"/>
        <v>insert into game_score (id, matchid, squad, goals, points, time_type) values (2643, 616, 57, null, null, 2);</v>
      </c>
    </row>
    <row r="81" spans="1:7" x14ac:dyDescent="0.25">
      <c r="A81" s="3">
        <f t="shared" si="7"/>
        <v>2644</v>
      </c>
      <c r="B81" s="3">
        <f>B78</f>
        <v>616</v>
      </c>
      <c r="C81" s="3">
        <v>57</v>
      </c>
      <c r="D81" s="3" t="s">
        <v>9</v>
      </c>
      <c r="E81" s="3" t="s">
        <v>9</v>
      </c>
      <c r="F81" s="3">
        <v>1</v>
      </c>
      <c r="G81" s="3" t="str">
        <f t="shared" si="6"/>
        <v>insert into game_score (id, matchid, squad, goals, points, time_type) values (2644, 616, 57, null, null, 1);</v>
      </c>
    </row>
    <row r="82" spans="1:7" x14ac:dyDescent="0.25">
      <c r="A82" s="4">
        <f t="shared" si="7"/>
        <v>2645</v>
      </c>
      <c r="B82" s="4">
        <f>B78+1</f>
        <v>617</v>
      </c>
      <c r="C82" s="4">
        <v>234</v>
      </c>
      <c r="D82" s="4" t="s">
        <v>9</v>
      </c>
      <c r="E82" s="4" t="s">
        <v>9</v>
      </c>
      <c r="F82" s="4">
        <v>2</v>
      </c>
      <c r="G82" s="4" t="str">
        <f t="shared" si="6"/>
        <v>insert into game_score (id, matchid, squad, goals, points, time_type) values (2645, 617, 234, null, null, 2);</v>
      </c>
    </row>
    <row r="83" spans="1:7" x14ac:dyDescent="0.25">
      <c r="A83" s="4">
        <f t="shared" si="7"/>
        <v>2646</v>
      </c>
      <c r="B83" s="4">
        <f>B82</f>
        <v>617</v>
      </c>
      <c r="C83" s="4">
        <v>234</v>
      </c>
      <c r="D83" s="4" t="s">
        <v>9</v>
      </c>
      <c r="E83" s="4" t="s">
        <v>9</v>
      </c>
      <c r="F83" s="4">
        <v>1</v>
      </c>
      <c r="G83" s="4" t="str">
        <f t="shared" si="6"/>
        <v>insert into game_score (id, matchid, squad, goals, points, time_type) values (2646, 617, 234, null, null, 1);</v>
      </c>
    </row>
    <row r="84" spans="1:7" x14ac:dyDescent="0.25">
      <c r="A84" s="4">
        <f t="shared" si="7"/>
        <v>2647</v>
      </c>
      <c r="B84" s="4">
        <f>B82</f>
        <v>617</v>
      </c>
      <c r="C84" s="4">
        <v>81</v>
      </c>
      <c r="D84" s="4" t="s">
        <v>9</v>
      </c>
      <c r="E84" s="4" t="s">
        <v>9</v>
      </c>
      <c r="F84" s="4">
        <v>2</v>
      </c>
      <c r="G84" s="4" t="str">
        <f t="shared" si="6"/>
        <v>insert into game_score (id, matchid, squad, goals, points, time_type) values (2647, 617, 81, null, null, 2);</v>
      </c>
    </row>
    <row r="85" spans="1:7" x14ac:dyDescent="0.25">
      <c r="A85" s="4">
        <f t="shared" si="7"/>
        <v>2648</v>
      </c>
      <c r="B85" s="4">
        <f>B82</f>
        <v>617</v>
      </c>
      <c r="C85" s="4">
        <v>81</v>
      </c>
      <c r="D85" s="4" t="s">
        <v>9</v>
      </c>
      <c r="E85" s="4" t="s">
        <v>9</v>
      </c>
      <c r="F85" s="4">
        <v>1</v>
      </c>
      <c r="G85" s="4" t="str">
        <f t="shared" si="6"/>
        <v>insert into game_score (id, matchid, squad, goals, points, time_type) values (2648, 617, 81, null, null, 1);</v>
      </c>
    </row>
    <row r="86" spans="1:7" x14ac:dyDescent="0.25">
      <c r="A86" s="3">
        <f t="shared" si="7"/>
        <v>2649</v>
      </c>
      <c r="B86" s="3">
        <f>B82+1</f>
        <v>618</v>
      </c>
      <c r="C86" s="3">
        <v>46</v>
      </c>
      <c r="D86" s="3" t="s">
        <v>9</v>
      </c>
      <c r="E86" s="3" t="s">
        <v>9</v>
      </c>
      <c r="F86" s="3">
        <v>2</v>
      </c>
      <c r="G86" s="3" t="str">
        <f t="shared" si="6"/>
        <v>insert into game_score (id, matchid, squad, goals, points, time_type) values (2649, 618, 46, null, null, 2);</v>
      </c>
    </row>
    <row r="87" spans="1:7" x14ac:dyDescent="0.25">
      <c r="A87" s="3">
        <f t="shared" si="7"/>
        <v>2650</v>
      </c>
      <c r="B87" s="3">
        <f>B86</f>
        <v>618</v>
      </c>
      <c r="C87" s="3">
        <v>46</v>
      </c>
      <c r="D87" s="3" t="s">
        <v>9</v>
      </c>
      <c r="E87" s="3" t="s">
        <v>9</v>
      </c>
      <c r="F87" s="3">
        <v>1</v>
      </c>
      <c r="G87" s="3" t="str">
        <f t="shared" si="6"/>
        <v>insert into game_score (id, matchid, squad, goals, points, time_type) values (2650, 618, 46, null, null, 1);</v>
      </c>
    </row>
    <row r="88" spans="1:7" x14ac:dyDescent="0.25">
      <c r="A88" s="3">
        <f t="shared" si="7"/>
        <v>2651</v>
      </c>
      <c r="B88" s="3">
        <f>B86</f>
        <v>618</v>
      </c>
      <c r="C88" s="3">
        <v>234</v>
      </c>
      <c r="D88" s="3" t="s">
        <v>9</v>
      </c>
      <c r="E88" s="3" t="s">
        <v>9</v>
      </c>
      <c r="F88" s="3">
        <v>2</v>
      </c>
      <c r="G88" s="3" t="str">
        <f t="shared" si="6"/>
        <v>insert into game_score (id, matchid, squad, goals, points, time_type) values (2651, 618, 234, null, null, 2);</v>
      </c>
    </row>
    <row r="89" spans="1:7" x14ac:dyDescent="0.25">
      <c r="A89" s="3">
        <f t="shared" si="7"/>
        <v>2652</v>
      </c>
      <c r="B89" s="3">
        <f>B86</f>
        <v>618</v>
      </c>
      <c r="C89" s="3">
        <v>234</v>
      </c>
      <c r="D89" s="3" t="s">
        <v>9</v>
      </c>
      <c r="E89" s="3" t="s">
        <v>9</v>
      </c>
      <c r="F89" s="3">
        <v>1</v>
      </c>
      <c r="G89" s="3" t="str">
        <f t="shared" si="6"/>
        <v>insert into game_score (id, matchid, squad, goals, points, time_type) values (2652, 618, 234, null, null, 1);</v>
      </c>
    </row>
    <row r="90" spans="1:7" x14ac:dyDescent="0.25">
      <c r="A90" s="4">
        <f t="shared" si="7"/>
        <v>2653</v>
      </c>
      <c r="B90" s="4">
        <f>B86+1</f>
        <v>619</v>
      </c>
      <c r="C90" s="4">
        <v>81</v>
      </c>
      <c r="D90" s="4" t="s">
        <v>9</v>
      </c>
      <c r="E90" s="4" t="s">
        <v>9</v>
      </c>
      <c r="F90" s="4">
        <v>2</v>
      </c>
      <c r="G90" s="4" t="str">
        <f t="shared" si="6"/>
        <v>insert into game_score (id, matchid, squad, goals, points, time_type) values (2653, 619, 81, null, null, 2);</v>
      </c>
    </row>
    <row r="91" spans="1:7" x14ac:dyDescent="0.25">
      <c r="A91" s="4">
        <f t="shared" si="7"/>
        <v>2654</v>
      </c>
      <c r="B91" s="4">
        <f>B90</f>
        <v>619</v>
      </c>
      <c r="C91" s="4">
        <v>81</v>
      </c>
      <c r="D91" s="4" t="s">
        <v>9</v>
      </c>
      <c r="E91" s="4" t="s">
        <v>9</v>
      </c>
      <c r="F91" s="4">
        <v>1</v>
      </c>
      <c r="G91" s="4" t="str">
        <f t="shared" si="6"/>
        <v>insert into game_score (id, matchid, squad, goals, points, time_type) values (2654, 619, 81, null, null, 1);</v>
      </c>
    </row>
    <row r="92" spans="1:7" x14ac:dyDescent="0.25">
      <c r="A92" s="4">
        <f t="shared" si="7"/>
        <v>2655</v>
      </c>
      <c r="B92" s="4">
        <f>B90</f>
        <v>619</v>
      </c>
      <c r="C92" s="4">
        <v>57</v>
      </c>
      <c r="D92" s="4" t="s">
        <v>9</v>
      </c>
      <c r="E92" s="4" t="s">
        <v>9</v>
      </c>
      <c r="F92" s="4">
        <v>2</v>
      </c>
      <c r="G92" s="4" t="str">
        <f t="shared" si="6"/>
        <v>insert into game_score (id, matchid, squad, goals, points, time_type) values (2655, 619, 57, null, null, 2);</v>
      </c>
    </row>
    <row r="93" spans="1:7" x14ac:dyDescent="0.25">
      <c r="A93" s="4">
        <f t="shared" si="7"/>
        <v>2656</v>
      </c>
      <c r="B93" s="4">
        <f>B90</f>
        <v>619</v>
      </c>
      <c r="C93" s="4">
        <v>57</v>
      </c>
      <c r="D93" s="4" t="s">
        <v>9</v>
      </c>
      <c r="E93" s="4" t="s">
        <v>9</v>
      </c>
      <c r="F93" s="4">
        <v>1</v>
      </c>
      <c r="G93" s="4" t="str">
        <f t="shared" si="6"/>
        <v>insert into game_score (id, matchid, squad, goals, points, time_type) values (2656, 619, 57, null, null, 1);</v>
      </c>
    </row>
    <row r="94" spans="1:7" x14ac:dyDescent="0.25">
      <c r="A94" s="3">
        <f t="shared" si="7"/>
        <v>2657</v>
      </c>
      <c r="B94" s="3">
        <f>B90+1</f>
        <v>620</v>
      </c>
      <c r="C94" s="3">
        <v>81</v>
      </c>
      <c r="D94" s="3" t="s">
        <v>9</v>
      </c>
      <c r="E94" s="3" t="s">
        <v>9</v>
      </c>
      <c r="F94" s="3">
        <v>2</v>
      </c>
      <c r="G94" s="3" t="str">
        <f t="shared" si="6"/>
        <v>insert into game_score (id, matchid, squad, goals, points, time_type) values (2657, 620, 81, null, null, 2);</v>
      </c>
    </row>
    <row r="95" spans="1:7" x14ac:dyDescent="0.25">
      <c r="A95" s="3">
        <f t="shared" si="7"/>
        <v>2658</v>
      </c>
      <c r="B95" s="3">
        <f>B94</f>
        <v>620</v>
      </c>
      <c r="C95" s="3">
        <v>81</v>
      </c>
      <c r="D95" s="3" t="s">
        <v>9</v>
      </c>
      <c r="E95" s="3" t="s">
        <v>9</v>
      </c>
      <c r="F95" s="3">
        <v>1</v>
      </c>
      <c r="G95" s="3" t="str">
        <f t="shared" si="6"/>
        <v>insert into game_score (id, matchid, squad, goals, points, time_type) values (2658, 620, 81, null, null, 1);</v>
      </c>
    </row>
    <row r="96" spans="1:7" x14ac:dyDescent="0.25">
      <c r="A96" s="3">
        <f t="shared" si="7"/>
        <v>2659</v>
      </c>
      <c r="B96" s="3">
        <f>B94</f>
        <v>620</v>
      </c>
      <c r="C96" s="3">
        <v>46</v>
      </c>
      <c r="D96" s="3" t="s">
        <v>9</v>
      </c>
      <c r="E96" s="3" t="s">
        <v>9</v>
      </c>
      <c r="F96" s="3">
        <v>2</v>
      </c>
      <c r="G96" s="3" t="str">
        <f t="shared" si="6"/>
        <v>insert into game_score (id, matchid, squad, goals, points, time_type) values (2659, 620, 46, null, null, 2);</v>
      </c>
    </row>
    <row r="97" spans="1:7" x14ac:dyDescent="0.25">
      <c r="A97" s="3">
        <f t="shared" si="7"/>
        <v>2660</v>
      </c>
      <c r="B97" s="3">
        <f>B94</f>
        <v>620</v>
      </c>
      <c r="C97" s="3">
        <v>46</v>
      </c>
      <c r="D97" s="3" t="s">
        <v>9</v>
      </c>
      <c r="E97" s="3" t="s">
        <v>9</v>
      </c>
      <c r="F97" s="3">
        <v>1</v>
      </c>
      <c r="G97" s="3" t="str">
        <f t="shared" si="6"/>
        <v>insert into game_score (id, matchid, squad, goals, points, time_type) values (2660, 620, 46, null, null, 1);</v>
      </c>
    </row>
    <row r="98" spans="1:7" x14ac:dyDescent="0.25">
      <c r="A98" s="4">
        <f t="shared" si="7"/>
        <v>2661</v>
      </c>
      <c r="B98" s="4">
        <f>B94+1</f>
        <v>621</v>
      </c>
      <c r="C98" s="4">
        <v>57</v>
      </c>
      <c r="D98" s="4" t="s">
        <v>9</v>
      </c>
      <c r="E98" s="4" t="s">
        <v>9</v>
      </c>
      <c r="F98" s="4">
        <v>2</v>
      </c>
      <c r="G98" s="4" t="str">
        <f t="shared" si="6"/>
        <v>insert into game_score (id, matchid, squad, goals, points, time_type) values (2661, 621, 57, null, null, 2);</v>
      </c>
    </row>
    <row r="99" spans="1:7" x14ac:dyDescent="0.25">
      <c r="A99" s="4">
        <f t="shared" si="7"/>
        <v>2662</v>
      </c>
      <c r="B99" s="4">
        <f>B98</f>
        <v>621</v>
      </c>
      <c r="C99" s="4">
        <v>57</v>
      </c>
      <c r="D99" s="4" t="s">
        <v>9</v>
      </c>
      <c r="E99" s="4" t="s">
        <v>9</v>
      </c>
      <c r="F99" s="4">
        <v>1</v>
      </c>
      <c r="G99" s="4" t="str">
        <f t="shared" si="6"/>
        <v>insert into game_score (id, matchid, squad, goals, points, time_type) values (2662, 621, 57, null, null, 1);</v>
      </c>
    </row>
    <row r="100" spans="1:7" x14ac:dyDescent="0.25">
      <c r="A100" s="4">
        <f t="shared" si="7"/>
        <v>2663</v>
      </c>
      <c r="B100" s="4">
        <f>B98</f>
        <v>621</v>
      </c>
      <c r="C100" s="4">
        <v>234</v>
      </c>
      <c r="D100" s="4" t="s">
        <v>9</v>
      </c>
      <c r="E100" s="4" t="s">
        <v>9</v>
      </c>
      <c r="F100" s="4">
        <v>2</v>
      </c>
      <c r="G100" s="4" t="str">
        <f t="shared" si="6"/>
        <v>insert into game_score (id, matchid, squad, goals, points, time_type) values (2663, 621, 234, null, null, 2);</v>
      </c>
    </row>
    <row r="101" spans="1:7" x14ac:dyDescent="0.25">
      <c r="A101" s="4">
        <f t="shared" si="7"/>
        <v>2664</v>
      </c>
      <c r="B101" s="4">
        <f>B98</f>
        <v>621</v>
      </c>
      <c r="C101" s="4">
        <v>234</v>
      </c>
      <c r="D101" s="4" t="s">
        <v>9</v>
      </c>
      <c r="E101" s="4" t="s">
        <v>9</v>
      </c>
      <c r="F101" s="4">
        <v>1</v>
      </c>
      <c r="G101" s="4" t="str">
        <f t="shared" si="6"/>
        <v>insert into game_score (id, matchid, squad, goals, points, time_type) values (2664, 621, 234, null, null, 1);</v>
      </c>
    </row>
    <row r="102" spans="1:7" x14ac:dyDescent="0.25">
      <c r="A102" s="3">
        <f t="shared" si="7"/>
        <v>2665</v>
      </c>
      <c r="B102" s="3">
        <f>B98+1</f>
        <v>622</v>
      </c>
      <c r="C102" s="3">
        <v>679</v>
      </c>
      <c r="D102" s="3" t="s">
        <v>9</v>
      </c>
      <c r="E102" s="3" t="s">
        <v>9</v>
      </c>
      <c r="F102" s="3">
        <v>2</v>
      </c>
      <c r="G102" s="3" t="str">
        <f t="shared" si="6"/>
        <v>insert into game_score (id, matchid, squad, goals, points, time_type) values (2665, 622, 679, null, null, 2);</v>
      </c>
    </row>
    <row r="103" spans="1:7" x14ac:dyDescent="0.25">
      <c r="A103" s="3">
        <f t="shared" si="7"/>
        <v>2666</v>
      </c>
      <c r="B103" s="3">
        <f>B102</f>
        <v>622</v>
      </c>
      <c r="C103" s="3">
        <v>679</v>
      </c>
      <c r="D103" s="3" t="s">
        <v>9</v>
      </c>
      <c r="E103" s="3" t="s">
        <v>9</v>
      </c>
      <c r="F103" s="3">
        <v>1</v>
      </c>
      <c r="G103" s="3" t="str">
        <f t="shared" si="6"/>
        <v>insert into game_score (id, matchid, squad, goals, points, time_type) values (2666, 622, 679, null, null, 1);</v>
      </c>
    </row>
    <row r="104" spans="1:7" x14ac:dyDescent="0.25">
      <c r="A104" s="3">
        <f t="shared" si="7"/>
        <v>2667</v>
      </c>
      <c r="B104" s="3">
        <f>B102</f>
        <v>622</v>
      </c>
      <c r="C104" s="3">
        <v>82</v>
      </c>
      <c r="D104" s="3" t="s">
        <v>9</v>
      </c>
      <c r="E104" s="3" t="s">
        <v>9</v>
      </c>
      <c r="F104" s="3">
        <v>2</v>
      </c>
      <c r="G104" s="3" t="str">
        <f t="shared" si="6"/>
        <v>insert into game_score (id, matchid, squad, goals, points, time_type) values (2667, 622, 82, null, null, 2);</v>
      </c>
    </row>
    <row r="105" spans="1:7" x14ac:dyDescent="0.25">
      <c r="A105" s="3">
        <f t="shared" si="7"/>
        <v>2668</v>
      </c>
      <c r="B105" s="3">
        <f>B102</f>
        <v>622</v>
      </c>
      <c r="C105" s="3">
        <v>82</v>
      </c>
      <c r="D105" s="3" t="s">
        <v>9</v>
      </c>
      <c r="E105" s="3" t="s">
        <v>9</v>
      </c>
      <c r="F105" s="3">
        <v>1</v>
      </c>
      <c r="G105" s="3" t="str">
        <f t="shared" si="6"/>
        <v>insert into game_score (id, matchid, squad, goals, points, time_type) values (2668, 622, 82, null, null, 1);</v>
      </c>
    </row>
    <row r="106" spans="1:7" x14ac:dyDescent="0.25">
      <c r="A106" s="4">
        <f t="shared" si="7"/>
        <v>2669</v>
      </c>
      <c r="B106" s="4">
        <f>B102+1</f>
        <v>623</v>
      </c>
      <c r="C106" s="4">
        <v>52</v>
      </c>
      <c r="D106" s="4" t="s">
        <v>9</v>
      </c>
      <c r="E106" s="4" t="s">
        <v>9</v>
      </c>
      <c r="F106" s="4">
        <v>2</v>
      </c>
      <c r="G106" s="4" t="str">
        <f t="shared" si="6"/>
        <v>insert into game_score (id, matchid, squad, goals, points, time_type) values (2669, 623, 52, null, null, 2);</v>
      </c>
    </row>
    <row r="107" spans="1:7" x14ac:dyDescent="0.25">
      <c r="A107" s="4">
        <f t="shared" si="7"/>
        <v>2670</v>
      </c>
      <c r="B107" s="4">
        <f>B106</f>
        <v>623</v>
      </c>
      <c r="C107" s="4">
        <v>52</v>
      </c>
      <c r="D107" s="4" t="s">
        <v>9</v>
      </c>
      <c r="E107" s="4" t="s">
        <v>9</v>
      </c>
      <c r="F107" s="4">
        <v>1</v>
      </c>
      <c r="G107" s="4" t="str">
        <f t="shared" si="6"/>
        <v>insert into game_score (id, matchid, squad, goals, points, time_type) values (2670, 623, 52, null, null, 1);</v>
      </c>
    </row>
    <row r="108" spans="1:7" x14ac:dyDescent="0.25">
      <c r="A108" s="4">
        <f t="shared" si="7"/>
        <v>2671</v>
      </c>
      <c r="B108" s="4">
        <f>B106</f>
        <v>623</v>
      </c>
      <c r="C108" s="4">
        <v>49</v>
      </c>
      <c r="D108" s="4" t="s">
        <v>9</v>
      </c>
      <c r="E108" s="4" t="s">
        <v>9</v>
      </c>
      <c r="F108" s="4">
        <v>2</v>
      </c>
      <c r="G108" s="4" t="str">
        <f t="shared" si="6"/>
        <v>insert into game_score (id, matchid, squad, goals, points, time_type) values (2671, 623, 49, null, null, 2);</v>
      </c>
    </row>
    <row r="109" spans="1:7" x14ac:dyDescent="0.25">
      <c r="A109" s="4">
        <f t="shared" si="7"/>
        <v>2672</v>
      </c>
      <c r="B109" s="4">
        <f>B106</f>
        <v>623</v>
      </c>
      <c r="C109" s="4">
        <v>49</v>
      </c>
      <c r="D109" s="4" t="s">
        <v>9</v>
      </c>
      <c r="E109" s="4" t="s">
        <v>9</v>
      </c>
      <c r="F109" s="4">
        <v>1</v>
      </c>
      <c r="G109" s="4" t="str">
        <f t="shared" si="6"/>
        <v>insert into game_score (id, matchid, squad, goals, points, time_type) values (2672, 623, 49, null, null, 1);</v>
      </c>
    </row>
    <row r="110" spans="1:7" x14ac:dyDescent="0.25">
      <c r="A110" s="3">
        <f t="shared" si="7"/>
        <v>2673</v>
      </c>
      <c r="B110" s="3">
        <f>B106+1</f>
        <v>624</v>
      </c>
      <c r="C110" s="3">
        <v>679</v>
      </c>
      <c r="D110" s="3" t="s">
        <v>9</v>
      </c>
      <c r="E110" s="3" t="s">
        <v>9</v>
      </c>
      <c r="F110" s="3">
        <v>2</v>
      </c>
      <c r="G110" s="3" t="str">
        <f t="shared" si="6"/>
        <v>insert into game_score (id, matchid, squad, goals, points, time_type) values (2673, 624, 679, null, null, 2);</v>
      </c>
    </row>
    <row r="111" spans="1:7" x14ac:dyDescent="0.25">
      <c r="A111" s="3">
        <f t="shared" si="7"/>
        <v>2674</v>
      </c>
      <c r="B111" s="3">
        <f>B110</f>
        <v>624</v>
      </c>
      <c r="C111" s="3">
        <v>679</v>
      </c>
      <c r="D111" s="3" t="s">
        <v>9</v>
      </c>
      <c r="E111" s="3" t="s">
        <v>9</v>
      </c>
      <c r="F111" s="3">
        <v>1</v>
      </c>
      <c r="G111" s="3" t="str">
        <f t="shared" si="6"/>
        <v>insert into game_score (id, matchid, squad, goals, points, time_type) values (2674, 624, 679, null, null, 1);</v>
      </c>
    </row>
    <row r="112" spans="1:7" x14ac:dyDescent="0.25">
      <c r="A112" s="3">
        <f t="shared" si="7"/>
        <v>2675</v>
      </c>
      <c r="B112" s="3">
        <f>B110</f>
        <v>624</v>
      </c>
      <c r="C112" s="3">
        <v>52</v>
      </c>
      <c r="D112" s="3" t="s">
        <v>9</v>
      </c>
      <c r="E112" s="3" t="s">
        <v>9</v>
      </c>
      <c r="F112" s="3">
        <v>2</v>
      </c>
      <c r="G112" s="3" t="str">
        <f t="shared" si="6"/>
        <v>insert into game_score (id, matchid, squad, goals, points, time_type) values (2675, 624, 52, null, null, 2);</v>
      </c>
    </row>
    <row r="113" spans="1:7" x14ac:dyDescent="0.25">
      <c r="A113" s="3">
        <f t="shared" si="7"/>
        <v>2676</v>
      </c>
      <c r="B113" s="3">
        <f>B110</f>
        <v>624</v>
      </c>
      <c r="C113" s="3">
        <v>52</v>
      </c>
      <c r="D113" s="3" t="s">
        <v>9</v>
      </c>
      <c r="E113" s="3" t="s">
        <v>9</v>
      </c>
      <c r="F113" s="3">
        <v>1</v>
      </c>
      <c r="G113" s="3" t="str">
        <f t="shared" si="6"/>
        <v>insert into game_score (id, matchid, squad, goals, points, time_type) values (2676, 624, 52, null, null, 1);</v>
      </c>
    </row>
    <row r="114" spans="1:7" x14ac:dyDescent="0.25">
      <c r="A114" s="4">
        <f t="shared" si="7"/>
        <v>2677</v>
      </c>
      <c r="B114" s="4">
        <f>B110+1</f>
        <v>625</v>
      </c>
      <c r="C114" s="4">
        <v>49</v>
      </c>
      <c r="D114" s="4" t="s">
        <v>9</v>
      </c>
      <c r="E114" s="4" t="s">
        <v>9</v>
      </c>
      <c r="F114" s="4">
        <v>2</v>
      </c>
      <c r="G114" s="4" t="str">
        <f t="shared" si="6"/>
        <v>insert into game_score (id, matchid, squad, goals, points, time_type) values (2677, 625, 49, null, null, 2);</v>
      </c>
    </row>
    <row r="115" spans="1:7" x14ac:dyDescent="0.25">
      <c r="A115" s="4">
        <f t="shared" si="7"/>
        <v>2678</v>
      </c>
      <c r="B115" s="4">
        <f>B114</f>
        <v>625</v>
      </c>
      <c r="C115" s="4">
        <v>49</v>
      </c>
      <c r="D115" s="4" t="s">
        <v>9</v>
      </c>
      <c r="E115" s="4" t="s">
        <v>9</v>
      </c>
      <c r="F115" s="4">
        <v>1</v>
      </c>
      <c r="G115" s="4" t="str">
        <f t="shared" si="6"/>
        <v>insert into game_score (id, matchid, squad, goals, points, time_type) values (2678, 625, 49, null, null, 1);</v>
      </c>
    </row>
    <row r="116" spans="1:7" x14ac:dyDescent="0.25">
      <c r="A116" s="4">
        <f t="shared" si="7"/>
        <v>2679</v>
      </c>
      <c r="B116" s="4">
        <f>B114</f>
        <v>625</v>
      </c>
      <c r="C116" s="4">
        <v>82</v>
      </c>
      <c r="D116" s="4" t="s">
        <v>9</v>
      </c>
      <c r="E116" s="4" t="s">
        <v>9</v>
      </c>
      <c r="F116" s="4">
        <v>2</v>
      </c>
      <c r="G116" s="4" t="str">
        <f t="shared" si="6"/>
        <v>insert into game_score (id, matchid, squad, goals, points, time_type) values (2679, 625, 82, null, null, 2);</v>
      </c>
    </row>
    <row r="117" spans="1:7" x14ac:dyDescent="0.25">
      <c r="A117" s="4">
        <f t="shared" si="7"/>
        <v>2680</v>
      </c>
      <c r="B117" s="4">
        <f>B114</f>
        <v>625</v>
      </c>
      <c r="C117" s="4">
        <v>82</v>
      </c>
      <c r="D117" s="4" t="s">
        <v>9</v>
      </c>
      <c r="E117" s="4" t="s">
        <v>9</v>
      </c>
      <c r="F117" s="4">
        <v>1</v>
      </c>
      <c r="G117" s="4" t="str">
        <f t="shared" si="6"/>
        <v>insert into game_score (id, matchid, squad, goals, points, time_type) values (2680, 625, 82, null, null, 1);</v>
      </c>
    </row>
    <row r="118" spans="1:7" x14ac:dyDescent="0.25">
      <c r="A118" s="3">
        <f t="shared" si="7"/>
        <v>2681</v>
      </c>
      <c r="B118" s="3">
        <f>B114+1</f>
        <v>626</v>
      </c>
      <c r="C118" s="3">
        <v>49</v>
      </c>
      <c r="D118" s="3" t="s">
        <v>9</v>
      </c>
      <c r="E118" s="3" t="s">
        <v>9</v>
      </c>
      <c r="F118" s="3">
        <v>2</v>
      </c>
      <c r="G118" s="3" t="str">
        <f t="shared" ref="G118:G181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(2681, 626, 49, null, null, 2);</v>
      </c>
    </row>
    <row r="119" spans="1:7" x14ac:dyDescent="0.25">
      <c r="A119" s="3">
        <f t="shared" si="7"/>
        <v>2682</v>
      </c>
      <c r="B119" s="3">
        <f>B118</f>
        <v>626</v>
      </c>
      <c r="C119" s="3">
        <v>49</v>
      </c>
      <c r="D119" s="3" t="s">
        <v>9</v>
      </c>
      <c r="E119" s="3" t="s">
        <v>9</v>
      </c>
      <c r="F119" s="3">
        <v>1</v>
      </c>
      <c r="G119" s="3" t="str">
        <f t="shared" si="8"/>
        <v>insert into game_score (id, matchid, squad, goals, points, time_type) values (2682, 626, 49, null, null, 1);</v>
      </c>
    </row>
    <row r="120" spans="1:7" x14ac:dyDescent="0.25">
      <c r="A120" s="3">
        <f t="shared" ref="A120:A173" si="9">A119+1</f>
        <v>2683</v>
      </c>
      <c r="B120" s="3">
        <f>B118</f>
        <v>626</v>
      </c>
      <c r="C120" s="3">
        <v>679</v>
      </c>
      <c r="D120" s="3" t="s">
        <v>9</v>
      </c>
      <c r="E120" s="3" t="s">
        <v>9</v>
      </c>
      <c r="F120" s="3">
        <v>2</v>
      </c>
      <c r="G120" s="3" t="str">
        <f t="shared" si="8"/>
        <v>insert into game_score (id, matchid, squad, goals, points, time_type) values (2683, 626, 679, null, null, 2);</v>
      </c>
    </row>
    <row r="121" spans="1:7" x14ac:dyDescent="0.25">
      <c r="A121" s="3">
        <f t="shared" si="9"/>
        <v>2684</v>
      </c>
      <c r="B121" s="3">
        <f>B118</f>
        <v>626</v>
      </c>
      <c r="C121" s="3">
        <v>679</v>
      </c>
      <c r="D121" s="3" t="s">
        <v>9</v>
      </c>
      <c r="E121" s="3" t="s">
        <v>9</v>
      </c>
      <c r="F121" s="3">
        <v>1</v>
      </c>
      <c r="G121" s="3" t="str">
        <f t="shared" si="8"/>
        <v>insert into game_score (id, matchid, squad, goals, points, time_type) values (2684, 626, 679, null, null, 1);</v>
      </c>
    </row>
    <row r="122" spans="1:7" x14ac:dyDescent="0.25">
      <c r="A122" s="4">
        <f t="shared" si="9"/>
        <v>2685</v>
      </c>
      <c r="B122" s="4">
        <f>B118+1</f>
        <v>627</v>
      </c>
      <c r="C122" s="4">
        <v>82</v>
      </c>
      <c r="D122" s="4" t="s">
        <v>9</v>
      </c>
      <c r="E122" s="4" t="s">
        <v>9</v>
      </c>
      <c r="F122" s="4">
        <v>2</v>
      </c>
      <c r="G122" s="4" t="str">
        <f t="shared" si="8"/>
        <v>insert into game_score (id, matchid, squad, goals, points, time_type) values (2685, 627, 82, null, null, 2);</v>
      </c>
    </row>
    <row r="123" spans="1:7" x14ac:dyDescent="0.25">
      <c r="A123" s="4">
        <f t="shared" si="9"/>
        <v>2686</v>
      </c>
      <c r="B123" s="4">
        <f>B122</f>
        <v>627</v>
      </c>
      <c r="C123" s="4">
        <v>82</v>
      </c>
      <c r="D123" s="4" t="s">
        <v>9</v>
      </c>
      <c r="E123" s="4" t="s">
        <v>9</v>
      </c>
      <c r="F123" s="4">
        <v>1</v>
      </c>
      <c r="G123" s="4" t="str">
        <f t="shared" si="8"/>
        <v>insert into game_score (id, matchid, squad, goals, points, time_type) values (2686, 627, 82, null, null, 1);</v>
      </c>
    </row>
    <row r="124" spans="1:7" x14ac:dyDescent="0.25">
      <c r="A124" s="4">
        <f t="shared" si="9"/>
        <v>2687</v>
      </c>
      <c r="B124" s="4">
        <f>B122</f>
        <v>627</v>
      </c>
      <c r="C124" s="4">
        <v>52</v>
      </c>
      <c r="D124" s="4" t="s">
        <v>9</v>
      </c>
      <c r="E124" s="4" t="s">
        <v>9</v>
      </c>
      <c r="F124" s="4">
        <v>2</v>
      </c>
      <c r="G124" s="4" t="str">
        <f t="shared" si="8"/>
        <v>insert into game_score (id, matchid, squad, goals, points, time_type) values (2687, 627, 52, null, null, 2);</v>
      </c>
    </row>
    <row r="125" spans="1:7" x14ac:dyDescent="0.25">
      <c r="A125" s="4">
        <f t="shared" si="9"/>
        <v>2688</v>
      </c>
      <c r="B125" s="4">
        <f>B122</f>
        <v>627</v>
      </c>
      <c r="C125" s="4">
        <v>52</v>
      </c>
      <c r="D125" s="4" t="s">
        <v>9</v>
      </c>
      <c r="E125" s="4" t="s">
        <v>9</v>
      </c>
      <c r="F125" s="4">
        <v>1</v>
      </c>
      <c r="G125" s="4" t="str">
        <f t="shared" si="8"/>
        <v>insert into game_score (id, matchid, squad, goals, points, time_type) values (2688, 627, 52, null, null, 1);</v>
      </c>
    </row>
    <row r="126" spans="1:7" x14ac:dyDescent="0.25">
      <c r="A126" s="3">
        <f t="shared" si="9"/>
        <v>2689</v>
      </c>
      <c r="B126" s="3">
        <f>B122+1</f>
        <v>628</v>
      </c>
      <c r="C126" s="3">
        <v>504</v>
      </c>
      <c r="D126" s="3" t="s">
        <v>9</v>
      </c>
      <c r="E126" s="3" t="s">
        <v>9</v>
      </c>
      <c r="F126" s="3">
        <v>2</v>
      </c>
      <c r="G126" s="3" t="str">
        <f t="shared" si="8"/>
        <v>insert into game_score (id, matchid, squad, goals, points, time_type) values (2689, 628, 504, null, null, 2);</v>
      </c>
    </row>
    <row r="127" spans="1:7" x14ac:dyDescent="0.25">
      <c r="A127" s="3">
        <f t="shared" si="9"/>
        <v>2690</v>
      </c>
      <c r="B127" s="3">
        <f>B126</f>
        <v>628</v>
      </c>
      <c r="C127" s="3">
        <v>504</v>
      </c>
      <c r="D127" s="3" t="s">
        <v>9</v>
      </c>
      <c r="E127" s="3" t="s">
        <v>9</v>
      </c>
      <c r="F127" s="3">
        <v>1</v>
      </c>
      <c r="G127" s="3" t="str">
        <f t="shared" si="8"/>
        <v>insert into game_score (id, matchid, squad, goals, points, time_type) values (2690, 628, 504, null, null, 1);</v>
      </c>
    </row>
    <row r="128" spans="1:7" x14ac:dyDescent="0.25">
      <c r="A128" s="3">
        <f t="shared" si="9"/>
        <v>2691</v>
      </c>
      <c r="B128" s="3">
        <f>B126</f>
        <v>628</v>
      </c>
      <c r="C128" s="3">
        <v>213</v>
      </c>
      <c r="D128" s="3" t="s">
        <v>9</v>
      </c>
      <c r="E128" s="3" t="s">
        <v>9</v>
      </c>
      <c r="F128" s="3">
        <v>2</v>
      </c>
      <c r="G128" s="3" t="str">
        <f t="shared" si="8"/>
        <v>insert into game_score (id, matchid, squad, goals, points, time_type) values (2691, 628, 213, null, null, 2);</v>
      </c>
    </row>
    <row r="129" spans="1:7" x14ac:dyDescent="0.25">
      <c r="A129" s="3">
        <f t="shared" si="9"/>
        <v>2692</v>
      </c>
      <c r="B129" s="3">
        <f>B126</f>
        <v>628</v>
      </c>
      <c r="C129" s="3">
        <v>213</v>
      </c>
      <c r="D129" s="3" t="s">
        <v>9</v>
      </c>
      <c r="E129" s="3" t="s">
        <v>9</v>
      </c>
      <c r="F129" s="3">
        <v>1</v>
      </c>
      <c r="G129" s="3" t="str">
        <f t="shared" si="8"/>
        <v>insert into game_score (id, matchid, squad, goals, points, time_type) values (2692, 628, 213, null, null, 1);</v>
      </c>
    </row>
    <row r="130" spans="1:7" x14ac:dyDescent="0.25">
      <c r="A130" s="4">
        <f t="shared" si="9"/>
        <v>2693</v>
      </c>
      <c r="B130" s="4">
        <f>B126+1</f>
        <v>629</v>
      </c>
      <c r="C130" s="4">
        <v>351</v>
      </c>
      <c r="D130" s="4" t="s">
        <v>9</v>
      </c>
      <c r="E130" s="4" t="s">
        <v>9</v>
      </c>
      <c r="F130" s="4">
        <v>2</v>
      </c>
      <c r="G130" s="4" t="str">
        <f t="shared" si="8"/>
        <v>insert into game_score (id, matchid, squad, goals, points, time_type) values (2693, 629, 351, null, null, 2);</v>
      </c>
    </row>
    <row r="131" spans="1:7" x14ac:dyDescent="0.25">
      <c r="A131" s="4">
        <f t="shared" si="9"/>
        <v>2694</v>
      </c>
      <c r="B131" s="4">
        <f>B130</f>
        <v>629</v>
      </c>
      <c r="C131" s="4">
        <v>351</v>
      </c>
      <c r="D131" s="4" t="s">
        <v>9</v>
      </c>
      <c r="E131" s="4" t="s">
        <v>9</v>
      </c>
      <c r="F131" s="4">
        <v>1</v>
      </c>
      <c r="G131" s="4" t="str">
        <f t="shared" si="8"/>
        <v>insert into game_score (id, matchid, squad, goals, points, time_type) values (2694, 629, 351, null, null, 1);</v>
      </c>
    </row>
    <row r="132" spans="1:7" x14ac:dyDescent="0.25">
      <c r="A132" s="4">
        <f t="shared" si="9"/>
        <v>2695</v>
      </c>
      <c r="B132" s="4">
        <f>B130</f>
        <v>629</v>
      </c>
      <c r="C132" s="4">
        <v>54</v>
      </c>
      <c r="D132" s="4" t="s">
        <v>9</v>
      </c>
      <c r="E132" s="4" t="s">
        <v>9</v>
      </c>
      <c r="F132" s="4">
        <v>2</v>
      </c>
      <c r="G132" s="4" t="str">
        <f t="shared" si="8"/>
        <v>insert into game_score (id, matchid, squad, goals, points, time_type) values (2695, 629, 54, null, null, 2);</v>
      </c>
    </row>
    <row r="133" spans="1:7" x14ac:dyDescent="0.25">
      <c r="A133" s="4">
        <f t="shared" si="9"/>
        <v>2696</v>
      </c>
      <c r="B133" s="4">
        <f>B130</f>
        <v>629</v>
      </c>
      <c r="C133" s="4">
        <v>54</v>
      </c>
      <c r="D133" s="4" t="s">
        <v>9</v>
      </c>
      <c r="E133" s="4" t="s">
        <v>9</v>
      </c>
      <c r="F133" s="4">
        <v>1</v>
      </c>
      <c r="G133" s="4" t="str">
        <f t="shared" si="8"/>
        <v>insert into game_score (id, matchid, squad, goals, points, time_type) values (2696, 629, 54, null, null, 1);</v>
      </c>
    </row>
    <row r="134" spans="1:7" x14ac:dyDescent="0.25">
      <c r="A134" s="3">
        <f t="shared" si="9"/>
        <v>2697</v>
      </c>
      <c r="B134" s="3">
        <f>B130+1</f>
        <v>630</v>
      </c>
      <c r="C134" s="3">
        <v>504</v>
      </c>
      <c r="D134" s="3" t="s">
        <v>9</v>
      </c>
      <c r="E134" s="3" t="s">
        <v>9</v>
      </c>
      <c r="F134" s="3">
        <v>2</v>
      </c>
      <c r="G134" s="3" t="str">
        <f t="shared" si="8"/>
        <v>insert into game_score (id, matchid, squad, goals, points, time_type) values (2697, 630, 504, null, null, 2);</v>
      </c>
    </row>
    <row r="135" spans="1:7" x14ac:dyDescent="0.25">
      <c r="A135" s="3">
        <f t="shared" si="9"/>
        <v>2698</v>
      </c>
      <c r="B135" s="3">
        <f>B134</f>
        <v>630</v>
      </c>
      <c r="C135" s="3">
        <v>504</v>
      </c>
      <c r="D135" s="3" t="s">
        <v>9</v>
      </c>
      <c r="E135" s="3" t="s">
        <v>9</v>
      </c>
      <c r="F135" s="3">
        <v>1</v>
      </c>
      <c r="G135" s="3" t="str">
        <f t="shared" si="8"/>
        <v>insert into game_score (id, matchid, squad, goals, points, time_type) values (2698, 630, 504, null, null, 1);</v>
      </c>
    </row>
    <row r="136" spans="1:7" x14ac:dyDescent="0.25">
      <c r="A136" s="3">
        <f t="shared" si="9"/>
        <v>2699</v>
      </c>
      <c r="B136" s="3">
        <f>B134</f>
        <v>630</v>
      </c>
      <c r="C136" s="3">
        <v>351</v>
      </c>
      <c r="D136" s="3" t="s">
        <v>9</v>
      </c>
      <c r="E136" s="3" t="s">
        <v>9</v>
      </c>
      <c r="F136" s="3">
        <v>2</v>
      </c>
      <c r="G136" s="3" t="str">
        <f t="shared" si="8"/>
        <v>insert into game_score (id, matchid, squad, goals, points, time_type) values (2699, 630, 351, null, null, 2);</v>
      </c>
    </row>
    <row r="137" spans="1:7" x14ac:dyDescent="0.25">
      <c r="A137" s="3">
        <f t="shared" si="9"/>
        <v>2700</v>
      </c>
      <c r="B137" s="3">
        <f>B134</f>
        <v>630</v>
      </c>
      <c r="C137" s="3">
        <v>351</v>
      </c>
      <c r="D137" s="3" t="s">
        <v>9</v>
      </c>
      <c r="E137" s="3" t="s">
        <v>9</v>
      </c>
      <c r="F137" s="3">
        <v>1</v>
      </c>
      <c r="G137" s="3" t="str">
        <f t="shared" si="8"/>
        <v>insert into game_score (id, matchid, squad, goals, points, time_type) values (2700, 630, 351, null, null, 1);</v>
      </c>
    </row>
    <row r="138" spans="1:7" x14ac:dyDescent="0.25">
      <c r="A138" s="4">
        <f t="shared" si="9"/>
        <v>2701</v>
      </c>
      <c r="B138" s="4">
        <f>B134+1</f>
        <v>631</v>
      </c>
      <c r="C138" s="4">
        <v>54</v>
      </c>
      <c r="D138" s="4" t="s">
        <v>9</v>
      </c>
      <c r="E138" s="4" t="s">
        <v>9</v>
      </c>
      <c r="F138" s="4">
        <v>2</v>
      </c>
      <c r="G138" s="4" t="str">
        <f t="shared" si="8"/>
        <v>insert into game_score (id, matchid, squad, goals, points, time_type) values (2701, 631, 54, null, null, 2);</v>
      </c>
    </row>
    <row r="139" spans="1:7" x14ac:dyDescent="0.25">
      <c r="A139" s="4">
        <f t="shared" si="9"/>
        <v>2702</v>
      </c>
      <c r="B139" s="4">
        <f>B138</f>
        <v>631</v>
      </c>
      <c r="C139" s="4">
        <v>54</v>
      </c>
      <c r="D139" s="4" t="s">
        <v>9</v>
      </c>
      <c r="E139" s="4" t="s">
        <v>9</v>
      </c>
      <c r="F139" s="4">
        <v>1</v>
      </c>
      <c r="G139" s="4" t="str">
        <f t="shared" si="8"/>
        <v>insert into game_score (id, matchid, squad, goals, points, time_type) values (2702, 631, 54, null, null, 1);</v>
      </c>
    </row>
    <row r="140" spans="1:7" x14ac:dyDescent="0.25">
      <c r="A140" s="4">
        <f t="shared" si="9"/>
        <v>2703</v>
      </c>
      <c r="B140" s="4">
        <f>B138</f>
        <v>631</v>
      </c>
      <c r="C140" s="4">
        <v>213</v>
      </c>
      <c r="D140" s="4" t="s">
        <v>9</v>
      </c>
      <c r="E140" s="4" t="s">
        <v>9</v>
      </c>
      <c r="F140" s="4">
        <v>2</v>
      </c>
      <c r="G140" s="4" t="str">
        <f t="shared" si="8"/>
        <v>insert into game_score (id, matchid, squad, goals, points, time_type) values (2703, 631, 213, null, null, 2);</v>
      </c>
    </row>
    <row r="141" spans="1:7" x14ac:dyDescent="0.25">
      <c r="A141" s="4">
        <f t="shared" si="9"/>
        <v>2704</v>
      </c>
      <c r="B141" s="4">
        <f>B138</f>
        <v>631</v>
      </c>
      <c r="C141" s="4">
        <v>213</v>
      </c>
      <c r="D141" s="4" t="s">
        <v>9</v>
      </c>
      <c r="E141" s="4" t="s">
        <v>9</v>
      </c>
      <c r="F141" s="4">
        <v>1</v>
      </c>
      <c r="G141" s="4" t="str">
        <f t="shared" si="8"/>
        <v>insert into game_score (id, matchid, squad, goals, points, time_type) values (2704, 631, 213, null, null, 1);</v>
      </c>
    </row>
    <row r="142" spans="1:7" x14ac:dyDescent="0.25">
      <c r="A142" s="3">
        <f t="shared" si="9"/>
        <v>2705</v>
      </c>
      <c r="B142" s="3">
        <f>B138+1</f>
        <v>632</v>
      </c>
      <c r="C142" s="3">
        <v>54</v>
      </c>
      <c r="D142" s="3" t="s">
        <v>9</v>
      </c>
      <c r="E142" s="3" t="s">
        <v>9</v>
      </c>
      <c r="F142" s="3">
        <v>2</v>
      </c>
      <c r="G142" s="3" t="str">
        <f t="shared" si="8"/>
        <v>insert into game_score (id, matchid, squad, goals, points, time_type) values (2705, 632, 54, null, null, 2);</v>
      </c>
    </row>
    <row r="143" spans="1:7" x14ac:dyDescent="0.25">
      <c r="A143" s="3">
        <f t="shared" si="9"/>
        <v>2706</v>
      </c>
      <c r="B143" s="3">
        <f>B142</f>
        <v>632</v>
      </c>
      <c r="C143" s="3">
        <v>54</v>
      </c>
      <c r="D143" s="3" t="s">
        <v>9</v>
      </c>
      <c r="E143" s="3" t="s">
        <v>9</v>
      </c>
      <c r="F143" s="3">
        <v>1</v>
      </c>
      <c r="G143" s="3" t="str">
        <f t="shared" si="8"/>
        <v>insert into game_score (id, matchid, squad, goals, points, time_type) values (2706, 632, 54, null, null, 1);</v>
      </c>
    </row>
    <row r="144" spans="1:7" x14ac:dyDescent="0.25">
      <c r="A144" s="3">
        <f t="shared" si="9"/>
        <v>2707</v>
      </c>
      <c r="B144" s="3">
        <f>B142</f>
        <v>632</v>
      </c>
      <c r="C144" s="3">
        <v>504</v>
      </c>
      <c r="D144" s="3" t="s">
        <v>9</v>
      </c>
      <c r="E144" s="3" t="s">
        <v>9</v>
      </c>
      <c r="F144" s="3">
        <v>2</v>
      </c>
      <c r="G144" s="3" t="str">
        <f t="shared" si="8"/>
        <v>insert into game_score (id, matchid, squad, goals, points, time_type) values (2707, 632, 504, null, null, 2);</v>
      </c>
    </row>
    <row r="145" spans="1:7" x14ac:dyDescent="0.25">
      <c r="A145" s="3">
        <f t="shared" si="9"/>
        <v>2708</v>
      </c>
      <c r="B145" s="3">
        <f>B142</f>
        <v>632</v>
      </c>
      <c r="C145" s="3">
        <v>504</v>
      </c>
      <c r="D145" s="3" t="s">
        <v>9</v>
      </c>
      <c r="E145" s="3" t="s">
        <v>9</v>
      </c>
      <c r="F145" s="3">
        <v>1</v>
      </c>
      <c r="G145" s="3" t="str">
        <f t="shared" si="8"/>
        <v>insert into game_score (id, matchid, squad, goals, points, time_type) values (2708, 632, 504, null, null, 1);</v>
      </c>
    </row>
    <row r="146" spans="1:7" x14ac:dyDescent="0.25">
      <c r="A146" s="4">
        <f t="shared" si="9"/>
        <v>2709</v>
      </c>
      <c r="B146" s="4">
        <f>B142+1</f>
        <v>633</v>
      </c>
      <c r="C146" s="4">
        <v>213</v>
      </c>
      <c r="D146" s="4" t="s">
        <v>9</v>
      </c>
      <c r="E146" s="4" t="s">
        <v>9</v>
      </c>
      <c r="F146" s="4">
        <v>2</v>
      </c>
      <c r="G146" s="4" t="str">
        <f t="shared" si="8"/>
        <v>insert into game_score (id, matchid, squad, goals, points, time_type) values (2709, 633, 213, null, null, 2);</v>
      </c>
    </row>
    <row r="147" spans="1:7" x14ac:dyDescent="0.25">
      <c r="A147" s="4">
        <f t="shared" si="9"/>
        <v>2710</v>
      </c>
      <c r="B147" s="4">
        <f>B146</f>
        <v>633</v>
      </c>
      <c r="C147" s="4">
        <v>213</v>
      </c>
      <c r="D147" s="4" t="s">
        <v>9</v>
      </c>
      <c r="E147" s="4" t="s">
        <v>9</v>
      </c>
      <c r="F147" s="4">
        <v>1</v>
      </c>
      <c r="G147" s="4" t="str">
        <f t="shared" si="8"/>
        <v>insert into game_score (id, matchid, squad, goals, points, time_type) values (2710, 633, 213, null, null, 1);</v>
      </c>
    </row>
    <row r="148" spans="1:7" x14ac:dyDescent="0.25">
      <c r="A148" s="4">
        <f t="shared" si="9"/>
        <v>2711</v>
      </c>
      <c r="B148" s="4">
        <f>B146</f>
        <v>633</v>
      </c>
      <c r="C148" s="4">
        <v>351</v>
      </c>
      <c r="D148" s="4" t="s">
        <v>9</v>
      </c>
      <c r="E148" s="4" t="s">
        <v>9</v>
      </c>
      <c r="F148" s="4">
        <v>2</v>
      </c>
      <c r="G148" s="4" t="str">
        <f t="shared" si="8"/>
        <v>insert into game_score (id, matchid, squad, goals, points, time_type) values (2711, 633, 351, null, null, 2);</v>
      </c>
    </row>
    <row r="149" spans="1:7" x14ac:dyDescent="0.25">
      <c r="A149" s="4">
        <f t="shared" si="9"/>
        <v>2712</v>
      </c>
      <c r="B149" s="4">
        <f>B146</f>
        <v>633</v>
      </c>
      <c r="C149" s="4">
        <v>351</v>
      </c>
      <c r="D149" s="4" t="s">
        <v>9</v>
      </c>
      <c r="E149" s="4" t="s">
        <v>9</v>
      </c>
      <c r="F149" s="4">
        <v>1</v>
      </c>
      <c r="G149" s="4" t="str">
        <f t="shared" si="8"/>
        <v>insert into game_score (id, matchid, squad, goals, points, time_type) values (2712, 633, 351, null, null, 1);</v>
      </c>
    </row>
    <row r="150" spans="1:7" x14ac:dyDescent="0.25">
      <c r="A150" s="3">
        <f t="shared" si="9"/>
        <v>2713</v>
      </c>
      <c r="B150" s="3">
        <f>B146+1</f>
        <v>634</v>
      </c>
      <c r="C150" s="3" t="s">
        <v>9</v>
      </c>
      <c r="D150" s="3" t="s">
        <v>9</v>
      </c>
      <c r="E150" s="3" t="s">
        <v>9</v>
      </c>
      <c r="F150" s="3">
        <v>2</v>
      </c>
      <c r="G150" s="3" t="str">
        <f t="shared" si="8"/>
        <v>insert into game_score (id, matchid, squad, goals, points, time_type) values (2713, 634, null, null, null, 2);</v>
      </c>
    </row>
    <row r="151" spans="1:7" x14ac:dyDescent="0.25">
      <c r="A151" s="3">
        <f t="shared" si="9"/>
        <v>2714</v>
      </c>
      <c r="B151" s="3">
        <f>B150</f>
        <v>634</v>
      </c>
      <c r="C151" s="3" t="s">
        <v>9</v>
      </c>
      <c r="D151" s="3" t="s">
        <v>9</v>
      </c>
      <c r="E151" s="3" t="s">
        <v>9</v>
      </c>
      <c r="F151" s="3">
        <v>1</v>
      </c>
      <c r="G151" s="3" t="str">
        <f t="shared" si="8"/>
        <v>insert into game_score (id, matchid, squad, goals, points, time_type) values (2714, 634, null, null, null, 1);</v>
      </c>
    </row>
    <row r="152" spans="1:7" x14ac:dyDescent="0.25">
      <c r="A152" s="3">
        <f t="shared" si="9"/>
        <v>2715</v>
      </c>
      <c r="B152" s="3">
        <f>B150</f>
        <v>634</v>
      </c>
      <c r="C152" s="3" t="s">
        <v>9</v>
      </c>
      <c r="D152" s="3" t="s">
        <v>9</v>
      </c>
      <c r="E152" s="3" t="s">
        <v>9</v>
      </c>
      <c r="F152" s="3">
        <v>2</v>
      </c>
      <c r="G152" s="3" t="str">
        <f t="shared" si="8"/>
        <v>insert into game_score (id, matchid, squad, goals, points, time_type) values (2715, 634, null, null, null, 2);</v>
      </c>
    </row>
    <row r="153" spans="1:7" x14ac:dyDescent="0.25">
      <c r="A153" s="3">
        <f t="shared" si="9"/>
        <v>2716</v>
      </c>
      <c r="B153" s="3">
        <f>B150</f>
        <v>634</v>
      </c>
      <c r="C153" s="3" t="s">
        <v>9</v>
      </c>
      <c r="D153" s="3" t="s">
        <v>9</v>
      </c>
      <c r="E153" s="3" t="s">
        <v>9</v>
      </c>
      <c r="F153" s="3">
        <v>1</v>
      </c>
      <c r="G153" s="3" t="str">
        <f t="shared" si="8"/>
        <v>insert into game_score (id, matchid, squad, goals, points, time_type) values (2716, 634, null, null, null, 1);</v>
      </c>
    </row>
    <row r="154" spans="1:7" x14ac:dyDescent="0.25">
      <c r="A154" s="4">
        <f t="shared" si="9"/>
        <v>2717</v>
      </c>
      <c r="B154" s="4">
        <f>B150+1</f>
        <v>635</v>
      </c>
      <c r="C154" s="4" t="s">
        <v>9</v>
      </c>
      <c r="D154" s="4" t="s">
        <v>9</v>
      </c>
      <c r="E154" s="4" t="s">
        <v>9</v>
      </c>
      <c r="F154" s="4">
        <v>2</v>
      </c>
      <c r="G154" s="4" t="str">
        <f t="shared" si="8"/>
        <v>insert into game_score (id, matchid, squad, goals, points, time_type) values (2717, 635, null, null, null, 2);</v>
      </c>
    </row>
    <row r="155" spans="1:7" x14ac:dyDescent="0.25">
      <c r="A155" s="4">
        <f t="shared" si="9"/>
        <v>2718</v>
      </c>
      <c r="B155" s="4">
        <f>B154</f>
        <v>635</v>
      </c>
      <c r="C155" s="4" t="s">
        <v>9</v>
      </c>
      <c r="D155" s="4" t="s">
        <v>9</v>
      </c>
      <c r="E155" s="4" t="s">
        <v>9</v>
      </c>
      <c r="F155" s="4">
        <v>1</v>
      </c>
      <c r="G155" s="4" t="str">
        <f t="shared" si="8"/>
        <v>insert into game_score (id, matchid, squad, goals, points, time_type) values (2718, 635, null, null, null, 1);</v>
      </c>
    </row>
    <row r="156" spans="1:7" x14ac:dyDescent="0.25">
      <c r="A156" s="4">
        <f t="shared" si="9"/>
        <v>2719</v>
      </c>
      <c r="B156" s="4">
        <f>B154</f>
        <v>635</v>
      </c>
      <c r="C156" s="4" t="s">
        <v>9</v>
      </c>
      <c r="D156" s="4" t="s">
        <v>9</v>
      </c>
      <c r="E156" s="4" t="s">
        <v>9</v>
      </c>
      <c r="F156" s="4">
        <v>2</v>
      </c>
      <c r="G156" s="4" t="str">
        <f t="shared" si="8"/>
        <v>insert into game_score (id, matchid, squad, goals, points, time_type) values (2719, 635, null, null, null, 2);</v>
      </c>
    </row>
    <row r="157" spans="1:7" x14ac:dyDescent="0.25">
      <c r="A157" s="4">
        <f t="shared" si="9"/>
        <v>2720</v>
      </c>
      <c r="B157" s="4">
        <f>B154</f>
        <v>635</v>
      </c>
      <c r="C157" s="4" t="s">
        <v>9</v>
      </c>
      <c r="D157" s="4" t="s">
        <v>9</v>
      </c>
      <c r="E157" s="4" t="s">
        <v>9</v>
      </c>
      <c r="F157" s="4">
        <v>1</v>
      </c>
      <c r="G157" s="4" t="str">
        <f t="shared" si="8"/>
        <v>insert into game_score (id, matchid, squad, goals, points, time_type) values (2720, 635, null, null, null, 1);</v>
      </c>
    </row>
    <row r="158" spans="1:7" x14ac:dyDescent="0.25">
      <c r="A158" s="3">
        <f t="shared" si="9"/>
        <v>2721</v>
      </c>
      <c r="B158" s="3">
        <f>B154+1</f>
        <v>636</v>
      </c>
      <c r="C158" s="3" t="s">
        <v>9</v>
      </c>
      <c r="D158" s="3" t="s">
        <v>9</v>
      </c>
      <c r="E158" s="3" t="s">
        <v>9</v>
      </c>
      <c r="F158" s="3">
        <v>2</v>
      </c>
      <c r="G158" s="3" t="str">
        <f t="shared" si="8"/>
        <v>insert into game_score (id, matchid, squad, goals, points, time_type) values (2721, 636, null, null, null, 2);</v>
      </c>
    </row>
    <row r="159" spans="1:7" x14ac:dyDescent="0.25">
      <c r="A159" s="3">
        <f t="shared" si="9"/>
        <v>2722</v>
      </c>
      <c r="B159" s="3">
        <f>B158</f>
        <v>636</v>
      </c>
      <c r="C159" s="3" t="s">
        <v>9</v>
      </c>
      <c r="D159" s="3" t="s">
        <v>9</v>
      </c>
      <c r="E159" s="3" t="s">
        <v>9</v>
      </c>
      <c r="F159" s="3">
        <v>1</v>
      </c>
      <c r="G159" s="3" t="str">
        <f t="shared" si="8"/>
        <v>insert into game_score (id, matchid, squad, goals, points, time_type) values (2722, 636, null, null, null, 1);</v>
      </c>
    </row>
    <row r="160" spans="1:7" x14ac:dyDescent="0.25">
      <c r="A160" s="3">
        <f t="shared" si="9"/>
        <v>2723</v>
      </c>
      <c r="B160" s="3">
        <f>B158</f>
        <v>636</v>
      </c>
      <c r="C160" s="3" t="s">
        <v>9</v>
      </c>
      <c r="D160" s="3" t="s">
        <v>9</v>
      </c>
      <c r="E160" s="3" t="s">
        <v>9</v>
      </c>
      <c r="F160" s="3">
        <v>2</v>
      </c>
      <c r="G160" s="3" t="str">
        <f t="shared" si="8"/>
        <v>insert into game_score (id, matchid, squad, goals, points, time_type) values (2723, 636, null, null, null, 2);</v>
      </c>
    </row>
    <row r="161" spans="1:7" x14ac:dyDescent="0.25">
      <c r="A161" s="3">
        <f t="shared" si="9"/>
        <v>2724</v>
      </c>
      <c r="B161" s="3">
        <f>B159</f>
        <v>636</v>
      </c>
      <c r="C161" s="3" t="s">
        <v>9</v>
      </c>
      <c r="D161" s="3" t="s">
        <v>9</v>
      </c>
      <c r="E161" s="3" t="s">
        <v>9</v>
      </c>
      <c r="F161" s="3">
        <v>1</v>
      </c>
      <c r="G161" s="3" t="str">
        <f t="shared" si="8"/>
        <v>insert into game_score (id, matchid, squad, goals, points, time_type) values (2724, 636, null, null, null, 1);</v>
      </c>
    </row>
    <row r="162" spans="1:7" x14ac:dyDescent="0.25">
      <c r="A162" s="4">
        <f t="shared" si="9"/>
        <v>2725</v>
      </c>
      <c r="B162" s="4">
        <f>B158+1</f>
        <v>637</v>
      </c>
      <c r="C162" s="4" t="s">
        <v>9</v>
      </c>
      <c r="D162" s="4" t="s">
        <v>9</v>
      </c>
      <c r="E162" s="4" t="s">
        <v>9</v>
      </c>
      <c r="F162" s="4">
        <v>2</v>
      </c>
      <c r="G162" s="4" t="str">
        <f t="shared" si="8"/>
        <v>insert into game_score (id, matchid, squad, goals, points, time_type) values (2725, 637, null, null, null, 2);</v>
      </c>
    </row>
    <row r="163" spans="1:7" x14ac:dyDescent="0.25">
      <c r="A163" s="4">
        <f t="shared" si="9"/>
        <v>2726</v>
      </c>
      <c r="B163" s="4">
        <f>B162</f>
        <v>637</v>
      </c>
      <c r="C163" s="4" t="s">
        <v>9</v>
      </c>
      <c r="D163" s="4" t="s">
        <v>9</v>
      </c>
      <c r="E163" s="4" t="s">
        <v>9</v>
      </c>
      <c r="F163" s="4">
        <v>1</v>
      </c>
      <c r="G163" s="4" t="str">
        <f t="shared" si="8"/>
        <v>insert into game_score (id, matchid, squad, goals, points, time_type) values (2726, 637, null, null, null, 1);</v>
      </c>
    </row>
    <row r="164" spans="1:7" x14ac:dyDescent="0.25">
      <c r="A164" s="4">
        <f t="shared" si="9"/>
        <v>2727</v>
      </c>
      <c r="B164" s="4">
        <f>B162</f>
        <v>637</v>
      </c>
      <c r="C164" s="4" t="s">
        <v>9</v>
      </c>
      <c r="D164" s="4" t="s">
        <v>9</v>
      </c>
      <c r="E164" s="4" t="s">
        <v>9</v>
      </c>
      <c r="F164" s="4">
        <v>2</v>
      </c>
      <c r="G164" s="4" t="str">
        <f t="shared" si="8"/>
        <v>insert into game_score (id, matchid, squad, goals, points, time_type) values (2727, 637, null, null, null, 2);</v>
      </c>
    </row>
    <row r="165" spans="1:7" x14ac:dyDescent="0.25">
      <c r="A165" s="4">
        <f t="shared" si="9"/>
        <v>2728</v>
      </c>
      <c r="B165" s="4">
        <f>B162</f>
        <v>637</v>
      </c>
      <c r="C165" s="4" t="s">
        <v>9</v>
      </c>
      <c r="D165" s="4" t="s">
        <v>9</v>
      </c>
      <c r="E165" s="4" t="s">
        <v>9</v>
      </c>
      <c r="F165" s="4">
        <v>1</v>
      </c>
      <c r="G165" s="4" t="str">
        <f t="shared" si="8"/>
        <v>insert into game_score (id, matchid, squad, goals, points, time_type) values (2728, 637, null, null, null, 1);</v>
      </c>
    </row>
    <row r="166" spans="1:7" x14ac:dyDescent="0.25">
      <c r="A166" s="3">
        <f t="shared" si="9"/>
        <v>2729</v>
      </c>
      <c r="B166" s="3">
        <f>B162+1</f>
        <v>638</v>
      </c>
      <c r="C166" s="3" t="s">
        <v>9</v>
      </c>
      <c r="D166" s="3" t="s">
        <v>9</v>
      </c>
      <c r="E166" s="3" t="s">
        <v>9</v>
      </c>
      <c r="F166" s="3">
        <v>2</v>
      </c>
      <c r="G166" s="3" t="str">
        <f t="shared" si="8"/>
        <v>insert into game_score (id, matchid, squad, goals, points, time_type) values (2729, 638, null, null, null, 2);</v>
      </c>
    </row>
    <row r="167" spans="1:7" x14ac:dyDescent="0.25">
      <c r="A167" s="3">
        <f t="shared" si="9"/>
        <v>2730</v>
      </c>
      <c r="B167" s="3">
        <f>B166</f>
        <v>638</v>
      </c>
      <c r="C167" s="3" t="s">
        <v>9</v>
      </c>
      <c r="D167" s="3" t="s">
        <v>9</v>
      </c>
      <c r="E167" s="3" t="s">
        <v>9</v>
      </c>
      <c r="F167" s="3">
        <v>1</v>
      </c>
      <c r="G167" s="3" t="str">
        <f t="shared" si="8"/>
        <v>insert into game_score (id, matchid, squad, goals, points, time_type) values (2730, 638, null, null, null, 1);</v>
      </c>
    </row>
    <row r="168" spans="1:7" x14ac:dyDescent="0.25">
      <c r="A168" s="3">
        <f t="shared" si="9"/>
        <v>2731</v>
      </c>
      <c r="B168" s="3">
        <f>B166</f>
        <v>638</v>
      </c>
      <c r="C168" s="3" t="s">
        <v>9</v>
      </c>
      <c r="D168" s="3" t="s">
        <v>9</v>
      </c>
      <c r="E168" s="3" t="s">
        <v>9</v>
      </c>
      <c r="F168" s="3">
        <v>2</v>
      </c>
      <c r="G168" s="3" t="str">
        <f t="shared" si="8"/>
        <v>insert into game_score (id, matchid, squad, goals, points, time_type) values (2731, 638, null, null, null, 2);</v>
      </c>
    </row>
    <row r="169" spans="1:7" x14ac:dyDescent="0.25">
      <c r="A169" s="3">
        <f t="shared" si="9"/>
        <v>2732</v>
      </c>
      <c r="B169" s="3">
        <f>B166</f>
        <v>638</v>
      </c>
      <c r="C169" s="3" t="s">
        <v>9</v>
      </c>
      <c r="D169" s="3" t="s">
        <v>9</v>
      </c>
      <c r="E169" s="3" t="s">
        <v>9</v>
      </c>
      <c r="F169" s="3">
        <v>1</v>
      </c>
      <c r="G169" s="3" t="str">
        <f t="shared" si="8"/>
        <v>insert into game_score (id, matchid, squad, goals, points, time_type) values (2732, 638, null, null, null, 1);</v>
      </c>
    </row>
    <row r="170" spans="1:7" x14ac:dyDescent="0.25">
      <c r="A170" s="4">
        <f t="shared" si="9"/>
        <v>2733</v>
      </c>
      <c r="B170" s="4">
        <f>B166+1</f>
        <v>639</v>
      </c>
      <c r="C170" s="4" t="s">
        <v>9</v>
      </c>
      <c r="D170" s="4" t="s">
        <v>9</v>
      </c>
      <c r="E170" s="4" t="s">
        <v>9</v>
      </c>
      <c r="F170" s="4">
        <v>2</v>
      </c>
      <c r="G170" s="4" t="str">
        <f t="shared" si="8"/>
        <v>insert into game_score (id, matchid, squad, goals, points, time_type) values (2733, 639, null, null, null, 2);</v>
      </c>
    </row>
    <row r="171" spans="1:7" x14ac:dyDescent="0.25">
      <c r="A171" s="4">
        <f t="shared" si="9"/>
        <v>2734</v>
      </c>
      <c r="B171" s="4">
        <f>B170</f>
        <v>639</v>
      </c>
      <c r="C171" s="4" t="s">
        <v>9</v>
      </c>
      <c r="D171" s="4" t="s">
        <v>9</v>
      </c>
      <c r="E171" s="4" t="s">
        <v>9</v>
      </c>
      <c r="F171" s="4">
        <v>1</v>
      </c>
      <c r="G171" s="4" t="str">
        <f t="shared" si="8"/>
        <v>insert into game_score (id, matchid, squad, goals, points, time_type) values (2734, 639, null, null, null, 1);</v>
      </c>
    </row>
    <row r="172" spans="1:7" x14ac:dyDescent="0.25">
      <c r="A172" s="4">
        <f t="shared" si="9"/>
        <v>2735</v>
      </c>
      <c r="B172" s="4">
        <f>B170</f>
        <v>639</v>
      </c>
      <c r="C172" s="4" t="s">
        <v>9</v>
      </c>
      <c r="D172" s="4" t="s">
        <v>9</v>
      </c>
      <c r="E172" s="4" t="s">
        <v>9</v>
      </c>
      <c r="F172" s="4">
        <v>2</v>
      </c>
      <c r="G172" s="4" t="str">
        <f t="shared" si="8"/>
        <v>insert into game_score (id, matchid, squad, goals, points, time_type) values (2735, 639, null, null, null, 2);</v>
      </c>
    </row>
    <row r="173" spans="1:7" x14ac:dyDescent="0.25">
      <c r="A173" s="4">
        <f t="shared" si="9"/>
        <v>2736</v>
      </c>
      <c r="B173" s="4">
        <f>B170</f>
        <v>639</v>
      </c>
      <c r="C173" s="4" t="s">
        <v>9</v>
      </c>
      <c r="D173" s="4" t="s">
        <v>9</v>
      </c>
      <c r="E173" s="4" t="s">
        <v>9</v>
      </c>
      <c r="F173" s="4">
        <v>1</v>
      </c>
      <c r="G173" s="4" t="str">
        <f t="shared" si="8"/>
        <v>insert into game_score (id, matchid, squad, goals, points, time_type) values (2736, 639, null, null, null, 1);</v>
      </c>
    </row>
    <row r="174" spans="1:7" x14ac:dyDescent="0.25">
      <c r="A174" s="3">
        <f t="shared" ref="A174:A181" si="10">A173+1</f>
        <v>2737</v>
      </c>
      <c r="B174" s="3">
        <f>B170+1</f>
        <v>640</v>
      </c>
      <c r="C174" s="3" t="s">
        <v>9</v>
      </c>
      <c r="D174" s="3" t="s">
        <v>9</v>
      </c>
      <c r="E174" s="3" t="s">
        <v>9</v>
      </c>
      <c r="F174" s="3">
        <v>2</v>
      </c>
      <c r="G174" s="3" t="str">
        <f t="shared" si="8"/>
        <v>insert into game_score (id, matchid, squad, goals, points, time_type) values (2737, 640, null, null, null, 2);</v>
      </c>
    </row>
    <row r="175" spans="1:7" x14ac:dyDescent="0.25">
      <c r="A175" s="3">
        <f t="shared" si="10"/>
        <v>2738</v>
      </c>
      <c r="B175" s="3">
        <f>B174</f>
        <v>640</v>
      </c>
      <c r="C175" s="3" t="s">
        <v>9</v>
      </c>
      <c r="D175" s="3" t="s">
        <v>9</v>
      </c>
      <c r="E175" s="3" t="s">
        <v>9</v>
      </c>
      <c r="F175" s="3">
        <v>1</v>
      </c>
      <c r="G175" s="3" t="str">
        <f t="shared" si="8"/>
        <v>insert into game_score (id, matchid, squad, goals, points, time_type) values (2738, 640, null, null, null, 1);</v>
      </c>
    </row>
    <row r="176" spans="1:7" x14ac:dyDescent="0.25">
      <c r="A176" s="3">
        <f t="shared" si="10"/>
        <v>2739</v>
      </c>
      <c r="B176" s="3">
        <f>B174</f>
        <v>640</v>
      </c>
      <c r="C176" s="3" t="s">
        <v>9</v>
      </c>
      <c r="D176" s="3" t="s">
        <v>9</v>
      </c>
      <c r="E176" s="3" t="s">
        <v>9</v>
      </c>
      <c r="F176" s="3">
        <v>2</v>
      </c>
      <c r="G176" s="3" t="str">
        <f t="shared" si="8"/>
        <v>insert into game_score (id, matchid, squad, goals, points, time_type) values (2739, 640, null, null, null, 2);</v>
      </c>
    </row>
    <row r="177" spans="1:7" x14ac:dyDescent="0.25">
      <c r="A177" s="3">
        <f t="shared" si="10"/>
        <v>2740</v>
      </c>
      <c r="B177" s="3">
        <f>B174</f>
        <v>640</v>
      </c>
      <c r="C177" s="3" t="s">
        <v>9</v>
      </c>
      <c r="D177" s="3" t="s">
        <v>9</v>
      </c>
      <c r="E177" s="3" t="s">
        <v>9</v>
      </c>
      <c r="F177" s="3">
        <v>1</v>
      </c>
      <c r="G177" s="3" t="str">
        <f t="shared" si="8"/>
        <v>insert into game_score (id, matchid, squad, goals, points, time_type) values (2740, 640, null, null, null, 1);</v>
      </c>
    </row>
    <row r="178" spans="1:7" x14ac:dyDescent="0.25">
      <c r="A178" s="4">
        <f t="shared" si="10"/>
        <v>2741</v>
      </c>
      <c r="B178" s="4">
        <f>B174+1</f>
        <v>641</v>
      </c>
      <c r="C178" s="4" t="s">
        <v>9</v>
      </c>
      <c r="D178" s="4" t="s">
        <v>9</v>
      </c>
      <c r="E178" s="4" t="s">
        <v>9</v>
      </c>
      <c r="F178" s="4">
        <v>2</v>
      </c>
      <c r="G178" s="4" t="str">
        <f t="shared" si="8"/>
        <v>insert into game_score (id, matchid, squad, goals, points, time_type) values (2741, 641, null, null, null, 2);</v>
      </c>
    </row>
    <row r="179" spans="1:7" x14ac:dyDescent="0.25">
      <c r="A179" s="4">
        <f t="shared" si="10"/>
        <v>2742</v>
      </c>
      <c r="B179" s="4">
        <f>B178</f>
        <v>641</v>
      </c>
      <c r="C179" s="4" t="s">
        <v>9</v>
      </c>
      <c r="D179" s="4" t="s">
        <v>9</v>
      </c>
      <c r="E179" s="4" t="s">
        <v>9</v>
      </c>
      <c r="F179" s="4">
        <v>1</v>
      </c>
      <c r="G179" s="4" t="str">
        <f t="shared" si="8"/>
        <v>insert into game_score (id, matchid, squad, goals, points, time_type) values (2742, 641, null, null, null, 1);</v>
      </c>
    </row>
    <row r="180" spans="1:7" x14ac:dyDescent="0.25">
      <c r="A180" s="4">
        <f t="shared" si="10"/>
        <v>2743</v>
      </c>
      <c r="B180" s="4">
        <f>B178</f>
        <v>641</v>
      </c>
      <c r="C180" s="4" t="s">
        <v>9</v>
      </c>
      <c r="D180" s="4" t="s">
        <v>9</v>
      </c>
      <c r="E180" s="4" t="s">
        <v>9</v>
      </c>
      <c r="F180" s="4">
        <v>2</v>
      </c>
      <c r="G180" s="4" t="str">
        <f t="shared" si="8"/>
        <v>insert into game_score (id, matchid, squad, goals, points, time_type) values (2743, 641, null, null, null, 2);</v>
      </c>
    </row>
    <row r="181" spans="1:7" x14ac:dyDescent="0.25">
      <c r="A181" s="4">
        <f t="shared" si="10"/>
        <v>2744</v>
      </c>
      <c r="B181" s="4">
        <f>B178</f>
        <v>641</v>
      </c>
      <c r="C181" s="4" t="s">
        <v>9</v>
      </c>
      <c r="D181" s="4" t="s">
        <v>9</v>
      </c>
      <c r="E181" s="4" t="s">
        <v>9</v>
      </c>
      <c r="F181" s="4">
        <v>1</v>
      </c>
      <c r="G181" s="4" t="str">
        <f t="shared" si="8"/>
        <v>insert into game_score (id, matchid, squad, goals, points, time_type) values (2744, 641, null, null, null,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'1904'!A5+1</f>
        <v>7</v>
      </c>
      <c r="B2" s="2" t="str">
        <f>"1906-04-23"</f>
        <v>1906-04-23</v>
      </c>
      <c r="C2">
        <v>4</v>
      </c>
      <c r="D2">
        <v>30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(7, '1906-04-23', 4, 30);</v>
      </c>
    </row>
    <row r="3" spans="1:7" x14ac:dyDescent="0.25">
      <c r="A3">
        <f>A2+1</f>
        <v>8</v>
      </c>
      <c r="B3" s="2" t="str">
        <f>"1906-04-23"</f>
        <v>1906-04-23</v>
      </c>
      <c r="C3">
        <v>4</v>
      </c>
      <c r="D3">
        <f t="shared" ref="D3:D5" si="1">D2</f>
        <v>30</v>
      </c>
      <c r="G3" t="str">
        <f t="shared" si="0"/>
        <v>insert into game (matchid, matchdate, game_type, country) values (8, '1906-04-23', 4, 30);</v>
      </c>
    </row>
    <row r="4" spans="1:7" x14ac:dyDescent="0.25">
      <c r="A4">
        <f t="shared" ref="A4:A5" si="2">A3+1</f>
        <v>9</v>
      </c>
      <c r="B4" s="2" t="str">
        <f>"1906-04-24"</f>
        <v>1906-04-24</v>
      </c>
      <c r="C4">
        <v>6</v>
      </c>
      <c r="D4">
        <f t="shared" si="1"/>
        <v>30</v>
      </c>
      <c r="G4" t="str">
        <f t="shared" si="0"/>
        <v>insert into game (matchid, matchdate, game_type, country) values (9, '1906-04-24', 6, 30);</v>
      </c>
    </row>
    <row r="5" spans="1:7" x14ac:dyDescent="0.25">
      <c r="A5">
        <f t="shared" si="2"/>
        <v>10</v>
      </c>
      <c r="B5" s="2" t="str">
        <f>"1906-04-25"</f>
        <v>1906-04-25</v>
      </c>
      <c r="C5">
        <v>12</v>
      </c>
      <c r="D5">
        <f t="shared" si="1"/>
        <v>30</v>
      </c>
      <c r="G5" t="str">
        <f t="shared" si="0"/>
        <v>insert into game (matchid, matchdate, game_type, country) values (10, '1906-04-25', 12, 30);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'1904'!A29 + 1</f>
        <v>31</v>
      </c>
      <c r="B8" s="3">
        <f>A2</f>
        <v>7</v>
      </c>
      <c r="C8" s="3">
        <v>45</v>
      </c>
      <c r="D8" s="3">
        <v>5</v>
      </c>
      <c r="E8" s="3">
        <v>2</v>
      </c>
      <c r="F8" s="3">
        <v>2</v>
      </c>
      <c r="G8" s="3" t="str">
        <f t="shared" ref="G8:G23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(31, 7, 45, 5, 2, 2);</v>
      </c>
    </row>
    <row r="9" spans="1:7" x14ac:dyDescent="0.25">
      <c r="A9" s="3">
        <f>A8+1</f>
        <v>32</v>
      </c>
      <c r="B9" s="3">
        <f>B8</f>
        <v>7</v>
      </c>
      <c r="C9" s="3">
        <v>45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(32, 7, 45, 1, 0, 1);</v>
      </c>
    </row>
    <row r="10" spans="1:7" x14ac:dyDescent="0.25">
      <c r="A10" s="3">
        <f t="shared" ref="A10:A23" si="4">A9+1</f>
        <v>33</v>
      </c>
      <c r="B10" s="3">
        <f>B8</f>
        <v>7</v>
      </c>
      <c r="C10" s="3">
        <v>90232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(33, 7, 90232, 1, 0, 2);</v>
      </c>
    </row>
    <row r="11" spans="1:7" x14ac:dyDescent="0.25">
      <c r="A11" s="3">
        <f t="shared" si="4"/>
        <v>34</v>
      </c>
      <c r="B11" s="3">
        <f>B8</f>
        <v>7</v>
      </c>
      <c r="C11" s="3">
        <v>90232</v>
      </c>
      <c r="D11" s="3">
        <v>1</v>
      </c>
      <c r="E11" s="3">
        <v>0</v>
      </c>
      <c r="F11" s="3">
        <v>1</v>
      </c>
      <c r="G11" s="3" t="str">
        <f t="shared" si="3"/>
        <v>insert into game_score (id, matchid, squad, goals, points, time_type) values (34, 7, 90232, 1, 0, 1);</v>
      </c>
    </row>
    <row r="12" spans="1:7" x14ac:dyDescent="0.25">
      <c r="A12" s="4">
        <f>A11+1</f>
        <v>35</v>
      </c>
      <c r="B12" s="4">
        <f>B8+1</f>
        <v>8</v>
      </c>
      <c r="C12" s="4">
        <v>3021</v>
      </c>
      <c r="D12" s="4">
        <v>5</v>
      </c>
      <c r="E12" s="4">
        <v>2</v>
      </c>
      <c r="F12" s="4">
        <v>2</v>
      </c>
      <c r="G12" t="str">
        <f t="shared" si="3"/>
        <v>insert into game_score (id, matchid, squad, goals, points, time_type) values (35, 8, 3021, 5, 2, 2);</v>
      </c>
    </row>
    <row r="13" spans="1:7" x14ac:dyDescent="0.25">
      <c r="A13" s="4">
        <f t="shared" si="4"/>
        <v>36</v>
      </c>
      <c r="B13" s="4">
        <f>B12</f>
        <v>8</v>
      </c>
      <c r="C13" s="4">
        <v>3021</v>
      </c>
      <c r="D13" s="4" t="s">
        <v>9</v>
      </c>
      <c r="E13" s="4">
        <v>0</v>
      </c>
      <c r="F13" s="4">
        <v>1</v>
      </c>
      <c r="G13" t="str">
        <f t="shared" si="3"/>
        <v>insert into game_score (id, matchid, squad, goals, points, time_type) values (36, 8, 3021, null, 0, 1);</v>
      </c>
    </row>
    <row r="14" spans="1:7" x14ac:dyDescent="0.25">
      <c r="A14" s="4">
        <f t="shared" si="4"/>
        <v>37</v>
      </c>
      <c r="B14" s="4">
        <f>B12</f>
        <v>8</v>
      </c>
      <c r="C14" s="4">
        <v>30231</v>
      </c>
      <c r="D14" s="4">
        <v>0</v>
      </c>
      <c r="E14" s="4">
        <v>0</v>
      </c>
      <c r="F14" s="4">
        <v>2</v>
      </c>
      <c r="G14" t="str">
        <f t="shared" si="3"/>
        <v>insert into game_score (id, matchid, squad, goals, points, time_type) values (37, 8, 30231, 0, 0, 2);</v>
      </c>
    </row>
    <row r="15" spans="1:7" x14ac:dyDescent="0.25">
      <c r="A15" s="4">
        <f t="shared" si="4"/>
        <v>38</v>
      </c>
      <c r="B15" s="4">
        <f>B12</f>
        <v>8</v>
      </c>
      <c r="C15" s="4">
        <v>30231</v>
      </c>
      <c r="D15" s="4" t="s">
        <v>9</v>
      </c>
      <c r="E15" s="4">
        <v>0</v>
      </c>
      <c r="F15" s="4">
        <v>1</v>
      </c>
      <c r="G15" t="str">
        <f t="shared" si="3"/>
        <v>insert into game_score (id, matchid, squad, goals, points, time_type) values (38, 8, 30231, null, 0, 1);</v>
      </c>
    </row>
    <row r="16" spans="1:7" x14ac:dyDescent="0.25">
      <c r="A16" s="3">
        <f t="shared" si="4"/>
        <v>39</v>
      </c>
      <c r="B16" s="3">
        <f>B12+1</f>
        <v>9</v>
      </c>
      <c r="C16" s="3">
        <v>45</v>
      </c>
      <c r="D16" s="3">
        <v>9</v>
      </c>
      <c r="E16" s="3">
        <v>2</v>
      </c>
      <c r="F16" s="3">
        <v>2</v>
      </c>
      <c r="G16" s="3" t="str">
        <f t="shared" si="3"/>
        <v>insert into game_score (id, matchid, squad, goals, points, time_type) values (39, 9, 45, 9, 2, 2);</v>
      </c>
    </row>
    <row r="17" spans="1:7" x14ac:dyDescent="0.25">
      <c r="A17" s="3">
        <f t="shared" si="4"/>
        <v>40</v>
      </c>
      <c r="B17" s="3">
        <f>B16</f>
        <v>9</v>
      </c>
      <c r="C17" s="3">
        <v>45</v>
      </c>
      <c r="D17" s="3">
        <v>9</v>
      </c>
      <c r="E17" s="3">
        <v>0</v>
      </c>
      <c r="F17" s="3">
        <v>1</v>
      </c>
      <c r="G17" s="3" t="str">
        <f t="shared" si="3"/>
        <v>insert into game_score (id, matchid, squad, goals, points, time_type) values (40, 9, 45, 9, 0, 1);</v>
      </c>
    </row>
    <row r="18" spans="1:7" x14ac:dyDescent="0.25">
      <c r="A18" s="3">
        <f t="shared" si="4"/>
        <v>41</v>
      </c>
      <c r="B18" s="3">
        <f>B16</f>
        <v>9</v>
      </c>
      <c r="C18" s="3">
        <v>3021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(41, 9, 3021, 0, 0, 2);</v>
      </c>
    </row>
    <row r="19" spans="1:7" x14ac:dyDescent="0.25">
      <c r="A19" s="3">
        <f t="shared" si="4"/>
        <v>42</v>
      </c>
      <c r="B19" s="3">
        <f>B16</f>
        <v>9</v>
      </c>
      <c r="C19" s="3">
        <v>3021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(42, 9, 3021, 0, 0, 1);</v>
      </c>
    </row>
    <row r="20" spans="1:7" x14ac:dyDescent="0.25">
      <c r="A20" s="4">
        <f t="shared" si="4"/>
        <v>43</v>
      </c>
      <c r="B20" s="4">
        <f>B16+1</f>
        <v>10</v>
      </c>
      <c r="C20" s="4">
        <v>90232</v>
      </c>
      <c r="D20" s="6">
        <v>10</v>
      </c>
      <c r="E20" s="6">
        <v>2</v>
      </c>
      <c r="F20" s="4">
        <v>2</v>
      </c>
      <c r="G20" t="str">
        <f t="shared" si="3"/>
        <v>insert into game_score (id, matchid, squad, goals, points, time_type) values (43, 10, 90232, 10, 2, 2);</v>
      </c>
    </row>
    <row r="21" spans="1:7" x14ac:dyDescent="0.25">
      <c r="A21" s="4">
        <f t="shared" si="4"/>
        <v>44</v>
      </c>
      <c r="B21" s="4">
        <f>B20</f>
        <v>10</v>
      </c>
      <c r="C21" s="4">
        <v>90232</v>
      </c>
      <c r="D21" s="6" t="s">
        <v>9</v>
      </c>
      <c r="E21" s="6">
        <v>0</v>
      </c>
      <c r="F21" s="4">
        <v>1</v>
      </c>
      <c r="G21" t="str">
        <f t="shared" si="3"/>
        <v>insert into game_score (id, matchid, squad, goals, points, time_type) values (44, 10, 90232, null, 0, 1);</v>
      </c>
    </row>
    <row r="22" spans="1:7" x14ac:dyDescent="0.25">
      <c r="A22" s="4">
        <f t="shared" si="4"/>
        <v>45</v>
      </c>
      <c r="B22" s="4">
        <f>B20</f>
        <v>10</v>
      </c>
      <c r="C22" s="4">
        <v>30231</v>
      </c>
      <c r="D22" s="6">
        <v>0</v>
      </c>
      <c r="E22" s="6">
        <v>0</v>
      </c>
      <c r="F22" s="4">
        <v>2</v>
      </c>
      <c r="G22" t="str">
        <f t="shared" si="3"/>
        <v>insert into game_score (id, matchid, squad, goals, points, time_type) values (45, 10, 30231, 0, 0, 2);</v>
      </c>
    </row>
    <row r="23" spans="1:7" x14ac:dyDescent="0.25">
      <c r="A23" s="4">
        <f t="shared" si="4"/>
        <v>46</v>
      </c>
      <c r="B23" s="4">
        <f>B20</f>
        <v>10</v>
      </c>
      <c r="C23" s="4">
        <v>30231</v>
      </c>
      <c r="D23" s="6" t="s">
        <v>9</v>
      </c>
      <c r="E23" s="6">
        <v>0</v>
      </c>
      <c r="F23" s="4">
        <v>1</v>
      </c>
      <c r="G23" t="str">
        <f t="shared" si="3"/>
        <v>insert into game_score (id, matchid, squad, goals, points, time_type) values (46, 10, 30231, null,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'1906'!A5+1</f>
        <v>11</v>
      </c>
      <c r="B2" s="2" t="str">
        <f>"1908-10-19"</f>
        <v>1908-10-19</v>
      </c>
      <c r="C2">
        <v>3</v>
      </c>
      <c r="D2">
        <v>44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(11, '1908-10-19', 3, 44);</v>
      </c>
    </row>
    <row r="3" spans="1:7" x14ac:dyDescent="0.25">
      <c r="A3">
        <f>A2+1</f>
        <v>12</v>
      </c>
      <c r="B3" s="2" t="str">
        <f>"1908-10-19"</f>
        <v>1908-10-19</v>
      </c>
      <c r="C3">
        <v>3</v>
      </c>
      <c r="D3">
        <f>D2</f>
        <v>44</v>
      </c>
      <c r="E3">
        <v>1</v>
      </c>
      <c r="G3" t="str">
        <f t="shared" si="0"/>
        <v>insert into game (matchid, matchdate, game_type, country) values (12, '1908-10-19', 3, 44);</v>
      </c>
    </row>
    <row r="4" spans="1:7" x14ac:dyDescent="0.25">
      <c r="A4">
        <f t="shared" ref="A4:A9" si="1">A3+1</f>
        <v>13</v>
      </c>
      <c r="B4" s="2" t="str">
        <f>"1908-10-20"</f>
        <v>1908-10-20</v>
      </c>
      <c r="C4">
        <v>3</v>
      </c>
      <c r="D4">
        <f t="shared" ref="D4:D9" si="2">D3</f>
        <v>44</v>
      </c>
      <c r="G4" t="str">
        <f t="shared" si="0"/>
        <v>insert into game (matchid, matchdate, game_type, country) values (13, '1908-10-20', 3, 44);</v>
      </c>
    </row>
    <row r="5" spans="1:7" x14ac:dyDescent="0.25">
      <c r="A5">
        <f t="shared" si="1"/>
        <v>14</v>
      </c>
      <c r="B5" s="2" t="str">
        <f>"1908-10-20"</f>
        <v>1908-10-20</v>
      </c>
      <c r="C5">
        <v>3</v>
      </c>
      <c r="D5">
        <f t="shared" si="2"/>
        <v>44</v>
      </c>
      <c r="E5">
        <v>2</v>
      </c>
      <c r="G5" t="str">
        <f t="shared" si="0"/>
        <v>insert into game (matchid, matchdate, game_type, country) values (14, '1908-10-20', 3, 44);</v>
      </c>
    </row>
    <row r="6" spans="1:7" x14ac:dyDescent="0.25">
      <c r="A6">
        <f t="shared" si="1"/>
        <v>15</v>
      </c>
      <c r="B6" s="2" t="str">
        <f>"1908-10-22"</f>
        <v>1908-10-22</v>
      </c>
      <c r="C6">
        <v>4</v>
      </c>
      <c r="D6">
        <f t="shared" si="2"/>
        <v>44</v>
      </c>
      <c r="E6">
        <v>3</v>
      </c>
      <c r="G6" t="str">
        <f t="shared" ref="G6:G9" si="3">"insert into game (matchid, matchdate, game_type, country) values (" &amp; A6 &amp; ", '" &amp; B6 &amp; "', " &amp; C6 &amp; ", " &amp; D6 &amp;  ");"</f>
        <v>insert into game (matchid, matchdate, game_type, country) values (15, '1908-10-22', 4, 44);</v>
      </c>
    </row>
    <row r="7" spans="1:7" x14ac:dyDescent="0.25">
      <c r="A7">
        <f t="shared" si="1"/>
        <v>16</v>
      </c>
      <c r="B7" s="2" t="str">
        <f>"1908-10-22"</f>
        <v>1908-10-22</v>
      </c>
      <c r="C7">
        <v>4</v>
      </c>
      <c r="D7">
        <f t="shared" si="2"/>
        <v>44</v>
      </c>
      <c r="E7">
        <v>4</v>
      </c>
      <c r="G7" t="str">
        <f t="shared" si="3"/>
        <v>insert into game (matchid, matchdate, game_type, country) values (16, '1908-10-22', 4, 44);</v>
      </c>
    </row>
    <row r="8" spans="1:7" x14ac:dyDescent="0.25">
      <c r="A8">
        <f t="shared" si="1"/>
        <v>17</v>
      </c>
      <c r="B8" s="2" t="str">
        <f>"1908-10-23"</f>
        <v>1908-10-23</v>
      </c>
      <c r="C8">
        <v>13</v>
      </c>
      <c r="D8">
        <f t="shared" si="2"/>
        <v>44</v>
      </c>
      <c r="E8">
        <v>5</v>
      </c>
      <c r="G8" t="str">
        <f t="shared" si="3"/>
        <v>insert into game (matchid, matchdate, game_type, country) values (17, '1908-10-23', 13, 44);</v>
      </c>
    </row>
    <row r="9" spans="1:7" x14ac:dyDescent="0.25">
      <c r="A9">
        <f t="shared" si="1"/>
        <v>18</v>
      </c>
      <c r="B9" s="2" t="str">
        <f>"1908-10-24"</f>
        <v>1908-10-24</v>
      </c>
      <c r="C9">
        <v>14</v>
      </c>
      <c r="D9">
        <f t="shared" si="2"/>
        <v>44</v>
      </c>
      <c r="E9">
        <v>6</v>
      </c>
      <c r="G9" t="str">
        <f t="shared" si="3"/>
        <v>insert into game (matchid, matchdate, game_type, country) values (18, '1908-10-24', 14, 44);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'1906'!A23 + 1</f>
        <v>47</v>
      </c>
      <c r="B12" s="3">
        <f>A2</f>
        <v>11</v>
      </c>
      <c r="C12" s="3">
        <v>31</v>
      </c>
      <c r="D12" s="3" t="s">
        <v>9</v>
      </c>
      <c r="E12" s="3">
        <v>2</v>
      </c>
      <c r="F12" s="3">
        <v>2</v>
      </c>
      <c r="G12" s="3" t="str">
        <f t="shared" ref="G12:G43" si="4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(47, 11, 31, null, 2, 2);</v>
      </c>
    </row>
    <row r="13" spans="1:7" x14ac:dyDescent="0.25">
      <c r="A13" s="3">
        <f>A12+1</f>
        <v>48</v>
      </c>
      <c r="B13" s="3">
        <f>B12</f>
        <v>11</v>
      </c>
      <c r="C13" s="3">
        <v>31</v>
      </c>
      <c r="D13" s="3" t="s">
        <v>9</v>
      </c>
      <c r="E13" s="3">
        <v>0</v>
      </c>
      <c r="F13" s="3">
        <v>1</v>
      </c>
      <c r="G13" s="3" t="str">
        <f t="shared" si="4"/>
        <v>insert into game_score (id, matchid, squad, goals, points, time_type) values (48, 11, 31, null, 0, 1);</v>
      </c>
    </row>
    <row r="14" spans="1:7" x14ac:dyDescent="0.25">
      <c r="A14" s="3">
        <f t="shared" ref="A14:A43" si="5">A13+1</f>
        <v>49</v>
      </c>
      <c r="B14" s="3">
        <f>B12</f>
        <v>11</v>
      </c>
      <c r="C14" s="3">
        <v>36</v>
      </c>
      <c r="D14" s="3" t="s">
        <v>9</v>
      </c>
      <c r="E14" s="3">
        <v>0</v>
      </c>
      <c r="F14" s="3">
        <v>2</v>
      </c>
      <c r="G14" s="3" t="str">
        <f t="shared" si="4"/>
        <v>insert into game_score (id, matchid, squad, goals, points, time_type) values (49, 11, 36, null, 0, 2);</v>
      </c>
    </row>
    <row r="15" spans="1:7" x14ac:dyDescent="0.25">
      <c r="A15" s="3">
        <f t="shared" si="5"/>
        <v>50</v>
      </c>
      <c r="B15" s="3">
        <f>B12</f>
        <v>11</v>
      </c>
      <c r="C15" s="3">
        <v>36</v>
      </c>
      <c r="D15" s="3" t="s">
        <v>9</v>
      </c>
      <c r="E15" s="3">
        <v>0</v>
      </c>
      <c r="F15" s="3">
        <v>1</v>
      </c>
      <c r="G15" s="3" t="str">
        <f t="shared" si="4"/>
        <v>insert into game_score (id, matchid, squad, goals, points, time_type) values (50, 11, 36, null, 0, 1);</v>
      </c>
    </row>
    <row r="16" spans="1:7" x14ac:dyDescent="0.25">
      <c r="A16" s="4">
        <f>A15+1</f>
        <v>51</v>
      </c>
      <c r="B16" s="4">
        <f>B12+1</f>
        <v>12</v>
      </c>
      <c r="C16" s="4">
        <v>45</v>
      </c>
      <c r="D16" s="4">
        <v>9</v>
      </c>
      <c r="E16" s="4">
        <v>2</v>
      </c>
      <c r="F16" s="4">
        <v>2</v>
      </c>
      <c r="G16" s="4" t="str">
        <f t="shared" si="4"/>
        <v>insert into game_score (id, matchid, squad, goals, points, time_type) values (51, 12, 45, 9, 2, 2);</v>
      </c>
    </row>
    <row r="17" spans="1:7" x14ac:dyDescent="0.25">
      <c r="A17" s="4">
        <f t="shared" si="5"/>
        <v>52</v>
      </c>
      <c r="B17" s="4">
        <f>B16</f>
        <v>12</v>
      </c>
      <c r="C17" s="4">
        <v>45</v>
      </c>
      <c r="D17" s="4">
        <v>4</v>
      </c>
      <c r="E17" s="4">
        <v>0</v>
      </c>
      <c r="F17" s="4">
        <v>1</v>
      </c>
      <c r="G17" s="4" t="str">
        <f t="shared" si="4"/>
        <v>insert into game_score (id, matchid, squad, goals, points, time_type) values (52, 12, 45, 4, 0, 1);</v>
      </c>
    </row>
    <row r="18" spans="1:7" x14ac:dyDescent="0.25">
      <c r="A18" s="4">
        <f t="shared" si="5"/>
        <v>53</v>
      </c>
      <c r="B18" s="4">
        <f>B16</f>
        <v>12</v>
      </c>
      <c r="C18" s="4">
        <v>3399</v>
      </c>
      <c r="D18" s="4">
        <v>0</v>
      </c>
      <c r="E18" s="4">
        <v>0</v>
      </c>
      <c r="F18" s="4">
        <v>2</v>
      </c>
      <c r="G18" s="4" t="str">
        <f t="shared" si="4"/>
        <v>insert into game_score (id, matchid, squad, goals, points, time_type) values (53, 12, 3399, 0, 0, 2);</v>
      </c>
    </row>
    <row r="19" spans="1:7" x14ac:dyDescent="0.25">
      <c r="A19" s="4">
        <f t="shared" si="5"/>
        <v>54</v>
      </c>
      <c r="B19" s="4">
        <f>B16</f>
        <v>12</v>
      </c>
      <c r="C19" s="4">
        <v>3399</v>
      </c>
      <c r="D19" s="4">
        <v>0</v>
      </c>
      <c r="E19" s="4">
        <v>0</v>
      </c>
      <c r="F19" s="4">
        <v>1</v>
      </c>
      <c r="G19" s="4" t="str">
        <f t="shared" si="4"/>
        <v>insert into game_score (id, matchid, squad, goals, points, time_type) values (54, 12, 3399, 0, 0, 1);</v>
      </c>
    </row>
    <row r="20" spans="1:7" x14ac:dyDescent="0.25">
      <c r="A20" s="3">
        <f t="shared" si="5"/>
        <v>55</v>
      </c>
      <c r="B20" s="3">
        <f>B16+1</f>
        <v>13</v>
      </c>
      <c r="C20" s="3">
        <v>3398</v>
      </c>
      <c r="D20" s="5" t="s">
        <v>9</v>
      </c>
      <c r="E20" s="3">
        <v>2</v>
      </c>
      <c r="F20" s="3">
        <v>2</v>
      </c>
      <c r="G20" s="3" t="str">
        <f t="shared" si="4"/>
        <v>insert into game_score (id, matchid, squad, goals, points, time_type) values (55, 13, 3398, null, 2, 2);</v>
      </c>
    </row>
    <row r="21" spans="1:7" x14ac:dyDescent="0.25">
      <c r="A21" s="3">
        <f t="shared" si="5"/>
        <v>56</v>
      </c>
      <c r="B21" s="3">
        <f>B20</f>
        <v>13</v>
      </c>
      <c r="C21" s="3">
        <v>3398</v>
      </c>
      <c r="D21" s="5" t="s">
        <v>9</v>
      </c>
      <c r="E21" s="3">
        <v>0</v>
      </c>
      <c r="F21" s="3">
        <v>1</v>
      </c>
      <c r="G21" s="3" t="str">
        <f t="shared" si="4"/>
        <v>insert into game_score (id, matchid, squad, goals, points, time_type) values (56, 13, 3398, null, 0, 1);</v>
      </c>
    </row>
    <row r="22" spans="1:7" x14ac:dyDescent="0.25">
      <c r="A22" s="3">
        <f t="shared" si="5"/>
        <v>57</v>
      </c>
      <c r="B22" s="3">
        <f>B20</f>
        <v>13</v>
      </c>
      <c r="C22" s="3">
        <v>4203</v>
      </c>
      <c r="D22" s="5" t="s">
        <v>9</v>
      </c>
      <c r="E22" s="3">
        <v>0</v>
      </c>
      <c r="F22" s="3">
        <v>2</v>
      </c>
      <c r="G22" s="3" t="str">
        <f t="shared" si="4"/>
        <v>insert into game_score (id, matchid, squad, goals, points, time_type) values (57, 13, 4203, null, 0, 2);</v>
      </c>
    </row>
    <row r="23" spans="1:7" x14ac:dyDescent="0.25">
      <c r="A23" s="3">
        <f t="shared" si="5"/>
        <v>58</v>
      </c>
      <c r="B23" s="3">
        <f>B20</f>
        <v>13</v>
      </c>
      <c r="C23" s="3">
        <v>4203</v>
      </c>
      <c r="D23" s="5" t="s">
        <v>9</v>
      </c>
      <c r="E23" s="3">
        <v>0</v>
      </c>
      <c r="F23" s="3">
        <v>1</v>
      </c>
      <c r="G23" s="3" t="str">
        <f t="shared" si="4"/>
        <v>insert into game_score (id, matchid, squad, goals, points, time_type) values (58, 13, 4203, null, 0, 1);</v>
      </c>
    </row>
    <row r="24" spans="1:7" x14ac:dyDescent="0.25">
      <c r="A24" s="4">
        <f t="shared" si="5"/>
        <v>59</v>
      </c>
      <c r="B24" s="4">
        <f>B20+1</f>
        <v>14</v>
      </c>
      <c r="C24" s="4">
        <v>44</v>
      </c>
      <c r="D24" s="4">
        <v>12</v>
      </c>
      <c r="E24" s="6">
        <v>2</v>
      </c>
      <c r="F24" s="4">
        <v>2</v>
      </c>
      <c r="G24" s="4" t="str">
        <f t="shared" si="4"/>
        <v>insert into game_score (id, matchid, squad, goals, points, time_type) values (59, 14, 44, 12, 2, 2);</v>
      </c>
    </row>
    <row r="25" spans="1:7" x14ac:dyDescent="0.25">
      <c r="A25" s="4">
        <f t="shared" si="5"/>
        <v>60</v>
      </c>
      <c r="B25" s="4">
        <f>B24</f>
        <v>14</v>
      </c>
      <c r="C25" s="4">
        <v>44</v>
      </c>
      <c r="D25" s="4">
        <v>7</v>
      </c>
      <c r="E25" s="6">
        <v>0</v>
      </c>
      <c r="F25" s="4">
        <v>1</v>
      </c>
      <c r="G25" s="4" t="str">
        <f t="shared" si="4"/>
        <v>insert into game_score (id, matchid, squad, goals, points, time_type) values (60, 14, 44, 7, 0, 1);</v>
      </c>
    </row>
    <row r="26" spans="1:7" x14ac:dyDescent="0.25">
      <c r="A26" s="4">
        <f t="shared" si="5"/>
        <v>61</v>
      </c>
      <c r="B26" s="4">
        <f>B24</f>
        <v>14</v>
      </c>
      <c r="C26" s="4">
        <v>46</v>
      </c>
      <c r="D26" s="4">
        <v>1</v>
      </c>
      <c r="E26" s="6">
        <v>0</v>
      </c>
      <c r="F26" s="4">
        <v>2</v>
      </c>
      <c r="G26" s="4" t="str">
        <f t="shared" si="4"/>
        <v>insert into game_score (id, matchid, squad, goals, points, time_type) values (61, 14, 46, 1, 0, 2);</v>
      </c>
    </row>
    <row r="27" spans="1:7" x14ac:dyDescent="0.25">
      <c r="A27" s="4">
        <f t="shared" si="5"/>
        <v>62</v>
      </c>
      <c r="B27" s="4">
        <f>B24</f>
        <v>14</v>
      </c>
      <c r="C27" s="4">
        <v>46</v>
      </c>
      <c r="D27" s="4">
        <v>0</v>
      </c>
      <c r="E27" s="6">
        <v>0</v>
      </c>
      <c r="F27" s="4">
        <v>1</v>
      </c>
      <c r="G27" s="4" t="str">
        <f t="shared" si="4"/>
        <v>insert into game_score (id, matchid, squad, goals, points, time_type) values (62, 14, 46, 0, 0, 1);</v>
      </c>
    </row>
    <row r="28" spans="1:7" x14ac:dyDescent="0.25">
      <c r="A28" s="3">
        <f t="shared" si="5"/>
        <v>63</v>
      </c>
      <c r="B28" s="3">
        <f>B24+1</f>
        <v>15</v>
      </c>
      <c r="C28" s="3">
        <v>3398</v>
      </c>
      <c r="D28" s="5">
        <v>1</v>
      </c>
      <c r="E28" s="5">
        <v>0</v>
      </c>
      <c r="F28" s="3">
        <v>2</v>
      </c>
      <c r="G28" s="3" t="str">
        <f t="shared" si="4"/>
        <v>insert into game_score (id, matchid, squad, goals, points, time_type) values (63, 15, 3398, 1, 0, 2);</v>
      </c>
    </row>
    <row r="29" spans="1:7" x14ac:dyDescent="0.25">
      <c r="A29" s="3">
        <f t="shared" si="5"/>
        <v>64</v>
      </c>
      <c r="B29" s="3">
        <f>B28</f>
        <v>15</v>
      </c>
      <c r="C29" s="3">
        <v>3398</v>
      </c>
      <c r="D29" s="5">
        <v>1</v>
      </c>
      <c r="E29" s="5">
        <v>0</v>
      </c>
      <c r="F29" s="3">
        <v>1</v>
      </c>
      <c r="G29" s="3" t="str">
        <f t="shared" si="4"/>
        <v>insert into game_score (id, matchid, squad, goals, points, time_type) values (64, 15, 3398, 1, 0, 1);</v>
      </c>
    </row>
    <row r="30" spans="1:7" x14ac:dyDescent="0.25">
      <c r="A30" s="3">
        <f t="shared" si="5"/>
        <v>65</v>
      </c>
      <c r="B30" s="3">
        <f>B28</f>
        <v>15</v>
      </c>
      <c r="C30" s="3">
        <v>45</v>
      </c>
      <c r="D30" s="5">
        <v>17</v>
      </c>
      <c r="E30" s="5">
        <v>2</v>
      </c>
      <c r="F30" s="3">
        <v>2</v>
      </c>
      <c r="G30" s="3" t="str">
        <f t="shared" si="4"/>
        <v>insert into game_score (id, matchid, squad, goals, points, time_type) values (65, 15, 45, 17, 2, 2);</v>
      </c>
    </row>
    <row r="31" spans="1:7" x14ac:dyDescent="0.25">
      <c r="A31" s="3">
        <f t="shared" si="5"/>
        <v>66</v>
      </c>
      <c r="B31" s="3">
        <f>B28</f>
        <v>15</v>
      </c>
      <c r="C31" s="3">
        <v>45</v>
      </c>
      <c r="D31" s="5">
        <v>6</v>
      </c>
      <c r="E31" s="5">
        <v>0</v>
      </c>
      <c r="F31" s="3">
        <v>1</v>
      </c>
      <c r="G31" s="3" t="str">
        <f t="shared" si="4"/>
        <v>insert into game_score (id, matchid, squad, goals, points, time_type) values (66, 15, 45, 6, 0, 1);</v>
      </c>
    </row>
    <row r="32" spans="1:7" x14ac:dyDescent="0.25">
      <c r="A32" s="4">
        <f t="shared" si="5"/>
        <v>67</v>
      </c>
      <c r="B32" s="4">
        <f>B28+1</f>
        <v>16</v>
      </c>
      <c r="C32" s="4">
        <v>44</v>
      </c>
      <c r="D32" s="6">
        <v>4</v>
      </c>
      <c r="E32" s="6">
        <v>2</v>
      </c>
      <c r="F32" s="4">
        <v>2</v>
      </c>
      <c r="G32" s="4" t="str">
        <f t="shared" si="4"/>
        <v>insert into game_score (id, matchid, squad, goals, points, time_type) values (67, 16, 44, 4, 2, 2);</v>
      </c>
    </row>
    <row r="33" spans="1:7" x14ac:dyDescent="0.25">
      <c r="A33" s="4">
        <f t="shared" si="5"/>
        <v>68</v>
      </c>
      <c r="B33" s="4">
        <f>B32</f>
        <v>16</v>
      </c>
      <c r="C33" s="4">
        <v>44</v>
      </c>
      <c r="D33" s="6">
        <v>1</v>
      </c>
      <c r="E33" s="6">
        <v>0</v>
      </c>
      <c r="F33" s="4">
        <v>1</v>
      </c>
      <c r="G33" s="4" t="str">
        <f t="shared" si="4"/>
        <v>insert into game_score (id, matchid, squad, goals, points, time_type) values (68, 16, 44, 1, 0, 1);</v>
      </c>
    </row>
    <row r="34" spans="1:7" x14ac:dyDescent="0.25">
      <c r="A34" s="4">
        <f t="shared" si="5"/>
        <v>69</v>
      </c>
      <c r="B34" s="4">
        <f>B32</f>
        <v>16</v>
      </c>
      <c r="C34" s="4">
        <v>31</v>
      </c>
      <c r="D34" s="6">
        <v>0</v>
      </c>
      <c r="E34" s="6">
        <v>0</v>
      </c>
      <c r="F34" s="4">
        <v>2</v>
      </c>
      <c r="G34" s="4" t="str">
        <f t="shared" si="4"/>
        <v>insert into game_score (id, matchid, squad, goals, points, time_type) values (69, 16, 31, 0, 0, 2);</v>
      </c>
    </row>
    <row r="35" spans="1:7" x14ac:dyDescent="0.25">
      <c r="A35" s="4">
        <f t="shared" si="5"/>
        <v>70</v>
      </c>
      <c r="B35" s="4">
        <f>B32</f>
        <v>16</v>
      </c>
      <c r="C35" s="4">
        <v>31</v>
      </c>
      <c r="D35" s="6">
        <v>0</v>
      </c>
      <c r="E35" s="6">
        <v>0</v>
      </c>
      <c r="F35" s="4">
        <v>1</v>
      </c>
      <c r="G35" s="4" t="str">
        <f t="shared" si="4"/>
        <v>insert into game_score (id, matchid, squad, goals, points, time_type) values (70, 16, 31, 0, 0, 1);</v>
      </c>
    </row>
    <row r="36" spans="1:7" x14ac:dyDescent="0.25">
      <c r="A36" s="3">
        <f t="shared" si="5"/>
        <v>71</v>
      </c>
      <c r="B36" s="3">
        <f>B32+1</f>
        <v>17</v>
      </c>
      <c r="C36" s="3">
        <v>31</v>
      </c>
      <c r="D36" s="5">
        <v>2</v>
      </c>
      <c r="E36" s="5">
        <v>2</v>
      </c>
      <c r="F36" s="3">
        <v>2</v>
      </c>
      <c r="G36" s="3" t="str">
        <f t="shared" si="4"/>
        <v>insert into game_score (id, matchid, squad, goals, points, time_type) values (71, 17, 31, 2, 2, 2);</v>
      </c>
    </row>
    <row r="37" spans="1:7" x14ac:dyDescent="0.25">
      <c r="A37" s="3">
        <f t="shared" si="5"/>
        <v>72</v>
      </c>
      <c r="B37" s="3">
        <f>B36</f>
        <v>17</v>
      </c>
      <c r="C37" s="3">
        <v>31</v>
      </c>
      <c r="D37" s="5">
        <v>1</v>
      </c>
      <c r="E37" s="5">
        <v>0</v>
      </c>
      <c r="F37" s="3">
        <v>1</v>
      </c>
      <c r="G37" s="3" t="str">
        <f t="shared" si="4"/>
        <v>insert into game_score (id, matchid, squad, goals, points, time_type) values (72, 17, 31, 1, 0, 1);</v>
      </c>
    </row>
    <row r="38" spans="1:7" x14ac:dyDescent="0.25">
      <c r="A38" s="3">
        <f t="shared" si="5"/>
        <v>73</v>
      </c>
      <c r="B38" s="3">
        <f>B36</f>
        <v>17</v>
      </c>
      <c r="C38" s="3">
        <v>46</v>
      </c>
      <c r="D38" s="5">
        <v>0</v>
      </c>
      <c r="E38" s="5">
        <v>0</v>
      </c>
      <c r="F38" s="3">
        <v>2</v>
      </c>
      <c r="G38" s="3" t="str">
        <f t="shared" si="4"/>
        <v>insert into game_score (id, matchid, squad, goals, points, time_type) values (73, 17, 46, 0, 0, 2);</v>
      </c>
    </row>
    <row r="39" spans="1:7" x14ac:dyDescent="0.25">
      <c r="A39" s="3">
        <f t="shared" si="5"/>
        <v>74</v>
      </c>
      <c r="B39" s="3">
        <f>B36</f>
        <v>17</v>
      </c>
      <c r="C39" s="3">
        <v>46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(74, 17, 46, 0, 0, 1);</v>
      </c>
    </row>
    <row r="40" spans="1:7" x14ac:dyDescent="0.25">
      <c r="A40" s="4">
        <f t="shared" si="5"/>
        <v>75</v>
      </c>
      <c r="B40" s="4">
        <f>B36+1</f>
        <v>18</v>
      </c>
      <c r="C40" s="4">
        <v>44</v>
      </c>
      <c r="D40" s="6">
        <v>2</v>
      </c>
      <c r="E40" s="6">
        <v>2</v>
      </c>
      <c r="F40" s="4">
        <v>2</v>
      </c>
      <c r="G40" s="4" t="str">
        <f t="shared" si="4"/>
        <v>insert into game_score (id, matchid, squad, goals, points, time_type) values (75, 18, 44, 2, 2, 2);</v>
      </c>
    </row>
    <row r="41" spans="1:7" x14ac:dyDescent="0.25">
      <c r="A41" s="4">
        <f t="shared" si="5"/>
        <v>76</v>
      </c>
      <c r="B41" s="4">
        <f>B40</f>
        <v>18</v>
      </c>
      <c r="C41" s="4">
        <v>44</v>
      </c>
      <c r="D41" s="6">
        <v>1</v>
      </c>
      <c r="E41" s="6">
        <v>0</v>
      </c>
      <c r="F41" s="4">
        <v>1</v>
      </c>
      <c r="G41" s="4" t="str">
        <f t="shared" si="4"/>
        <v>insert into game_score (id, matchid, squad, goals, points, time_type) values (76, 18, 44, 1, 0, 1);</v>
      </c>
    </row>
    <row r="42" spans="1:7" x14ac:dyDescent="0.25">
      <c r="A42" s="4">
        <f t="shared" si="5"/>
        <v>77</v>
      </c>
      <c r="B42" s="4">
        <f>B40</f>
        <v>18</v>
      </c>
      <c r="C42" s="4">
        <v>45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(77, 18, 45, 0, 0, 2);</v>
      </c>
    </row>
    <row r="43" spans="1:7" x14ac:dyDescent="0.25">
      <c r="A43" s="4">
        <f t="shared" si="5"/>
        <v>78</v>
      </c>
      <c r="B43" s="4">
        <f>B40</f>
        <v>18</v>
      </c>
      <c r="C43" s="4">
        <v>45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(78, 18, 45,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'1908'!A9+1</f>
        <v>19</v>
      </c>
      <c r="B2" s="2" t="str">
        <f>"1912-06-29"</f>
        <v>1912-06-29</v>
      </c>
      <c r="C2">
        <v>15</v>
      </c>
      <c r="D2">
        <v>46</v>
      </c>
      <c r="E2">
        <v>1</v>
      </c>
      <c r="G2" t="str">
        <f t="shared" ref="G2:G12" si="0">"insert into game (matchid, matchdate, game_type, country) values (" &amp; A2 &amp; ", '" &amp; B2 &amp; "', " &amp; C2 &amp; ", " &amp; D2 &amp;  ");"</f>
        <v>insert into game (matchid, matchdate, game_type, country) values (19, '1912-06-29', 15, 46);</v>
      </c>
    </row>
    <row r="3" spans="1:7" x14ac:dyDescent="0.25">
      <c r="A3">
        <f>A2+1</f>
        <v>20</v>
      </c>
      <c r="B3" s="2" t="str">
        <f>"1912-06-29"</f>
        <v>1912-06-29</v>
      </c>
      <c r="C3">
        <v>15</v>
      </c>
      <c r="D3">
        <f>D2</f>
        <v>46</v>
      </c>
      <c r="E3">
        <v>2</v>
      </c>
      <c r="G3" t="str">
        <f t="shared" si="0"/>
        <v>insert into game (matchid, matchdate, game_type, country) values (20, '1912-06-29', 15, 46);</v>
      </c>
    </row>
    <row r="4" spans="1:7" x14ac:dyDescent="0.25">
      <c r="A4">
        <f t="shared" ref="A4:A12" si="1">A3+1</f>
        <v>21</v>
      </c>
      <c r="B4" s="2" t="str">
        <f>"1912-06-29"</f>
        <v>1912-06-29</v>
      </c>
      <c r="C4">
        <v>15</v>
      </c>
      <c r="D4">
        <f t="shared" ref="D4:D12" si="2">D3</f>
        <v>46</v>
      </c>
      <c r="E4">
        <v>3</v>
      </c>
      <c r="G4" t="str">
        <f t="shared" si="0"/>
        <v>insert into game (matchid, matchdate, game_type, country) values (21, '1912-06-29', 15, 46);</v>
      </c>
    </row>
    <row r="5" spans="1:7" x14ac:dyDescent="0.25">
      <c r="A5">
        <f t="shared" si="1"/>
        <v>22</v>
      </c>
      <c r="B5" s="2" t="str">
        <f>"1912-06-30"</f>
        <v>1912-06-30</v>
      </c>
      <c r="C5">
        <v>3</v>
      </c>
      <c r="D5">
        <f t="shared" si="2"/>
        <v>46</v>
      </c>
      <c r="E5">
        <v>4</v>
      </c>
      <c r="G5" t="str">
        <f t="shared" si="0"/>
        <v>insert into game (matchid, matchdate, game_type, country) values (22, '1912-06-30', 3, 46);</v>
      </c>
    </row>
    <row r="6" spans="1:7" x14ac:dyDescent="0.25">
      <c r="A6">
        <f t="shared" si="1"/>
        <v>23</v>
      </c>
      <c r="B6" s="2" t="str">
        <f>"1912-06-30"</f>
        <v>1912-06-30</v>
      </c>
      <c r="C6">
        <v>3</v>
      </c>
      <c r="D6">
        <f t="shared" si="2"/>
        <v>46</v>
      </c>
      <c r="E6">
        <v>5</v>
      </c>
      <c r="G6" t="str">
        <f t="shared" si="0"/>
        <v>insert into game (matchid, matchdate, game_type, country) values (23, '1912-06-30', 3, 46);</v>
      </c>
    </row>
    <row r="7" spans="1:7" x14ac:dyDescent="0.25">
      <c r="A7">
        <f t="shared" si="1"/>
        <v>24</v>
      </c>
      <c r="B7" s="2" t="str">
        <f>"1912-06-30"</f>
        <v>1912-06-30</v>
      </c>
      <c r="C7">
        <v>3</v>
      </c>
      <c r="D7">
        <f t="shared" si="2"/>
        <v>46</v>
      </c>
      <c r="E7">
        <v>6</v>
      </c>
      <c r="G7" t="str">
        <f t="shared" si="0"/>
        <v>insert into game (matchid, matchdate, game_type, country) values (24, '1912-06-30', 3, 46);</v>
      </c>
    </row>
    <row r="8" spans="1:7" x14ac:dyDescent="0.25">
      <c r="A8">
        <f t="shared" si="1"/>
        <v>25</v>
      </c>
      <c r="B8" s="2" t="str">
        <f>"1912-06-30"</f>
        <v>1912-06-30</v>
      </c>
      <c r="C8">
        <v>3</v>
      </c>
      <c r="D8">
        <f t="shared" si="2"/>
        <v>46</v>
      </c>
      <c r="E8">
        <v>7</v>
      </c>
      <c r="G8" t="str">
        <f t="shared" si="0"/>
        <v>insert into game (matchid, matchdate, game_type, country) values (25, '1912-06-30', 3, 46);</v>
      </c>
    </row>
    <row r="9" spans="1:7" x14ac:dyDescent="0.25">
      <c r="A9">
        <f t="shared" si="1"/>
        <v>26</v>
      </c>
      <c r="B9" s="2" t="str">
        <f>"1912-07-02"</f>
        <v>1912-07-02</v>
      </c>
      <c r="C9">
        <v>4</v>
      </c>
      <c r="D9">
        <f t="shared" si="2"/>
        <v>46</v>
      </c>
      <c r="E9">
        <v>8</v>
      </c>
      <c r="G9" t="str">
        <f t="shared" si="0"/>
        <v>insert into game (matchid, matchdate, game_type, country) values (26, '1912-07-02', 4, 46);</v>
      </c>
    </row>
    <row r="10" spans="1:7" x14ac:dyDescent="0.25">
      <c r="A10">
        <f t="shared" si="1"/>
        <v>27</v>
      </c>
      <c r="B10" s="2" t="str">
        <f>"1912-07-02"</f>
        <v>1912-07-02</v>
      </c>
      <c r="C10">
        <v>4</v>
      </c>
      <c r="D10">
        <f t="shared" si="2"/>
        <v>46</v>
      </c>
      <c r="E10">
        <v>9</v>
      </c>
      <c r="G10" t="str">
        <f t="shared" si="0"/>
        <v>insert into game (matchid, matchdate, game_type, country) values (27, '1912-07-02', 4, 46);</v>
      </c>
    </row>
    <row r="11" spans="1:7" x14ac:dyDescent="0.25">
      <c r="A11">
        <f t="shared" si="1"/>
        <v>28</v>
      </c>
      <c r="B11" s="2" t="str">
        <f>"1912-07-04"</f>
        <v>1912-07-04</v>
      </c>
      <c r="C11">
        <v>13</v>
      </c>
      <c r="D11">
        <f t="shared" si="2"/>
        <v>46</v>
      </c>
      <c r="E11">
        <v>10</v>
      </c>
      <c r="G11" t="str">
        <f t="shared" si="0"/>
        <v>insert into game (matchid, matchdate, game_type, country) values (28, '1912-07-04', 13, 46);</v>
      </c>
    </row>
    <row r="12" spans="1:7" x14ac:dyDescent="0.25">
      <c r="A12">
        <f t="shared" si="1"/>
        <v>29</v>
      </c>
      <c r="B12" s="2" t="str">
        <f>"1912-07-04"</f>
        <v>1912-07-04</v>
      </c>
      <c r="C12">
        <v>14</v>
      </c>
      <c r="D12">
        <f t="shared" si="2"/>
        <v>46</v>
      </c>
      <c r="E12">
        <v>11</v>
      </c>
      <c r="G12" t="str">
        <f t="shared" si="0"/>
        <v>insert into game (matchid, matchdate, game_type, country) values (29, '1912-07-04', 14, 46);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3">
        <f>'1908'!A43 + 1</f>
        <v>79</v>
      </c>
      <c r="B15" s="3">
        <f>A2</f>
        <v>19</v>
      </c>
      <c r="C15" s="3">
        <v>39</v>
      </c>
      <c r="D15" s="3">
        <v>2</v>
      </c>
      <c r="E15" s="3">
        <v>0</v>
      </c>
      <c r="F15" s="3">
        <v>2</v>
      </c>
      <c r="G15" s="3" t="str">
        <f t="shared" ref="G15:G66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(79, 19, 39, 2, 0, 2);</v>
      </c>
    </row>
    <row r="16" spans="1:7" x14ac:dyDescent="0.25">
      <c r="A16" s="3">
        <f>A15+1</f>
        <v>80</v>
      </c>
      <c r="B16" s="3">
        <f>B15</f>
        <v>19</v>
      </c>
      <c r="C16" s="3">
        <v>39</v>
      </c>
      <c r="D16" s="3">
        <v>2</v>
      </c>
      <c r="E16" s="3">
        <v>0</v>
      </c>
      <c r="F16" s="3">
        <v>1</v>
      </c>
      <c r="G16" s="3" t="str">
        <f t="shared" si="3"/>
        <v>insert into game_score (id, matchid, squad, goals, points, time_type) values (80, 19, 39, 2, 0, 1);</v>
      </c>
    </row>
    <row r="17" spans="1:7" x14ac:dyDescent="0.25">
      <c r="A17" s="3">
        <f t="shared" ref="A17:A66" si="4">A16+1</f>
        <v>81</v>
      </c>
      <c r="B17" s="3">
        <f>B15</f>
        <v>19</v>
      </c>
      <c r="C17" s="3">
        <v>358</v>
      </c>
      <c r="D17" s="3">
        <v>2</v>
      </c>
      <c r="E17" s="3">
        <v>0</v>
      </c>
      <c r="F17" s="3">
        <v>2</v>
      </c>
      <c r="G17" s="3" t="str">
        <f t="shared" si="3"/>
        <v>insert into game_score (id, matchid, squad, goals, points, time_type) values (81, 19, 358, 2, 0, 2);</v>
      </c>
    </row>
    <row r="18" spans="1:7" x14ac:dyDescent="0.25">
      <c r="A18" s="3">
        <f t="shared" si="4"/>
        <v>82</v>
      </c>
      <c r="B18" s="3">
        <f>B15</f>
        <v>19</v>
      </c>
      <c r="C18" s="3">
        <v>358</v>
      </c>
      <c r="D18" s="3">
        <v>2</v>
      </c>
      <c r="E18" s="3">
        <v>0</v>
      </c>
      <c r="F18" s="3">
        <v>1</v>
      </c>
      <c r="G18" s="3" t="str">
        <f t="shared" si="3"/>
        <v>insert into game_score (id, matchid, squad, goals, points, time_type) values (82, 19, 358, 2, 0, 1);</v>
      </c>
    </row>
    <row r="19" spans="1:7" x14ac:dyDescent="0.25">
      <c r="A19" s="3">
        <f t="shared" si="4"/>
        <v>83</v>
      </c>
      <c r="B19" s="3">
        <f>B16</f>
        <v>19</v>
      </c>
      <c r="C19" s="3">
        <v>39</v>
      </c>
      <c r="D19" s="3">
        <v>3</v>
      </c>
      <c r="E19" s="3">
        <v>2</v>
      </c>
      <c r="F19" s="3">
        <v>4</v>
      </c>
      <c r="G19" s="3" t="str">
        <f t="shared" si="3"/>
        <v>insert into game_score (id, matchid, squad, goals, points, time_type) values (83, 19, 39, 3, 2, 4);</v>
      </c>
    </row>
    <row r="20" spans="1:7" x14ac:dyDescent="0.25">
      <c r="A20" s="3">
        <f t="shared" si="4"/>
        <v>84</v>
      </c>
      <c r="B20" s="3">
        <f>B17</f>
        <v>19</v>
      </c>
      <c r="C20" s="3">
        <v>39</v>
      </c>
      <c r="D20" s="3">
        <v>3</v>
      </c>
      <c r="E20" s="3">
        <v>0</v>
      </c>
      <c r="F20" s="3">
        <v>3</v>
      </c>
      <c r="G20" s="3" t="str">
        <f t="shared" si="3"/>
        <v>insert into game_score (id, matchid, squad, goals, points, time_type) values (84, 19, 39, 3, 0, 3);</v>
      </c>
    </row>
    <row r="21" spans="1:7" x14ac:dyDescent="0.25">
      <c r="A21" s="3">
        <f t="shared" si="4"/>
        <v>85</v>
      </c>
      <c r="B21" s="3">
        <f>B18</f>
        <v>19</v>
      </c>
      <c r="C21" s="3">
        <v>358</v>
      </c>
      <c r="D21" s="3">
        <v>2</v>
      </c>
      <c r="E21" s="3">
        <v>0</v>
      </c>
      <c r="F21" s="3">
        <v>4</v>
      </c>
      <c r="G21" s="3" t="str">
        <f t="shared" si="3"/>
        <v>insert into game_score (id, matchid, squad, goals, points, time_type) values (85, 19, 358, 2, 0, 4);</v>
      </c>
    </row>
    <row r="22" spans="1:7" x14ac:dyDescent="0.25">
      <c r="A22" s="3">
        <f t="shared" si="4"/>
        <v>86</v>
      </c>
      <c r="B22" s="3">
        <f>B19</f>
        <v>19</v>
      </c>
      <c r="C22" s="3">
        <v>358</v>
      </c>
      <c r="D22" s="3">
        <v>2</v>
      </c>
      <c r="E22" s="3">
        <v>0</v>
      </c>
      <c r="F22" s="3">
        <v>3</v>
      </c>
      <c r="G22" s="3" t="str">
        <f t="shared" si="3"/>
        <v>insert into game_score (id, matchid, squad, goals, points, time_type) values (86, 19, 358, 2, 0, 3);</v>
      </c>
    </row>
    <row r="23" spans="1:7" x14ac:dyDescent="0.25">
      <c r="A23" s="4">
        <f t="shared" si="4"/>
        <v>87</v>
      </c>
      <c r="B23" s="4">
        <f>B15+1</f>
        <v>20</v>
      </c>
      <c r="C23" s="4">
        <v>49</v>
      </c>
      <c r="D23" s="4">
        <v>1</v>
      </c>
      <c r="E23" s="4">
        <v>0</v>
      </c>
      <c r="F23" s="4">
        <v>2</v>
      </c>
      <c r="G23" s="4" t="str">
        <f t="shared" si="3"/>
        <v>insert into game_score (id, matchid, squad, goals, points, time_type) values (87, 20, 49, 1, 0, 2);</v>
      </c>
    </row>
    <row r="24" spans="1:7" x14ac:dyDescent="0.25">
      <c r="A24" s="4">
        <f t="shared" si="4"/>
        <v>88</v>
      </c>
      <c r="B24" s="4">
        <f>B23</f>
        <v>20</v>
      </c>
      <c r="C24" s="4">
        <v>49</v>
      </c>
      <c r="D24" s="4">
        <v>1</v>
      </c>
      <c r="E24" s="4">
        <v>0</v>
      </c>
      <c r="F24" s="4">
        <v>1</v>
      </c>
      <c r="G24" s="4" t="str">
        <f t="shared" si="3"/>
        <v>insert into game_score (id, matchid, squad, goals, points, time_type) values (88, 20, 49, 1, 0, 1);</v>
      </c>
    </row>
    <row r="25" spans="1:7" x14ac:dyDescent="0.25">
      <c r="A25" s="4">
        <f t="shared" si="4"/>
        <v>89</v>
      </c>
      <c r="B25" s="4">
        <f>B23</f>
        <v>20</v>
      </c>
      <c r="C25" s="4">
        <v>43</v>
      </c>
      <c r="D25" s="4">
        <v>5</v>
      </c>
      <c r="E25" s="4">
        <v>2</v>
      </c>
      <c r="F25" s="4">
        <v>2</v>
      </c>
      <c r="G25" s="4" t="str">
        <f t="shared" si="3"/>
        <v>insert into game_score (id, matchid, squad, goals, points, time_type) values (89, 20, 43, 5, 2, 2);</v>
      </c>
    </row>
    <row r="26" spans="1:7" x14ac:dyDescent="0.25">
      <c r="A26" s="4">
        <f t="shared" si="4"/>
        <v>90</v>
      </c>
      <c r="B26" s="4">
        <f>B23</f>
        <v>20</v>
      </c>
      <c r="C26" s="4">
        <v>43</v>
      </c>
      <c r="D26" s="4">
        <v>0</v>
      </c>
      <c r="E26" s="4">
        <v>0</v>
      </c>
      <c r="F26" s="4">
        <v>1</v>
      </c>
      <c r="G26" s="4" t="str">
        <f t="shared" si="3"/>
        <v>insert into game_score (id, matchid, squad, goals, points, time_type) values (90, 20, 43, 0, 0, 1);</v>
      </c>
    </row>
    <row r="27" spans="1:7" x14ac:dyDescent="0.25">
      <c r="A27" s="3">
        <f t="shared" si="4"/>
        <v>91</v>
      </c>
      <c r="B27" s="3">
        <f>B23+1</f>
        <v>21</v>
      </c>
      <c r="C27" s="3">
        <v>46</v>
      </c>
      <c r="D27" s="3">
        <v>3</v>
      </c>
      <c r="E27" s="3">
        <v>0</v>
      </c>
      <c r="F27" s="3">
        <v>2</v>
      </c>
      <c r="G27" s="3" t="str">
        <f t="shared" si="3"/>
        <v>insert into game_score (id, matchid, squad, goals, points, time_type) values (91, 21, 46, 3, 0, 2);</v>
      </c>
    </row>
    <row r="28" spans="1:7" x14ac:dyDescent="0.25">
      <c r="A28" s="3">
        <f t="shared" si="4"/>
        <v>92</v>
      </c>
      <c r="B28" s="3">
        <f>B27</f>
        <v>21</v>
      </c>
      <c r="C28" s="3">
        <v>46</v>
      </c>
      <c r="D28" s="3">
        <v>1</v>
      </c>
      <c r="E28" s="3">
        <v>0</v>
      </c>
      <c r="F28" s="3">
        <v>1</v>
      </c>
      <c r="G28" s="3" t="str">
        <f t="shared" si="3"/>
        <v>insert into game_score (id, matchid, squad, goals, points, time_type) values (92, 21, 46, 1, 0, 1);</v>
      </c>
    </row>
    <row r="29" spans="1:7" x14ac:dyDescent="0.25">
      <c r="A29" s="3">
        <f t="shared" si="4"/>
        <v>93</v>
      </c>
      <c r="B29" s="3">
        <f>B27</f>
        <v>21</v>
      </c>
      <c r="C29" s="3">
        <v>31</v>
      </c>
      <c r="D29" s="3">
        <v>3</v>
      </c>
      <c r="E29" s="3">
        <v>0</v>
      </c>
      <c r="F29" s="3">
        <v>2</v>
      </c>
      <c r="G29" s="3" t="str">
        <f t="shared" si="3"/>
        <v>insert into game_score (id, matchid, squad, goals, points, time_type) values (93, 21, 31, 3, 0, 2);</v>
      </c>
    </row>
    <row r="30" spans="1:7" x14ac:dyDescent="0.25">
      <c r="A30" s="3">
        <f t="shared" si="4"/>
        <v>94</v>
      </c>
      <c r="B30" s="3">
        <f>B27</f>
        <v>21</v>
      </c>
      <c r="C30" s="3">
        <v>31</v>
      </c>
      <c r="D30" s="3">
        <v>2</v>
      </c>
      <c r="E30" s="3">
        <v>0</v>
      </c>
      <c r="F30" s="3">
        <v>1</v>
      </c>
      <c r="G30" s="3" t="str">
        <f t="shared" si="3"/>
        <v>insert into game_score (id, matchid, squad, goals, points, time_type) values (94, 21, 31, 2, 0, 1);</v>
      </c>
    </row>
    <row r="31" spans="1:7" x14ac:dyDescent="0.25">
      <c r="A31" s="3">
        <f t="shared" si="4"/>
        <v>95</v>
      </c>
      <c r="B31" s="3">
        <f>B28</f>
        <v>21</v>
      </c>
      <c r="C31" s="3">
        <v>46</v>
      </c>
      <c r="D31" s="3">
        <v>3</v>
      </c>
      <c r="E31" s="3">
        <v>0</v>
      </c>
      <c r="F31" s="3">
        <v>4</v>
      </c>
      <c r="G31" s="3" t="str">
        <f t="shared" si="3"/>
        <v>insert into game_score (id, matchid, squad, goals, points, time_type) values (95, 21, 46, 3, 0, 4);</v>
      </c>
    </row>
    <row r="32" spans="1:7" x14ac:dyDescent="0.25">
      <c r="A32" s="3">
        <f t="shared" si="4"/>
        <v>96</v>
      </c>
      <c r="B32" s="3">
        <f>B29</f>
        <v>21</v>
      </c>
      <c r="C32" s="3">
        <v>46</v>
      </c>
      <c r="D32" s="3">
        <v>3</v>
      </c>
      <c r="E32" s="3">
        <v>0</v>
      </c>
      <c r="F32" s="3">
        <v>3</v>
      </c>
      <c r="G32" s="3" t="str">
        <f t="shared" si="3"/>
        <v>insert into game_score (id, matchid, squad, goals, points, time_type) values (96, 21, 46, 3, 0, 3);</v>
      </c>
    </row>
    <row r="33" spans="1:7" x14ac:dyDescent="0.25">
      <c r="A33" s="3">
        <f t="shared" si="4"/>
        <v>97</v>
      </c>
      <c r="B33" s="3">
        <f>B30</f>
        <v>21</v>
      </c>
      <c r="C33" s="3">
        <v>31</v>
      </c>
      <c r="D33" s="3">
        <v>4</v>
      </c>
      <c r="E33" s="3">
        <v>2</v>
      </c>
      <c r="F33" s="3">
        <v>4</v>
      </c>
      <c r="G33" s="3" t="str">
        <f t="shared" si="3"/>
        <v>insert into game_score (id, matchid, squad, goals, points, time_type) values (97, 21, 31, 4, 2, 4);</v>
      </c>
    </row>
    <row r="34" spans="1:7" x14ac:dyDescent="0.25">
      <c r="A34" s="3">
        <f t="shared" si="4"/>
        <v>98</v>
      </c>
      <c r="B34" s="3">
        <f>B31</f>
        <v>21</v>
      </c>
      <c r="C34" s="3">
        <v>31</v>
      </c>
      <c r="D34" s="3">
        <v>4</v>
      </c>
      <c r="E34" s="3">
        <v>0</v>
      </c>
      <c r="F34" s="3">
        <v>3</v>
      </c>
      <c r="G34" s="3" t="str">
        <f t="shared" si="3"/>
        <v>insert into game_score (id, matchid, squad, goals, points, time_type) values (98, 21, 31, 4, 0, 3);</v>
      </c>
    </row>
    <row r="35" spans="1:7" x14ac:dyDescent="0.25">
      <c r="A35" s="4">
        <f t="shared" si="4"/>
        <v>99</v>
      </c>
      <c r="B35" s="4">
        <f>B27+1</f>
        <v>22</v>
      </c>
      <c r="C35" s="4">
        <v>7812</v>
      </c>
      <c r="D35" s="6">
        <v>1</v>
      </c>
      <c r="E35" s="6">
        <v>0</v>
      </c>
      <c r="F35" s="4">
        <v>2</v>
      </c>
      <c r="G35" s="4" t="str">
        <f t="shared" si="3"/>
        <v>insert into game_score (id, matchid, squad, goals, points, time_type) values (99, 22, 7812, 1, 0, 2);</v>
      </c>
    </row>
    <row r="36" spans="1:7" x14ac:dyDescent="0.25">
      <c r="A36" s="4">
        <f t="shared" si="4"/>
        <v>100</v>
      </c>
      <c r="B36" s="4">
        <f>B35</f>
        <v>22</v>
      </c>
      <c r="C36" s="4">
        <v>7812</v>
      </c>
      <c r="D36" s="6">
        <v>0</v>
      </c>
      <c r="E36" s="6">
        <v>0</v>
      </c>
      <c r="F36" s="4">
        <v>1</v>
      </c>
      <c r="G36" s="4" t="str">
        <f t="shared" si="3"/>
        <v>insert into game_score (id, matchid, squad, goals, points, time_type) values (100, 22, 7812, 0, 0, 1);</v>
      </c>
    </row>
    <row r="37" spans="1:7" x14ac:dyDescent="0.25">
      <c r="A37" s="4">
        <f t="shared" si="4"/>
        <v>101</v>
      </c>
      <c r="B37" s="4">
        <f>B35</f>
        <v>22</v>
      </c>
      <c r="C37" s="4">
        <v>358</v>
      </c>
      <c r="D37" s="6">
        <v>2</v>
      </c>
      <c r="E37" s="6">
        <v>2</v>
      </c>
      <c r="F37" s="4">
        <v>2</v>
      </c>
      <c r="G37" s="4" t="str">
        <f t="shared" si="3"/>
        <v>insert into game_score (id, matchid, squad, goals, points, time_type) values (101, 22, 358, 2, 2, 2);</v>
      </c>
    </row>
    <row r="38" spans="1:7" x14ac:dyDescent="0.25">
      <c r="A38" s="4">
        <f t="shared" si="4"/>
        <v>102</v>
      </c>
      <c r="B38" s="4">
        <f>B35</f>
        <v>22</v>
      </c>
      <c r="C38" s="4">
        <v>358</v>
      </c>
      <c r="D38" s="6">
        <v>1</v>
      </c>
      <c r="E38" s="6">
        <v>0</v>
      </c>
      <c r="F38" s="4">
        <v>1</v>
      </c>
      <c r="G38" s="4" t="str">
        <f t="shared" si="3"/>
        <v>insert into game_score (id, matchid, squad, goals, points, time_type) values (102, 22, 358, 1, 0, 1);</v>
      </c>
    </row>
    <row r="39" spans="1:7" x14ac:dyDescent="0.25">
      <c r="A39" s="3">
        <f t="shared" si="4"/>
        <v>103</v>
      </c>
      <c r="B39" s="3">
        <f>B35+1</f>
        <v>23</v>
      </c>
      <c r="C39" s="3">
        <v>44</v>
      </c>
      <c r="D39" s="5">
        <v>7</v>
      </c>
      <c r="E39" s="5">
        <v>2</v>
      </c>
      <c r="F39" s="3">
        <v>2</v>
      </c>
      <c r="G39" s="3" t="str">
        <f t="shared" si="3"/>
        <v>insert into game_score (id, matchid, squad, goals, points, time_type) values (103, 23, 44, 7, 2, 2);</v>
      </c>
    </row>
    <row r="40" spans="1:7" x14ac:dyDescent="0.25">
      <c r="A40" s="3">
        <f t="shared" si="4"/>
        <v>104</v>
      </c>
      <c r="B40" s="3">
        <f>B39</f>
        <v>23</v>
      </c>
      <c r="C40" s="3">
        <v>44</v>
      </c>
      <c r="D40" s="5">
        <v>3</v>
      </c>
      <c r="E40" s="5">
        <v>0</v>
      </c>
      <c r="F40" s="3">
        <v>1</v>
      </c>
      <c r="G40" s="3" t="str">
        <f t="shared" si="3"/>
        <v>insert into game_score (id, matchid, squad, goals, points, time_type) values (104, 23, 44, 3, 0, 1);</v>
      </c>
    </row>
    <row r="41" spans="1:7" x14ac:dyDescent="0.25">
      <c r="A41" s="3">
        <f t="shared" si="4"/>
        <v>105</v>
      </c>
      <c r="B41" s="3">
        <f>B39</f>
        <v>23</v>
      </c>
      <c r="C41" s="3">
        <v>36</v>
      </c>
      <c r="D41" s="5">
        <v>0</v>
      </c>
      <c r="E41" s="5">
        <v>0</v>
      </c>
      <c r="F41" s="3">
        <v>2</v>
      </c>
      <c r="G41" s="3" t="str">
        <f t="shared" si="3"/>
        <v>insert into game_score (id, matchid, squad, goals, points, time_type) values (105, 23, 36, 0, 0, 2);</v>
      </c>
    </row>
    <row r="42" spans="1:7" x14ac:dyDescent="0.25">
      <c r="A42" s="3">
        <f t="shared" si="4"/>
        <v>106</v>
      </c>
      <c r="B42" s="3">
        <f>B39</f>
        <v>23</v>
      </c>
      <c r="C42" s="3">
        <v>36</v>
      </c>
      <c r="D42" s="5">
        <v>0</v>
      </c>
      <c r="E42" s="5">
        <v>0</v>
      </c>
      <c r="F42" s="3">
        <v>1</v>
      </c>
      <c r="G42" s="3" t="str">
        <f t="shared" si="3"/>
        <v>insert into game_score (id, matchid, squad, goals, points, time_type) values (106, 23, 36, 0, 0, 1);</v>
      </c>
    </row>
    <row r="43" spans="1:7" x14ac:dyDescent="0.25">
      <c r="A43" s="4">
        <f t="shared" si="4"/>
        <v>107</v>
      </c>
      <c r="B43" s="4">
        <f>B39+1</f>
        <v>24</v>
      </c>
      <c r="C43" s="4">
        <v>45</v>
      </c>
      <c r="D43" s="6">
        <v>7</v>
      </c>
      <c r="E43" s="6">
        <v>2</v>
      </c>
      <c r="F43" s="4">
        <v>2</v>
      </c>
      <c r="G43" s="4" t="str">
        <f t="shared" si="3"/>
        <v>insert into game_score (id, matchid, squad, goals, points, time_type) values (107, 24, 45, 7, 2, 2);</v>
      </c>
    </row>
    <row r="44" spans="1:7" x14ac:dyDescent="0.25">
      <c r="A44" s="4">
        <f t="shared" si="4"/>
        <v>108</v>
      </c>
      <c r="B44" s="4">
        <f>B43</f>
        <v>24</v>
      </c>
      <c r="C44" s="4">
        <v>45</v>
      </c>
      <c r="D44" s="6">
        <v>3</v>
      </c>
      <c r="E44" s="6">
        <v>0</v>
      </c>
      <c r="F44" s="4">
        <v>1</v>
      </c>
      <c r="G44" s="4" t="str">
        <f t="shared" si="3"/>
        <v>insert into game_score (id, matchid, squad, goals, points, time_type) values (108, 24, 45, 3, 0, 1);</v>
      </c>
    </row>
    <row r="45" spans="1:7" x14ac:dyDescent="0.25">
      <c r="A45" s="4">
        <f t="shared" si="4"/>
        <v>109</v>
      </c>
      <c r="B45" s="4">
        <f>B43</f>
        <v>24</v>
      </c>
      <c r="C45" s="4">
        <v>47</v>
      </c>
      <c r="D45" s="6">
        <v>0</v>
      </c>
      <c r="E45" s="6">
        <v>0</v>
      </c>
      <c r="F45" s="4">
        <v>2</v>
      </c>
      <c r="G45" s="4" t="str">
        <f t="shared" si="3"/>
        <v>insert into game_score (id, matchid, squad, goals, points, time_type) values (109, 24, 47, 0, 0, 2);</v>
      </c>
    </row>
    <row r="46" spans="1:7" x14ac:dyDescent="0.25">
      <c r="A46" s="4">
        <f t="shared" si="4"/>
        <v>110</v>
      </c>
      <c r="B46" s="4">
        <f>B43</f>
        <v>24</v>
      </c>
      <c r="C46" s="4">
        <v>47</v>
      </c>
      <c r="D46" s="6">
        <v>0</v>
      </c>
      <c r="E46" s="6">
        <v>0</v>
      </c>
      <c r="F46" s="4">
        <v>1</v>
      </c>
      <c r="G46" s="4" t="str">
        <f t="shared" si="3"/>
        <v>insert into game_score (id, matchid, squad, goals, points, time_type) values (110, 24, 47, 0, 0, 1);</v>
      </c>
    </row>
    <row r="47" spans="1:7" x14ac:dyDescent="0.25">
      <c r="A47" s="3">
        <f t="shared" si="4"/>
        <v>111</v>
      </c>
      <c r="B47" s="3">
        <f>B43+1</f>
        <v>25</v>
      </c>
      <c r="C47" s="3">
        <v>31</v>
      </c>
      <c r="D47" s="5">
        <v>3</v>
      </c>
      <c r="E47" s="5">
        <v>2</v>
      </c>
      <c r="F47" s="3">
        <v>2</v>
      </c>
      <c r="G47" s="3" t="str">
        <f t="shared" si="3"/>
        <v>insert into game_score (id, matchid, squad, goals, points, time_type) values (111, 25, 31, 3, 2, 2);</v>
      </c>
    </row>
    <row r="48" spans="1:7" x14ac:dyDescent="0.25">
      <c r="A48" s="3">
        <f t="shared" si="4"/>
        <v>112</v>
      </c>
      <c r="B48" s="3">
        <f>B47</f>
        <v>25</v>
      </c>
      <c r="C48" s="3">
        <v>31</v>
      </c>
      <c r="D48" s="5">
        <v>3</v>
      </c>
      <c r="E48" s="5">
        <v>0</v>
      </c>
      <c r="F48" s="3">
        <v>1</v>
      </c>
      <c r="G48" s="3" t="str">
        <f t="shared" si="3"/>
        <v>insert into game_score (id, matchid, squad, goals, points, time_type) values (112, 25, 31, 3, 0, 1);</v>
      </c>
    </row>
    <row r="49" spans="1:7" x14ac:dyDescent="0.25">
      <c r="A49" s="3">
        <f t="shared" si="4"/>
        <v>113</v>
      </c>
      <c r="B49" s="3">
        <f>B47</f>
        <v>25</v>
      </c>
      <c r="C49" s="3">
        <v>43</v>
      </c>
      <c r="D49" s="5">
        <v>1</v>
      </c>
      <c r="E49" s="5">
        <v>0</v>
      </c>
      <c r="F49" s="3">
        <v>2</v>
      </c>
      <c r="G49" s="3" t="str">
        <f t="shared" si="3"/>
        <v>insert into game_score (id, matchid, squad, goals, points, time_type) values (113, 25, 43, 1, 0, 2);</v>
      </c>
    </row>
    <row r="50" spans="1:7" x14ac:dyDescent="0.25">
      <c r="A50" s="3">
        <f t="shared" si="4"/>
        <v>114</v>
      </c>
      <c r="B50" s="3">
        <f>B47</f>
        <v>25</v>
      </c>
      <c r="C50" s="3">
        <v>43</v>
      </c>
      <c r="D50" s="5">
        <v>1</v>
      </c>
      <c r="E50" s="5">
        <v>0</v>
      </c>
      <c r="F50" s="3">
        <v>1</v>
      </c>
      <c r="G50" s="3" t="str">
        <f t="shared" si="3"/>
        <v>insert into game_score (id, matchid, squad, goals, points, time_type) values (114, 25, 43, 1, 0, 1);</v>
      </c>
    </row>
    <row r="51" spans="1:7" x14ac:dyDescent="0.25">
      <c r="A51" s="4">
        <f t="shared" si="4"/>
        <v>115</v>
      </c>
      <c r="B51" s="4">
        <f>B47+1</f>
        <v>26</v>
      </c>
      <c r="C51" s="4">
        <v>44</v>
      </c>
      <c r="D51" s="6">
        <v>4</v>
      </c>
      <c r="E51" s="6">
        <v>2</v>
      </c>
      <c r="F51" s="4">
        <v>2</v>
      </c>
      <c r="G51" s="4" t="str">
        <f t="shared" si="3"/>
        <v>insert into game_score (id, matchid, squad, goals, points, time_type) values (115, 26, 44, 4, 2, 2);</v>
      </c>
    </row>
    <row r="52" spans="1:7" x14ac:dyDescent="0.25">
      <c r="A52" s="4">
        <f t="shared" si="4"/>
        <v>116</v>
      </c>
      <c r="B52" s="4">
        <f>B51</f>
        <v>26</v>
      </c>
      <c r="C52" s="4">
        <v>44</v>
      </c>
      <c r="D52" s="6">
        <v>2</v>
      </c>
      <c r="E52" s="6">
        <v>0</v>
      </c>
      <c r="F52" s="4">
        <v>1</v>
      </c>
      <c r="G52" s="4" t="str">
        <f t="shared" si="3"/>
        <v>insert into game_score (id, matchid, squad, goals, points, time_type) values (116, 26, 44, 2, 0, 1);</v>
      </c>
    </row>
    <row r="53" spans="1:7" x14ac:dyDescent="0.25">
      <c r="A53" s="4">
        <f t="shared" si="4"/>
        <v>117</v>
      </c>
      <c r="B53" s="4">
        <f>B51</f>
        <v>26</v>
      </c>
      <c r="C53" s="4">
        <v>358</v>
      </c>
      <c r="D53" s="6">
        <v>0</v>
      </c>
      <c r="E53" s="6">
        <v>0</v>
      </c>
      <c r="F53" s="4">
        <v>2</v>
      </c>
      <c r="G53" s="4" t="str">
        <f t="shared" si="3"/>
        <v>insert into game_score (id, matchid, squad, goals, points, time_type) values (117, 26, 358, 0, 0, 2);</v>
      </c>
    </row>
    <row r="54" spans="1:7" x14ac:dyDescent="0.25">
      <c r="A54" s="4">
        <f t="shared" si="4"/>
        <v>118</v>
      </c>
      <c r="B54" s="4">
        <f>B51</f>
        <v>26</v>
      </c>
      <c r="C54" s="4">
        <v>358</v>
      </c>
      <c r="D54" s="6">
        <v>0</v>
      </c>
      <c r="E54" s="6">
        <v>0</v>
      </c>
      <c r="F54" s="4">
        <v>1</v>
      </c>
      <c r="G54" s="4" t="str">
        <f t="shared" si="3"/>
        <v>insert into game_score (id, matchid, squad, goals, points, time_type) values (118, 26, 358, 0, 0, 1);</v>
      </c>
    </row>
    <row r="55" spans="1:7" x14ac:dyDescent="0.25">
      <c r="A55" s="3">
        <f t="shared" si="4"/>
        <v>119</v>
      </c>
      <c r="B55" s="3">
        <f>B51+1</f>
        <v>27</v>
      </c>
      <c r="C55" s="3">
        <v>31</v>
      </c>
      <c r="D55" s="5">
        <v>1</v>
      </c>
      <c r="E55" s="5">
        <v>0</v>
      </c>
      <c r="F55" s="3">
        <v>2</v>
      </c>
      <c r="G55" s="3" t="str">
        <f t="shared" si="3"/>
        <v>insert into game_score (id, matchid, squad, goals, points, time_type) values (119, 27, 31, 1, 0, 2);</v>
      </c>
    </row>
    <row r="56" spans="1:7" x14ac:dyDescent="0.25">
      <c r="A56" s="3">
        <f t="shared" si="4"/>
        <v>120</v>
      </c>
      <c r="B56" s="3">
        <f>B55</f>
        <v>27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3"/>
        <v>insert into game_score (id, matchid, squad, goals, points, time_type) values (120, 27, 31, 0, 0, 1);</v>
      </c>
    </row>
    <row r="57" spans="1:7" x14ac:dyDescent="0.25">
      <c r="A57" s="3">
        <f t="shared" si="4"/>
        <v>121</v>
      </c>
      <c r="B57" s="3">
        <f>B55</f>
        <v>27</v>
      </c>
      <c r="C57" s="3">
        <v>45</v>
      </c>
      <c r="D57" s="5">
        <v>4</v>
      </c>
      <c r="E57" s="5">
        <v>2</v>
      </c>
      <c r="F57" s="3">
        <v>2</v>
      </c>
      <c r="G57" s="3" t="str">
        <f t="shared" si="3"/>
        <v>insert into game_score (id, matchid, squad, goals, points, time_type) values (121, 27, 45, 4, 2, 2);</v>
      </c>
    </row>
    <row r="58" spans="1:7" x14ac:dyDescent="0.25">
      <c r="A58" s="3">
        <f t="shared" si="4"/>
        <v>122</v>
      </c>
      <c r="B58" s="3">
        <f>B55</f>
        <v>27</v>
      </c>
      <c r="C58" s="3">
        <v>45</v>
      </c>
      <c r="D58" s="5">
        <v>3</v>
      </c>
      <c r="E58" s="5">
        <v>0</v>
      </c>
      <c r="F58" s="3">
        <v>1</v>
      </c>
      <c r="G58" s="3" t="str">
        <f t="shared" si="3"/>
        <v>insert into game_score (id, matchid, squad, goals, points, time_type) values (122, 27, 45, 3, 0, 1);</v>
      </c>
    </row>
    <row r="59" spans="1:7" x14ac:dyDescent="0.25">
      <c r="A59" s="4">
        <f t="shared" si="4"/>
        <v>123</v>
      </c>
      <c r="B59" s="4">
        <f>B55+1</f>
        <v>28</v>
      </c>
      <c r="C59" s="4">
        <v>31</v>
      </c>
      <c r="D59" s="6">
        <v>9</v>
      </c>
      <c r="E59" s="6">
        <v>2</v>
      </c>
      <c r="F59" s="4">
        <v>2</v>
      </c>
      <c r="G59" s="4" t="str">
        <f t="shared" si="3"/>
        <v>insert into game_score (id, matchid, squad, goals, points, time_type) values (123, 28, 31, 9, 2, 2);</v>
      </c>
    </row>
    <row r="60" spans="1:7" x14ac:dyDescent="0.25">
      <c r="A60" s="4">
        <f t="shared" si="4"/>
        <v>124</v>
      </c>
      <c r="B60" s="4">
        <f>B59</f>
        <v>28</v>
      </c>
      <c r="C60" s="4">
        <v>31</v>
      </c>
      <c r="D60" s="6">
        <v>4</v>
      </c>
      <c r="E60" s="6">
        <v>0</v>
      </c>
      <c r="F60" s="4">
        <v>1</v>
      </c>
      <c r="G60" s="4" t="str">
        <f t="shared" si="3"/>
        <v>insert into game_score (id, matchid, squad, goals, points, time_type) values (124, 28, 31, 4, 0, 1);</v>
      </c>
    </row>
    <row r="61" spans="1:7" x14ac:dyDescent="0.25">
      <c r="A61" s="4">
        <f t="shared" si="4"/>
        <v>125</v>
      </c>
      <c r="B61" s="4">
        <f>B59</f>
        <v>28</v>
      </c>
      <c r="C61" s="4">
        <v>358</v>
      </c>
      <c r="D61" s="6">
        <v>0</v>
      </c>
      <c r="E61" s="6">
        <v>0</v>
      </c>
      <c r="F61" s="4">
        <v>2</v>
      </c>
      <c r="G61" s="4" t="str">
        <f t="shared" si="3"/>
        <v>insert into game_score (id, matchid, squad, goals, points, time_type) values (125, 28, 358, 0, 0, 2);</v>
      </c>
    </row>
    <row r="62" spans="1:7" x14ac:dyDescent="0.25">
      <c r="A62" s="4">
        <f t="shared" si="4"/>
        <v>126</v>
      </c>
      <c r="B62" s="4">
        <f>B59</f>
        <v>28</v>
      </c>
      <c r="C62" s="4">
        <v>358</v>
      </c>
      <c r="D62" s="6">
        <v>0</v>
      </c>
      <c r="E62" s="6">
        <v>0</v>
      </c>
      <c r="F62" s="4">
        <v>1</v>
      </c>
      <c r="G62" s="4" t="str">
        <f t="shared" si="3"/>
        <v>insert into game_score (id, matchid, squad, goals, points, time_type) values (126, 28, 358, 0, 0, 1);</v>
      </c>
    </row>
    <row r="63" spans="1:7" x14ac:dyDescent="0.25">
      <c r="A63" s="3">
        <f t="shared" si="4"/>
        <v>127</v>
      </c>
      <c r="B63" s="3">
        <f>B59+1</f>
        <v>29</v>
      </c>
      <c r="C63" s="3">
        <v>45</v>
      </c>
      <c r="D63" s="5">
        <v>2</v>
      </c>
      <c r="E63" s="5">
        <v>0</v>
      </c>
      <c r="F63" s="3">
        <v>2</v>
      </c>
      <c r="G63" s="3" t="str">
        <f t="shared" si="3"/>
        <v>insert into game_score (id, matchid, squad, goals, points, time_type) values (127, 29, 45, 2, 0, 2);</v>
      </c>
    </row>
    <row r="64" spans="1:7" x14ac:dyDescent="0.25">
      <c r="A64" s="3">
        <f t="shared" si="4"/>
        <v>128</v>
      </c>
      <c r="B64" s="3">
        <f>B63</f>
        <v>29</v>
      </c>
      <c r="C64" s="3">
        <v>45</v>
      </c>
      <c r="D64" s="5">
        <v>1</v>
      </c>
      <c r="E64" s="5">
        <v>0</v>
      </c>
      <c r="F64" s="3">
        <v>1</v>
      </c>
      <c r="G64" s="3" t="str">
        <f t="shared" si="3"/>
        <v>insert into game_score (id, matchid, squad, goals, points, time_type) values (128, 29, 45, 1, 0, 1);</v>
      </c>
    </row>
    <row r="65" spans="1:7" x14ac:dyDescent="0.25">
      <c r="A65" s="3">
        <f t="shared" si="4"/>
        <v>129</v>
      </c>
      <c r="B65" s="3">
        <f>B63</f>
        <v>29</v>
      </c>
      <c r="C65" s="3">
        <v>44</v>
      </c>
      <c r="D65" s="5">
        <v>4</v>
      </c>
      <c r="E65" s="5">
        <v>2</v>
      </c>
      <c r="F65" s="3">
        <v>2</v>
      </c>
      <c r="G65" s="3" t="str">
        <f t="shared" si="3"/>
        <v>insert into game_score (id, matchid, squad, goals, points, time_type) values (129, 29, 44, 4, 2, 2);</v>
      </c>
    </row>
    <row r="66" spans="1:7" x14ac:dyDescent="0.25">
      <c r="A66" s="3">
        <f t="shared" si="4"/>
        <v>130</v>
      </c>
      <c r="B66" s="3">
        <f>B63</f>
        <v>29</v>
      </c>
      <c r="C66" s="3">
        <v>44</v>
      </c>
      <c r="D66" s="5">
        <v>4</v>
      </c>
      <c r="E66" s="5">
        <v>0</v>
      </c>
      <c r="F66" s="3">
        <v>1</v>
      </c>
      <c r="G66" s="3" t="str">
        <f t="shared" si="3"/>
        <v>insert into game_score (id, matchid, squad, goals, points, time_type) values (130, 29, 44, 4, 0, 1);</v>
      </c>
    </row>
    <row r="68" spans="1:7" x14ac:dyDescent="0.25">
      <c r="A68" s="1" t="s">
        <v>1</v>
      </c>
      <c r="B68" s="1" t="s">
        <v>6</v>
      </c>
      <c r="C68" s="1" t="s">
        <v>7</v>
      </c>
      <c r="D68" s="1" t="s">
        <v>8</v>
      </c>
      <c r="E68" s="1" t="s">
        <v>10</v>
      </c>
      <c r="G68" t="str">
        <f>"insert into game (matchid, matchdate, game_type, country) values (" &amp; A68 &amp; ", '" &amp; B68 &amp; "', " &amp; C68 &amp; ", " &amp; D68 &amp;  ");"</f>
        <v>insert into game (matchid, matchdate, game_type, country) values (matchid, 'matchdate', game_type, country);</v>
      </c>
    </row>
    <row r="69" spans="1:7" x14ac:dyDescent="0.25">
      <c r="A69">
        <f>'1912'!A12+1</f>
        <v>30</v>
      </c>
      <c r="B69" s="2" t="str">
        <f>"1912-07-01"</f>
        <v>1912-07-01</v>
      </c>
      <c r="C69" s="4">
        <v>16</v>
      </c>
      <c r="D69">
        <v>46</v>
      </c>
      <c r="E69" s="6">
        <v>12</v>
      </c>
      <c r="G69" t="str">
        <f t="shared" ref="G69:G74" si="5">"insert into game (matchid, matchdate, game_type, country) values (" &amp; A69 &amp; ", '" &amp; B69 &amp; "', " &amp; C69 &amp; ", " &amp; D69 &amp;  ");"</f>
        <v>insert into game (matchid, matchdate, game_type, country) values (30, '1912-07-01', 16, 46);</v>
      </c>
    </row>
    <row r="70" spans="1:7" x14ac:dyDescent="0.25">
      <c r="A70">
        <f>A69+1</f>
        <v>31</v>
      </c>
      <c r="B70" s="2" t="str">
        <f>"1912-07-01"</f>
        <v>1912-07-01</v>
      </c>
      <c r="C70" s="4">
        <v>16</v>
      </c>
      <c r="D70">
        <f>D69</f>
        <v>46</v>
      </c>
      <c r="E70" s="6">
        <v>13</v>
      </c>
      <c r="G70" t="str">
        <f t="shared" si="5"/>
        <v>insert into game (matchid, matchdate, game_type, country) values (31, '1912-07-01', 16, 46);</v>
      </c>
    </row>
    <row r="71" spans="1:7" x14ac:dyDescent="0.25">
      <c r="A71">
        <f t="shared" ref="A71:A74" si="6">A70+1</f>
        <v>32</v>
      </c>
      <c r="B71" s="2" t="str">
        <f>"1912-07-01"</f>
        <v>1912-07-01</v>
      </c>
      <c r="C71" s="4">
        <v>16</v>
      </c>
      <c r="D71">
        <f t="shared" ref="D71:D74" si="7">D70</f>
        <v>46</v>
      </c>
      <c r="E71" s="6">
        <v>14</v>
      </c>
      <c r="G71" t="str">
        <f t="shared" si="5"/>
        <v>insert into game (matchid, matchdate, game_type, country) values (32, '1912-07-01', 16, 46);</v>
      </c>
    </row>
    <row r="72" spans="1:7" x14ac:dyDescent="0.25">
      <c r="A72">
        <f t="shared" si="6"/>
        <v>33</v>
      </c>
      <c r="B72" s="2" t="str">
        <f>"1912-07-03"</f>
        <v>1912-07-03</v>
      </c>
      <c r="C72" s="4">
        <v>17</v>
      </c>
      <c r="D72">
        <f t="shared" si="7"/>
        <v>46</v>
      </c>
      <c r="E72" s="6">
        <v>15</v>
      </c>
      <c r="G72" t="str">
        <f t="shared" si="5"/>
        <v>insert into game (matchid, matchdate, game_type, country) values (33, '1912-07-03', 17, 46);</v>
      </c>
    </row>
    <row r="73" spans="1:7" x14ac:dyDescent="0.25">
      <c r="A73">
        <f t="shared" si="6"/>
        <v>34</v>
      </c>
      <c r="B73" s="2" t="str">
        <f>"1912-07-03"</f>
        <v>1912-07-03</v>
      </c>
      <c r="C73" s="4">
        <v>17</v>
      </c>
      <c r="D73">
        <f t="shared" si="7"/>
        <v>46</v>
      </c>
      <c r="E73" s="6">
        <v>16</v>
      </c>
      <c r="G73" t="str">
        <f t="shared" si="5"/>
        <v>insert into game (matchid, matchdate, game_type, country) values (34, '1912-07-03', 17, 46);</v>
      </c>
    </row>
    <row r="74" spans="1:7" x14ac:dyDescent="0.25">
      <c r="A74">
        <f t="shared" si="6"/>
        <v>35</v>
      </c>
      <c r="B74" s="2" t="str">
        <f>"1912-07-05"</f>
        <v>1912-07-05</v>
      </c>
      <c r="C74" s="4">
        <v>18</v>
      </c>
      <c r="D74">
        <f t="shared" si="7"/>
        <v>46</v>
      </c>
      <c r="E74" s="6">
        <v>17</v>
      </c>
      <c r="G74" t="str">
        <f t="shared" si="5"/>
        <v>insert into game (matchid, matchdate, game_type, country) values (35, '1912-07-05', 18, 46);</v>
      </c>
    </row>
    <row r="76" spans="1:7" x14ac:dyDescent="0.25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(id, matchid, squad, goals, points, time_type);</v>
      </c>
    </row>
    <row r="77" spans="1:7" x14ac:dyDescent="0.25">
      <c r="A77" s="3">
        <f>'1912'!A66 + 1</f>
        <v>131</v>
      </c>
      <c r="B77" s="3">
        <f>A69</f>
        <v>30</v>
      </c>
      <c r="C77" s="3">
        <v>43</v>
      </c>
      <c r="D77" s="3">
        <v>1</v>
      </c>
      <c r="E77" s="3">
        <v>2</v>
      </c>
      <c r="F77" s="3">
        <v>2</v>
      </c>
      <c r="G77" s="3" t="str">
        <f t="shared" ref="G77:G100" si="8">"insert into game_score (id, matchid, squad, goals, points, time_type) values (" &amp; A77 &amp; ", " &amp; B77 &amp; ", " &amp; C77 &amp; ", " &amp; D77 &amp; ", " &amp; E77 &amp; ", " &amp; F77 &amp; ");"</f>
        <v>insert into game_score (id, matchid, squad, goals, points, time_type) values (131, 30, 43, 1, 2, 2);</v>
      </c>
    </row>
    <row r="78" spans="1:7" x14ac:dyDescent="0.25">
      <c r="A78" s="3">
        <f>A77+1</f>
        <v>132</v>
      </c>
      <c r="B78" s="3">
        <f>B77</f>
        <v>30</v>
      </c>
      <c r="C78" s="3">
        <v>43</v>
      </c>
      <c r="D78" s="3">
        <v>1</v>
      </c>
      <c r="E78" s="3">
        <v>0</v>
      </c>
      <c r="F78" s="3">
        <v>1</v>
      </c>
      <c r="G78" s="3" t="str">
        <f t="shared" si="8"/>
        <v>insert into game_score (id, matchid, squad, goals, points, time_type) values (132, 30, 43, 1, 0, 1);</v>
      </c>
    </row>
    <row r="79" spans="1:7" x14ac:dyDescent="0.25">
      <c r="A79" s="3">
        <f t="shared" ref="A79:A84" si="9">A78+1</f>
        <v>133</v>
      </c>
      <c r="B79" s="3">
        <f>B77</f>
        <v>30</v>
      </c>
      <c r="C79" s="3">
        <v>47</v>
      </c>
      <c r="D79" s="3">
        <v>0</v>
      </c>
      <c r="E79" s="3">
        <v>0</v>
      </c>
      <c r="F79" s="3">
        <v>2</v>
      </c>
      <c r="G79" s="3" t="str">
        <f t="shared" si="8"/>
        <v>insert into game_score (id, matchid, squad, goals, points, time_type) values (133, 30, 47, 0, 0, 2);</v>
      </c>
    </row>
    <row r="80" spans="1:7" x14ac:dyDescent="0.25">
      <c r="A80" s="3">
        <f t="shared" si="9"/>
        <v>134</v>
      </c>
      <c r="B80" s="3">
        <f>B77</f>
        <v>30</v>
      </c>
      <c r="C80" s="3">
        <v>47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(134, 30, 47, 0, 0, 1);</v>
      </c>
    </row>
    <row r="81" spans="1:7" x14ac:dyDescent="0.25">
      <c r="A81">
        <f t="shared" si="9"/>
        <v>135</v>
      </c>
      <c r="B81">
        <f>B77+1</f>
        <v>31</v>
      </c>
      <c r="C81" s="4">
        <v>49</v>
      </c>
      <c r="D81" s="4">
        <v>16</v>
      </c>
      <c r="E81" s="4">
        <v>2</v>
      </c>
      <c r="F81" s="4">
        <v>2</v>
      </c>
      <c r="G81" s="4" t="str">
        <f t="shared" si="8"/>
        <v>insert into game_score (id, matchid, squad, goals, points, time_type) values (135, 31, 49, 16, 2, 2);</v>
      </c>
    </row>
    <row r="82" spans="1:7" x14ac:dyDescent="0.25">
      <c r="A82">
        <f t="shared" si="9"/>
        <v>136</v>
      </c>
      <c r="B82">
        <f>B81</f>
        <v>31</v>
      </c>
      <c r="C82" s="4">
        <v>49</v>
      </c>
      <c r="D82" s="4">
        <v>8</v>
      </c>
      <c r="E82" s="4">
        <v>0</v>
      </c>
      <c r="F82" s="4">
        <v>1</v>
      </c>
      <c r="G82" s="4" t="str">
        <f t="shared" si="8"/>
        <v>insert into game_score (id, matchid, squad, goals, points, time_type) values (136, 31, 49, 8, 0, 1);</v>
      </c>
    </row>
    <row r="83" spans="1:7" x14ac:dyDescent="0.25">
      <c r="A83">
        <f t="shared" si="9"/>
        <v>137</v>
      </c>
      <c r="B83">
        <f>B81</f>
        <v>31</v>
      </c>
      <c r="C83" s="4">
        <v>7812</v>
      </c>
      <c r="D83" s="4">
        <v>0</v>
      </c>
      <c r="E83" s="4">
        <v>0</v>
      </c>
      <c r="F83" s="4">
        <v>2</v>
      </c>
      <c r="G83" s="4" t="str">
        <f t="shared" si="8"/>
        <v>insert into game_score (id, matchid, squad, goals, points, time_type) values (137, 31, 7812, 0, 0, 2);</v>
      </c>
    </row>
    <row r="84" spans="1:7" x14ac:dyDescent="0.25">
      <c r="A84">
        <f t="shared" si="9"/>
        <v>138</v>
      </c>
      <c r="B84">
        <f>B81</f>
        <v>31</v>
      </c>
      <c r="C84" s="4">
        <v>7812</v>
      </c>
      <c r="D84" s="4">
        <v>0</v>
      </c>
      <c r="E84" s="4">
        <v>0</v>
      </c>
      <c r="F84" s="4">
        <v>1</v>
      </c>
      <c r="G84" s="4" t="str">
        <f t="shared" si="8"/>
        <v>insert into game_score (id, matchid, squad, goals, points, time_type) values (138, 31, 7812, 0, 0, 1);</v>
      </c>
    </row>
    <row r="85" spans="1:7" x14ac:dyDescent="0.25">
      <c r="A85" s="3">
        <f t="shared" ref="A85:A100" si="10">A84+1</f>
        <v>139</v>
      </c>
      <c r="B85" s="3">
        <f>B81+1</f>
        <v>32</v>
      </c>
      <c r="C85" s="3">
        <v>46</v>
      </c>
      <c r="D85" s="3">
        <v>0</v>
      </c>
      <c r="E85" s="3">
        <v>0</v>
      </c>
      <c r="F85" s="3">
        <v>2</v>
      </c>
      <c r="G85" s="3" t="str">
        <f t="shared" si="8"/>
        <v>insert into game_score (id, matchid, squad, goals, points, time_type) values (139, 32, 46, 0, 0, 2);</v>
      </c>
    </row>
    <row r="86" spans="1:7" x14ac:dyDescent="0.25">
      <c r="A86" s="3">
        <f t="shared" si="10"/>
        <v>140</v>
      </c>
      <c r="B86" s="3">
        <f>B85</f>
        <v>32</v>
      </c>
      <c r="C86" s="3">
        <v>46</v>
      </c>
      <c r="D86" s="3">
        <v>0</v>
      </c>
      <c r="E86" s="3">
        <v>0</v>
      </c>
      <c r="F86" s="3">
        <v>1</v>
      </c>
      <c r="G86" s="3" t="str">
        <f t="shared" si="8"/>
        <v>insert into game_score (id, matchid, squad, goals, points, time_type) values (140, 32, 46, 0, 0, 1);</v>
      </c>
    </row>
    <row r="87" spans="1:7" x14ac:dyDescent="0.25">
      <c r="A87" s="3">
        <f t="shared" si="10"/>
        <v>141</v>
      </c>
      <c r="B87" s="3">
        <f>B85</f>
        <v>32</v>
      </c>
      <c r="C87" s="3">
        <v>39</v>
      </c>
      <c r="D87" s="3">
        <v>1</v>
      </c>
      <c r="E87" s="3">
        <v>2</v>
      </c>
      <c r="F87" s="3">
        <v>2</v>
      </c>
      <c r="G87" s="3" t="str">
        <f t="shared" si="8"/>
        <v>insert into game_score (id, matchid, squad, goals, points, time_type) values (141, 32, 39, 1, 2, 2);</v>
      </c>
    </row>
    <row r="88" spans="1:7" x14ac:dyDescent="0.25">
      <c r="A88" s="3">
        <f t="shared" si="10"/>
        <v>142</v>
      </c>
      <c r="B88" s="3">
        <f>B85</f>
        <v>32</v>
      </c>
      <c r="C88" s="3">
        <v>39</v>
      </c>
      <c r="D88" s="3">
        <v>1</v>
      </c>
      <c r="E88" s="3">
        <v>0</v>
      </c>
      <c r="F88" s="3">
        <v>1</v>
      </c>
      <c r="G88" s="3" t="str">
        <f t="shared" si="8"/>
        <v>insert into game_score (id, matchid, squad, goals, points, time_type) values (142, 32, 39, 1, 0, 1);</v>
      </c>
    </row>
    <row r="89" spans="1:7" x14ac:dyDescent="0.25">
      <c r="A89">
        <f t="shared" si="10"/>
        <v>143</v>
      </c>
      <c r="B89">
        <f>B85+1</f>
        <v>33</v>
      </c>
      <c r="C89" s="4">
        <v>49</v>
      </c>
      <c r="D89" s="4">
        <v>1</v>
      </c>
      <c r="E89" s="4">
        <v>0</v>
      </c>
      <c r="F89" s="4">
        <v>2</v>
      </c>
      <c r="G89" s="4" t="str">
        <f t="shared" si="8"/>
        <v>insert into game_score (id, matchid, squad, goals, points, time_type) values (143, 33, 49, 1, 0, 2);</v>
      </c>
    </row>
    <row r="90" spans="1:7" x14ac:dyDescent="0.25">
      <c r="A90">
        <f t="shared" si="10"/>
        <v>144</v>
      </c>
      <c r="B90">
        <f>B89</f>
        <v>33</v>
      </c>
      <c r="C90" s="4">
        <v>49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(144, 33, 49, 0, 0, 1);</v>
      </c>
    </row>
    <row r="91" spans="1:7" x14ac:dyDescent="0.25">
      <c r="A91">
        <f t="shared" si="10"/>
        <v>145</v>
      </c>
      <c r="B91">
        <f>B89</f>
        <v>33</v>
      </c>
      <c r="C91" s="4">
        <v>36</v>
      </c>
      <c r="D91" s="4">
        <v>3</v>
      </c>
      <c r="E91" s="4">
        <v>2</v>
      </c>
      <c r="F91" s="4">
        <v>2</v>
      </c>
      <c r="G91" s="4" t="str">
        <f t="shared" si="8"/>
        <v>insert into game_score (id, matchid, squad, goals, points, time_type) values (145, 33, 36, 3, 2, 2);</v>
      </c>
    </row>
    <row r="92" spans="1:7" x14ac:dyDescent="0.25">
      <c r="A92">
        <f t="shared" si="10"/>
        <v>146</v>
      </c>
      <c r="B92">
        <f>B89</f>
        <v>33</v>
      </c>
      <c r="C92" s="4">
        <v>36</v>
      </c>
      <c r="D92" s="4">
        <v>2</v>
      </c>
      <c r="E92" s="4">
        <v>0</v>
      </c>
      <c r="F92" s="4">
        <v>1</v>
      </c>
      <c r="G92" s="4" t="str">
        <f t="shared" si="8"/>
        <v>insert into game_score (id, matchid, squad, goals, points, time_type) values (146, 33, 36, 2, 0, 1);</v>
      </c>
    </row>
    <row r="93" spans="1:7" x14ac:dyDescent="0.25">
      <c r="A93" s="3">
        <f t="shared" si="10"/>
        <v>147</v>
      </c>
      <c r="B93" s="3">
        <f>B89+1</f>
        <v>34</v>
      </c>
      <c r="C93" s="3">
        <v>39</v>
      </c>
      <c r="D93" s="3">
        <v>1</v>
      </c>
      <c r="E93" s="3">
        <v>0</v>
      </c>
      <c r="F93" s="3">
        <v>2</v>
      </c>
      <c r="G93" s="3" t="str">
        <f t="shared" si="8"/>
        <v>insert into game_score (id, matchid, squad, goals, points, time_type) values (147, 34, 39, 1, 0, 2);</v>
      </c>
    </row>
    <row r="94" spans="1:7" x14ac:dyDescent="0.25">
      <c r="A94" s="3">
        <f t="shared" si="10"/>
        <v>148</v>
      </c>
      <c r="B94" s="3">
        <f>B93</f>
        <v>34</v>
      </c>
      <c r="C94" s="3">
        <v>39</v>
      </c>
      <c r="D94" s="3">
        <v>0</v>
      </c>
      <c r="E94" s="3">
        <v>0</v>
      </c>
      <c r="F94" s="3">
        <v>1</v>
      </c>
      <c r="G94" s="3" t="str">
        <f t="shared" si="8"/>
        <v>insert into game_score (id, matchid, squad, goals, points, time_type) values (148, 34, 39, 0, 0, 1);</v>
      </c>
    </row>
    <row r="95" spans="1:7" x14ac:dyDescent="0.25">
      <c r="A95" s="3">
        <f t="shared" si="10"/>
        <v>149</v>
      </c>
      <c r="B95" s="3">
        <f>B93</f>
        <v>34</v>
      </c>
      <c r="C95" s="3">
        <v>43</v>
      </c>
      <c r="D95" s="3">
        <v>5</v>
      </c>
      <c r="E95" s="3">
        <v>2</v>
      </c>
      <c r="F95" s="3">
        <v>2</v>
      </c>
      <c r="G95" s="3" t="str">
        <f t="shared" si="8"/>
        <v>insert into game_score (id, matchid, squad, goals, points, time_type) values (149, 34, 43, 5, 2, 2);</v>
      </c>
    </row>
    <row r="96" spans="1:7" x14ac:dyDescent="0.25">
      <c r="A96" s="3">
        <f t="shared" si="10"/>
        <v>150</v>
      </c>
      <c r="B96" s="3">
        <f>B93</f>
        <v>34</v>
      </c>
      <c r="C96" s="3">
        <v>43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(150, 34, 43, 2, 0, 1);</v>
      </c>
    </row>
    <row r="97" spans="1:7" x14ac:dyDescent="0.25">
      <c r="A97">
        <f t="shared" si="10"/>
        <v>151</v>
      </c>
      <c r="B97">
        <f>B93+1</f>
        <v>35</v>
      </c>
      <c r="C97" s="4">
        <v>36</v>
      </c>
      <c r="D97" s="4">
        <v>3</v>
      </c>
      <c r="E97" s="4">
        <v>2</v>
      </c>
      <c r="F97" s="4">
        <v>2</v>
      </c>
      <c r="G97" s="4" t="str">
        <f t="shared" si="8"/>
        <v>insert into game_score (id, matchid, squad, goals, points, time_type) values (151, 35, 36, 3, 2, 2);</v>
      </c>
    </row>
    <row r="98" spans="1:7" x14ac:dyDescent="0.25">
      <c r="A98">
        <f t="shared" si="10"/>
        <v>152</v>
      </c>
      <c r="B98">
        <f>B97</f>
        <v>35</v>
      </c>
      <c r="C98" s="4">
        <v>36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(152, 35, 36, 1, 0, 1);</v>
      </c>
    </row>
    <row r="99" spans="1:7" x14ac:dyDescent="0.25">
      <c r="A99">
        <f t="shared" si="10"/>
        <v>153</v>
      </c>
      <c r="B99">
        <f>B97</f>
        <v>35</v>
      </c>
      <c r="C99" s="4">
        <v>43</v>
      </c>
      <c r="D99" s="4">
        <v>0</v>
      </c>
      <c r="E99" s="4">
        <v>0</v>
      </c>
      <c r="F99" s="4">
        <v>2</v>
      </c>
      <c r="G99" s="4" t="str">
        <f t="shared" si="8"/>
        <v>insert into game_score (id, matchid, squad, goals, points, time_type) values (153, 35, 43, 0, 0, 2);</v>
      </c>
    </row>
    <row r="100" spans="1:7" x14ac:dyDescent="0.25">
      <c r="A100">
        <f t="shared" si="10"/>
        <v>154</v>
      </c>
      <c r="B100">
        <f>B97</f>
        <v>35</v>
      </c>
      <c r="C100" s="4">
        <v>43</v>
      </c>
      <c r="D100" s="4">
        <v>0</v>
      </c>
      <c r="E100" s="4">
        <v>0</v>
      </c>
      <c r="F100" s="4">
        <v>1</v>
      </c>
      <c r="G100" s="4" t="str">
        <f t="shared" si="8"/>
        <v>insert into game_score (id, matchid, squad, goals, points, time_type) values (154, 35, 43,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opLeftCell="A93" workbookViewId="0">
      <selection activeCell="A105" sqref="A105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'1912'!A74+1</f>
        <v>36</v>
      </c>
      <c r="B2" s="2" t="str">
        <f>"1920-08-29"</f>
        <v>1920-08-29</v>
      </c>
      <c r="C2">
        <v>15</v>
      </c>
      <c r="D2">
        <v>32</v>
      </c>
      <c r="E2">
        <v>1</v>
      </c>
      <c r="G2" t="str">
        <f t="shared" ref="G2:G14" si="0">"insert into game (matchid, matchdate, game_type, country) values (" &amp; A2 &amp; ", '" &amp; B2 &amp; "', " &amp; C2 &amp; ", " &amp; D2 &amp;  ");"</f>
        <v>insert into game (matchid, matchdate, game_type, country) values (36, '1920-08-29', 15, 32);</v>
      </c>
    </row>
    <row r="3" spans="1:7" x14ac:dyDescent="0.25">
      <c r="A3">
        <f>A2+1</f>
        <v>37</v>
      </c>
      <c r="B3" s="2" t="str">
        <f t="shared" ref="B3:B7" si="1">"1920-08-29"</f>
        <v>1920-08-29</v>
      </c>
      <c r="C3">
        <v>15</v>
      </c>
      <c r="D3">
        <f>D2</f>
        <v>32</v>
      </c>
      <c r="E3">
        <v>2</v>
      </c>
      <c r="G3" t="str">
        <f t="shared" si="0"/>
        <v>insert into game (matchid, matchdate, game_type, country) values (37, '1920-08-29', 15, 32);</v>
      </c>
    </row>
    <row r="4" spans="1:7" x14ac:dyDescent="0.25">
      <c r="A4">
        <f t="shared" ref="A4:A14" si="2">A3+1</f>
        <v>38</v>
      </c>
      <c r="B4" s="2" t="str">
        <f t="shared" si="1"/>
        <v>1920-08-29</v>
      </c>
      <c r="C4">
        <v>15</v>
      </c>
      <c r="D4">
        <f t="shared" ref="D4:D14" si="3">D3</f>
        <v>32</v>
      </c>
      <c r="E4">
        <v>3</v>
      </c>
      <c r="G4" t="str">
        <f t="shared" si="0"/>
        <v>insert into game (matchid, matchdate, game_type, country) values (38, '1920-08-29', 15, 32);</v>
      </c>
    </row>
    <row r="5" spans="1:7" x14ac:dyDescent="0.25">
      <c r="A5">
        <f t="shared" si="2"/>
        <v>39</v>
      </c>
      <c r="B5" s="2" t="str">
        <f t="shared" si="1"/>
        <v>1920-08-29</v>
      </c>
      <c r="C5">
        <v>15</v>
      </c>
      <c r="D5">
        <f t="shared" si="3"/>
        <v>32</v>
      </c>
      <c r="E5">
        <v>4</v>
      </c>
      <c r="G5" t="str">
        <f t="shared" si="0"/>
        <v>insert into game (matchid, matchdate, game_type, country) values (39, '1920-08-29', 15, 32);</v>
      </c>
    </row>
    <row r="6" spans="1:7" x14ac:dyDescent="0.25">
      <c r="A6">
        <f t="shared" si="2"/>
        <v>40</v>
      </c>
      <c r="B6" s="2" t="str">
        <f t="shared" si="1"/>
        <v>1920-08-29</v>
      </c>
      <c r="C6">
        <v>15</v>
      </c>
      <c r="D6">
        <f t="shared" si="3"/>
        <v>32</v>
      </c>
      <c r="E6">
        <v>5</v>
      </c>
      <c r="G6" t="str">
        <f t="shared" si="0"/>
        <v>insert into game (matchid, matchdate, game_type, country) values (40, '1920-08-29', 15, 32);</v>
      </c>
    </row>
    <row r="7" spans="1:7" x14ac:dyDescent="0.25">
      <c r="A7">
        <f t="shared" si="2"/>
        <v>41</v>
      </c>
      <c r="B7" s="2" t="str">
        <f t="shared" si="1"/>
        <v>1920-08-29</v>
      </c>
      <c r="C7">
        <v>15</v>
      </c>
      <c r="D7">
        <f t="shared" si="3"/>
        <v>32</v>
      </c>
      <c r="E7">
        <v>6</v>
      </c>
      <c r="G7" t="str">
        <f t="shared" si="0"/>
        <v>insert into game (matchid, matchdate, game_type, country) values (41, '1920-08-29', 15, 32);</v>
      </c>
    </row>
    <row r="8" spans="1:7" x14ac:dyDescent="0.25">
      <c r="A8">
        <f t="shared" si="2"/>
        <v>42</v>
      </c>
      <c r="B8" s="2" t="str">
        <f>"1920-08-30"</f>
        <v>1920-08-30</v>
      </c>
      <c r="C8">
        <v>3</v>
      </c>
      <c r="D8">
        <f t="shared" si="3"/>
        <v>32</v>
      </c>
      <c r="E8">
        <v>7</v>
      </c>
      <c r="G8" t="str">
        <f t="shared" si="0"/>
        <v>insert into game (matchid, matchdate, game_type, country) values (42, '1920-08-30', 3, 32);</v>
      </c>
    </row>
    <row r="9" spans="1:7" x14ac:dyDescent="0.25">
      <c r="A9">
        <f t="shared" si="2"/>
        <v>43</v>
      </c>
      <c r="B9" s="2" t="str">
        <f t="shared" ref="B9:B11" si="4">"1920-08-30"</f>
        <v>1920-08-30</v>
      </c>
      <c r="C9">
        <v>3</v>
      </c>
      <c r="D9">
        <f t="shared" si="3"/>
        <v>32</v>
      </c>
      <c r="E9">
        <v>8</v>
      </c>
      <c r="G9" t="str">
        <f t="shared" si="0"/>
        <v>insert into game (matchid, matchdate, game_type, country) values (43, '1920-08-30', 3, 32);</v>
      </c>
    </row>
    <row r="10" spans="1:7" x14ac:dyDescent="0.25">
      <c r="A10">
        <f t="shared" si="2"/>
        <v>44</v>
      </c>
      <c r="B10" s="2" t="str">
        <f t="shared" si="4"/>
        <v>1920-08-30</v>
      </c>
      <c r="C10">
        <v>3</v>
      </c>
      <c r="D10">
        <f t="shared" si="3"/>
        <v>32</v>
      </c>
      <c r="E10">
        <v>9</v>
      </c>
      <c r="G10" t="str">
        <f t="shared" si="0"/>
        <v>insert into game (matchid, matchdate, game_type, country) values (44, '1920-08-30', 3, 32);</v>
      </c>
    </row>
    <row r="11" spans="1:7" x14ac:dyDescent="0.25">
      <c r="A11">
        <f t="shared" si="2"/>
        <v>45</v>
      </c>
      <c r="B11" s="2" t="str">
        <f t="shared" si="4"/>
        <v>1920-08-30</v>
      </c>
      <c r="C11">
        <v>3</v>
      </c>
      <c r="D11">
        <f t="shared" si="3"/>
        <v>32</v>
      </c>
      <c r="E11">
        <v>10</v>
      </c>
      <c r="G11" t="str">
        <f t="shared" si="0"/>
        <v>insert into game (matchid, matchdate, game_type, country) values (45, '1920-08-30', 3, 32);</v>
      </c>
    </row>
    <row r="12" spans="1:7" x14ac:dyDescent="0.25">
      <c r="A12">
        <f t="shared" si="2"/>
        <v>46</v>
      </c>
      <c r="B12" s="2" t="str">
        <f>"1920-08-31"</f>
        <v>1920-08-31</v>
      </c>
      <c r="C12">
        <v>4</v>
      </c>
      <c r="D12">
        <f t="shared" si="3"/>
        <v>32</v>
      </c>
      <c r="E12">
        <v>11</v>
      </c>
      <c r="G12" t="str">
        <f t="shared" si="0"/>
        <v>insert into game (matchid, matchdate, game_type, country) values (46, '1920-08-31', 4, 32);</v>
      </c>
    </row>
    <row r="13" spans="1:7" x14ac:dyDescent="0.25">
      <c r="A13">
        <f t="shared" si="2"/>
        <v>47</v>
      </c>
      <c r="B13" s="2" t="str">
        <f>"1920-08-31"</f>
        <v>1920-08-31</v>
      </c>
      <c r="C13">
        <v>4</v>
      </c>
      <c r="D13">
        <f t="shared" si="3"/>
        <v>32</v>
      </c>
      <c r="E13">
        <v>12</v>
      </c>
      <c r="G13" t="str">
        <f t="shared" si="0"/>
        <v>insert into game (matchid, matchdate, game_type, country) values (47, '1920-08-31', 4, 32);</v>
      </c>
    </row>
    <row r="14" spans="1:7" x14ac:dyDescent="0.25">
      <c r="A14">
        <f t="shared" si="2"/>
        <v>48</v>
      </c>
      <c r="B14" s="2" t="str">
        <f>"1920-09-02"</f>
        <v>1920-09-02</v>
      </c>
      <c r="C14">
        <v>14</v>
      </c>
      <c r="D14">
        <f t="shared" si="3"/>
        <v>32</v>
      </c>
      <c r="E14">
        <v>13</v>
      </c>
      <c r="G14" t="str">
        <f t="shared" si="0"/>
        <v>insert into game (matchid, matchdate, game_type, country) values (48, '1920-09-02', 14, 32);</v>
      </c>
    </row>
    <row r="16" spans="1:7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t="str">
        <f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(id, matchid, squad, goals, points, time_type);</v>
      </c>
    </row>
    <row r="17" spans="1:7" x14ac:dyDescent="0.25">
      <c r="A17" s="3">
        <f>'1912'!A100 + 1</f>
        <v>155</v>
      </c>
      <c r="B17" s="3">
        <f>A2</f>
        <v>36</v>
      </c>
      <c r="C17" s="3">
        <v>38</v>
      </c>
      <c r="D17" s="3">
        <v>0</v>
      </c>
      <c r="E17" s="3">
        <v>0</v>
      </c>
      <c r="F17" s="3">
        <v>2</v>
      </c>
      <c r="G17" s="3" t="str">
        <f t="shared" ref="G17:G72" si="5">"insert into game_score (id, matchid, squad, goals, points, time_type) values (" &amp; A17 &amp; ", " &amp; B17 &amp; ", " &amp; C17 &amp; ", " &amp; D17 &amp; ", " &amp; E17 &amp; ", " &amp; F17 &amp; ");"</f>
        <v>insert into game_score (id, matchid, squad, goals, points, time_type) values (155, 36, 38, 0, 0, 2);</v>
      </c>
    </row>
    <row r="18" spans="1:7" x14ac:dyDescent="0.25">
      <c r="A18" s="3">
        <f>A17+1</f>
        <v>156</v>
      </c>
      <c r="B18" s="3">
        <f>B17</f>
        <v>36</v>
      </c>
      <c r="C18" s="3">
        <v>38</v>
      </c>
      <c r="D18" s="3">
        <v>0</v>
      </c>
      <c r="E18" s="3">
        <v>0</v>
      </c>
      <c r="F18" s="3">
        <v>1</v>
      </c>
      <c r="G18" s="3" t="str">
        <f t="shared" si="5"/>
        <v>insert into game_score (id, matchid, squad, goals, points, time_type) values (156, 36, 38, 0, 0, 1);</v>
      </c>
    </row>
    <row r="19" spans="1:7" x14ac:dyDescent="0.25">
      <c r="A19" s="3">
        <f t="shared" ref="A19:A72" si="6">A18+1</f>
        <v>157</v>
      </c>
      <c r="B19" s="3">
        <f>B17</f>
        <v>36</v>
      </c>
      <c r="C19" s="3">
        <v>42</v>
      </c>
      <c r="D19" s="3">
        <v>7</v>
      </c>
      <c r="E19" s="3">
        <v>2</v>
      </c>
      <c r="F19" s="3">
        <v>2</v>
      </c>
      <c r="G19" s="3" t="str">
        <f t="shared" si="5"/>
        <v>insert into game_score (id, matchid, squad, goals, points, time_type) values (157, 36, 42, 7, 2, 2);</v>
      </c>
    </row>
    <row r="20" spans="1:7" x14ac:dyDescent="0.25">
      <c r="A20" s="3">
        <f t="shared" si="6"/>
        <v>158</v>
      </c>
      <c r="B20" s="3">
        <f>B17</f>
        <v>36</v>
      </c>
      <c r="C20" s="3">
        <v>42</v>
      </c>
      <c r="D20" s="3">
        <v>3</v>
      </c>
      <c r="E20" s="3">
        <v>0</v>
      </c>
      <c r="F20" s="3">
        <v>1</v>
      </c>
      <c r="G20" s="3" t="str">
        <f t="shared" si="5"/>
        <v>insert into game_score (id, matchid, squad, goals, points, time_type) values (158, 36, 42, 3, 0, 1);</v>
      </c>
    </row>
    <row r="21" spans="1:7" x14ac:dyDescent="0.25">
      <c r="A21" s="4">
        <f t="shared" si="6"/>
        <v>159</v>
      </c>
      <c r="B21" s="4">
        <f>B17+1</f>
        <v>37</v>
      </c>
      <c r="C21" s="4">
        <v>44</v>
      </c>
      <c r="D21" s="4">
        <v>1</v>
      </c>
      <c r="E21" s="4">
        <v>0</v>
      </c>
      <c r="F21" s="4">
        <v>2</v>
      </c>
      <c r="G21" t="str">
        <f t="shared" si="5"/>
        <v>insert into game_score (id, matchid, squad, goals, points, time_type) values (159, 37, 44, 1, 0, 2);</v>
      </c>
    </row>
    <row r="22" spans="1:7" x14ac:dyDescent="0.25">
      <c r="A22" s="4">
        <f t="shared" si="6"/>
        <v>160</v>
      </c>
      <c r="B22" s="4">
        <f>B21</f>
        <v>37</v>
      </c>
      <c r="C22" s="4">
        <v>44</v>
      </c>
      <c r="D22" s="4">
        <v>1</v>
      </c>
      <c r="E22" s="4">
        <v>0</v>
      </c>
      <c r="F22" s="4">
        <v>1</v>
      </c>
      <c r="G22" t="str">
        <f t="shared" si="5"/>
        <v>insert into game_score (id, matchid, squad, goals, points, time_type) values (160, 37, 44, 1, 0, 1);</v>
      </c>
    </row>
    <row r="23" spans="1:7" x14ac:dyDescent="0.25">
      <c r="A23" s="4">
        <f t="shared" si="6"/>
        <v>161</v>
      </c>
      <c r="B23" s="4">
        <f>B21</f>
        <v>37</v>
      </c>
      <c r="C23" s="4">
        <v>47</v>
      </c>
      <c r="D23" s="4">
        <v>3</v>
      </c>
      <c r="E23" s="4">
        <v>2</v>
      </c>
      <c r="F23" s="4">
        <v>2</v>
      </c>
      <c r="G23" t="str">
        <f t="shared" si="5"/>
        <v>insert into game_score (id, matchid, squad, goals, points, time_type) values (161, 37, 47, 3, 2, 2);</v>
      </c>
    </row>
    <row r="24" spans="1:7" x14ac:dyDescent="0.25">
      <c r="A24" s="4">
        <f t="shared" si="6"/>
        <v>162</v>
      </c>
      <c r="B24" s="4">
        <f>B21</f>
        <v>37</v>
      </c>
      <c r="C24" s="4">
        <v>47</v>
      </c>
      <c r="D24" s="4">
        <v>1</v>
      </c>
      <c r="E24" s="4">
        <v>0</v>
      </c>
      <c r="F24" s="4">
        <v>1</v>
      </c>
      <c r="G24" t="str">
        <f t="shared" si="5"/>
        <v>insert into game_score (id, matchid, squad, goals, points, time_type) values (162, 37, 47, 1, 0, 1);</v>
      </c>
    </row>
    <row r="25" spans="1:7" x14ac:dyDescent="0.25">
      <c r="A25" s="3">
        <f t="shared" si="6"/>
        <v>163</v>
      </c>
      <c r="B25" s="3">
        <f>B21+1</f>
        <v>38</v>
      </c>
      <c r="C25" s="3">
        <v>39</v>
      </c>
      <c r="D25" s="3">
        <v>2</v>
      </c>
      <c r="E25" s="3">
        <v>2</v>
      </c>
      <c r="F25" s="3">
        <v>2</v>
      </c>
      <c r="G25" s="3" t="str">
        <f t="shared" si="5"/>
        <v>insert into game_score (id, matchid, squad, goals, points, time_type) values (163, 38, 39, 2, 2, 2);</v>
      </c>
    </row>
    <row r="26" spans="1:7" x14ac:dyDescent="0.25">
      <c r="A26" s="3">
        <f t="shared" si="6"/>
        <v>164</v>
      </c>
      <c r="B26" s="3">
        <f>B25</f>
        <v>38</v>
      </c>
      <c r="C26" s="3">
        <v>39</v>
      </c>
      <c r="D26" s="3">
        <v>1</v>
      </c>
      <c r="E26" s="3">
        <v>0</v>
      </c>
      <c r="F26" s="3">
        <v>1</v>
      </c>
      <c r="G26" s="3" t="str">
        <f t="shared" si="5"/>
        <v>insert into game_score (id, matchid, squad, goals, points, time_type) values (164, 38, 39, 1, 0, 1);</v>
      </c>
    </row>
    <row r="27" spans="1:7" x14ac:dyDescent="0.25">
      <c r="A27" s="3">
        <f t="shared" si="6"/>
        <v>165</v>
      </c>
      <c r="B27" s="3">
        <f>B25</f>
        <v>38</v>
      </c>
      <c r="C27" s="3">
        <v>20</v>
      </c>
      <c r="D27" s="3">
        <v>1</v>
      </c>
      <c r="E27" s="3">
        <v>0</v>
      </c>
      <c r="F27" s="3">
        <v>2</v>
      </c>
      <c r="G27" s="3" t="str">
        <f t="shared" si="5"/>
        <v>insert into game_score (id, matchid, squad, goals, points, time_type) values (165, 38, 20, 1, 0, 2);</v>
      </c>
    </row>
    <row r="28" spans="1:7" x14ac:dyDescent="0.25">
      <c r="A28" s="3">
        <f t="shared" si="6"/>
        <v>166</v>
      </c>
      <c r="B28" s="3">
        <f>B25</f>
        <v>38</v>
      </c>
      <c r="C28" s="3">
        <v>20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(166, 38, 20, 1, 0, 1);</v>
      </c>
    </row>
    <row r="29" spans="1:7" x14ac:dyDescent="0.25">
      <c r="A29" s="4">
        <f t="shared" si="6"/>
        <v>167</v>
      </c>
      <c r="B29" s="4">
        <f>B25+1</f>
        <v>39</v>
      </c>
      <c r="C29" s="4">
        <v>45</v>
      </c>
      <c r="D29" s="6">
        <v>0</v>
      </c>
      <c r="E29" s="6">
        <v>0</v>
      </c>
      <c r="F29" s="4">
        <v>2</v>
      </c>
      <c r="G29" t="str">
        <f t="shared" si="5"/>
        <v>insert into game_score (id, matchid, squad, goals, points, time_type) values (167, 39, 45, 0, 0, 2);</v>
      </c>
    </row>
    <row r="30" spans="1:7" x14ac:dyDescent="0.25">
      <c r="A30" s="4">
        <f t="shared" si="6"/>
        <v>168</v>
      </c>
      <c r="B30" s="4">
        <f>B29</f>
        <v>39</v>
      </c>
      <c r="C30" s="4">
        <v>45</v>
      </c>
      <c r="D30" s="6">
        <v>0</v>
      </c>
      <c r="E30" s="6">
        <v>0</v>
      </c>
      <c r="F30" s="4">
        <v>1</v>
      </c>
      <c r="G30" t="str">
        <f t="shared" si="5"/>
        <v>insert into game_score (id, matchid, squad, goals, points, time_type) values (168, 39, 45, 0, 0, 1);</v>
      </c>
    </row>
    <row r="31" spans="1:7" x14ac:dyDescent="0.25">
      <c r="A31" s="4">
        <f t="shared" si="6"/>
        <v>169</v>
      </c>
      <c r="B31" s="4">
        <f>B29</f>
        <v>39</v>
      </c>
      <c r="C31" s="4">
        <v>34</v>
      </c>
      <c r="D31" s="6">
        <v>1</v>
      </c>
      <c r="E31" s="6">
        <v>2</v>
      </c>
      <c r="F31" s="4">
        <v>2</v>
      </c>
      <c r="G31" t="str">
        <f t="shared" si="5"/>
        <v>insert into game_score (id, matchid, squad, goals, points, time_type) values (169, 39, 34, 1, 2, 2);</v>
      </c>
    </row>
    <row r="32" spans="1:7" x14ac:dyDescent="0.25">
      <c r="A32" s="4">
        <f t="shared" si="6"/>
        <v>170</v>
      </c>
      <c r="B32" s="4">
        <f>B29</f>
        <v>39</v>
      </c>
      <c r="C32" s="4">
        <v>34</v>
      </c>
      <c r="D32" s="6">
        <v>0</v>
      </c>
      <c r="E32" s="6">
        <v>0</v>
      </c>
      <c r="F32" s="4">
        <v>1</v>
      </c>
      <c r="G32" t="str">
        <f t="shared" si="5"/>
        <v>insert into game_score (id, matchid, squad, goals, points, time_type) values (170, 39, 34, 0, 0, 1);</v>
      </c>
    </row>
    <row r="33" spans="1:7" x14ac:dyDescent="0.25">
      <c r="A33" s="3">
        <f t="shared" si="6"/>
        <v>171</v>
      </c>
      <c r="B33" s="3">
        <f>B29+1</f>
        <v>40</v>
      </c>
      <c r="C33" s="3">
        <v>46</v>
      </c>
      <c r="D33" s="5">
        <v>9</v>
      </c>
      <c r="E33" s="5">
        <v>2</v>
      </c>
      <c r="F33" s="3">
        <v>2</v>
      </c>
      <c r="G33" s="3" t="str">
        <f t="shared" si="5"/>
        <v>insert into game_score (id, matchid, squad, goals, points, time_type) values (171, 40, 46, 9, 2, 2);</v>
      </c>
    </row>
    <row r="34" spans="1:7" x14ac:dyDescent="0.25">
      <c r="A34" s="3">
        <f t="shared" si="6"/>
        <v>172</v>
      </c>
      <c r="B34" s="3">
        <f>B33</f>
        <v>40</v>
      </c>
      <c r="C34" s="3">
        <v>46</v>
      </c>
      <c r="D34" s="5">
        <v>6</v>
      </c>
      <c r="E34" s="5">
        <v>0</v>
      </c>
      <c r="F34" s="3">
        <v>1</v>
      </c>
      <c r="G34" s="3" t="str">
        <f t="shared" si="5"/>
        <v>insert into game_score (id, matchid, squad, goals, points, time_type) values (172, 40, 46, 6, 0, 1);</v>
      </c>
    </row>
    <row r="35" spans="1:7" x14ac:dyDescent="0.25">
      <c r="A35" s="3">
        <f t="shared" si="6"/>
        <v>173</v>
      </c>
      <c r="B35" s="3">
        <f>B33</f>
        <v>40</v>
      </c>
      <c r="C35" s="3">
        <v>30</v>
      </c>
      <c r="D35" s="5">
        <v>0</v>
      </c>
      <c r="E35" s="5">
        <v>0</v>
      </c>
      <c r="F35" s="3">
        <v>2</v>
      </c>
      <c r="G35" s="3" t="str">
        <f t="shared" si="5"/>
        <v>insert into game_score (id, matchid, squad, goals, points, time_type) values (173, 40, 30, 0, 0, 2);</v>
      </c>
    </row>
    <row r="36" spans="1:7" x14ac:dyDescent="0.25">
      <c r="A36" s="3">
        <f t="shared" si="6"/>
        <v>174</v>
      </c>
      <c r="B36" s="3">
        <f>B33</f>
        <v>40</v>
      </c>
      <c r="C36" s="3">
        <v>30</v>
      </c>
      <c r="D36" s="5">
        <v>0</v>
      </c>
      <c r="E36" s="5">
        <v>0</v>
      </c>
      <c r="F36" s="3">
        <v>1</v>
      </c>
      <c r="G36" s="3" t="str">
        <f t="shared" si="5"/>
        <v>insert into game_score (id, matchid, squad, goals, points, time_type) values (174, 40, 30, 0, 0, 1);</v>
      </c>
    </row>
    <row r="37" spans="1:7" x14ac:dyDescent="0.25">
      <c r="A37" s="4">
        <f t="shared" si="6"/>
        <v>175</v>
      </c>
      <c r="B37" s="4">
        <f>B33+1</f>
        <v>41</v>
      </c>
      <c r="C37" s="4">
        <v>31</v>
      </c>
      <c r="D37" s="6">
        <v>3</v>
      </c>
      <c r="E37" s="6">
        <v>2</v>
      </c>
      <c r="F37" s="4">
        <v>2</v>
      </c>
      <c r="G37" t="str">
        <f t="shared" si="5"/>
        <v>insert into game_score (id, matchid, squad, goals, points, time_type) values (175, 41, 31, 3, 2, 2);</v>
      </c>
    </row>
    <row r="38" spans="1:7" x14ac:dyDescent="0.25">
      <c r="A38" s="4">
        <f t="shared" si="6"/>
        <v>176</v>
      </c>
      <c r="B38" s="4">
        <f>B37</f>
        <v>41</v>
      </c>
      <c r="C38" s="4">
        <v>31</v>
      </c>
      <c r="D38" s="6">
        <v>1</v>
      </c>
      <c r="E38" s="6">
        <v>0</v>
      </c>
      <c r="F38" s="4">
        <v>1</v>
      </c>
      <c r="G38" t="str">
        <f t="shared" si="5"/>
        <v>insert into game_score (id, matchid, squad, goals, points, time_type) values (176, 41, 31, 1, 0, 1);</v>
      </c>
    </row>
    <row r="39" spans="1:7" x14ac:dyDescent="0.25">
      <c r="A39" s="4">
        <f t="shared" si="6"/>
        <v>177</v>
      </c>
      <c r="B39" s="4">
        <f>B37</f>
        <v>41</v>
      </c>
      <c r="C39" s="4">
        <v>352</v>
      </c>
      <c r="D39" s="6">
        <v>0</v>
      </c>
      <c r="E39" s="6">
        <v>0</v>
      </c>
      <c r="F39" s="4">
        <v>2</v>
      </c>
      <c r="G39" t="str">
        <f t="shared" si="5"/>
        <v>insert into game_score (id, matchid, squad, goals, points, time_type) values (177, 41, 352, 0, 0, 2);</v>
      </c>
    </row>
    <row r="40" spans="1:7" x14ac:dyDescent="0.25">
      <c r="A40" s="4">
        <f t="shared" si="6"/>
        <v>178</v>
      </c>
      <c r="B40" s="4">
        <f>B37</f>
        <v>41</v>
      </c>
      <c r="C40" s="4">
        <v>352</v>
      </c>
      <c r="D40" s="6">
        <v>0</v>
      </c>
      <c r="E40" s="6">
        <v>0</v>
      </c>
      <c r="F40" s="4">
        <v>1</v>
      </c>
      <c r="G40" t="str">
        <f t="shared" si="5"/>
        <v>insert into game_score (id, matchid, squad, goals, points, time_type) values (178, 41, 352, 0, 0, 1);</v>
      </c>
    </row>
    <row r="41" spans="1:7" x14ac:dyDescent="0.25">
      <c r="A41" s="3">
        <f t="shared" si="6"/>
        <v>179</v>
      </c>
      <c r="B41" s="3">
        <f>B37+1</f>
        <v>42</v>
      </c>
      <c r="C41" s="3">
        <v>31</v>
      </c>
      <c r="D41" s="5">
        <v>4</v>
      </c>
      <c r="E41" s="5">
        <v>0</v>
      </c>
      <c r="F41" s="3">
        <v>2</v>
      </c>
      <c r="G41" s="3" t="str">
        <f t="shared" si="5"/>
        <v>insert into game_score (id, matchid, squad, goals, points, time_type) values (179, 42, 31, 4, 0, 2);</v>
      </c>
    </row>
    <row r="42" spans="1:7" x14ac:dyDescent="0.25">
      <c r="A42" s="3">
        <f t="shared" si="6"/>
        <v>180</v>
      </c>
      <c r="B42" s="3">
        <f>B41</f>
        <v>42</v>
      </c>
      <c r="C42" s="3">
        <v>31</v>
      </c>
      <c r="D42" s="5">
        <v>2</v>
      </c>
      <c r="E42" s="5">
        <v>0</v>
      </c>
      <c r="F42" s="3">
        <v>1</v>
      </c>
      <c r="G42" s="3" t="str">
        <f t="shared" si="5"/>
        <v>insert into game_score (id, matchid, squad, goals, points, time_type) values (180, 42, 31, 2, 0, 1);</v>
      </c>
    </row>
    <row r="43" spans="1:7" x14ac:dyDescent="0.25">
      <c r="A43" s="3">
        <f t="shared" si="6"/>
        <v>181</v>
      </c>
      <c r="B43" s="3">
        <f>B41</f>
        <v>42</v>
      </c>
      <c r="C43" s="3">
        <v>46</v>
      </c>
      <c r="D43" s="5">
        <v>4</v>
      </c>
      <c r="E43" s="5">
        <v>0</v>
      </c>
      <c r="F43" s="3">
        <v>2</v>
      </c>
      <c r="G43" s="3" t="str">
        <f t="shared" si="5"/>
        <v>insert into game_score (id, matchid, squad, goals, points, time_type) values (181, 42, 46, 4, 0, 2);</v>
      </c>
    </row>
    <row r="44" spans="1:7" x14ac:dyDescent="0.25">
      <c r="A44" s="3">
        <f t="shared" si="6"/>
        <v>182</v>
      </c>
      <c r="B44" s="3">
        <f>B41</f>
        <v>42</v>
      </c>
      <c r="C44" s="3">
        <v>46</v>
      </c>
      <c r="D44" s="5">
        <v>3</v>
      </c>
      <c r="E44" s="5">
        <v>0</v>
      </c>
      <c r="F44" s="3">
        <v>1</v>
      </c>
      <c r="G44" s="3" t="str">
        <f t="shared" si="5"/>
        <v>insert into game_score (id, matchid, squad, goals, points, time_type) values (182, 42, 46, 3, 0, 1);</v>
      </c>
    </row>
    <row r="45" spans="1:7" x14ac:dyDescent="0.25">
      <c r="A45" s="3">
        <f t="shared" si="6"/>
        <v>183</v>
      </c>
      <c r="B45" s="3">
        <f t="shared" ref="B45:B48" si="7">B42</f>
        <v>42</v>
      </c>
      <c r="C45" s="3">
        <v>31</v>
      </c>
      <c r="D45" s="5">
        <v>5</v>
      </c>
      <c r="E45" s="5">
        <v>2</v>
      </c>
      <c r="F45" s="3">
        <v>4</v>
      </c>
      <c r="G45" s="3" t="str">
        <f t="shared" si="5"/>
        <v>insert into game_score (id, matchid, squad, goals, points, time_type) values (183, 42, 31, 5, 2, 4);</v>
      </c>
    </row>
    <row r="46" spans="1:7" x14ac:dyDescent="0.25">
      <c r="A46" s="3">
        <f t="shared" si="6"/>
        <v>184</v>
      </c>
      <c r="B46" s="3">
        <f t="shared" si="7"/>
        <v>42</v>
      </c>
      <c r="C46" s="3">
        <v>31</v>
      </c>
      <c r="D46" s="5">
        <v>4</v>
      </c>
      <c r="E46" s="5">
        <v>0</v>
      </c>
      <c r="F46" s="3">
        <v>3</v>
      </c>
      <c r="G46" s="3" t="str">
        <f t="shared" si="5"/>
        <v>insert into game_score (id, matchid, squad, goals, points, time_type) values (184, 42, 31, 4, 0, 3);</v>
      </c>
    </row>
    <row r="47" spans="1:7" x14ac:dyDescent="0.25">
      <c r="A47" s="3">
        <f t="shared" si="6"/>
        <v>185</v>
      </c>
      <c r="B47" s="3">
        <f t="shared" si="7"/>
        <v>42</v>
      </c>
      <c r="C47" s="3">
        <v>46</v>
      </c>
      <c r="D47" s="5">
        <v>4</v>
      </c>
      <c r="E47" s="5">
        <v>0</v>
      </c>
      <c r="F47" s="3">
        <v>4</v>
      </c>
      <c r="G47" s="3" t="str">
        <f t="shared" si="5"/>
        <v>insert into game_score (id, matchid, squad, goals, points, time_type) values (185, 42, 46, 4, 0, 4);</v>
      </c>
    </row>
    <row r="48" spans="1:7" x14ac:dyDescent="0.25">
      <c r="A48" s="3">
        <f t="shared" si="6"/>
        <v>186</v>
      </c>
      <c r="B48" s="3">
        <f t="shared" si="7"/>
        <v>42</v>
      </c>
      <c r="C48" s="3">
        <v>46</v>
      </c>
      <c r="D48" s="5">
        <v>4</v>
      </c>
      <c r="E48" s="5">
        <v>0</v>
      </c>
      <c r="F48" s="3">
        <v>3</v>
      </c>
      <c r="G48" s="3" t="str">
        <f t="shared" si="5"/>
        <v>insert into game_score (id, matchid, squad, goals, points, time_type) values (186, 42, 46, 4, 0, 3);</v>
      </c>
    </row>
    <row r="49" spans="1:7" x14ac:dyDescent="0.25">
      <c r="A49" s="4">
        <f>A48+1</f>
        <v>187</v>
      </c>
      <c r="B49" s="4">
        <f>B41+1</f>
        <v>43</v>
      </c>
      <c r="C49" s="4">
        <v>33</v>
      </c>
      <c r="D49" s="6">
        <v>3</v>
      </c>
      <c r="E49" s="6">
        <v>2</v>
      </c>
      <c r="F49" s="4">
        <v>2</v>
      </c>
      <c r="G49" t="str">
        <f t="shared" si="5"/>
        <v>insert into game_score (id, matchid, squad, goals, points, time_type) values (187, 43, 33, 3, 2, 2);</v>
      </c>
    </row>
    <row r="50" spans="1:7" x14ac:dyDescent="0.25">
      <c r="A50" s="4">
        <f t="shared" si="6"/>
        <v>188</v>
      </c>
      <c r="B50" s="4">
        <f>B49</f>
        <v>43</v>
      </c>
      <c r="C50" s="4">
        <v>33</v>
      </c>
      <c r="D50" s="6">
        <v>2</v>
      </c>
      <c r="E50" s="6">
        <v>0</v>
      </c>
      <c r="F50" s="4">
        <v>1</v>
      </c>
      <c r="G50" t="str">
        <f t="shared" si="5"/>
        <v>insert into game_score (id, matchid, squad, goals, points, time_type) values (188, 43, 33, 2, 0, 1);</v>
      </c>
    </row>
    <row r="51" spans="1:7" x14ac:dyDescent="0.25">
      <c r="A51" s="4">
        <f t="shared" si="6"/>
        <v>189</v>
      </c>
      <c r="B51" s="4">
        <f>B49</f>
        <v>43</v>
      </c>
      <c r="C51" s="4">
        <v>39</v>
      </c>
      <c r="D51" s="6">
        <v>1</v>
      </c>
      <c r="E51" s="6">
        <v>0</v>
      </c>
      <c r="F51" s="4">
        <v>2</v>
      </c>
      <c r="G51" t="str">
        <f t="shared" si="5"/>
        <v>insert into game_score (id, matchid, squad, goals, points, time_type) values (189, 43, 39, 1, 0, 2);</v>
      </c>
    </row>
    <row r="52" spans="1:7" x14ac:dyDescent="0.25">
      <c r="A52" s="4">
        <f t="shared" si="6"/>
        <v>190</v>
      </c>
      <c r="B52" s="4">
        <f>B49</f>
        <v>43</v>
      </c>
      <c r="C52" s="4">
        <v>39</v>
      </c>
      <c r="D52" s="6">
        <v>1</v>
      </c>
      <c r="E52" s="6">
        <v>0</v>
      </c>
      <c r="F52" s="4">
        <v>1</v>
      </c>
      <c r="G52" t="str">
        <f t="shared" si="5"/>
        <v>insert into game_score (id, matchid, squad, goals, points, time_type) values (190, 43, 39, 1, 0, 1);</v>
      </c>
    </row>
    <row r="53" spans="1:7" x14ac:dyDescent="0.25">
      <c r="A53" s="3">
        <f t="shared" si="6"/>
        <v>191</v>
      </c>
      <c r="B53" s="3">
        <f>B49+1</f>
        <v>44</v>
      </c>
      <c r="C53" s="3">
        <v>42</v>
      </c>
      <c r="D53" s="5">
        <v>4</v>
      </c>
      <c r="E53" s="5">
        <v>2</v>
      </c>
      <c r="F53" s="3">
        <v>2</v>
      </c>
      <c r="G53" s="3" t="str">
        <f t="shared" si="5"/>
        <v>insert into game_score (id, matchid, squad, goals, points, time_type) values (191, 44, 42, 4, 2, 2);</v>
      </c>
    </row>
    <row r="54" spans="1:7" x14ac:dyDescent="0.25">
      <c r="A54" s="3">
        <f t="shared" si="6"/>
        <v>192</v>
      </c>
      <c r="B54" s="3">
        <f>B53</f>
        <v>44</v>
      </c>
      <c r="C54" s="3">
        <v>42</v>
      </c>
      <c r="D54" s="5">
        <v>2</v>
      </c>
      <c r="E54" s="5">
        <v>0</v>
      </c>
      <c r="F54" s="3">
        <v>1</v>
      </c>
      <c r="G54" s="3" t="str">
        <f t="shared" si="5"/>
        <v>insert into game_score (id, matchid, squad, goals, points, time_type) values (192, 44, 42, 2, 0, 1);</v>
      </c>
    </row>
    <row r="55" spans="1:7" x14ac:dyDescent="0.25">
      <c r="A55" s="3">
        <f t="shared" si="6"/>
        <v>193</v>
      </c>
      <c r="B55" s="3">
        <f>B53</f>
        <v>44</v>
      </c>
      <c r="C55" s="3">
        <v>47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(193, 44, 47, 0, 0, 2);</v>
      </c>
    </row>
    <row r="56" spans="1:7" x14ac:dyDescent="0.25">
      <c r="A56" s="3">
        <f t="shared" si="6"/>
        <v>194</v>
      </c>
      <c r="B56" s="3">
        <f>B53</f>
        <v>44</v>
      </c>
      <c r="C56" s="3">
        <v>47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(194, 44, 47, 0, 0, 1);</v>
      </c>
    </row>
    <row r="57" spans="1:7" x14ac:dyDescent="0.25">
      <c r="A57" s="4">
        <f t="shared" si="6"/>
        <v>195</v>
      </c>
      <c r="B57" s="4">
        <f>B53+1</f>
        <v>45</v>
      </c>
      <c r="C57" s="4">
        <v>32</v>
      </c>
      <c r="D57" s="6">
        <v>3</v>
      </c>
      <c r="E57" s="6">
        <v>2</v>
      </c>
      <c r="F57" s="4">
        <v>2</v>
      </c>
      <c r="G57" t="str">
        <f t="shared" si="5"/>
        <v>insert into game_score (id, matchid, squad, goals, points, time_type) values (195, 45, 32, 3, 2, 2);</v>
      </c>
    </row>
    <row r="58" spans="1:7" x14ac:dyDescent="0.25">
      <c r="A58" s="4">
        <f t="shared" si="6"/>
        <v>196</v>
      </c>
      <c r="B58" s="4">
        <f>B57</f>
        <v>45</v>
      </c>
      <c r="C58" s="4">
        <v>32</v>
      </c>
      <c r="D58" s="6">
        <v>1</v>
      </c>
      <c r="E58" s="6">
        <v>0</v>
      </c>
      <c r="F58" s="4">
        <v>1</v>
      </c>
      <c r="G58" t="str">
        <f t="shared" si="5"/>
        <v>insert into game_score (id, matchid, squad, goals, points, time_type) values (196, 45, 32, 1, 0, 1);</v>
      </c>
    </row>
    <row r="59" spans="1:7" x14ac:dyDescent="0.25">
      <c r="A59" s="4">
        <f t="shared" si="6"/>
        <v>197</v>
      </c>
      <c r="B59" s="4">
        <f>B57</f>
        <v>45</v>
      </c>
      <c r="C59" s="4">
        <v>34</v>
      </c>
      <c r="D59" s="6">
        <v>1</v>
      </c>
      <c r="E59" s="6">
        <v>0</v>
      </c>
      <c r="F59" s="4">
        <v>2</v>
      </c>
      <c r="G59" t="str">
        <f t="shared" si="5"/>
        <v>insert into game_score (id, matchid, squad, goals, points, time_type) values (197, 45, 34, 1, 0, 2);</v>
      </c>
    </row>
    <row r="60" spans="1:7" x14ac:dyDescent="0.25">
      <c r="A60" s="4">
        <f t="shared" si="6"/>
        <v>198</v>
      </c>
      <c r="B60" s="4">
        <f>B57</f>
        <v>45</v>
      </c>
      <c r="C60" s="4">
        <v>34</v>
      </c>
      <c r="D60" s="6">
        <v>0</v>
      </c>
      <c r="E60" s="6">
        <v>0</v>
      </c>
      <c r="F60" s="4">
        <v>1</v>
      </c>
      <c r="G60" t="str">
        <f t="shared" si="5"/>
        <v>insert into game_score (id, matchid, squad, goals, points, time_type) values (198, 45, 34, 0, 0, 1);</v>
      </c>
    </row>
    <row r="61" spans="1:7" x14ac:dyDescent="0.25">
      <c r="A61" s="3">
        <f t="shared" si="6"/>
        <v>199</v>
      </c>
      <c r="B61" s="3">
        <f>B57+1</f>
        <v>46</v>
      </c>
      <c r="C61" s="3">
        <v>33</v>
      </c>
      <c r="D61" s="5">
        <v>1</v>
      </c>
      <c r="E61" s="5">
        <v>0</v>
      </c>
      <c r="F61" s="3">
        <v>2</v>
      </c>
      <c r="G61" s="3" t="str">
        <f t="shared" si="5"/>
        <v>insert into game_score (id, matchid, squad, goals, points, time_type) values (199, 46, 33, 1, 0, 2);</v>
      </c>
    </row>
    <row r="62" spans="1:7" x14ac:dyDescent="0.25">
      <c r="A62" s="3">
        <f t="shared" si="6"/>
        <v>200</v>
      </c>
      <c r="B62" s="3">
        <f>B61</f>
        <v>46</v>
      </c>
      <c r="C62" s="3">
        <v>33</v>
      </c>
      <c r="D62" s="5">
        <v>0</v>
      </c>
      <c r="E62" s="5">
        <v>0</v>
      </c>
      <c r="F62" s="3">
        <v>1</v>
      </c>
      <c r="G62" s="3" t="str">
        <f t="shared" si="5"/>
        <v>insert into game_score (id, matchid, squad, goals, points, time_type) values (200, 46, 33, 0, 0, 1);</v>
      </c>
    </row>
    <row r="63" spans="1:7" x14ac:dyDescent="0.25">
      <c r="A63" s="3">
        <f t="shared" si="6"/>
        <v>201</v>
      </c>
      <c r="B63" s="3">
        <f>B61</f>
        <v>46</v>
      </c>
      <c r="C63" s="3">
        <v>42</v>
      </c>
      <c r="D63" s="5">
        <v>4</v>
      </c>
      <c r="E63" s="5">
        <v>2</v>
      </c>
      <c r="F63" s="3">
        <v>2</v>
      </c>
      <c r="G63" s="3" t="str">
        <f t="shared" si="5"/>
        <v>insert into game_score (id, matchid, squad, goals, points, time_type) values (201, 46, 42, 4, 2, 2);</v>
      </c>
    </row>
    <row r="64" spans="1:7" x14ac:dyDescent="0.25">
      <c r="A64" s="3">
        <f t="shared" si="6"/>
        <v>202</v>
      </c>
      <c r="B64" s="3">
        <f>B61</f>
        <v>46</v>
      </c>
      <c r="C64" s="3">
        <v>42</v>
      </c>
      <c r="D64" s="5">
        <v>1</v>
      </c>
      <c r="E64" s="5">
        <v>0</v>
      </c>
      <c r="F64" s="3">
        <v>1</v>
      </c>
      <c r="G64" s="3" t="str">
        <f t="shared" si="5"/>
        <v>insert into game_score (id, matchid, squad, goals, points, time_type) values (202, 46, 42, 1, 0, 1);</v>
      </c>
    </row>
    <row r="65" spans="1:7" x14ac:dyDescent="0.25">
      <c r="A65" s="4">
        <f t="shared" si="6"/>
        <v>203</v>
      </c>
      <c r="B65" s="4">
        <f>B61+1</f>
        <v>47</v>
      </c>
      <c r="C65" s="4">
        <v>32</v>
      </c>
      <c r="D65" s="6">
        <v>3</v>
      </c>
      <c r="E65" s="6">
        <v>2</v>
      </c>
      <c r="F65" s="4">
        <v>2</v>
      </c>
      <c r="G65" t="str">
        <f t="shared" si="5"/>
        <v>insert into game_score (id, matchid, squad, goals, points, time_type) values (203, 47, 32, 3, 2, 2);</v>
      </c>
    </row>
    <row r="66" spans="1:7" x14ac:dyDescent="0.25">
      <c r="A66" s="4">
        <f t="shared" si="6"/>
        <v>204</v>
      </c>
      <c r="B66" s="4">
        <f>B65</f>
        <v>47</v>
      </c>
      <c r="C66" s="4">
        <v>32</v>
      </c>
      <c r="D66" s="6">
        <v>0</v>
      </c>
      <c r="E66" s="6">
        <v>0</v>
      </c>
      <c r="F66" s="4">
        <v>1</v>
      </c>
      <c r="G66" t="str">
        <f t="shared" si="5"/>
        <v>insert into game_score (id, matchid, squad, goals, points, time_type) values (204, 47, 32, 0, 0, 1);</v>
      </c>
    </row>
    <row r="67" spans="1:7" x14ac:dyDescent="0.25">
      <c r="A67" s="4">
        <f t="shared" si="6"/>
        <v>205</v>
      </c>
      <c r="B67" s="4">
        <f>B65</f>
        <v>47</v>
      </c>
      <c r="C67" s="4">
        <v>31</v>
      </c>
      <c r="D67" s="6">
        <v>0</v>
      </c>
      <c r="E67" s="6">
        <v>0</v>
      </c>
      <c r="F67" s="4">
        <v>2</v>
      </c>
      <c r="G67" t="str">
        <f t="shared" si="5"/>
        <v>insert into game_score (id, matchid, squad, goals, points, time_type) values (205, 47, 31, 0, 0, 2);</v>
      </c>
    </row>
    <row r="68" spans="1:7" x14ac:dyDescent="0.25">
      <c r="A68" s="4">
        <f>A67+1</f>
        <v>206</v>
      </c>
      <c r="B68" s="4">
        <f>B65</f>
        <v>47</v>
      </c>
      <c r="C68" s="4">
        <v>31</v>
      </c>
      <c r="D68" s="6">
        <v>0</v>
      </c>
      <c r="E68" s="6">
        <v>0</v>
      </c>
      <c r="F68" s="4">
        <v>1</v>
      </c>
      <c r="G68" t="str">
        <f t="shared" si="5"/>
        <v>insert into game_score (id, matchid, squad, goals, points, time_type) values (206, 47, 31, 0, 0, 1);</v>
      </c>
    </row>
    <row r="69" spans="1:7" x14ac:dyDescent="0.25">
      <c r="A69" s="3">
        <f t="shared" si="6"/>
        <v>207</v>
      </c>
      <c r="B69" s="3">
        <f>B65+1</f>
        <v>48</v>
      </c>
      <c r="C69" s="3">
        <v>32</v>
      </c>
      <c r="D69" s="5">
        <v>2</v>
      </c>
      <c r="E69" s="5">
        <v>2</v>
      </c>
      <c r="F69" s="3">
        <v>2</v>
      </c>
      <c r="G69" s="3" t="str">
        <f t="shared" si="5"/>
        <v>insert into game_score (id, matchid, squad, goals, points, time_type) values (207, 48, 32, 2, 2, 2);</v>
      </c>
    </row>
    <row r="70" spans="1:7" x14ac:dyDescent="0.25">
      <c r="A70" s="3">
        <f t="shared" si="6"/>
        <v>208</v>
      </c>
      <c r="B70" s="3">
        <f>B69</f>
        <v>48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(208, 48, 32, 2, 0, 1);</v>
      </c>
    </row>
    <row r="71" spans="1:7" x14ac:dyDescent="0.25">
      <c r="A71" s="3">
        <f t="shared" si="6"/>
        <v>209</v>
      </c>
      <c r="B71" s="3">
        <f>B69</f>
        <v>48</v>
      </c>
      <c r="C71" s="3">
        <v>42</v>
      </c>
      <c r="D71" s="5">
        <v>0</v>
      </c>
      <c r="E71" s="5">
        <v>0</v>
      </c>
      <c r="F71" s="3">
        <v>2</v>
      </c>
      <c r="G71" s="3" t="str">
        <f t="shared" si="5"/>
        <v>insert into game_score (id, matchid, squad, goals, points, time_type) values (209, 48, 42, 0, 0, 2);</v>
      </c>
    </row>
    <row r="72" spans="1:7" x14ac:dyDescent="0.25">
      <c r="A72" s="3">
        <f t="shared" si="6"/>
        <v>210</v>
      </c>
      <c r="B72" s="3">
        <f>B69</f>
        <v>48</v>
      </c>
      <c r="C72" s="3">
        <v>42</v>
      </c>
      <c r="D72" s="5">
        <v>0</v>
      </c>
      <c r="E72" s="5">
        <v>0</v>
      </c>
      <c r="F72" s="3">
        <v>1</v>
      </c>
      <c r="G72" s="3" t="str">
        <f t="shared" si="5"/>
        <v>insert into game_score (id, matchid, squad, goals, points, time_type) values (210, 48, 42, 0, 0, 1);</v>
      </c>
    </row>
    <row r="74" spans="1:7" x14ac:dyDescent="0.25">
      <c r="A74" s="1" t="s">
        <v>1</v>
      </c>
      <c r="B74" s="1" t="s">
        <v>6</v>
      </c>
      <c r="C74" s="1" t="s">
        <v>7</v>
      </c>
      <c r="D74" s="1" t="s">
        <v>8</v>
      </c>
      <c r="E74" s="1" t="s">
        <v>10</v>
      </c>
      <c r="G74" t="str">
        <f>"insert into game (matchid, matchdate, game_type, country) values (" &amp; A74 &amp; ", '" &amp; B74 &amp; "', " &amp; C74 &amp; ", " &amp; D74 &amp;  ");"</f>
        <v>insert into game (matchid, matchdate, game_type, country) values (matchid, 'matchdate', game_type, country);</v>
      </c>
    </row>
    <row r="75" spans="1:7" x14ac:dyDescent="0.25">
      <c r="A75">
        <f>'1920'!A14+1</f>
        <v>49</v>
      </c>
      <c r="B75" s="2" t="str">
        <f>"1920-08-31"</f>
        <v>1920-08-31</v>
      </c>
      <c r="C75" s="4">
        <v>19</v>
      </c>
      <c r="D75">
        <v>46</v>
      </c>
      <c r="E75" s="6">
        <v>14</v>
      </c>
      <c r="G75" t="str">
        <f t="shared" ref="G75:G79" si="8">"insert into game (matchid, matchdate, game_type, country) values (" &amp; A75 &amp; ", '" &amp; B75 &amp; "', " &amp; C75 &amp; ", " &amp; D75 &amp;  ");"</f>
        <v>insert into game (matchid, matchdate, game_type, country) values (49, '1920-08-31', 19, 46);</v>
      </c>
    </row>
    <row r="76" spans="1:7" x14ac:dyDescent="0.25">
      <c r="A76">
        <f>A75+1</f>
        <v>50</v>
      </c>
      <c r="B76" s="2" t="str">
        <f>"1920-09-01"</f>
        <v>1920-09-01</v>
      </c>
      <c r="C76" s="4">
        <v>19</v>
      </c>
      <c r="D76">
        <f>D75</f>
        <v>46</v>
      </c>
      <c r="E76" s="6">
        <v>15</v>
      </c>
      <c r="G76" t="str">
        <f t="shared" si="8"/>
        <v>insert into game (matchid, matchdate, game_type, country) values (50, '1920-09-01', 19, 46);</v>
      </c>
    </row>
    <row r="77" spans="1:7" x14ac:dyDescent="0.25">
      <c r="A77">
        <f t="shared" ref="A77:A79" si="9">A76+1</f>
        <v>51</v>
      </c>
      <c r="B77" s="2" t="str">
        <f>"1920-09-02"</f>
        <v>1920-09-02</v>
      </c>
      <c r="C77" s="4">
        <v>20</v>
      </c>
      <c r="D77">
        <f t="shared" ref="D77:D79" si="10">D76</f>
        <v>46</v>
      </c>
      <c r="E77" s="6">
        <v>16</v>
      </c>
      <c r="G77" t="str">
        <f t="shared" si="8"/>
        <v>insert into game (matchid, matchdate, game_type, country) values (51, '1920-09-02', 20, 46);</v>
      </c>
    </row>
    <row r="78" spans="1:7" x14ac:dyDescent="0.25">
      <c r="A78">
        <f t="shared" si="9"/>
        <v>52</v>
      </c>
      <c r="B78" s="2" t="str">
        <f>"1920-09-03"</f>
        <v>1920-09-03</v>
      </c>
      <c r="C78" s="4">
        <v>21</v>
      </c>
      <c r="D78">
        <f t="shared" si="10"/>
        <v>46</v>
      </c>
      <c r="E78" s="6">
        <v>17</v>
      </c>
      <c r="G78" t="str">
        <f t="shared" si="8"/>
        <v>insert into game (matchid, matchdate, game_type, country) values (52, '1920-09-03', 21, 46);</v>
      </c>
    </row>
    <row r="79" spans="1:7" x14ac:dyDescent="0.25">
      <c r="A79">
        <f t="shared" si="9"/>
        <v>53</v>
      </c>
      <c r="B79" s="2" t="str">
        <f>"1920-09-05"</f>
        <v>1920-09-05</v>
      </c>
      <c r="C79" s="4">
        <v>12</v>
      </c>
      <c r="D79">
        <f t="shared" si="10"/>
        <v>46</v>
      </c>
      <c r="E79" s="6">
        <v>18</v>
      </c>
      <c r="G79" t="str">
        <f t="shared" si="8"/>
        <v>insert into game (matchid, matchdate, game_type, country) values (53, '1920-09-05', 12, 46);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'1920'!A72 + 1</f>
        <v>211</v>
      </c>
      <c r="B82" s="3">
        <f>A75</f>
        <v>49</v>
      </c>
      <c r="C82" s="3">
        <v>39</v>
      </c>
      <c r="D82" s="3">
        <v>1</v>
      </c>
      <c r="E82" s="3">
        <v>0</v>
      </c>
      <c r="F82" s="3">
        <v>2</v>
      </c>
      <c r="G82" s="3" t="str">
        <f t="shared" ref="G82:G105" si="11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(211, 49, 39, 1, 0, 2);</v>
      </c>
    </row>
    <row r="83" spans="1:7" x14ac:dyDescent="0.25">
      <c r="A83" s="3">
        <f>A82+1</f>
        <v>212</v>
      </c>
      <c r="B83" s="3">
        <f>B82</f>
        <v>49</v>
      </c>
      <c r="C83" s="3">
        <v>39</v>
      </c>
      <c r="D83" s="3">
        <v>0</v>
      </c>
      <c r="E83" s="3">
        <v>0</v>
      </c>
      <c r="F83" s="3">
        <v>1</v>
      </c>
      <c r="G83" s="3" t="str">
        <f t="shared" si="11"/>
        <v>insert into game_score (id, matchid, squad, goals, points, time_type) values (212, 49, 39, 0, 0, 1);</v>
      </c>
    </row>
    <row r="84" spans="1:7" x14ac:dyDescent="0.25">
      <c r="A84" s="3">
        <f t="shared" ref="A84:A105" si="12">A83+1</f>
        <v>213</v>
      </c>
      <c r="B84" s="3">
        <f>B82</f>
        <v>49</v>
      </c>
      <c r="C84" s="3">
        <v>47</v>
      </c>
      <c r="D84" s="3">
        <v>1</v>
      </c>
      <c r="E84" s="3">
        <v>0</v>
      </c>
      <c r="F84" s="3">
        <v>2</v>
      </c>
      <c r="G84" s="3" t="str">
        <f t="shared" si="11"/>
        <v>insert into game_score (id, matchid, squad, goals, points, time_type) values (213, 49, 47, 1, 0, 2);</v>
      </c>
    </row>
    <row r="85" spans="1:7" x14ac:dyDescent="0.25">
      <c r="A85" s="3">
        <f t="shared" si="12"/>
        <v>214</v>
      </c>
      <c r="B85" s="3">
        <f>B82</f>
        <v>49</v>
      </c>
      <c r="C85" s="3">
        <v>47</v>
      </c>
      <c r="D85" s="3">
        <v>1</v>
      </c>
      <c r="E85" s="3">
        <v>0</v>
      </c>
      <c r="F85" s="3">
        <v>1</v>
      </c>
      <c r="G85" s="3" t="str">
        <f t="shared" si="11"/>
        <v>insert into game_score (id, matchid, squad, goals, points, time_type) values (214, 49, 47, 1, 0, 1);</v>
      </c>
    </row>
    <row r="86" spans="1:7" x14ac:dyDescent="0.25">
      <c r="A86" s="3">
        <f t="shared" ref="A86:A90" si="13">A85+1</f>
        <v>215</v>
      </c>
      <c r="B86" s="3">
        <f>B83</f>
        <v>49</v>
      </c>
      <c r="C86" s="3">
        <v>39</v>
      </c>
      <c r="D86" s="3">
        <v>2</v>
      </c>
      <c r="E86" s="3">
        <v>2</v>
      </c>
      <c r="F86" s="3">
        <v>4</v>
      </c>
      <c r="G86" s="3" t="str">
        <f t="shared" si="11"/>
        <v>insert into game_score (id, matchid, squad, goals, points, time_type) values (215, 49, 39, 2, 2, 4);</v>
      </c>
    </row>
    <row r="87" spans="1:7" x14ac:dyDescent="0.25">
      <c r="A87" s="3">
        <f t="shared" si="13"/>
        <v>216</v>
      </c>
      <c r="B87" s="3">
        <f>B84</f>
        <v>49</v>
      </c>
      <c r="C87" s="3">
        <v>39</v>
      </c>
      <c r="D87" s="3">
        <v>2</v>
      </c>
      <c r="E87" s="3">
        <v>0</v>
      </c>
      <c r="F87" s="3">
        <v>3</v>
      </c>
      <c r="G87" s="3" t="str">
        <f t="shared" si="11"/>
        <v>insert into game_score (id, matchid, squad, goals, points, time_type) values (216, 49, 39, 2, 0, 3);</v>
      </c>
    </row>
    <row r="88" spans="1:7" x14ac:dyDescent="0.25">
      <c r="A88" s="3">
        <f t="shared" si="13"/>
        <v>217</v>
      </c>
      <c r="B88" s="3">
        <f>B85</f>
        <v>49</v>
      </c>
      <c r="C88" s="3">
        <v>47</v>
      </c>
      <c r="D88" s="3">
        <v>1</v>
      </c>
      <c r="E88" s="3">
        <v>0</v>
      </c>
      <c r="F88" s="3">
        <v>4</v>
      </c>
      <c r="G88" s="3" t="str">
        <f t="shared" si="11"/>
        <v>insert into game_score (id, matchid, squad, goals, points, time_type) values (217, 49, 47, 1, 0, 4);</v>
      </c>
    </row>
    <row r="89" spans="1:7" x14ac:dyDescent="0.25">
      <c r="A89" s="3">
        <f t="shared" si="13"/>
        <v>218</v>
      </c>
      <c r="B89" s="3">
        <f>B86</f>
        <v>49</v>
      </c>
      <c r="C89" s="3">
        <v>47</v>
      </c>
      <c r="D89" s="3">
        <v>1</v>
      </c>
      <c r="E89" s="3">
        <v>0</v>
      </c>
      <c r="F89" s="3">
        <v>3</v>
      </c>
      <c r="G89" s="3" t="str">
        <f t="shared" si="11"/>
        <v>insert into game_score (id, matchid, squad, goals, points, time_type) values (218, 49, 47, 1, 0, 3);</v>
      </c>
    </row>
    <row r="90" spans="1:7" x14ac:dyDescent="0.25">
      <c r="A90" s="4">
        <f t="shared" si="13"/>
        <v>219</v>
      </c>
      <c r="B90">
        <f>B82+1</f>
        <v>50</v>
      </c>
      <c r="C90" s="4">
        <v>34</v>
      </c>
      <c r="D90" s="4">
        <v>2</v>
      </c>
      <c r="E90" s="4">
        <v>2</v>
      </c>
      <c r="F90" s="4">
        <v>2</v>
      </c>
      <c r="G90" t="str">
        <f t="shared" si="11"/>
        <v>insert into game_score (id, matchid, squad, goals, points, time_type) values (219, 50, 34, 2, 2, 2);</v>
      </c>
    </row>
    <row r="91" spans="1:7" x14ac:dyDescent="0.25">
      <c r="A91">
        <f t="shared" si="12"/>
        <v>220</v>
      </c>
      <c r="B91">
        <f>B90</f>
        <v>50</v>
      </c>
      <c r="C91" s="4">
        <v>34</v>
      </c>
      <c r="D91" s="4">
        <v>0</v>
      </c>
      <c r="E91" s="4">
        <v>0</v>
      </c>
      <c r="F91" s="4">
        <v>1</v>
      </c>
      <c r="G91" t="str">
        <f t="shared" si="11"/>
        <v>insert into game_score (id, matchid, squad, goals, points, time_type) values (220, 50, 34, 0, 0, 1);</v>
      </c>
    </row>
    <row r="92" spans="1:7" x14ac:dyDescent="0.25">
      <c r="A92">
        <f t="shared" si="12"/>
        <v>221</v>
      </c>
      <c r="B92">
        <f>B90</f>
        <v>50</v>
      </c>
      <c r="C92" s="4">
        <v>46</v>
      </c>
      <c r="D92" s="4">
        <v>1</v>
      </c>
      <c r="E92" s="4">
        <v>0</v>
      </c>
      <c r="F92" s="4">
        <v>2</v>
      </c>
      <c r="G92" t="str">
        <f t="shared" si="11"/>
        <v>insert into game_score (id, matchid, squad, goals, points, time_type) values (221, 50, 46, 1, 0, 2);</v>
      </c>
    </row>
    <row r="93" spans="1:7" x14ac:dyDescent="0.25">
      <c r="A93">
        <f t="shared" si="12"/>
        <v>222</v>
      </c>
      <c r="B93">
        <f>B90</f>
        <v>50</v>
      </c>
      <c r="C93" s="4">
        <v>46</v>
      </c>
      <c r="D93" s="4">
        <v>1</v>
      </c>
      <c r="E93" s="4">
        <v>0</v>
      </c>
      <c r="F93" s="4">
        <v>1</v>
      </c>
      <c r="G93" t="str">
        <f t="shared" si="11"/>
        <v>insert into game_score (id, matchid, squad, goals, points, time_type) values (222, 50, 46, 1, 0, 1);</v>
      </c>
    </row>
    <row r="94" spans="1:7" x14ac:dyDescent="0.25">
      <c r="A94" s="3">
        <f t="shared" si="12"/>
        <v>223</v>
      </c>
      <c r="B94" s="3">
        <f>B90+1</f>
        <v>51</v>
      </c>
      <c r="C94" s="3">
        <v>34</v>
      </c>
      <c r="D94" s="3">
        <v>2</v>
      </c>
      <c r="E94" s="3">
        <v>2</v>
      </c>
      <c r="F94" s="3">
        <v>2</v>
      </c>
      <c r="G94" s="3" t="str">
        <f t="shared" si="11"/>
        <v>insert into game_score (id, matchid, squad, goals, points, time_type) values (223, 51, 34, 2, 2, 2);</v>
      </c>
    </row>
    <row r="95" spans="1:7" x14ac:dyDescent="0.25">
      <c r="A95" s="3">
        <f t="shared" si="12"/>
        <v>224</v>
      </c>
      <c r="B95" s="3">
        <f>B94</f>
        <v>51</v>
      </c>
      <c r="C95" s="3">
        <v>34</v>
      </c>
      <c r="D95" s="3">
        <v>1</v>
      </c>
      <c r="E95" s="3">
        <v>0</v>
      </c>
      <c r="F95" s="3">
        <v>1</v>
      </c>
      <c r="G95" s="3" t="str">
        <f t="shared" si="11"/>
        <v>insert into game_score (id, matchid, squad, goals, points, time_type) values (224, 51, 34, 1, 0, 1);</v>
      </c>
    </row>
    <row r="96" spans="1:7" x14ac:dyDescent="0.25">
      <c r="A96" s="3">
        <f t="shared" si="12"/>
        <v>225</v>
      </c>
      <c r="B96" s="3">
        <f>B94</f>
        <v>51</v>
      </c>
      <c r="C96" s="3">
        <v>39</v>
      </c>
      <c r="D96" s="3">
        <v>0</v>
      </c>
      <c r="E96" s="3">
        <v>0</v>
      </c>
      <c r="F96" s="3">
        <v>2</v>
      </c>
      <c r="G96" s="3" t="str">
        <f t="shared" si="11"/>
        <v>insert into game_score (id, matchid, squad, goals, points, time_type) values (225, 51, 39, 0, 0, 2);</v>
      </c>
    </row>
    <row r="97" spans="1:7" x14ac:dyDescent="0.25">
      <c r="A97" s="3">
        <f t="shared" si="12"/>
        <v>226</v>
      </c>
      <c r="B97" s="3">
        <f>B94</f>
        <v>51</v>
      </c>
      <c r="C97" s="3">
        <v>39</v>
      </c>
      <c r="D97" s="3">
        <v>0</v>
      </c>
      <c r="E97" s="3">
        <v>0</v>
      </c>
      <c r="F97" s="3">
        <v>1</v>
      </c>
      <c r="G97" s="3" t="str">
        <f t="shared" si="11"/>
        <v>insert into game_score (id, matchid, squad, goals, points, time_type) values (226, 51, 39, 0, 0, 1);</v>
      </c>
    </row>
    <row r="98" spans="1:7" x14ac:dyDescent="0.25">
      <c r="A98">
        <f t="shared" si="12"/>
        <v>227</v>
      </c>
      <c r="B98">
        <f>B94+1</f>
        <v>52</v>
      </c>
      <c r="C98" s="4">
        <v>38</v>
      </c>
      <c r="D98" s="4">
        <v>2</v>
      </c>
      <c r="E98" s="4">
        <v>0</v>
      </c>
      <c r="F98" s="4">
        <v>2</v>
      </c>
      <c r="G98" t="str">
        <f t="shared" si="11"/>
        <v>insert into game_score (id, matchid, squad, goals, points, time_type) values (227, 52, 38, 2, 0, 2);</v>
      </c>
    </row>
    <row r="99" spans="1:7" x14ac:dyDescent="0.25">
      <c r="A99">
        <f t="shared" si="12"/>
        <v>228</v>
      </c>
      <c r="B99">
        <f>B98</f>
        <v>52</v>
      </c>
      <c r="C99" s="4">
        <v>38</v>
      </c>
      <c r="D99" s="4">
        <v>1</v>
      </c>
      <c r="E99" s="4">
        <v>0</v>
      </c>
      <c r="F99" s="4">
        <v>1</v>
      </c>
      <c r="G99" t="str">
        <f t="shared" si="11"/>
        <v>insert into game_score (id, matchid, squad, goals, points, time_type) values (228, 52, 38, 1, 0, 1);</v>
      </c>
    </row>
    <row r="100" spans="1:7" x14ac:dyDescent="0.25">
      <c r="A100">
        <f t="shared" si="12"/>
        <v>229</v>
      </c>
      <c r="B100">
        <f>B98</f>
        <v>52</v>
      </c>
      <c r="C100" s="4">
        <v>20</v>
      </c>
      <c r="D100" s="4">
        <v>4</v>
      </c>
      <c r="E100" s="4">
        <v>2</v>
      </c>
      <c r="F100" s="4">
        <v>2</v>
      </c>
      <c r="G100" t="str">
        <f t="shared" si="11"/>
        <v>insert into game_score (id, matchid, squad, goals, points, time_type) values (229, 52, 20, 4, 2, 2);</v>
      </c>
    </row>
    <row r="101" spans="1:7" x14ac:dyDescent="0.25">
      <c r="A101">
        <f t="shared" si="12"/>
        <v>230</v>
      </c>
      <c r="B101">
        <f>B98</f>
        <v>52</v>
      </c>
      <c r="C101" s="4">
        <v>20</v>
      </c>
      <c r="D101" s="4">
        <v>2</v>
      </c>
      <c r="E101" s="4">
        <v>0</v>
      </c>
      <c r="F101" s="4">
        <v>1</v>
      </c>
      <c r="G101" t="str">
        <f t="shared" si="11"/>
        <v>insert into game_score (id, matchid, squad, goals, points, time_type) values (230, 52, 20, 2, 0, 1);</v>
      </c>
    </row>
    <row r="102" spans="1:7" x14ac:dyDescent="0.25">
      <c r="A102" s="3">
        <f t="shared" si="12"/>
        <v>231</v>
      </c>
      <c r="B102" s="3">
        <f>B98+1</f>
        <v>53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11"/>
        <v>insert into game_score (id, matchid, squad, goals, points, time_type) values (231, 53, 31, 1, 0, 2);</v>
      </c>
    </row>
    <row r="103" spans="1:7" x14ac:dyDescent="0.25">
      <c r="A103" s="3">
        <f t="shared" si="12"/>
        <v>232</v>
      </c>
      <c r="B103" s="3">
        <f>B102</f>
        <v>53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11"/>
        <v>insert into game_score (id, matchid, squad, goals, points, time_type) values (232, 53, 31, 0, 0, 1);</v>
      </c>
    </row>
    <row r="104" spans="1:7" x14ac:dyDescent="0.25">
      <c r="A104" s="3">
        <f t="shared" si="12"/>
        <v>233</v>
      </c>
      <c r="B104" s="3">
        <f>B102</f>
        <v>53</v>
      </c>
      <c r="C104" s="3">
        <v>34</v>
      </c>
      <c r="D104" s="3">
        <v>3</v>
      </c>
      <c r="E104" s="3">
        <v>2</v>
      </c>
      <c r="F104" s="3">
        <v>2</v>
      </c>
      <c r="G104" s="3" t="str">
        <f t="shared" si="11"/>
        <v>insert into game_score (id, matchid, squad, goals, points, time_type) values (233, 53, 34, 3, 2, 2);</v>
      </c>
    </row>
    <row r="105" spans="1:7" x14ac:dyDescent="0.25">
      <c r="A105" s="3">
        <f t="shared" si="12"/>
        <v>234</v>
      </c>
      <c r="B105" s="3">
        <f>B102</f>
        <v>53</v>
      </c>
      <c r="C105" s="3">
        <v>34</v>
      </c>
      <c r="D105" s="3">
        <v>0</v>
      </c>
      <c r="E105" s="3">
        <v>0</v>
      </c>
      <c r="F105" s="3">
        <v>1</v>
      </c>
      <c r="G105" s="3" t="str">
        <f t="shared" si="11"/>
        <v>insert into game_score (id, matchid, squad, goals, points, time_type) values (234, 53, 34,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'1920'!A79+1</f>
        <v>54</v>
      </c>
      <c r="B2" s="2" t="str">
        <f>"1924-05-25"</f>
        <v>1924-05-25</v>
      </c>
      <c r="C2">
        <v>15</v>
      </c>
      <c r="D2">
        <v>33</v>
      </c>
      <c r="E2">
        <v>1</v>
      </c>
      <c r="G2" t="str">
        <f t="shared" ref="G2:G25" si="0">"insert into game (matchid, matchdate, game_type, country) values (" &amp; A2 &amp; ", '" &amp; B2 &amp; "', " &amp; C2 &amp; ", " &amp; D2 &amp;  ");"</f>
        <v>insert into game (matchid, matchdate, game_type, country) values (54, '1924-05-25', 15, 33);</v>
      </c>
    </row>
    <row r="3" spans="1:7" x14ac:dyDescent="0.25">
      <c r="A3">
        <f>A2+1</f>
        <v>55</v>
      </c>
      <c r="B3" s="2" t="str">
        <f t="shared" ref="B3:B5" si="1">"1924-05-25"</f>
        <v>1924-05-25</v>
      </c>
      <c r="C3">
        <v>15</v>
      </c>
      <c r="D3">
        <f>D2</f>
        <v>33</v>
      </c>
      <c r="E3">
        <f>E2+1</f>
        <v>2</v>
      </c>
      <c r="G3" t="str">
        <f t="shared" si="0"/>
        <v>insert into game (matchid, matchdate, game_type, country) values (55, '1924-05-25', 15, 33);</v>
      </c>
    </row>
    <row r="4" spans="1:7" x14ac:dyDescent="0.25">
      <c r="A4">
        <f t="shared" ref="A4:A25" si="2">A3+1</f>
        <v>56</v>
      </c>
      <c r="B4" s="2" t="str">
        <f t="shared" si="1"/>
        <v>1924-05-25</v>
      </c>
      <c r="C4">
        <v>15</v>
      </c>
      <c r="D4">
        <f t="shared" ref="D4:D25" si="3">D3</f>
        <v>33</v>
      </c>
      <c r="E4">
        <f t="shared" ref="E4:E25" si="4">E3+1</f>
        <v>3</v>
      </c>
      <c r="G4" t="str">
        <f t="shared" si="0"/>
        <v>insert into game (matchid, matchdate, game_type, country) values (56, '1924-05-25', 15, 33);</v>
      </c>
    </row>
    <row r="5" spans="1:7" x14ac:dyDescent="0.25">
      <c r="A5">
        <f t="shared" si="2"/>
        <v>57</v>
      </c>
      <c r="B5" s="2" t="str">
        <f t="shared" si="1"/>
        <v>1924-05-25</v>
      </c>
      <c r="C5">
        <v>15</v>
      </c>
      <c r="D5">
        <f t="shared" si="3"/>
        <v>33</v>
      </c>
      <c r="E5">
        <f t="shared" si="4"/>
        <v>4</v>
      </c>
      <c r="G5" t="str">
        <f t="shared" si="0"/>
        <v>insert into game (matchid, matchdate, game_type, country) values (57, '1924-05-25', 15, 33);</v>
      </c>
    </row>
    <row r="6" spans="1:7" x14ac:dyDescent="0.25">
      <c r="A6">
        <f t="shared" si="2"/>
        <v>58</v>
      </c>
      <c r="B6" s="2" t="str">
        <f>"1924-05-26"</f>
        <v>1924-05-26</v>
      </c>
      <c r="C6">
        <v>15</v>
      </c>
      <c r="D6">
        <f t="shared" si="3"/>
        <v>33</v>
      </c>
      <c r="E6">
        <f t="shared" si="4"/>
        <v>5</v>
      </c>
      <c r="G6" t="str">
        <f t="shared" si="0"/>
        <v>insert into game (matchid, matchdate, game_type, country) values (58, '1924-05-26', 15, 33);</v>
      </c>
    </row>
    <row r="7" spans="1:7" x14ac:dyDescent="0.25">
      <c r="A7">
        <f t="shared" si="2"/>
        <v>59</v>
      </c>
      <c r="B7" s="2" t="str">
        <f>"1924-05-26"</f>
        <v>1924-05-26</v>
      </c>
      <c r="C7">
        <v>15</v>
      </c>
      <c r="D7">
        <f t="shared" si="3"/>
        <v>33</v>
      </c>
      <c r="E7">
        <f t="shared" si="4"/>
        <v>6</v>
      </c>
      <c r="G7" t="str">
        <f t="shared" si="0"/>
        <v>insert into game (matchid, matchdate, game_type, country) values (59, '1924-05-26', 15, 33);</v>
      </c>
    </row>
    <row r="8" spans="1:7" x14ac:dyDescent="0.25">
      <c r="A8">
        <f t="shared" si="2"/>
        <v>60</v>
      </c>
      <c r="B8" s="2" t="str">
        <f>"1924-05-27"</f>
        <v>1924-05-27</v>
      </c>
      <c r="C8">
        <v>9</v>
      </c>
      <c r="D8">
        <f t="shared" si="3"/>
        <v>33</v>
      </c>
      <c r="E8">
        <f t="shared" si="4"/>
        <v>7</v>
      </c>
      <c r="G8" t="str">
        <f t="shared" si="0"/>
        <v>insert into game (matchid, matchdate, game_type, country) values (60, '1924-05-27', 9, 33);</v>
      </c>
    </row>
    <row r="9" spans="1:7" x14ac:dyDescent="0.25">
      <c r="A9">
        <f t="shared" si="2"/>
        <v>61</v>
      </c>
      <c r="B9" s="2" t="str">
        <f>"1924-05-27"</f>
        <v>1924-05-27</v>
      </c>
      <c r="C9">
        <v>9</v>
      </c>
      <c r="D9">
        <f t="shared" si="3"/>
        <v>33</v>
      </c>
      <c r="E9">
        <f t="shared" si="4"/>
        <v>8</v>
      </c>
      <c r="G9" t="str">
        <f t="shared" si="0"/>
        <v>insert into game (matchid, matchdate, game_type, country) values (61, '1924-05-27', 9, 33);</v>
      </c>
    </row>
    <row r="10" spans="1:7" x14ac:dyDescent="0.25">
      <c r="A10">
        <f t="shared" si="2"/>
        <v>62</v>
      </c>
      <c r="B10" s="2" t="str">
        <f>"1924-05-28"</f>
        <v>1924-05-28</v>
      </c>
      <c r="C10">
        <v>9</v>
      </c>
      <c r="D10">
        <f t="shared" si="3"/>
        <v>33</v>
      </c>
      <c r="E10">
        <f t="shared" si="4"/>
        <v>9</v>
      </c>
      <c r="G10" t="str">
        <f t="shared" si="0"/>
        <v>insert into game (matchid, matchdate, game_type, country) values (62, '1924-05-28', 9, 33);</v>
      </c>
    </row>
    <row r="11" spans="1:7" x14ac:dyDescent="0.25">
      <c r="A11">
        <f t="shared" si="2"/>
        <v>63</v>
      </c>
      <c r="B11" s="2" t="str">
        <f>"1924-05-28"</f>
        <v>1924-05-28</v>
      </c>
      <c r="C11">
        <v>9</v>
      </c>
      <c r="D11">
        <f t="shared" si="3"/>
        <v>33</v>
      </c>
      <c r="E11">
        <f t="shared" si="4"/>
        <v>10</v>
      </c>
      <c r="G11" t="str">
        <f t="shared" si="0"/>
        <v>insert into game (matchid, matchdate, game_type, country) values (63, '1924-05-28', 9, 33);</v>
      </c>
    </row>
    <row r="12" spans="1:7" x14ac:dyDescent="0.25">
      <c r="A12">
        <f t="shared" si="2"/>
        <v>64</v>
      </c>
      <c r="B12" s="2" t="str">
        <f>"1924-05-29"</f>
        <v>1924-05-29</v>
      </c>
      <c r="C12">
        <v>9</v>
      </c>
      <c r="D12">
        <f t="shared" si="3"/>
        <v>33</v>
      </c>
      <c r="E12">
        <f t="shared" si="4"/>
        <v>11</v>
      </c>
      <c r="G12" t="str">
        <f t="shared" si="0"/>
        <v>insert into game (matchid, matchdate, game_type, country) values (64, '1924-05-29', 9, 33);</v>
      </c>
    </row>
    <row r="13" spans="1:7" x14ac:dyDescent="0.25">
      <c r="A13">
        <f t="shared" si="2"/>
        <v>65</v>
      </c>
      <c r="B13" s="2" t="str">
        <f>"1924-05-29"</f>
        <v>1924-05-29</v>
      </c>
      <c r="C13">
        <v>9</v>
      </c>
      <c r="D13">
        <f t="shared" si="3"/>
        <v>33</v>
      </c>
      <c r="E13">
        <f t="shared" si="4"/>
        <v>12</v>
      </c>
      <c r="G13" t="str">
        <f t="shared" si="0"/>
        <v>insert into game (matchid, matchdate, game_type, country) values (65, '1924-05-29', 9, 33);</v>
      </c>
    </row>
    <row r="14" spans="1:7" x14ac:dyDescent="0.25">
      <c r="A14">
        <f t="shared" si="2"/>
        <v>66</v>
      </c>
      <c r="B14" s="2" t="str">
        <f>"1924-05-29"</f>
        <v>1924-05-29</v>
      </c>
      <c r="C14">
        <v>9</v>
      </c>
      <c r="D14">
        <f t="shared" si="3"/>
        <v>33</v>
      </c>
      <c r="E14">
        <f t="shared" si="4"/>
        <v>13</v>
      </c>
      <c r="G14" t="str">
        <f t="shared" si="0"/>
        <v>insert into game (matchid, matchdate, game_type, country) values (66, '1924-05-29', 9, 33);</v>
      </c>
    </row>
    <row r="15" spans="1:7" x14ac:dyDescent="0.25">
      <c r="A15">
        <f t="shared" si="2"/>
        <v>67</v>
      </c>
      <c r="B15" s="2" t="str">
        <f>"1924-05-29"</f>
        <v>1924-05-29</v>
      </c>
      <c r="C15">
        <v>9</v>
      </c>
      <c r="D15">
        <f t="shared" si="3"/>
        <v>33</v>
      </c>
      <c r="E15">
        <f t="shared" si="4"/>
        <v>14</v>
      </c>
      <c r="G15" t="str">
        <f t="shared" si="0"/>
        <v>insert into game (matchid, matchdate, game_type, country) values (67, '1924-05-29', 9, 33);</v>
      </c>
    </row>
    <row r="16" spans="1:7" x14ac:dyDescent="0.25">
      <c r="A16">
        <f t="shared" si="2"/>
        <v>68</v>
      </c>
      <c r="B16" s="2" t="str">
        <f>"1924-05-30"</f>
        <v>1924-05-30</v>
      </c>
      <c r="C16">
        <v>9</v>
      </c>
      <c r="D16">
        <f t="shared" si="3"/>
        <v>33</v>
      </c>
      <c r="E16">
        <f t="shared" si="4"/>
        <v>15</v>
      </c>
      <c r="G16" t="str">
        <f t="shared" si="0"/>
        <v>insert into game (matchid, matchdate, game_type, country) values (68, '1924-05-30', 9, 33);</v>
      </c>
    </row>
    <row r="17" spans="1:7" x14ac:dyDescent="0.25">
      <c r="A17">
        <f t="shared" si="2"/>
        <v>69</v>
      </c>
      <c r="B17" s="2" t="str">
        <f>"1924-06-01"</f>
        <v>1924-06-01</v>
      </c>
      <c r="C17">
        <v>3</v>
      </c>
      <c r="D17">
        <f t="shared" si="3"/>
        <v>33</v>
      </c>
      <c r="E17">
        <f t="shared" si="4"/>
        <v>16</v>
      </c>
      <c r="G17" t="str">
        <f t="shared" si="0"/>
        <v>insert into game (matchid, matchdate, game_type, country) values (69, '1924-06-01', 3, 33);</v>
      </c>
    </row>
    <row r="18" spans="1:7" x14ac:dyDescent="0.25">
      <c r="A18">
        <f t="shared" si="2"/>
        <v>70</v>
      </c>
      <c r="B18" s="2" t="str">
        <f>"1924-06-01"</f>
        <v>1924-06-01</v>
      </c>
      <c r="C18">
        <v>3</v>
      </c>
      <c r="D18">
        <f t="shared" si="3"/>
        <v>33</v>
      </c>
      <c r="E18">
        <f t="shared" si="4"/>
        <v>17</v>
      </c>
      <c r="G18" t="str">
        <f t="shared" si="0"/>
        <v>insert into game (matchid, matchdate, game_type, country) values (70, '1924-06-01', 3, 33);</v>
      </c>
    </row>
    <row r="19" spans="1:7" x14ac:dyDescent="0.25">
      <c r="A19">
        <f t="shared" si="2"/>
        <v>71</v>
      </c>
      <c r="B19" s="2" t="str">
        <f>"1924-06-02"</f>
        <v>1924-06-02</v>
      </c>
      <c r="C19">
        <v>3</v>
      </c>
      <c r="D19">
        <f t="shared" si="3"/>
        <v>33</v>
      </c>
      <c r="E19">
        <f t="shared" si="4"/>
        <v>18</v>
      </c>
      <c r="G19" t="str">
        <f t="shared" si="0"/>
        <v>insert into game (matchid, matchdate, game_type, country) values (71, '1924-06-02', 3, 33);</v>
      </c>
    </row>
    <row r="20" spans="1:7" x14ac:dyDescent="0.25">
      <c r="A20">
        <f t="shared" si="2"/>
        <v>72</v>
      </c>
      <c r="B20" s="2" t="str">
        <f>"1924-06-02"</f>
        <v>1924-06-02</v>
      </c>
      <c r="C20">
        <v>3</v>
      </c>
      <c r="D20">
        <f t="shared" si="3"/>
        <v>33</v>
      </c>
      <c r="E20">
        <f t="shared" si="4"/>
        <v>19</v>
      </c>
      <c r="G20" t="str">
        <f t="shared" si="0"/>
        <v>insert into game (matchid, matchdate, game_type, country) values (72, '1924-06-02', 3, 33);</v>
      </c>
    </row>
    <row r="21" spans="1:7" x14ac:dyDescent="0.25">
      <c r="A21">
        <f t="shared" si="2"/>
        <v>73</v>
      </c>
      <c r="B21" s="2" t="str">
        <f>"1924-06-05"</f>
        <v>1924-06-05</v>
      </c>
      <c r="C21">
        <v>4</v>
      </c>
      <c r="D21">
        <f t="shared" si="3"/>
        <v>33</v>
      </c>
      <c r="E21">
        <f t="shared" si="4"/>
        <v>20</v>
      </c>
      <c r="G21" t="str">
        <f t="shared" si="0"/>
        <v>insert into game (matchid, matchdate, game_type, country) values (73, '1924-06-05', 4, 33);</v>
      </c>
    </row>
    <row r="22" spans="1:7" x14ac:dyDescent="0.25">
      <c r="A22">
        <f t="shared" si="2"/>
        <v>74</v>
      </c>
      <c r="B22" s="2" t="str">
        <f>"1924-06-06"</f>
        <v>1924-06-06</v>
      </c>
      <c r="C22">
        <v>4</v>
      </c>
      <c r="D22">
        <f t="shared" si="3"/>
        <v>33</v>
      </c>
      <c r="E22">
        <f t="shared" si="4"/>
        <v>21</v>
      </c>
      <c r="G22" t="str">
        <f t="shared" si="0"/>
        <v>insert into game (matchid, matchdate, game_type, country) values (74, '1924-06-06', 4, 33);</v>
      </c>
    </row>
    <row r="23" spans="1:7" x14ac:dyDescent="0.25">
      <c r="A23">
        <f t="shared" si="2"/>
        <v>75</v>
      </c>
      <c r="B23" s="2" t="str">
        <f>"1924-06-08"</f>
        <v>1924-06-08</v>
      </c>
      <c r="C23">
        <v>13</v>
      </c>
      <c r="D23">
        <f t="shared" si="3"/>
        <v>33</v>
      </c>
      <c r="E23">
        <f t="shared" si="4"/>
        <v>22</v>
      </c>
      <c r="G23" t="str">
        <f t="shared" si="0"/>
        <v>insert into game (matchid, matchdate, game_type, country) values (75, '1924-06-08', 13, 33);</v>
      </c>
    </row>
    <row r="24" spans="1:7" x14ac:dyDescent="0.25">
      <c r="A24">
        <f t="shared" si="2"/>
        <v>76</v>
      </c>
      <c r="B24" s="2" t="str">
        <f>"1924-06-09"</f>
        <v>1924-06-09</v>
      </c>
      <c r="C24">
        <v>13</v>
      </c>
      <c r="D24">
        <f t="shared" si="3"/>
        <v>33</v>
      </c>
      <c r="E24">
        <f t="shared" si="4"/>
        <v>23</v>
      </c>
      <c r="G24" t="str">
        <f t="shared" si="0"/>
        <v>insert into game (matchid, matchdate, game_type, country) values (76, '1924-06-09', 13, 33);</v>
      </c>
    </row>
    <row r="25" spans="1:7" x14ac:dyDescent="0.25">
      <c r="A25">
        <f t="shared" si="2"/>
        <v>77</v>
      </c>
      <c r="B25" s="2" t="str">
        <f>"1924-06-09"</f>
        <v>1924-06-09</v>
      </c>
      <c r="C25">
        <v>14</v>
      </c>
      <c r="D25">
        <f t="shared" si="3"/>
        <v>33</v>
      </c>
      <c r="E25">
        <f t="shared" si="4"/>
        <v>24</v>
      </c>
      <c r="G25" t="str">
        <f t="shared" si="0"/>
        <v>insert into game (matchid, matchdate, game_type, country) values (77, '1924-06-09', 14, 33);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'1920'!A105 + 1</f>
        <v>235</v>
      </c>
      <c r="B28" s="3">
        <f>A2</f>
        <v>54</v>
      </c>
      <c r="C28" s="3">
        <v>39</v>
      </c>
      <c r="D28" s="3">
        <v>1</v>
      </c>
      <c r="E28" s="3">
        <v>2</v>
      </c>
      <c r="F28" s="3">
        <v>2</v>
      </c>
      <c r="G28" s="3" t="str">
        <f t="shared" ref="G28:G91" si="5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54, 39, 1, 2, 2);</v>
      </c>
    </row>
    <row r="29" spans="1:7" x14ac:dyDescent="0.25">
      <c r="A29" s="3">
        <f>A28+1</f>
        <v>236</v>
      </c>
      <c r="B29" s="3">
        <f>B28</f>
        <v>54</v>
      </c>
      <c r="C29" s="3">
        <v>39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(236, 54, 39, 0, 0, 1);</v>
      </c>
    </row>
    <row r="30" spans="1:7" x14ac:dyDescent="0.25">
      <c r="A30" s="3">
        <f t="shared" ref="A30:A97" si="6">A29+1</f>
        <v>237</v>
      </c>
      <c r="B30" s="3">
        <f>B28</f>
        <v>54</v>
      </c>
      <c r="C30" s="3">
        <v>34</v>
      </c>
      <c r="D30" s="3">
        <v>0</v>
      </c>
      <c r="E30" s="3">
        <v>0</v>
      </c>
      <c r="F30" s="3">
        <v>2</v>
      </c>
      <c r="G30" s="3" t="str">
        <f t="shared" si="5"/>
        <v>insert into game_score (id, matchid, squad, goals, points, time_type) values (237, 54, 34, 0, 0, 2);</v>
      </c>
    </row>
    <row r="31" spans="1:7" x14ac:dyDescent="0.25">
      <c r="A31" s="3">
        <f t="shared" si="6"/>
        <v>238</v>
      </c>
      <c r="B31" s="3">
        <f>B28</f>
        <v>54</v>
      </c>
      <c r="C31" s="3">
        <v>34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(238, 54, 34, 0, 0, 1);</v>
      </c>
    </row>
    <row r="32" spans="1:7" x14ac:dyDescent="0.25">
      <c r="A32" s="4">
        <f t="shared" si="6"/>
        <v>239</v>
      </c>
      <c r="B32" s="4">
        <f>B28+1</f>
        <v>55</v>
      </c>
      <c r="C32" s="4">
        <v>41</v>
      </c>
      <c r="D32" s="4">
        <v>9</v>
      </c>
      <c r="E32" s="4">
        <v>2</v>
      </c>
      <c r="F32" s="4">
        <v>2</v>
      </c>
      <c r="G32" t="str">
        <f t="shared" si="5"/>
        <v>insert into game_score (id, matchid, squad, goals, points, time_type) values (239, 55, 41, 9, 2, 2);</v>
      </c>
    </row>
    <row r="33" spans="1:7" x14ac:dyDescent="0.25">
      <c r="A33" s="4">
        <f t="shared" si="6"/>
        <v>240</v>
      </c>
      <c r="B33" s="4">
        <f>B32</f>
        <v>55</v>
      </c>
      <c r="C33" s="4">
        <v>41</v>
      </c>
      <c r="D33" s="4">
        <v>4</v>
      </c>
      <c r="E33" s="4">
        <v>0</v>
      </c>
      <c r="F33" s="4">
        <v>1</v>
      </c>
      <c r="G33" t="str">
        <f t="shared" si="5"/>
        <v>insert into game_score (id, matchid, squad, goals, points, time_type) values (240, 55, 41, 4, 0, 1);</v>
      </c>
    </row>
    <row r="34" spans="1:7" x14ac:dyDescent="0.25">
      <c r="A34" s="4">
        <f t="shared" si="6"/>
        <v>241</v>
      </c>
      <c r="B34" s="4">
        <f>B32</f>
        <v>55</v>
      </c>
      <c r="C34" s="4">
        <v>370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(241, 55, 370, 0, 0, 2);</v>
      </c>
    </row>
    <row r="35" spans="1:7" x14ac:dyDescent="0.25">
      <c r="A35" s="4">
        <f t="shared" si="6"/>
        <v>242</v>
      </c>
      <c r="B35" s="4">
        <f>B32</f>
        <v>55</v>
      </c>
      <c r="C35" s="4">
        <v>370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(242, 55, 370, 0, 0, 1);</v>
      </c>
    </row>
    <row r="36" spans="1:7" x14ac:dyDescent="0.25">
      <c r="A36" s="3">
        <f t="shared" si="6"/>
        <v>243</v>
      </c>
      <c r="B36" s="3">
        <f>B32+1</f>
        <v>56</v>
      </c>
      <c r="C36" s="3">
        <v>90</v>
      </c>
      <c r="D36" s="3">
        <v>2</v>
      </c>
      <c r="E36" s="3">
        <v>0</v>
      </c>
      <c r="F36" s="3">
        <v>2</v>
      </c>
      <c r="G36" s="3" t="str">
        <f t="shared" si="5"/>
        <v>insert into game_score (id, matchid, squad, goals, points, time_type) values (243, 56, 90, 2, 0, 2);</v>
      </c>
    </row>
    <row r="37" spans="1:7" x14ac:dyDescent="0.25">
      <c r="A37" s="3">
        <f t="shared" si="6"/>
        <v>244</v>
      </c>
      <c r="B37" s="3">
        <f>B36</f>
        <v>56</v>
      </c>
      <c r="C37" s="3">
        <v>90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(244, 56, 90, 0, 0, 1);</v>
      </c>
    </row>
    <row r="38" spans="1:7" x14ac:dyDescent="0.25">
      <c r="A38" s="3">
        <f t="shared" si="6"/>
        <v>245</v>
      </c>
      <c r="B38" s="3">
        <f>B36</f>
        <v>56</v>
      </c>
      <c r="C38" s="3">
        <v>42</v>
      </c>
      <c r="D38" s="3">
        <v>5</v>
      </c>
      <c r="E38" s="3">
        <v>2</v>
      </c>
      <c r="F38" s="3">
        <v>2</v>
      </c>
      <c r="G38" s="3" t="str">
        <f t="shared" si="5"/>
        <v>insert into game_score (id, matchid, squad, goals, points, time_type) values (245, 56, 42, 5, 2, 2);</v>
      </c>
    </row>
    <row r="39" spans="1:7" x14ac:dyDescent="0.25">
      <c r="A39" s="3">
        <f t="shared" si="6"/>
        <v>246</v>
      </c>
      <c r="B39" s="3">
        <f>B36</f>
        <v>56</v>
      </c>
      <c r="C39" s="3">
        <v>42</v>
      </c>
      <c r="D39" s="3">
        <v>3</v>
      </c>
      <c r="E39" s="3">
        <v>0</v>
      </c>
      <c r="F39" s="3">
        <v>1</v>
      </c>
      <c r="G39" s="3" t="str">
        <f t="shared" si="5"/>
        <v>insert into game_score (id, matchid, squad, goals, points, time_type) values (246, 56, 42, 3, 0, 1);</v>
      </c>
    </row>
    <row r="40" spans="1:7" x14ac:dyDescent="0.25">
      <c r="A40" s="4">
        <f t="shared" si="6"/>
        <v>247</v>
      </c>
      <c r="B40" s="4">
        <f>B36+1</f>
        <v>57</v>
      </c>
      <c r="C40" s="4">
        <v>1</v>
      </c>
      <c r="D40" s="6">
        <v>1</v>
      </c>
      <c r="E40" s="6">
        <v>2</v>
      </c>
      <c r="F40" s="4">
        <v>2</v>
      </c>
      <c r="G40" t="str">
        <f t="shared" si="5"/>
        <v>insert into game_score (id, matchid, squad, goals, points, time_type) values (247, 57, 1, 1, 2, 2);</v>
      </c>
    </row>
    <row r="41" spans="1:7" x14ac:dyDescent="0.25">
      <c r="A41" s="4">
        <f t="shared" si="6"/>
        <v>248</v>
      </c>
      <c r="B41" s="4">
        <f>B40</f>
        <v>57</v>
      </c>
      <c r="C41" s="4">
        <v>1</v>
      </c>
      <c r="D41" s="6">
        <v>1</v>
      </c>
      <c r="E41" s="6">
        <v>0</v>
      </c>
      <c r="F41" s="4">
        <v>1</v>
      </c>
      <c r="G41" t="str">
        <f t="shared" si="5"/>
        <v>insert into game_score (id, matchid, squad, goals, points, time_type) values (248, 57, 1, 1, 0, 1);</v>
      </c>
    </row>
    <row r="42" spans="1:7" x14ac:dyDescent="0.25">
      <c r="A42" s="4">
        <f t="shared" si="6"/>
        <v>249</v>
      </c>
      <c r="B42" s="4">
        <f>B40</f>
        <v>57</v>
      </c>
      <c r="C42" s="4">
        <v>372</v>
      </c>
      <c r="D42" s="6">
        <v>0</v>
      </c>
      <c r="E42" s="6">
        <v>0</v>
      </c>
      <c r="F42" s="4">
        <v>2</v>
      </c>
      <c r="G42" t="str">
        <f t="shared" si="5"/>
        <v>insert into game_score (id, matchid, squad, goals, points, time_type) values (249, 57, 372, 0, 0, 2);</v>
      </c>
    </row>
    <row r="43" spans="1:7" x14ac:dyDescent="0.25">
      <c r="A43" s="4">
        <f t="shared" si="6"/>
        <v>250</v>
      </c>
      <c r="B43" s="4">
        <f>B40</f>
        <v>57</v>
      </c>
      <c r="C43" s="4">
        <v>372</v>
      </c>
      <c r="D43" s="6">
        <v>0</v>
      </c>
      <c r="E43" s="6">
        <v>0</v>
      </c>
      <c r="F43" s="4">
        <v>1</v>
      </c>
      <c r="G43" t="str">
        <f t="shared" si="5"/>
        <v>insert into game_score (id, matchid, squad, goals, points, time_type) values (250, 57, 372, 0, 0, 1);</v>
      </c>
    </row>
    <row r="44" spans="1:7" x14ac:dyDescent="0.25">
      <c r="A44" s="3">
        <f t="shared" si="6"/>
        <v>251</v>
      </c>
      <c r="B44" s="3">
        <f>B40+1</f>
        <v>58</v>
      </c>
      <c r="C44" s="3">
        <v>38</v>
      </c>
      <c r="D44" s="5">
        <v>0</v>
      </c>
      <c r="E44" s="5">
        <v>0</v>
      </c>
      <c r="F44" s="3">
        <v>2</v>
      </c>
      <c r="G44" s="3" t="str">
        <f t="shared" si="5"/>
        <v>insert into game_score (id, matchid, squad, goals, points, time_type) values (251, 58, 38, 0, 0, 2);</v>
      </c>
    </row>
    <row r="45" spans="1:7" x14ac:dyDescent="0.25">
      <c r="A45" s="3">
        <f t="shared" si="6"/>
        <v>252</v>
      </c>
      <c r="B45" s="3">
        <f>B44</f>
        <v>58</v>
      </c>
      <c r="C45" s="3">
        <v>38</v>
      </c>
      <c r="D45" s="5">
        <v>0</v>
      </c>
      <c r="E45" s="5">
        <v>0</v>
      </c>
      <c r="F45" s="3">
        <v>1</v>
      </c>
      <c r="G45" s="3" t="str">
        <f t="shared" si="5"/>
        <v>insert into game_score (id, matchid, squad, goals, points, time_type) values (252, 58, 38, 0, 0, 1);</v>
      </c>
    </row>
    <row r="46" spans="1:7" x14ac:dyDescent="0.25">
      <c r="A46" s="3">
        <f t="shared" si="6"/>
        <v>253</v>
      </c>
      <c r="B46" s="3">
        <f>B44</f>
        <v>58</v>
      </c>
      <c r="C46" s="3">
        <v>598</v>
      </c>
      <c r="D46" s="5">
        <v>7</v>
      </c>
      <c r="E46" s="5">
        <v>2</v>
      </c>
      <c r="F46" s="3">
        <v>2</v>
      </c>
      <c r="G46" s="3" t="str">
        <f t="shared" si="5"/>
        <v>insert into game_score (id, matchid, squad, goals, points, time_type) values (253, 58, 598, 7, 2, 2);</v>
      </c>
    </row>
    <row r="47" spans="1:7" x14ac:dyDescent="0.25">
      <c r="A47" s="3">
        <f t="shared" si="6"/>
        <v>254</v>
      </c>
      <c r="B47" s="3">
        <f>B44</f>
        <v>58</v>
      </c>
      <c r="C47" s="3">
        <v>598</v>
      </c>
      <c r="D47" s="5">
        <v>3</v>
      </c>
      <c r="E47" s="5">
        <v>0</v>
      </c>
      <c r="F47" s="3">
        <v>1</v>
      </c>
      <c r="G47" s="3" t="str">
        <f t="shared" si="5"/>
        <v>insert into game_score (id, matchid, squad, goals, points, time_type) values (254, 58, 598, 3, 0, 1);</v>
      </c>
    </row>
    <row r="48" spans="1:7" x14ac:dyDescent="0.25">
      <c r="A48" s="4">
        <f t="shared" si="6"/>
        <v>255</v>
      </c>
      <c r="B48" s="4">
        <f>B44+1</f>
        <v>59</v>
      </c>
      <c r="C48" s="4">
        <v>36</v>
      </c>
      <c r="D48" s="6">
        <v>5</v>
      </c>
      <c r="E48" s="6">
        <v>2</v>
      </c>
      <c r="F48" s="4">
        <v>2</v>
      </c>
      <c r="G48" t="str">
        <f t="shared" si="5"/>
        <v>insert into game_score (id, matchid, squad, goals, points, time_type) values (255, 59, 36, 5, 2, 2);</v>
      </c>
    </row>
    <row r="49" spans="1:7" x14ac:dyDescent="0.25">
      <c r="A49" s="4">
        <f t="shared" si="6"/>
        <v>256</v>
      </c>
      <c r="B49" s="4">
        <f>B48</f>
        <v>59</v>
      </c>
      <c r="C49" s="4">
        <v>36</v>
      </c>
      <c r="D49" s="6">
        <v>1</v>
      </c>
      <c r="E49" s="6">
        <v>0</v>
      </c>
      <c r="F49" s="4">
        <v>1</v>
      </c>
      <c r="G49" t="str">
        <f t="shared" si="5"/>
        <v>insert into game_score (id, matchid, squad, goals, points, time_type) values (256, 59, 36, 1, 0, 1);</v>
      </c>
    </row>
    <row r="50" spans="1:7" x14ac:dyDescent="0.25">
      <c r="A50" s="4">
        <f t="shared" si="6"/>
        <v>257</v>
      </c>
      <c r="B50" s="4">
        <f>B48</f>
        <v>59</v>
      </c>
      <c r="C50" s="4">
        <v>48</v>
      </c>
      <c r="D50" s="6">
        <v>0</v>
      </c>
      <c r="E50" s="6">
        <v>0</v>
      </c>
      <c r="F50" s="4">
        <v>2</v>
      </c>
      <c r="G50" t="str">
        <f t="shared" si="5"/>
        <v>insert into game_score (id, matchid, squad, goals, points, time_type) values (257, 59, 48, 0, 0, 2);</v>
      </c>
    </row>
    <row r="51" spans="1:7" x14ac:dyDescent="0.25">
      <c r="A51" s="4">
        <f t="shared" si="6"/>
        <v>258</v>
      </c>
      <c r="B51" s="4">
        <f>B48</f>
        <v>59</v>
      </c>
      <c r="C51" s="4">
        <v>48</v>
      </c>
      <c r="D51" s="6">
        <v>0</v>
      </c>
      <c r="E51" s="6">
        <v>0</v>
      </c>
      <c r="F51" s="4">
        <v>1</v>
      </c>
      <c r="G51" t="str">
        <f t="shared" si="5"/>
        <v>insert into game_score (id, matchid, squad, goals, points, time_type) values (258, 59, 48, 0, 0, 1);</v>
      </c>
    </row>
    <row r="52" spans="1:7" x14ac:dyDescent="0.25">
      <c r="A52" s="3">
        <f t="shared" si="6"/>
        <v>259</v>
      </c>
      <c r="B52" s="3">
        <f>B48+1</f>
        <v>60</v>
      </c>
      <c r="C52" s="3">
        <v>31</v>
      </c>
      <c r="D52" s="5">
        <v>6</v>
      </c>
      <c r="E52" s="5">
        <v>2</v>
      </c>
      <c r="F52" s="3">
        <v>2</v>
      </c>
      <c r="G52" s="3" t="str">
        <f t="shared" si="5"/>
        <v>insert into game_score (id, matchid, squad, goals, points, time_type) values (259, 60, 31, 6, 2, 2);</v>
      </c>
    </row>
    <row r="53" spans="1:7" x14ac:dyDescent="0.25">
      <c r="A53" s="3">
        <f t="shared" si="6"/>
        <v>260</v>
      </c>
      <c r="B53" s="3">
        <f>B52</f>
        <v>60</v>
      </c>
      <c r="C53" s="3">
        <v>31</v>
      </c>
      <c r="D53" s="5">
        <v>2</v>
      </c>
      <c r="E53" s="5">
        <v>0</v>
      </c>
      <c r="F53" s="3">
        <v>1</v>
      </c>
      <c r="G53" s="3" t="str">
        <f t="shared" si="5"/>
        <v>insert into game_score (id, matchid, squad, goals, points, time_type) values (260, 60, 31, 2, 0, 1);</v>
      </c>
    </row>
    <row r="54" spans="1:7" x14ac:dyDescent="0.25">
      <c r="A54" s="3">
        <f t="shared" si="6"/>
        <v>261</v>
      </c>
      <c r="B54" s="3">
        <f>B52</f>
        <v>60</v>
      </c>
      <c r="C54" s="3">
        <v>40</v>
      </c>
      <c r="D54" s="5">
        <v>0</v>
      </c>
      <c r="E54" s="5">
        <v>0</v>
      </c>
      <c r="F54" s="3">
        <v>2</v>
      </c>
      <c r="G54" s="3" t="str">
        <f t="shared" si="5"/>
        <v>insert into game_score (id, matchid, squad, goals, points, time_type) values (261, 60, 40, 0, 0, 2);</v>
      </c>
    </row>
    <row r="55" spans="1:7" x14ac:dyDescent="0.25">
      <c r="A55" s="3">
        <f t="shared" si="6"/>
        <v>262</v>
      </c>
      <c r="B55" s="3">
        <f>B52</f>
        <v>60</v>
      </c>
      <c r="C55" s="3">
        <v>40</v>
      </c>
      <c r="D55" s="5">
        <v>0</v>
      </c>
      <c r="E55" s="5">
        <v>0</v>
      </c>
      <c r="F55" s="3">
        <v>1</v>
      </c>
      <c r="G55" s="3" t="str">
        <f t="shared" si="5"/>
        <v>insert into game_score (id, matchid, squad, goals, points, time_type) values (262, 60, 40, 0, 0, 1);</v>
      </c>
    </row>
    <row r="56" spans="1:7" x14ac:dyDescent="0.25">
      <c r="A56" s="4">
        <f t="shared" si="6"/>
        <v>263</v>
      </c>
      <c r="B56" s="4">
        <f>B52+1</f>
        <v>61</v>
      </c>
      <c r="C56" s="4">
        <v>33</v>
      </c>
      <c r="D56" s="6">
        <v>7</v>
      </c>
      <c r="E56" s="6">
        <v>2</v>
      </c>
      <c r="F56" s="4">
        <v>2</v>
      </c>
      <c r="G56" t="str">
        <f t="shared" si="5"/>
        <v>insert into game_score (id, matchid, squad, goals, points, time_type) values (263, 61, 33, 7, 2, 2);</v>
      </c>
    </row>
    <row r="57" spans="1:7" x14ac:dyDescent="0.25">
      <c r="A57" s="4">
        <f t="shared" si="6"/>
        <v>264</v>
      </c>
      <c r="B57" s="4">
        <f>B56</f>
        <v>61</v>
      </c>
      <c r="C57" s="4">
        <v>33</v>
      </c>
      <c r="D57" s="6">
        <v>3</v>
      </c>
      <c r="E57" s="6">
        <v>0</v>
      </c>
      <c r="F57" s="4">
        <v>1</v>
      </c>
      <c r="G57" t="str">
        <f t="shared" si="5"/>
        <v>insert into game_score (id, matchid, squad, goals, points, time_type) values (264, 61, 33, 3, 0, 1);</v>
      </c>
    </row>
    <row r="58" spans="1:7" x14ac:dyDescent="0.25">
      <c r="A58" s="4">
        <f t="shared" si="6"/>
        <v>265</v>
      </c>
      <c r="B58" s="4">
        <f>B56</f>
        <v>61</v>
      </c>
      <c r="C58" s="4">
        <v>371</v>
      </c>
      <c r="D58" s="6">
        <v>0</v>
      </c>
      <c r="E58" s="6">
        <v>0</v>
      </c>
      <c r="F58" s="4">
        <v>2</v>
      </c>
      <c r="G58" t="str">
        <f t="shared" si="5"/>
        <v>insert into game_score (id, matchid, squad, goals, points, time_type) values (265, 61, 371, 0, 0, 2);</v>
      </c>
    </row>
    <row r="59" spans="1:7" x14ac:dyDescent="0.25">
      <c r="A59" s="4">
        <f t="shared" si="6"/>
        <v>266</v>
      </c>
      <c r="B59" s="4">
        <f>B56</f>
        <v>61</v>
      </c>
      <c r="C59" s="4">
        <v>371</v>
      </c>
      <c r="D59" s="6">
        <v>0</v>
      </c>
      <c r="E59" s="6">
        <v>0</v>
      </c>
      <c r="F59" s="4">
        <v>1</v>
      </c>
      <c r="G59" t="str">
        <f t="shared" si="5"/>
        <v>insert into game_score (id, matchid, squad, goals, points, time_type) values (266, 61, 371, 0, 0, 1);</v>
      </c>
    </row>
    <row r="60" spans="1:7" x14ac:dyDescent="0.25">
      <c r="A60" s="3">
        <f t="shared" si="6"/>
        <v>267</v>
      </c>
      <c r="B60" s="3">
        <f>B56+1</f>
        <v>62</v>
      </c>
      <c r="C60" s="3">
        <v>359</v>
      </c>
      <c r="D60" s="5">
        <v>0</v>
      </c>
      <c r="E60" s="5">
        <v>0</v>
      </c>
      <c r="F60" s="3">
        <v>2</v>
      </c>
      <c r="G60" s="3" t="str">
        <f t="shared" si="5"/>
        <v>insert into game_score (id, matchid, squad, goals, points, time_type) values (267, 62, 359, 0, 0, 2);</v>
      </c>
    </row>
    <row r="61" spans="1:7" x14ac:dyDescent="0.25">
      <c r="A61" s="3">
        <f t="shared" si="6"/>
        <v>268</v>
      </c>
      <c r="B61" s="3">
        <f>B60</f>
        <v>62</v>
      </c>
      <c r="C61" s="3">
        <v>359</v>
      </c>
      <c r="D61" s="5">
        <v>0</v>
      </c>
      <c r="E61" s="5">
        <v>0</v>
      </c>
      <c r="F61" s="3">
        <v>1</v>
      </c>
      <c r="G61" s="3" t="str">
        <f t="shared" si="5"/>
        <v>insert into game_score (id, matchid, squad, goals, points, time_type) values (268, 62, 359, 0, 0, 1);</v>
      </c>
    </row>
    <row r="62" spans="1:7" x14ac:dyDescent="0.25">
      <c r="A62" s="3">
        <f t="shared" si="6"/>
        <v>269</v>
      </c>
      <c r="B62" s="3">
        <f>B60</f>
        <v>62</v>
      </c>
      <c r="C62" s="3">
        <v>3531</v>
      </c>
      <c r="D62" s="5">
        <v>1</v>
      </c>
      <c r="E62" s="5">
        <v>2</v>
      </c>
      <c r="F62" s="3">
        <v>2</v>
      </c>
      <c r="G62" s="3" t="str">
        <f t="shared" si="5"/>
        <v>insert into game_score (id, matchid, squad, goals, points, time_type) values (269, 62, 3531, 1, 2, 2);</v>
      </c>
    </row>
    <row r="63" spans="1:7" x14ac:dyDescent="0.25">
      <c r="A63" s="3">
        <f t="shared" si="6"/>
        <v>270</v>
      </c>
      <c r="B63" s="3">
        <f>B60</f>
        <v>62</v>
      </c>
      <c r="C63" s="3">
        <v>3531</v>
      </c>
      <c r="D63" s="5">
        <v>0</v>
      </c>
      <c r="E63" s="5">
        <v>0</v>
      </c>
      <c r="F63" s="3">
        <v>1</v>
      </c>
      <c r="G63" s="3" t="str">
        <f t="shared" si="5"/>
        <v>insert into game_score (id, matchid, squad, goals, points, time_type) values (270, 62, 3531, 0, 0, 1);</v>
      </c>
    </row>
    <row r="64" spans="1:7" x14ac:dyDescent="0.25">
      <c r="A64" s="4">
        <f t="shared" si="6"/>
        <v>271</v>
      </c>
      <c r="B64" s="4">
        <f>B60+1</f>
        <v>63</v>
      </c>
      <c r="C64" s="4">
        <v>41</v>
      </c>
      <c r="D64" s="6">
        <v>1</v>
      </c>
      <c r="E64" s="6">
        <v>0</v>
      </c>
      <c r="F64" s="4">
        <v>2</v>
      </c>
      <c r="G64" t="str">
        <f t="shared" si="5"/>
        <v>insert into game_score (id, matchid, squad, goals, points, time_type) values (271, 63, 41, 1, 0, 2);</v>
      </c>
    </row>
    <row r="65" spans="1:7" x14ac:dyDescent="0.25">
      <c r="A65" s="4">
        <f t="shared" si="6"/>
        <v>272</v>
      </c>
      <c r="B65" s="4">
        <f>B64</f>
        <v>63</v>
      </c>
      <c r="C65" s="4">
        <v>41</v>
      </c>
      <c r="D65" s="6">
        <v>0</v>
      </c>
      <c r="E65" s="6">
        <v>0</v>
      </c>
      <c r="F65" s="4">
        <v>1</v>
      </c>
      <c r="G65" t="str">
        <f t="shared" si="5"/>
        <v>insert into game_score (id, matchid, squad, goals, points, time_type) values (272, 63, 41, 0, 0, 1);</v>
      </c>
    </row>
    <row r="66" spans="1:7" x14ac:dyDescent="0.25">
      <c r="A66" s="4">
        <f t="shared" si="6"/>
        <v>273</v>
      </c>
      <c r="B66" s="4">
        <f>B64</f>
        <v>63</v>
      </c>
      <c r="C66" s="4">
        <v>42</v>
      </c>
      <c r="D66" s="6">
        <v>1</v>
      </c>
      <c r="E66" s="6">
        <v>0</v>
      </c>
      <c r="F66" s="4">
        <v>2</v>
      </c>
      <c r="G66" t="str">
        <f t="shared" si="5"/>
        <v>insert into game_score (id, matchid, squad, goals, points, time_type) values (273, 63, 42, 1, 0, 2);</v>
      </c>
    </row>
    <row r="67" spans="1:7" x14ac:dyDescent="0.25">
      <c r="A67" s="4">
        <f t="shared" si="6"/>
        <v>274</v>
      </c>
      <c r="B67" s="4">
        <f>B64</f>
        <v>63</v>
      </c>
      <c r="C67" s="4">
        <v>42</v>
      </c>
      <c r="D67" s="6">
        <v>1</v>
      </c>
      <c r="E67" s="6">
        <v>0</v>
      </c>
      <c r="F67" s="4">
        <v>1</v>
      </c>
      <c r="G67" t="str">
        <f t="shared" si="5"/>
        <v>insert into game_score (id, matchid, squad, goals, points, time_type) values (274, 63, 42, 1, 0, 1);</v>
      </c>
    </row>
    <row r="68" spans="1:7" x14ac:dyDescent="0.25">
      <c r="A68" s="4">
        <f t="shared" si="6"/>
        <v>275</v>
      </c>
      <c r="B68" s="4">
        <f>B65</f>
        <v>63</v>
      </c>
      <c r="C68" s="4">
        <v>41</v>
      </c>
      <c r="D68" s="6">
        <v>1</v>
      </c>
      <c r="E68" s="6">
        <v>1</v>
      </c>
      <c r="F68" s="4">
        <v>4</v>
      </c>
      <c r="G68" t="str">
        <f t="shared" si="5"/>
        <v>insert into game_score (id, matchid, squad, goals, points, time_type) values (275, 63, 41, 1, 1, 4);</v>
      </c>
    </row>
    <row r="69" spans="1:7" x14ac:dyDescent="0.25">
      <c r="A69" s="4">
        <f t="shared" si="6"/>
        <v>276</v>
      </c>
      <c r="B69" s="4">
        <f>B66</f>
        <v>63</v>
      </c>
      <c r="C69" s="4">
        <v>41</v>
      </c>
      <c r="D69" s="6">
        <v>1</v>
      </c>
      <c r="E69" s="6">
        <v>0</v>
      </c>
      <c r="F69" s="4">
        <v>3</v>
      </c>
      <c r="G69" t="str">
        <f t="shared" si="5"/>
        <v>insert into game_score (id, matchid, squad, goals, points, time_type) values (276, 63, 41, 1, 0, 3);</v>
      </c>
    </row>
    <row r="70" spans="1:7" x14ac:dyDescent="0.25">
      <c r="A70" s="4">
        <f t="shared" si="6"/>
        <v>277</v>
      </c>
      <c r="B70" s="4">
        <f>B67</f>
        <v>63</v>
      </c>
      <c r="C70" s="4">
        <v>42</v>
      </c>
      <c r="D70" s="6">
        <v>1</v>
      </c>
      <c r="E70" s="6">
        <v>1</v>
      </c>
      <c r="F70" s="4">
        <v>4</v>
      </c>
      <c r="G70" t="str">
        <f t="shared" si="5"/>
        <v>insert into game_score (id, matchid, squad, goals, points, time_type) values (277, 63, 42, 1, 1, 4);</v>
      </c>
    </row>
    <row r="71" spans="1:7" x14ac:dyDescent="0.25">
      <c r="A71" s="4">
        <f t="shared" si="6"/>
        <v>278</v>
      </c>
      <c r="B71" s="4">
        <f>B68</f>
        <v>63</v>
      </c>
      <c r="C71" s="4">
        <v>42</v>
      </c>
      <c r="D71" s="6">
        <v>1</v>
      </c>
      <c r="E71" s="6">
        <v>0</v>
      </c>
      <c r="F71" s="4">
        <v>3</v>
      </c>
      <c r="G71" t="str">
        <f t="shared" si="5"/>
        <v>insert into game_score (id, matchid, squad, goals, points, time_type) values (278, 63, 42, 1, 0, 3);</v>
      </c>
    </row>
    <row r="72" spans="1:7" x14ac:dyDescent="0.25">
      <c r="A72" s="3">
        <f t="shared" si="6"/>
        <v>279</v>
      </c>
      <c r="B72" s="3">
        <f>B64+1</f>
        <v>64</v>
      </c>
      <c r="C72" s="3">
        <v>46</v>
      </c>
      <c r="D72" s="5">
        <v>8</v>
      </c>
      <c r="E72" s="5">
        <v>2</v>
      </c>
      <c r="F72" s="3">
        <v>2</v>
      </c>
      <c r="G72" s="3" t="str">
        <f t="shared" si="5"/>
        <v>insert into game_score (id, matchid, squad, goals, points, time_type) values (279, 64, 46, 8, 2, 2);</v>
      </c>
    </row>
    <row r="73" spans="1:7" x14ac:dyDescent="0.25">
      <c r="A73" s="3">
        <f t="shared" si="6"/>
        <v>280</v>
      </c>
      <c r="B73" s="3">
        <f>B72</f>
        <v>64</v>
      </c>
      <c r="C73" s="3">
        <v>46</v>
      </c>
      <c r="D73" s="5">
        <v>4</v>
      </c>
      <c r="E73" s="5">
        <v>0</v>
      </c>
      <c r="F73" s="3">
        <v>1</v>
      </c>
      <c r="G73" s="3" t="str">
        <f t="shared" si="5"/>
        <v>insert into game_score (id, matchid, squad, goals, points, time_type) values (280, 64, 46, 4, 0, 1);</v>
      </c>
    </row>
    <row r="74" spans="1:7" x14ac:dyDescent="0.25">
      <c r="A74" s="3">
        <f t="shared" si="6"/>
        <v>281</v>
      </c>
      <c r="B74" s="3">
        <f>B72</f>
        <v>64</v>
      </c>
      <c r="C74" s="3">
        <v>32</v>
      </c>
      <c r="D74" s="5">
        <v>1</v>
      </c>
      <c r="E74" s="5">
        <v>0</v>
      </c>
      <c r="F74" s="3">
        <v>2</v>
      </c>
      <c r="G74" s="3" t="str">
        <f t="shared" si="5"/>
        <v>insert into game_score (id, matchid, squad, goals, points, time_type) values (281, 64, 32, 1, 0, 2);</v>
      </c>
    </row>
    <row r="75" spans="1:7" x14ac:dyDescent="0.25">
      <c r="A75" s="3">
        <f t="shared" si="6"/>
        <v>282</v>
      </c>
      <c r="B75" s="3">
        <f>B72</f>
        <v>64</v>
      </c>
      <c r="C75" s="3">
        <v>32</v>
      </c>
      <c r="D75" s="5">
        <v>0</v>
      </c>
      <c r="E75" s="5">
        <v>0</v>
      </c>
      <c r="F75" s="3">
        <v>1</v>
      </c>
      <c r="G75" s="3" t="str">
        <f t="shared" si="5"/>
        <v>insert into game_score (id, matchid, squad, goals, points, time_type) values (282, 64, 32, 0, 0, 1);</v>
      </c>
    </row>
    <row r="76" spans="1:7" x14ac:dyDescent="0.25">
      <c r="A76" s="4">
        <f t="shared" si="6"/>
        <v>283</v>
      </c>
      <c r="B76" s="4">
        <f>B72+1</f>
        <v>65</v>
      </c>
      <c r="C76" s="4">
        <v>39</v>
      </c>
      <c r="D76" s="6">
        <v>2</v>
      </c>
      <c r="E76" s="6">
        <v>2</v>
      </c>
      <c r="F76" s="4">
        <v>2</v>
      </c>
      <c r="G76" t="str">
        <f t="shared" si="5"/>
        <v>insert into game_score (id, matchid, squad, goals, points, time_type) values (283, 65, 39, 2, 2, 2);</v>
      </c>
    </row>
    <row r="77" spans="1:7" x14ac:dyDescent="0.25">
      <c r="A77" s="4">
        <f t="shared" si="6"/>
        <v>284</v>
      </c>
      <c r="B77" s="4">
        <f>B76</f>
        <v>65</v>
      </c>
      <c r="C77" s="4">
        <v>39</v>
      </c>
      <c r="D77" s="6">
        <v>2</v>
      </c>
      <c r="E77" s="6">
        <v>0</v>
      </c>
      <c r="F77" s="4">
        <v>1</v>
      </c>
      <c r="G77" t="str">
        <f t="shared" si="5"/>
        <v>insert into game_score (id, matchid, squad, goals, points, time_type) values (284, 65, 39, 2, 0, 1);</v>
      </c>
    </row>
    <row r="78" spans="1:7" x14ac:dyDescent="0.25">
      <c r="A78" s="4">
        <f t="shared" si="6"/>
        <v>285</v>
      </c>
      <c r="B78" s="4">
        <f>B76</f>
        <v>65</v>
      </c>
      <c r="C78" s="4">
        <v>352</v>
      </c>
      <c r="D78" s="6">
        <v>0</v>
      </c>
      <c r="E78" s="6">
        <v>0</v>
      </c>
      <c r="F78" s="4">
        <v>2</v>
      </c>
      <c r="G78" t="str">
        <f t="shared" si="5"/>
        <v>insert into game_score (id, matchid, squad, goals, points, time_type) values (285, 65, 352, 0, 0, 2);</v>
      </c>
    </row>
    <row r="79" spans="1:7" x14ac:dyDescent="0.25">
      <c r="A79" s="4">
        <f>A78+1</f>
        <v>286</v>
      </c>
      <c r="B79" s="4">
        <f>B76</f>
        <v>65</v>
      </c>
      <c r="C79" s="4">
        <v>352</v>
      </c>
      <c r="D79" s="6">
        <v>0</v>
      </c>
      <c r="E79" s="6">
        <v>0</v>
      </c>
      <c r="F79" s="4">
        <v>1</v>
      </c>
      <c r="G79" t="str">
        <f t="shared" si="5"/>
        <v>insert into game_score (id, matchid, squad, goals, points, time_type) values (286, 65, 352, 0, 0, 1);</v>
      </c>
    </row>
    <row r="80" spans="1:7" x14ac:dyDescent="0.25">
      <c r="A80" s="3">
        <f t="shared" si="6"/>
        <v>287</v>
      </c>
      <c r="B80" s="3">
        <f>B76+1</f>
        <v>66</v>
      </c>
      <c r="C80" s="3">
        <v>598</v>
      </c>
      <c r="D80" s="5">
        <v>3</v>
      </c>
      <c r="E80" s="5">
        <v>2</v>
      </c>
      <c r="F80" s="3">
        <v>2</v>
      </c>
      <c r="G80" s="3" t="str">
        <f t="shared" si="5"/>
        <v>insert into game_score (id, matchid, squad, goals, points, time_type) values (287, 66, 598, 3, 2, 2);</v>
      </c>
    </row>
    <row r="81" spans="1:7" x14ac:dyDescent="0.25">
      <c r="A81" s="3">
        <f t="shared" si="6"/>
        <v>288</v>
      </c>
      <c r="B81" s="3">
        <f>B80</f>
        <v>66</v>
      </c>
      <c r="C81" s="3">
        <v>598</v>
      </c>
      <c r="D81" s="5">
        <v>3</v>
      </c>
      <c r="E81" s="5">
        <v>0</v>
      </c>
      <c r="F81" s="3">
        <v>1</v>
      </c>
      <c r="G81" s="3" t="str">
        <f t="shared" si="5"/>
        <v>insert into game_score (id, matchid, squad, goals, points, time_type) values (288, 66, 598, 3, 0, 1);</v>
      </c>
    </row>
    <row r="82" spans="1:7" x14ac:dyDescent="0.25">
      <c r="A82" s="3">
        <f t="shared" si="6"/>
        <v>289</v>
      </c>
      <c r="B82" s="3">
        <f>B80</f>
        <v>66</v>
      </c>
      <c r="C82" s="3">
        <v>1</v>
      </c>
      <c r="D82" s="5">
        <v>0</v>
      </c>
      <c r="E82" s="5">
        <v>0</v>
      </c>
      <c r="F82" s="3">
        <v>2</v>
      </c>
      <c r="G82" s="3" t="str">
        <f t="shared" si="5"/>
        <v>insert into game_score (id, matchid, squad, goals, points, time_type) values (289, 66, 1, 0, 0, 2);</v>
      </c>
    </row>
    <row r="83" spans="1:7" x14ac:dyDescent="0.25">
      <c r="A83" s="3">
        <f t="shared" si="6"/>
        <v>290</v>
      </c>
      <c r="B83" s="3">
        <f>B80</f>
        <v>66</v>
      </c>
      <c r="C83" s="3">
        <v>1</v>
      </c>
      <c r="D83" s="5">
        <v>0</v>
      </c>
      <c r="E83" s="5">
        <v>0</v>
      </c>
      <c r="F83" s="3">
        <v>1</v>
      </c>
      <c r="G83" s="3" t="str">
        <f t="shared" si="5"/>
        <v>insert into game_score (id, matchid, squad, goals, points, time_type) values (290, 66, 1, 0, 0, 1);</v>
      </c>
    </row>
    <row r="84" spans="1:7" x14ac:dyDescent="0.25">
      <c r="A84" s="4">
        <f t="shared" si="6"/>
        <v>291</v>
      </c>
      <c r="B84" s="4">
        <f>B80+1</f>
        <v>67</v>
      </c>
      <c r="C84" s="4">
        <v>20</v>
      </c>
      <c r="D84" s="6">
        <v>3</v>
      </c>
      <c r="E84" s="6">
        <v>2</v>
      </c>
      <c r="F84" s="4">
        <v>2</v>
      </c>
      <c r="G84" t="str">
        <f t="shared" si="5"/>
        <v>insert into game_score (id, matchid, squad, goals, points, time_type) values (291, 67, 20, 3, 2, 2);</v>
      </c>
    </row>
    <row r="85" spans="1:7" x14ac:dyDescent="0.25">
      <c r="A85" s="4">
        <f t="shared" si="6"/>
        <v>292</v>
      </c>
      <c r="B85" s="4">
        <f>B84</f>
        <v>67</v>
      </c>
      <c r="C85" s="4">
        <v>20</v>
      </c>
      <c r="D85" s="6">
        <v>2</v>
      </c>
      <c r="E85" s="6">
        <v>0</v>
      </c>
      <c r="F85" s="4">
        <v>1</v>
      </c>
      <c r="G85" t="str">
        <f t="shared" si="5"/>
        <v>insert into game_score (id, matchid, squad, goals, points, time_type) values (292, 67, 20, 2, 0, 1);</v>
      </c>
    </row>
    <row r="86" spans="1:7" x14ac:dyDescent="0.25">
      <c r="A86" s="4">
        <f t="shared" si="6"/>
        <v>293</v>
      </c>
      <c r="B86" s="4">
        <f>B84</f>
        <v>67</v>
      </c>
      <c r="C86" s="4">
        <v>36</v>
      </c>
      <c r="D86" s="6">
        <v>0</v>
      </c>
      <c r="E86" s="6">
        <v>0</v>
      </c>
      <c r="F86" s="4">
        <v>2</v>
      </c>
      <c r="G86" t="str">
        <f t="shared" si="5"/>
        <v>insert into game_score (id, matchid, squad, goals, points, time_type) values (293, 67, 36, 0, 0, 2);</v>
      </c>
    </row>
    <row r="87" spans="1:7" x14ac:dyDescent="0.25">
      <c r="A87" s="4">
        <f t="shared" si="6"/>
        <v>294</v>
      </c>
      <c r="B87" s="4">
        <f>B84</f>
        <v>67</v>
      </c>
      <c r="C87" s="4">
        <v>37</v>
      </c>
      <c r="D87" s="6">
        <v>0</v>
      </c>
      <c r="E87" s="6">
        <v>0</v>
      </c>
      <c r="F87" s="4">
        <v>1</v>
      </c>
      <c r="G87" t="str">
        <f t="shared" si="5"/>
        <v>insert into game_score (id, matchid, squad, goals, points, time_type) values (294, 67, 37, 0, 0, 1);</v>
      </c>
    </row>
    <row r="88" spans="1:7" x14ac:dyDescent="0.25">
      <c r="A88" s="3">
        <f t="shared" si="6"/>
        <v>295</v>
      </c>
      <c r="B88" s="3">
        <f>B84+1</f>
        <v>68</v>
      </c>
      <c r="C88" s="3">
        <v>41</v>
      </c>
      <c r="D88" s="5">
        <v>1</v>
      </c>
      <c r="E88" s="5">
        <v>2</v>
      </c>
      <c r="F88" s="3">
        <v>2</v>
      </c>
      <c r="G88" s="3" t="str">
        <f t="shared" si="5"/>
        <v>insert into game_score (id, matchid, squad, goals, points, time_type) values (295, 68, 41, 1, 2, 2);</v>
      </c>
    </row>
    <row r="89" spans="1:7" x14ac:dyDescent="0.25">
      <c r="A89" s="3">
        <f t="shared" si="6"/>
        <v>296</v>
      </c>
      <c r="B89" s="3">
        <f>B88</f>
        <v>68</v>
      </c>
      <c r="C89" s="3">
        <v>41</v>
      </c>
      <c r="D89" s="5">
        <v>0</v>
      </c>
      <c r="E89" s="5">
        <v>0</v>
      </c>
      <c r="F89" s="3">
        <v>1</v>
      </c>
      <c r="G89" s="3" t="str">
        <f t="shared" si="5"/>
        <v>insert into game_score (id, matchid, squad, goals, points, time_type) values (296, 68, 41, 0, 0, 1);</v>
      </c>
    </row>
    <row r="90" spans="1:7" x14ac:dyDescent="0.25">
      <c r="A90" s="3">
        <f t="shared" si="6"/>
        <v>297</v>
      </c>
      <c r="B90" s="3">
        <f>B88</f>
        <v>68</v>
      </c>
      <c r="C90" s="3">
        <v>42</v>
      </c>
      <c r="D90" s="5">
        <v>0</v>
      </c>
      <c r="E90" s="5">
        <v>0</v>
      </c>
      <c r="F90" s="3">
        <v>2</v>
      </c>
      <c r="G90" s="3" t="str">
        <f t="shared" si="5"/>
        <v>insert into game_score (id, matchid, squad, goals, points, time_type) values (297, 68, 42, 0, 0, 2);</v>
      </c>
    </row>
    <row r="91" spans="1:7" x14ac:dyDescent="0.25">
      <c r="A91" s="3">
        <f t="shared" si="6"/>
        <v>298</v>
      </c>
      <c r="B91" s="3">
        <f>B88</f>
        <v>68</v>
      </c>
      <c r="C91" s="3">
        <v>42</v>
      </c>
      <c r="D91" s="5">
        <v>0</v>
      </c>
      <c r="E91" s="5">
        <v>0</v>
      </c>
      <c r="F91" s="3">
        <v>1</v>
      </c>
      <c r="G91" s="3" t="str">
        <f t="shared" si="5"/>
        <v>insert into game_score (id, matchid, squad, goals, points, time_type) values (298, 68, 42, 0, 0, 1);</v>
      </c>
    </row>
    <row r="92" spans="1:7" x14ac:dyDescent="0.25">
      <c r="A92" s="4">
        <f t="shared" si="6"/>
        <v>299</v>
      </c>
      <c r="B92" s="4">
        <f>B88+1</f>
        <v>69</v>
      </c>
      <c r="C92" s="4">
        <v>33</v>
      </c>
      <c r="D92" s="6">
        <v>1</v>
      </c>
      <c r="E92" s="6">
        <v>0</v>
      </c>
      <c r="F92" s="4">
        <v>2</v>
      </c>
      <c r="G92" t="str">
        <f t="shared" ref="G92:G131" si="7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(299, 69, 33, 1, 0, 2);</v>
      </c>
    </row>
    <row r="93" spans="1:7" x14ac:dyDescent="0.25">
      <c r="A93" s="4">
        <f t="shared" si="6"/>
        <v>300</v>
      </c>
      <c r="B93" s="4">
        <f>B92</f>
        <v>69</v>
      </c>
      <c r="C93" s="4">
        <v>33</v>
      </c>
      <c r="D93" s="6">
        <v>1</v>
      </c>
      <c r="E93" s="6">
        <v>0</v>
      </c>
      <c r="F93" s="4">
        <v>1</v>
      </c>
      <c r="G93" t="str">
        <f t="shared" si="7"/>
        <v>insert into game_score (id, matchid, squad, goals, points, time_type) values (300, 69, 33, 1, 0, 1);</v>
      </c>
    </row>
    <row r="94" spans="1:7" x14ac:dyDescent="0.25">
      <c r="A94" s="4">
        <f t="shared" si="6"/>
        <v>301</v>
      </c>
      <c r="B94" s="4">
        <f>B92</f>
        <v>69</v>
      </c>
      <c r="C94" s="4">
        <v>598</v>
      </c>
      <c r="D94" s="6">
        <v>5</v>
      </c>
      <c r="E94" s="6">
        <v>2</v>
      </c>
      <c r="F94" s="4">
        <v>2</v>
      </c>
      <c r="G94" t="str">
        <f t="shared" si="7"/>
        <v>insert into game_score (id, matchid, squad, goals, points, time_type) values (301, 69, 598, 5, 2, 2);</v>
      </c>
    </row>
    <row r="95" spans="1:7" x14ac:dyDescent="0.25">
      <c r="A95" s="4">
        <f t="shared" si="6"/>
        <v>302</v>
      </c>
      <c r="B95" s="4">
        <f>B92</f>
        <v>69</v>
      </c>
      <c r="C95" s="4">
        <v>598</v>
      </c>
      <c r="D95" s="6">
        <v>2</v>
      </c>
      <c r="E95" s="6">
        <v>0</v>
      </c>
      <c r="F95" s="4">
        <v>1</v>
      </c>
      <c r="G95" t="str">
        <f t="shared" si="7"/>
        <v>insert into game_score (id, matchid, squad, goals, points, time_type) values (302, 69, 598, 2, 0, 1);</v>
      </c>
    </row>
    <row r="96" spans="1:7" x14ac:dyDescent="0.25">
      <c r="A96" s="3">
        <f t="shared" si="6"/>
        <v>303</v>
      </c>
      <c r="B96" s="3">
        <f>B92+1</f>
        <v>70</v>
      </c>
      <c r="C96" s="3">
        <v>46</v>
      </c>
      <c r="D96" s="5">
        <v>5</v>
      </c>
      <c r="E96" s="5">
        <v>2</v>
      </c>
      <c r="F96" s="3">
        <v>2</v>
      </c>
      <c r="G96" s="3" t="str">
        <f t="shared" si="7"/>
        <v>insert into game_score (id, matchid, squad, goals, points, time_type) values (303, 70, 46, 5, 2, 2);</v>
      </c>
    </row>
    <row r="97" spans="1:7" x14ac:dyDescent="0.25">
      <c r="A97" s="3">
        <f t="shared" si="6"/>
        <v>304</v>
      </c>
      <c r="B97" s="3">
        <f>B96</f>
        <v>70</v>
      </c>
      <c r="C97" s="3">
        <v>46</v>
      </c>
      <c r="D97" s="5">
        <v>3</v>
      </c>
      <c r="E97" s="5">
        <v>0</v>
      </c>
      <c r="F97" s="3">
        <v>1</v>
      </c>
      <c r="G97" s="3" t="str">
        <f t="shared" si="7"/>
        <v>insert into game_score (id, matchid, squad, goals, points, time_type) values (304, 70, 46, 3, 0, 1);</v>
      </c>
    </row>
    <row r="98" spans="1:7" x14ac:dyDescent="0.25">
      <c r="A98" s="3">
        <f t="shared" ref="A98:A131" si="8">A97+1</f>
        <v>305</v>
      </c>
      <c r="B98" s="3">
        <f>B96</f>
        <v>70</v>
      </c>
      <c r="C98" s="3">
        <v>20</v>
      </c>
      <c r="D98" s="5">
        <v>0</v>
      </c>
      <c r="E98" s="5">
        <v>0</v>
      </c>
      <c r="F98" s="3">
        <v>2</v>
      </c>
      <c r="G98" s="3" t="str">
        <f t="shared" si="7"/>
        <v>insert into game_score (id, matchid, squad, goals, points, time_type) values (305, 70, 20, 0, 0, 2);</v>
      </c>
    </row>
    <row r="99" spans="1:7" x14ac:dyDescent="0.25">
      <c r="A99" s="3">
        <f t="shared" si="8"/>
        <v>306</v>
      </c>
      <c r="B99" s="3">
        <f>B96</f>
        <v>70</v>
      </c>
      <c r="C99" s="3">
        <v>20</v>
      </c>
      <c r="D99" s="5">
        <v>0</v>
      </c>
      <c r="E99" s="5">
        <v>0</v>
      </c>
      <c r="F99" s="3">
        <v>1</v>
      </c>
      <c r="G99" s="3" t="str">
        <f t="shared" si="7"/>
        <v>insert into game_score (id, matchid, squad, goals, points, time_type) values (306, 70, 20, 0, 0, 1);</v>
      </c>
    </row>
    <row r="100" spans="1:7" x14ac:dyDescent="0.25">
      <c r="A100" s="4">
        <f t="shared" si="8"/>
        <v>307</v>
      </c>
      <c r="B100" s="4">
        <f>B96+1</f>
        <v>71</v>
      </c>
      <c r="C100" s="4">
        <v>31</v>
      </c>
      <c r="D100" s="6">
        <v>1</v>
      </c>
      <c r="E100" s="6">
        <v>0</v>
      </c>
      <c r="F100" s="4">
        <v>2</v>
      </c>
      <c r="G100" t="str">
        <f t="shared" si="7"/>
        <v>insert into game_score (id, matchid, squad, goals, points, time_type) values (307, 71, 31, 1, 0, 2);</v>
      </c>
    </row>
    <row r="101" spans="1:7" x14ac:dyDescent="0.25">
      <c r="A101" s="4">
        <f t="shared" si="8"/>
        <v>308</v>
      </c>
      <c r="B101" s="4">
        <f>B100</f>
        <v>71</v>
      </c>
      <c r="C101" s="4">
        <v>31</v>
      </c>
      <c r="D101" s="6">
        <v>1</v>
      </c>
      <c r="E101" s="6">
        <v>0</v>
      </c>
      <c r="F101" s="4">
        <v>1</v>
      </c>
      <c r="G101" t="str">
        <f t="shared" si="7"/>
        <v>insert into game_score (id, matchid, squad, goals, points, time_type) values (308, 71, 31, 1, 0, 1);</v>
      </c>
    </row>
    <row r="102" spans="1:7" x14ac:dyDescent="0.25">
      <c r="A102" s="4">
        <f t="shared" si="8"/>
        <v>309</v>
      </c>
      <c r="B102" s="4">
        <f>B100</f>
        <v>71</v>
      </c>
      <c r="C102" s="4">
        <v>3531</v>
      </c>
      <c r="D102" s="6">
        <v>1</v>
      </c>
      <c r="E102" s="6">
        <v>0</v>
      </c>
      <c r="F102" s="4">
        <v>2</v>
      </c>
      <c r="G102" t="str">
        <f t="shared" si="7"/>
        <v>insert into game_score (id, matchid, squad, goals, points, time_type) values (309, 71, 3531, 1, 0, 2);</v>
      </c>
    </row>
    <row r="103" spans="1:7" x14ac:dyDescent="0.25">
      <c r="A103" s="4">
        <f t="shared" ref="A103:A108" si="9">A102+1</f>
        <v>310</v>
      </c>
      <c r="B103" s="4">
        <f>B100</f>
        <v>71</v>
      </c>
      <c r="C103" s="4">
        <v>3531</v>
      </c>
      <c r="D103" s="6">
        <v>1</v>
      </c>
      <c r="E103" s="6">
        <v>0</v>
      </c>
      <c r="F103" s="4">
        <v>1</v>
      </c>
      <c r="G103" t="str">
        <f t="shared" si="7"/>
        <v>insert into game_score (id, matchid, squad, goals, points, time_type) values (310, 71, 3531, 1, 0, 1);</v>
      </c>
    </row>
    <row r="104" spans="1:7" x14ac:dyDescent="0.25">
      <c r="A104" s="4">
        <f t="shared" si="9"/>
        <v>311</v>
      </c>
      <c r="B104" s="4">
        <f>B101</f>
        <v>71</v>
      </c>
      <c r="C104" s="4">
        <v>31</v>
      </c>
      <c r="D104" s="6">
        <v>2</v>
      </c>
      <c r="E104" s="6">
        <v>2</v>
      </c>
      <c r="F104" s="4">
        <v>4</v>
      </c>
      <c r="G104" t="str">
        <f t="shared" si="7"/>
        <v>insert into game_score (id, matchid, squad, goals, points, time_type) values (311, 71, 31, 2, 2, 4);</v>
      </c>
    </row>
    <row r="105" spans="1:7" x14ac:dyDescent="0.25">
      <c r="A105" s="4">
        <f t="shared" si="9"/>
        <v>312</v>
      </c>
      <c r="B105" s="4">
        <f>B102</f>
        <v>71</v>
      </c>
      <c r="C105" s="4">
        <v>31</v>
      </c>
      <c r="D105" s="6">
        <v>2</v>
      </c>
      <c r="E105" s="6">
        <v>0</v>
      </c>
      <c r="F105" s="4">
        <v>3</v>
      </c>
      <c r="G105" t="str">
        <f t="shared" si="7"/>
        <v>insert into game_score (id, matchid, squad, goals, points, time_type) values (312, 71, 31, 2, 0, 3);</v>
      </c>
    </row>
    <row r="106" spans="1:7" x14ac:dyDescent="0.25">
      <c r="A106" s="4">
        <f t="shared" si="9"/>
        <v>313</v>
      </c>
      <c r="B106" s="4">
        <f>B103</f>
        <v>71</v>
      </c>
      <c r="C106" s="4">
        <v>3531</v>
      </c>
      <c r="D106" s="6">
        <v>1</v>
      </c>
      <c r="E106" s="6">
        <v>0</v>
      </c>
      <c r="F106" s="4">
        <v>4</v>
      </c>
      <c r="G106" t="str">
        <f t="shared" si="7"/>
        <v>insert into game_score (id, matchid, squad, goals, points, time_type) values (313, 71, 3531, 1, 0, 4);</v>
      </c>
    </row>
    <row r="107" spans="1:7" x14ac:dyDescent="0.25">
      <c r="A107" s="4">
        <f t="shared" si="9"/>
        <v>314</v>
      </c>
      <c r="B107" s="4">
        <f>B104</f>
        <v>71</v>
      </c>
      <c r="C107" s="4">
        <v>3531</v>
      </c>
      <c r="D107" s="6">
        <v>1</v>
      </c>
      <c r="E107" s="6">
        <v>0</v>
      </c>
      <c r="F107" s="4">
        <v>3</v>
      </c>
      <c r="G107" t="str">
        <f t="shared" si="7"/>
        <v>insert into game_score (id, matchid, squad, goals, points, time_type) values (314, 71, 3531, 1, 0, 3);</v>
      </c>
    </row>
    <row r="108" spans="1:7" x14ac:dyDescent="0.25">
      <c r="A108" s="3">
        <f t="shared" si="9"/>
        <v>315</v>
      </c>
      <c r="B108" s="3">
        <f>B100+1</f>
        <v>72</v>
      </c>
      <c r="C108" s="3">
        <v>41</v>
      </c>
      <c r="D108" s="5">
        <v>2</v>
      </c>
      <c r="E108" s="5">
        <v>2</v>
      </c>
      <c r="F108" s="3">
        <v>2</v>
      </c>
      <c r="G108" s="3" t="str">
        <f t="shared" si="7"/>
        <v>insert into game_score (id, matchid, squad, goals, points, time_type) values (315, 72, 41, 2, 2, 2);</v>
      </c>
    </row>
    <row r="109" spans="1:7" x14ac:dyDescent="0.25">
      <c r="A109" s="3">
        <f t="shared" si="8"/>
        <v>316</v>
      </c>
      <c r="B109" s="3">
        <f>B108</f>
        <v>72</v>
      </c>
      <c r="C109" s="3">
        <v>41</v>
      </c>
      <c r="D109" s="5">
        <v>1</v>
      </c>
      <c r="E109" s="5">
        <v>0</v>
      </c>
      <c r="F109" s="3">
        <v>1</v>
      </c>
      <c r="G109" s="3" t="str">
        <f t="shared" si="7"/>
        <v>insert into game_score (id, matchid, squad, goals, points, time_type) values (316, 72, 41, 1, 0, 1);</v>
      </c>
    </row>
    <row r="110" spans="1:7" x14ac:dyDescent="0.25">
      <c r="A110" s="3">
        <f t="shared" si="8"/>
        <v>317</v>
      </c>
      <c r="B110" s="3">
        <f>B108</f>
        <v>72</v>
      </c>
      <c r="C110" s="3">
        <v>46</v>
      </c>
      <c r="D110" s="5">
        <v>1</v>
      </c>
      <c r="E110" s="5">
        <v>0</v>
      </c>
      <c r="F110" s="3">
        <v>2</v>
      </c>
      <c r="G110" s="3" t="str">
        <f t="shared" si="7"/>
        <v>insert into game_score (id, matchid, squad, goals, points, time_type) values (317, 72, 46, 1, 0, 2);</v>
      </c>
    </row>
    <row r="111" spans="1:7" x14ac:dyDescent="0.25">
      <c r="A111" s="3">
        <f t="shared" si="8"/>
        <v>318</v>
      </c>
      <c r="B111" s="3">
        <f>B108</f>
        <v>72</v>
      </c>
      <c r="C111" s="3">
        <v>46</v>
      </c>
      <c r="D111" s="5">
        <v>1</v>
      </c>
      <c r="E111" s="5">
        <v>0</v>
      </c>
      <c r="F111" s="3">
        <v>1</v>
      </c>
      <c r="G111" s="3" t="str">
        <f t="shared" si="7"/>
        <v>insert into game_score (id, matchid, squad, goals, points, time_type) values (318, 72, 46, 1, 0, 1);</v>
      </c>
    </row>
    <row r="112" spans="1:7" x14ac:dyDescent="0.25">
      <c r="A112" s="4">
        <f t="shared" si="8"/>
        <v>319</v>
      </c>
      <c r="B112" s="4">
        <f>B108+1</f>
        <v>73</v>
      </c>
      <c r="C112" s="4">
        <v>31</v>
      </c>
      <c r="D112" s="6">
        <v>1</v>
      </c>
      <c r="E112" s="6">
        <v>0</v>
      </c>
      <c r="F112" s="4">
        <v>2</v>
      </c>
      <c r="G112" t="str">
        <f t="shared" si="7"/>
        <v>insert into game_score (id, matchid, squad, goals, points, time_type) values (319, 73, 31, 1, 0, 2);</v>
      </c>
    </row>
    <row r="113" spans="1:7" x14ac:dyDescent="0.25">
      <c r="A113" s="4">
        <f t="shared" si="8"/>
        <v>320</v>
      </c>
      <c r="B113" s="4">
        <f>B112</f>
        <v>73</v>
      </c>
      <c r="C113" s="4">
        <v>31</v>
      </c>
      <c r="D113" s="6">
        <v>1</v>
      </c>
      <c r="E113" s="6">
        <v>0</v>
      </c>
      <c r="F113" s="4">
        <v>1</v>
      </c>
      <c r="G113" t="str">
        <f t="shared" si="7"/>
        <v>insert into game_score (id, matchid, squad, goals, points, time_type) values (320, 73, 31, 1, 0, 1);</v>
      </c>
    </row>
    <row r="114" spans="1:7" x14ac:dyDescent="0.25">
      <c r="A114" s="4">
        <f t="shared" si="8"/>
        <v>321</v>
      </c>
      <c r="B114" s="4">
        <f>B112</f>
        <v>73</v>
      </c>
      <c r="C114" s="4">
        <v>598</v>
      </c>
      <c r="D114" s="6">
        <v>2</v>
      </c>
      <c r="E114" s="6">
        <v>2</v>
      </c>
      <c r="F114" s="4">
        <v>2</v>
      </c>
      <c r="G114" t="str">
        <f t="shared" si="7"/>
        <v>insert into game_score (id, matchid, squad, goals, points, time_type) values (321, 73, 598, 2, 2, 2);</v>
      </c>
    </row>
    <row r="115" spans="1:7" x14ac:dyDescent="0.25">
      <c r="A115" s="4">
        <f t="shared" si="8"/>
        <v>322</v>
      </c>
      <c r="B115" s="4">
        <f>B112</f>
        <v>73</v>
      </c>
      <c r="C115" s="4">
        <v>598</v>
      </c>
      <c r="D115" s="6">
        <v>0</v>
      </c>
      <c r="E115" s="6">
        <v>0</v>
      </c>
      <c r="F115" s="4">
        <v>1</v>
      </c>
      <c r="G115" t="str">
        <f t="shared" si="7"/>
        <v>insert into game_score (id, matchid, squad, goals, points, time_type) values (322, 73, 598, 0, 0, 1);</v>
      </c>
    </row>
    <row r="116" spans="1:7" x14ac:dyDescent="0.25">
      <c r="A116" s="3">
        <f t="shared" si="8"/>
        <v>323</v>
      </c>
      <c r="B116" s="3">
        <f>B112+1</f>
        <v>74</v>
      </c>
      <c r="C116" s="3">
        <v>31</v>
      </c>
      <c r="D116" s="5">
        <v>1</v>
      </c>
      <c r="E116" s="5">
        <v>0</v>
      </c>
      <c r="F116" s="3">
        <v>2</v>
      </c>
      <c r="G116" s="3" t="str">
        <f t="shared" si="7"/>
        <v>insert into game_score (id, matchid, squad, goals, points, time_type) values (323, 74, 31, 1, 0, 2);</v>
      </c>
    </row>
    <row r="117" spans="1:7" x14ac:dyDescent="0.25">
      <c r="A117" s="3">
        <f t="shared" si="8"/>
        <v>324</v>
      </c>
      <c r="B117" s="3">
        <f>B116</f>
        <v>74</v>
      </c>
      <c r="C117" s="3">
        <v>31</v>
      </c>
      <c r="D117" s="5">
        <v>0</v>
      </c>
      <c r="E117" s="5">
        <v>0</v>
      </c>
      <c r="F117" s="3">
        <v>1</v>
      </c>
      <c r="G117" s="3" t="str">
        <f t="shared" si="7"/>
        <v>insert into game_score (id, matchid, squad, goals, points, time_type) values (324, 74, 31, 0, 0, 1);</v>
      </c>
    </row>
    <row r="118" spans="1:7" x14ac:dyDescent="0.25">
      <c r="A118" s="3">
        <f t="shared" si="8"/>
        <v>325</v>
      </c>
      <c r="B118" s="3">
        <f>B116</f>
        <v>74</v>
      </c>
      <c r="C118" s="3">
        <v>46</v>
      </c>
      <c r="D118" s="5">
        <v>1</v>
      </c>
      <c r="E118" s="5">
        <v>0</v>
      </c>
      <c r="F118" s="3">
        <v>2</v>
      </c>
      <c r="G118" s="3" t="str">
        <f t="shared" si="7"/>
        <v>insert into game_score (id, matchid, squad, goals, points, time_type) values (325, 74, 46, 1, 0, 2);</v>
      </c>
    </row>
    <row r="119" spans="1:7" x14ac:dyDescent="0.25">
      <c r="A119" s="3">
        <f t="shared" si="8"/>
        <v>326</v>
      </c>
      <c r="B119" s="3">
        <f>B116</f>
        <v>74</v>
      </c>
      <c r="C119" s="3">
        <v>46</v>
      </c>
      <c r="D119" s="5">
        <v>1</v>
      </c>
      <c r="E119" s="5">
        <v>0</v>
      </c>
      <c r="F119" s="3">
        <v>1</v>
      </c>
      <c r="G119" s="3" t="str">
        <f t="shared" si="7"/>
        <v>insert into game_score (id, matchid, squad, goals, points, time_type) values (326, 74, 46, 1, 0, 1);</v>
      </c>
    </row>
    <row r="120" spans="1:7" x14ac:dyDescent="0.25">
      <c r="A120" s="3">
        <f t="shared" si="8"/>
        <v>327</v>
      </c>
      <c r="B120" s="3">
        <f>B117</f>
        <v>74</v>
      </c>
      <c r="C120" s="3">
        <v>31</v>
      </c>
      <c r="D120" s="5">
        <v>1</v>
      </c>
      <c r="E120" s="5">
        <v>1</v>
      </c>
      <c r="F120" s="3">
        <v>4</v>
      </c>
      <c r="G120" s="3" t="str">
        <f t="shared" si="7"/>
        <v>insert into game_score (id, matchid, squad, goals, points, time_type) values (327, 74, 31, 1, 1, 4);</v>
      </c>
    </row>
    <row r="121" spans="1:7" x14ac:dyDescent="0.25">
      <c r="A121" s="3">
        <f t="shared" si="8"/>
        <v>328</v>
      </c>
      <c r="B121" s="3">
        <f>B118</f>
        <v>74</v>
      </c>
      <c r="C121" s="3">
        <v>31</v>
      </c>
      <c r="D121" s="5">
        <v>1</v>
      </c>
      <c r="E121" s="5">
        <v>0</v>
      </c>
      <c r="F121" s="3">
        <v>3</v>
      </c>
      <c r="G121" s="3" t="str">
        <f t="shared" si="7"/>
        <v>insert into game_score (id, matchid, squad, goals, points, time_type) values (328, 74, 31, 1, 0, 3);</v>
      </c>
    </row>
    <row r="122" spans="1:7" x14ac:dyDescent="0.25">
      <c r="A122" s="3">
        <f t="shared" si="8"/>
        <v>329</v>
      </c>
      <c r="B122" s="3">
        <f>B119</f>
        <v>74</v>
      </c>
      <c r="C122" s="3">
        <v>46</v>
      </c>
      <c r="D122" s="5">
        <v>1</v>
      </c>
      <c r="E122" s="5">
        <v>1</v>
      </c>
      <c r="F122" s="3">
        <v>4</v>
      </c>
      <c r="G122" s="3" t="str">
        <f t="shared" si="7"/>
        <v>insert into game_score (id, matchid, squad, goals, points, time_type) values (329, 74, 46, 1, 1, 4);</v>
      </c>
    </row>
    <row r="123" spans="1:7" x14ac:dyDescent="0.25">
      <c r="A123" s="3">
        <f t="shared" si="8"/>
        <v>330</v>
      </c>
      <c r="B123" s="3">
        <f>B120</f>
        <v>74</v>
      </c>
      <c r="C123" s="3">
        <v>46</v>
      </c>
      <c r="D123" s="5">
        <v>1</v>
      </c>
      <c r="E123" s="5">
        <v>0</v>
      </c>
      <c r="F123" s="3">
        <v>3</v>
      </c>
      <c r="G123" s="3" t="str">
        <f t="shared" si="7"/>
        <v>insert into game_score (id, matchid, squad, goals, points, time_type) values (330, 74, 46, 1, 0, 3);</v>
      </c>
    </row>
    <row r="124" spans="1:7" x14ac:dyDescent="0.25">
      <c r="A124" s="4">
        <f t="shared" si="8"/>
        <v>331</v>
      </c>
      <c r="B124" s="4">
        <f>B116+1</f>
        <v>75</v>
      </c>
      <c r="C124" s="4">
        <v>31</v>
      </c>
      <c r="D124" s="6">
        <v>1</v>
      </c>
      <c r="E124" s="6">
        <v>0</v>
      </c>
      <c r="F124" s="4">
        <v>2</v>
      </c>
      <c r="G124" t="str">
        <f t="shared" si="7"/>
        <v>insert into game_score (id, matchid, squad, goals, points, time_type) values (331, 75, 31, 1, 0, 2);</v>
      </c>
    </row>
    <row r="125" spans="1:7" x14ac:dyDescent="0.25">
      <c r="A125" s="4">
        <f t="shared" si="8"/>
        <v>332</v>
      </c>
      <c r="B125" s="4">
        <f>B124</f>
        <v>75</v>
      </c>
      <c r="C125" s="4">
        <v>31</v>
      </c>
      <c r="D125" s="6">
        <v>1</v>
      </c>
      <c r="E125" s="6">
        <v>0</v>
      </c>
      <c r="F125" s="4">
        <v>1</v>
      </c>
      <c r="G125" t="str">
        <f t="shared" si="7"/>
        <v>insert into game_score (id, matchid, squad, goals, points, time_type) values (332, 75, 31, 1, 0, 1);</v>
      </c>
    </row>
    <row r="126" spans="1:7" x14ac:dyDescent="0.25">
      <c r="A126" s="4">
        <f t="shared" si="8"/>
        <v>333</v>
      </c>
      <c r="B126" s="4">
        <f>B124</f>
        <v>75</v>
      </c>
      <c r="C126" s="4">
        <v>46</v>
      </c>
      <c r="D126" s="6">
        <v>3</v>
      </c>
      <c r="E126" s="6">
        <v>2</v>
      </c>
      <c r="F126" s="4">
        <v>2</v>
      </c>
      <c r="G126" t="str">
        <f t="shared" si="7"/>
        <v>insert into game_score (id, matchid, squad, goals, points, time_type) values (333, 75, 46, 3, 2, 2);</v>
      </c>
    </row>
    <row r="127" spans="1:7" x14ac:dyDescent="0.25">
      <c r="A127" s="4">
        <f t="shared" si="8"/>
        <v>334</v>
      </c>
      <c r="B127" s="4">
        <f>B124</f>
        <v>75</v>
      </c>
      <c r="C127" s="4">
        <v>46</v>
      </c>
      <c r="D127" s="6">
        <v>2</v>
      </c>
      <c r="E127" s="6">
        <v>0</v>
      </c>
      <c r="F127" s="4">
        <v>1</v>
      </c>
      <c r="G127" t="str">
        <f t="shared" si="7"/>
        <v>insert into game_score (id, matchid, squad, goals, points, time_type) values (334, 75, 46, 2, 0, 1);</v>
      </c>
    </row>
    <row r="128" spans="1:7" x14ac:dyDescent="0.25">
      <c r="A128" s="3">
        <f t="shared" si="8"/>
        <v>335</v>
      </c>
      <c r="B128" s="3">
        <f>B124+1</f>
        <v>76</v>
      </c>
      <c r="C128" s="3">
        <v>41</v>
      </c>
      <c r="D128" s="5">
        <v>0</v>
      </c>
      <c r="E128" s="5">
        <v>0</v>
      </c>
      <c r="F128" s="3">
        <v>2</v>
      </c>
      <c r="G128" s="3" t="str">
        <f t="shared" si="7"/>
        <v>insert into game_score (id, matchid, squad, goals, points, time_type) values (335, 76, 41, 0, 0, 2);</v>
      </c>
    </row>
    <row r="129" spans="1:7" x14ac:dyDescent="0.25">
      <c r="A129" s="3">
        <f t="shared" si="8"/>
        <v>336</v>
      </c>
      <c r="B129" s="3">
        <f>B128</f>
        <v>76</v>
      </c>
      <c r="C129" s="3">
        <v>41</v>
      </c>
      <c r="D129" s="5">
        <v>0</v>
      </c>
      <c r="E129" s="5">
        <v>0</v>
      </c>
      <c r="F129" s="3">
        <v>1</v>
      </c>
      <c r="G129" s="3" t="str">
        <f t="shared" si="7"/>
        <v>insert into game_score (id, matchid, squad, goals, points, time_type) values (336, 76, 41, 0, 0, 1);</v>
      </c>
    </row>
    <row r="130" spans="1:7" x14ac:dyDescent="0.25">
      <c r="A130" s="3">
        <f t="shared" si="8"/>
        <v>337</v>
      </c>
      <c r="B130" s="3">
        <f>B128</f>
        <v>76</v>
      </c>
      <c r="C130" s="3">
        <v>598</v>
      </c>
      <c r="D130" s="5">
        <v>3</v>
      </c>
      <c r="E130" s="5">
        <v>2</v>
      </c>
      <c r="F130" s="3">
        <v>2</v>
      </c>
      <c r="G130" s="3" t="str">
        <f t="shared" si="7"/>
        <v>insert into game_score (id, matchid, squad, goals, points, time_type) values (337, 76, 598, 3, 2, 2);</v>
      </c>
    </row>
    <row r="131" spans="1:7" x14ac:dyDescent="0.25">
      <c r="A131" s="3">
        <f t="shared" si="8"/>
        <v>338</v>
      </c>
      <c r="B131" s="3">
        <f>B128</f>
        <v>76</v>
      </c>
      <c r="C131" s="3">
        <v>598</v>
      </c>
      <c r="D131" s="5">
        <v>1</v>
      </c>
      <c r="E131" s="5">
        <v>0</v>
      </c>
      <c r="F131" s="3">
        <v>1</v>
      </c>
      <c r="G131" s="3" t="str">
        <f t="shared" si="7"/>
        <v>insert into game_score (id, matchid, squad, goals, points, time_type) values (338, 76, 598, 1,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'1924'!A25+1</f>
        <v>78</v>
      </c>
      <c r="B2" s="2" t="str">
        <f>"1928-05-27"</f>
        <v>1928-05-27</v>
      </c>
      <c r="C2">
        <v>22</v>
      </c>
      <c r="D2">
        <v>31</v>
      </c>
      <c r="E2">
        <v>1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(78, '1928-05-27', 22, 31);</v>
      </c>
    </row>
    <row r="3" spans="1:7" x14ac:dyDescent="0.25">
      <c r="A3">
        <f>A2+1</f>
        <v>79</v>
      </c>
      <c r="B3" s="2" t="str">
        <f>"1928-05-27"</f>
        <v>1928-05-27</v>
      </c>
      <c r="C3">
        <v>15</v>
      </c>
      <c r="D3">
        <f>D2</f>
        <v>31</v>
      </c>
      <c r="E3">
        <f>E2+1</f>
        <v>2</v>
      </c>
      <c r="G3" t="str">
        <f t="shared" si="0"/>
        <v>insert into game (matchid, matchdate, game_type, country) values (79, '1928-05-27', 15, 31);</v>
      </c>
    </row>
    <row r="4" spans="1:7" x14ac:dyDescent="0.25">
      <c r="A4">
        <f t="shared" ref="A4:A20" si="1">A3+1</f>
        <v>80</v>
      </c>
      <c r="B4" s="2" t="str">
        <f>"1928-05-28"</f>
        <v>1928-05-28</v>
      </c>
      <c r="C4">
        <v>15</v>
      </c>
      <c r="D4">
        <f t="shared" ref="D4:D20" si="2">D3</f>
        <v>31</v>
      </c>
      <c r="E4">
        <f t="shared" ref="E4:E20" si="3">E3+1</f>
        <v>3</v>
      </c>
      <c r="G4" t="str">
        <f t="shared" si="0"/>
        <v>insert into game (matchid, matchdate, game_type, country) values (80, '1928-05-28', 15, 31);</v>
      </c>
    </row>
    <row r="5" spans="1:7" x14ac:dyDescent="0.25">
      <c r="A5">
        <f t="shared" si="1"/>
        <v>81</v>
      </c>
      <c r="B5" s="2" t="str">
        <f>"1928-05-28"</f>
        <v>1928-05-28</v>
      </c>
      <c r="C5">
        <v>15</v>
      </c>
      <c r="D5">
        <f t="shared" si="2"/>
        <v>31</v>
      </c>
      <c r="E5">
        <f t="shared" si="3"/>
        <v>4</v>
      </c>
      <c r="G5" t="str">
        <f t="shared" si="0"/>
        <v>insert into game (matchid, matchdate, game_type, country) values (81, '1928-05-28', 15, 31);</v>
      </c>
    </row>
    <row r="6" spans="1:7" x14ac:dyDescent="0.25">
      <c r="A6">
        <f t="shared" si="1"/>
        <v>82</v>
      </c>
      <c r="B6" s="2" t="str">
        <f>"1928-05-29"</f>
        <v>1928-05-29</v>
      </c>
      <c r="C6">
        <v>15</v>
      </c>
      <c r="D6">
        <f t="shared" si="2"/>
        <v>31</v>
      </c>
      <c r="E6">
        <f t="shared" si="3"/>
        <v>5</v>
      </c>
      <c r="G6" t="str">
        <f t="shared" si="0"/>
        <v>insert into game (matchid, matchdate, game_type, country) values (82, '1928-05-29', 15, 31);</v>
      </c>
    </row>
    <row r="7" spans="1:7" x14ac:dyDescent="0.25">
      <c r="A7">
        <f t="shared" si="1"/>
        <v>83</v>
      </c>
      <c r="B7" s="2" t="str">
        <f>"1928-05-29"</f>
        <v>1928-05-29</v>
      </c>
      <c r="C7">
        <v>15</v>
      </c>
      <c r="D7">
        <f t="shared" si="2"/>
        <v>31</v>
      </c>
      <c r="E7">
        <f t="shared" si="3"/>
        <v>6</v>
      </c>
      <c r="G7" t="str">
        <f t="shared" si="0"/>
        <v>insert into game (matchid, matchdate, game_type, country) values (83, '1928-05-29', 15, 31);</v>
      </c>
    </row>
    <row r="8" spans="1:7" x14ac:dyDescent="0.25">
      <c r="A8">
        <f t="shared" si="1"/>
        <v>84</v>
      </c>
      <c r="B8" s="2" t="str">
        <f>"1928-05-29"</f>
        <v>1928-05-29</v>
      </c>
      <c r="C8">
        <v>15</v>
      </c>
      <c r="D8">
        <f t="shared" si="2"/>
        <v>31</v>
      </c>
      <c r="E8">
        <f t="shared" si="3"/>
        <v>7</v>
      </c>
      <c r="G8" t="str">
        <f t="shared" si="0"/>
        <v>insert into game (matchid, matchdate, game_type, country) values (84, '1928-05-29', 15, 31);</v>
      </c>
    </row>
    <row r="9" spans="1:7" x14ac:dyDescent="0.25">
      <c r="A9">
        <f t="shared" si="1"/>
        <v>85</v>
      </c>
      <c r="B9" s="2" t="str">
        <f>"1928-05-30"</f>
        <v>1928-05-30</v>
      </c>
      <c r="C9">
        <v>15</v>
      </c>
      <c r="D9">
        <f t="shared" si="2"/>
        <v>31</v>
      </c>
      <c r="E9">
        <f t="shared" si="3"/>
        <v>8</v>
      </c>
      <c r="G9" t="str">
        <f t="shared" si="0"/>
        <v>insert into game (matchid, matchdate, game_type, country) values (85, '1928-05-30', 15, 31);</v>
      </c>
    </row>
    <row r="10" spans="1:7" x14ac:dyDescent="0.25">
      <c r="A10">
        <f t="shared" si="1"/>
        <v>86</v>
      </c>
      <c r="B10" s="2" t="str">
        <f>"1928-05-30"</f>
        <v>1928-05-30</v>
      </c>
      <c r="C10">
        <v>15</v>
      </c>
      <c r="D10">
        <f t="shared" si="2"/>
        <v>31</v>
      </c>
      <c r="E10">
        <f t="shared" si="3"/>
        <v>9</v>
      </c>
      <c r="G10" t="str">
        <f t="shared" ref="G10:G20" si="4">"insert into game (matchid, matchdate, game_type, country) values (" &amp; A10 &amp; ", '" &amp; B10 &amp; "', " &amp; C10 &amp; ", " &amp; D10 &amp;  ");"</f>
        <v>insert into game (matchid, matchdate, game_type, country) values (86, '1928-05-30', 15, 31);</v>
      </c>
    </row>
    <row r="11" spans="1:7" x14ac:dyDescent="0.25">
      <c r="A11">
        <f t="shared" si="1"/>
        <v>87</v>
      </c>
      <c r="B11" s="2" t="str">
        <f>"1928-06-01"</f>
        <v>1928-06-01</v>
      </c>
      <c r="C11">
        <v>3</v>
      </c>
      <c r="D11">
        <f t="shared" si="2"/>
        <v>31</v>
      </c>
      <c r="E11">
        <f t="shared" si="3"/>
        <v>10</v>
      </c>
      <c r="G11" t="str">
        <f t="shared" si="4"/>
        <v>insert into game (matchid, matchdate, game_type, country) values (87, '1928-06-01', 3, 31);</v>
      </c>
    </row>
    <row r="12" spans="1:7" x14ac:dyDescent="0.25">
      <c r="A12">
        <f t="shared" si="1"/>
        <v>88</v>
      </c>
      <c r="B12" s="2" t="str">
        <f>"1928-06-02"</f>
        <v>1928-06-02</v>
      </c>
      <c r="C12">
        <v>3</v>
      </c>
      <c r="D12">
        <f t="shared" si="2"/>
        <v>31</v>
      </c>
      <c r="E12">
        <f t="shared" si="3"/>
        <v>11</v>
      </c>
      <c r="G12" t="str">
        <f t="shared" si="4"/>
        <v>insert into game (matchid, matchdate, game_type, country) values (88, '1928-06-02', 3, 31);</v>
      </c>
    </row>
    <row r="13" spans="1:7" x14ac:dyDescent="0.25">
      <c r="A13">
        <f t="shared" si="1"/>
        <v>89</v>
      </c>
      <c r="B13" s="2" t="str">
        <f>"1928-06-03"</f>
        <v>1928-06-03</v>
      </c>
      <c r="C13">
        <v>3</v>
      </c>
      <c r="D13">
        <f t="shared" si="2"/>
        <v>31</v>
      </c>
      <c r="E13">
        <f t="shared" si="3"/>
        <v>12</v>
      </c>
      <c r="G13" t="str">
        <f t="shared" si="4"/>
        <v>insert into game (matchid, matchdate, game_type, country) values (89, '1928-06-03', 3, 31);</v>
      </c>
    </row>
    <row r="14" spans="1:7" x14ac:dyDescent="0.25">
      <c r="A14">
        <f t="shared" si="1"/>
        <v>90</v>
      </c>
      <c r="B14" s="2" t="str">
        <f>"1928-06-04"</f>
        <v>1928-06-04</v>
      </c>
      <c r="C14">
        <v>3</v>
      </c>
      <c r="D14">
        <f t="shared" si="2"/>
        <v>31</v>
      </c>
      <c r="E14">
        <f t="shared" si="3"/>
        <v>13</v>
      </c>
      <c r="G14" t="str">
        <f t="shared" si="4"/>
        <v>insert into game (matchid, matchdate, game_type, country) values (90, '1928-06-04', 3, 31);</v>
      </c>
    </row>
    <row r="15" spans="1:7" x14ac:dyDescent="0.25">
      <c r="A15">
        <f t="shared" si="1"/>
        <v>91</v>
      </c>
      <c r="B15" s="2" t="str">
        <f>"1928-06-04"</f>
        <v>1928-06-04</v>
      </c>
      <c r="C15">
        <v>3</v>
      </c>
      <c r="D15">
        <f t="shared" si="2"/>
        <v>31</v>
      </c>
      <c r="E15">
        <f t="shared" si="3"/>
        <v>14</v>
      </c>
      <c r="G15" t="str">
        <f t="shared" si="4"/>
        <v>insert into game (matchid, matchdate, game_type, country) values (91, '1928-06-04', 3, 31);</v>
      </c>
    </row>
    <row r="16" spans="1:7" x14ac:dyDescent="0.25">
      <c r="A16">
        <f t="shared" si="1"/>
        <v>92</v>
      </c>
      <c r="B16" s="2" t="str">
        <f>"1928-06-06"</f>
        <v>1928-06-06</v>
      </c>
      <c r="C16">
        <v>4</v>
      </c>
      <c r="D16">
        <f t="shared" si="2"/>
        <v>31</v>
      </c>
      <c r="E16">
        <f t="shared" si="3"/>
        <v>15</v>
      </c>
      <c r="G16" t="str">
        <f t="shared" si="4"/>
        <v>insert into game (matchid, matchdate, game_type, country) values (92, '1928-06-06', 4, 31);</v>
      </c>
    </row>
    <row r="17" spans="1:7" x14ac:dyDescent="0.25">
      <c r="A17">
        <f t="shared" si="1"/>
        <v>93</v>
      </c>
      <c r="B17" s="2" t="str">
        <f>"1928-06-07"</f>
        <v>1928-06-07</v>
      </c>
      <c r="C17">
        <v>4</v>
      </c>
      <c r="D17">
        <f t="shared" si="2"/>
        <v>31</v>
      </c>
      <c r="E17">
        <f t="shared" si="3"/>
        <v>16</v>
      </c>
      <c r="G17" t="str">
        <f t="shared" si="4"/>
        <v>insert into game (matchid, matchdate, game_type, country) values (93, '1928-06-07', 4, 31);</v>
      </c>
    </row>
    <row r="18" spans="1:7" x14ac:dyDescent="0.25">
      <c r="A18">
        <f t="shared" si="1"/>
        <v>94</v>
      </c>
      <c r="B18" s="2" t="str">
        <f>"1928-06-09"</f>
        <v>1928-06-09</v>
      </c>
      <c r="C18">
        <v>13</v>
      </c>
      <c r="D18">
        <f t="shared" si="2"/>
        <v>31</v>
      </c>
      <c r="E18">
        <f t="shared" si="3"/>
        <v>17</v>
      </c>
      <c r="G18" t="str">
        <f t="shared" si="4"/>
        <v>insert into game (matchid, matchdate, game_type, country) values (94, '1928-06-09', 13, 31);</v>
      </c>
    </row>
    <row r="19" spans="1:7" x14ac:dyDescent="0.25">
      <c r="A19">
        <f t="shared" si="1"/>
        <v>95</v>
      </c>
      <c r="B19" s="2" t="str">
        <f>"1928-06-10"</f>
        <v>1928-06-10</v>
      </c>
      <c r="C19">
        <v>14</v>
      </c>
      <c r="D19">
        <f t="shared" si="2"/>
        <v>31</v>
      </c>
      <c r="E19">
        <f t="shared" si="3"/>
        <v>18</v>
      </c>
      <c r="G19" t="str">
        <f t="shared" si="4"/>
        <v>insert into game (matchid, matchdate, game_type, country) values (95, '1928-06-10', 14, 31);</v>
      </c>
    </row>
    <row r="20" spans="1:7" x14ac:dyDescent="0.25">
      <c r="A20">
        <f t="shared" si="1"/>
        <v>96</v>
      </c>
      <c r="B20" s="2" t="str">
        <f>"1928-06-13"</f>
        <v>1928-06-13</v>
      </c>
      <c r="C20">
        <v>14</v>
      </c>
      <c r="D20">
        <f t="shared" si="2"/>
        <v>31</v>
      </c>
      <c r="E20">
        <f t="shared" si="3"/>
        <v>19</v>
      </c>
      <c r="G20" t="str">
        <f t="shared" si="4"/>
        <v>insert into game (matchid, matchdate, game_type, country) values (96, '1928-06-13', 14, 31);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3">
        <f>'1924'!A131+ 1</f>
        <v>339</v>
      </c>
      <c r="B23" s="3">
        <f>A2</f>
        <v>78</v>
      </c>
      <c r="C23" s="3">
        <v>351</v>
      </c>
      <c r="D23" s="3">
        <v>4</v>
      </c>
      <c r="E23" s="3">
        <v>2</v>
      </c>
      <c r="F23" s="3">
        <v>2</v>
      </c>
      <c r="G23" s="3" t="str">
        <f t="shared" ref="G23:G86" si="5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(339, 78, 351, 4, 2, 2);</v>
      </c>
    </row>
    <row r="24" spans="1:7" x14ac:dyDescent="0.25">
      <c r="A24" s="3">
        <f>A23+1</f>
        <v>340</v>
      </c>
      <c r="B24" s="3">
        <f>B23</f>
        <v>78</v>
      </c>
      <c r="C24" s="3">
        <v>351</v>
      </c>
      <c r="D24" s="3">
        <v>2</v>
      </c>
      <c r="E24" s="3">
        <v>0</v>
      </c>
      <c r="F24" s="3">
        <v>1</v>
      </c>
      <c r="G24" s="3" t="str">
        <f t="shared" si="5"/>
        <v>insert into game_score (id, matchid, squad, goals, points, time_type) values (340, 78, 351, 2, 0, 1);</v>
      </c>
    </row>
    <row r="25" spans="1:7" x14ac:dyDescent="0.25">
      <c r="A25" s="3">
        <f t="shared" ref="A25:A88" si="6">A24+1</f>
        <v>341</v>
      </c>
      <c r="B25" s="3">
        <f>B23</f>
        <v>78</v>
      </c>
      <c r="C25" s="3">
        <v>56</v>
      </c>
      <c r="D25" s="3">
        <v>2</v>
      </c>
      <c r="E25" s="3">
        <v>0</v>
      </c>
      <c r="F25" s="3">
        <v>2</v>
      </c>
      <c r="G25" s="3" t="str">
        <f t="shared" si="5"/>
        <v>insert into game_score (id, matchid, squad, goals, points, time_type) values (341, 78, 56, 2, 0, 2);</v>
      </c>
    </row>
    <row r="26" spans="1:7" x14ac:dyDescent="0.25">
      <c r="A26" s="3">
        <f t="shared" si="6"/>
        <v>342</v>
      </c>
      <c r="B26" s="3">
        <f>B23</f>
        <v>78</v>
      </c>
      <c r="C26" s="3">
        <v>56</v>
      </c>
      <c r="D26" s="3">
        <v>2</v>
      </c>
      <c r="E26" s="3">
        <v>0</v>
      </c>
      <c r="F26" s="3">
        <v>1</v>
      </c>
      <c r="G26" s="3" t="str">
        <f t="shared" si="5"/>
        <v>insert into game_score (id, matchid, squad, goals, points, time_type) values (342, 78, 56, 2, 0, 1);</v>
      </c>
    </row>
    <row r="27" spans="1:7" x14ac:dyDescent="0.25">
      <c r="A27" s="4">
        <f t="shared" si="6"/>
        <v>343</v>
      </c>
      <c r="B27" s="4">
        <f>B23+1</f>
        <v>79</v>
      </c>
      <c r="C27" s="4">
        <v>352</v>
      </c>
      <c r="D27" s="4">
        <v>3</v>
      </c>
      <c r="E27" s="4">
        <v>0</v>
      </c>
      <c r="F27" s="4">
        <v>2</v>
      </c>
      <c r="G27" s="4" t="str">
        <f t="shared" si="5"/>
        <v>insert into game_score (id, matchid, squad, goals, points, time_type) values (343, 79, 352, 3, 0, 2);</v>
      </c>
    </row>
    <row r="28" spans="1:7" x14ac:dyDescent="0.25">
      <c r="A28" s="4">
        <f t="shared" si="6"/>
        <v>344</v>
      </c>
      <c r="B28" s="4">
        <f>B27</f>
        <v>79</v>
      </c>
      <c r="C28" s="4">
        <v>352</v>
      </c>
      <c r="D28" s="4">
        <v>3</v>
      </c>
      <c r="E28" s="4">
        <v>0</v>
      </c>
      <c r="F28" s="4">
        <v>1</v>
      </c>
      <c r="G28" s="4" t="str">
        <f t="shared" si="5"/>
        <v>insert into game_score (id, matchid, squad, goals, points, time_type) values (344, 79, 352, 3, 0, 1);</v>
      </c>
    </row>
    <row r="29" spans="1:7" x14ac:dyDescent="0.25">
      <c r="A29" s="4">
        <f t="shared" si="6"/>
        <v>345</v>
      </c>
      <c r="B29" s="4">
        <f>B27</f>
        <v>79</v>
      </c>
      <c r="C29" s="4">
        <v>32</v>
      </c>
      <c r="D29" s="4">
        <v>5</v>
      </c>
      <c r="E29" s="4">
        <v>2</v>
      </c>
      <c r="F29" s="4">
        <v>2</v>
      </c>
      <c r="G29" s="4" t="str">
        <f t="shared" si="5"/>
        <v>insert into game_score (id, matchid, squad, goals, points, time_type) values (345, 79, 32, 5, 2, 2);</v>
      </c>
    </row>
    <row r="30" spans="1:7" x14ac:dyDescent="0.25">
      <c r="A30" s="4">
        <f t="shared" si="6"/>
        <v>346</v>
      </c>
      <c r="B30" s="4">
        <f>B27</f>
        <v>79</v>
      </c>
      <c r="C30" s="4">
        <v>32</v>
      </c>
      <c r="D30" s="4">
        <v>3</v>
      </c>
      <c r="E30" s="4">
        <v>0</v>
      </c>
      <c r="F30" s="4">
        <v>1</v>
      </c>
      <c r="G30" s="4" t="str">
        <f t="shared" si="5"/>
        <v>insert into game_score (id, matchid, squad, goals, points, time_type) values (346, 79, 32, 3, 0, 1);</v>
      </c>
    </row>
    <row r="31" spans="1:7" x14ac:dyDescent="0.25">
      <c r="A31" s="3">
        <f t="shared" si="6"/>
        <v>347</v>
      </c>
      <c r="B31" s="3">
        <f>B27+1</f>
        <v>80</v>
      </c>
      <c r="C31" s="3">
        <v>41</v>
      </c>
      <c r="D31" s="3">
        <v>0</v>
      </c>
      <c r="E31" s="3">
        <v>0</v>
      </c>
      <c r="F31" s="3">
        <v>2</v>
      </c>
      <c r="G31" s="3" t="str">
        <f t="shared" si="5"/>
        <v>insert into game_score (id, matchid, squad, goals, points, time_type) values (347, 80, 41, 0, 0, 2);</v>
      </c>
    </row>
    <row r="32" spans="1:7" x14ac:dyDescent="0.25">
      <c r="A32" s="3">
        <f t="shared" si="6"/>
        <v>348</v>
      </c>
      <c r="B32" s="3">
        <f>B31</f>
        <v>80</v>
      </c>
      <c r="C32" s="3">
        <v>41</v>
      </c>
      <c r="D32" s="3">
        <v>0</v>
      </c>
      <c r="E32" s="3">
        <v>0</v>
      </c>
      <c r="F32" s="3">
        <v>1</v>
      </c>
      <c r="G32" s="3" t="str">
        <f t="shared" si="5"/>
        <v>insert into game_score (id, matchid, squad, goals, points, time_type) values (348, 80, 41, 0, 0, 1);</v>
      </c>
    </row>
    <row r="33" spans="1:7" x14ac:dyDescent="0.25">
      <c r="A33" s="3">
        <f t="shared" si="6"/>
        <v>349</v>
      </c>
      <c r="B33" s="3">
        <f>B31</f>
        <v>80</v>
      </c>
      <c r="C33" s="3">
        <v>49</v>
      </c>
      <c r="D33" s="3">
        <v>4</v>
      </c>
      <c r="E33" s="3">
        <v>2</v>
      </c>
      <c r="F33" s="3">
        <v>2</v>
      </c>
      <c r="G33" s="3" t="str">
        <f t="shared" si="5"/>
        <v>insert into game_score (id, matchid, squad, goals, points, time_type) values (349, 80, 49, 4, 2, 2);</v>
      </c>
    </row>
    <row r="34" spans="1:7" x14ac:dyDescent="0.25">
      <c r="A34" s="3">
        <f t="shared" si="6"/>
        <v>350</v>
      </c>
      <c r="B34" s="3">
        <f>B31</f>
        <v>80</v>
      </c>
      <c r="C34" s="3">
        <v>49</v>
      </c>
      <c r="D34" s="3">
        <v>2</v>
      </c>
      <c r="E34" s="3">
        <v>0</v>
      </c>
      <c r="F34" s="3">
        <v>1</v>
      </c>
      <c r="G34" s="3" t="str">
        <f t="shared" si="5"/>
        <v>insert into game_score (id, matchid, squad, goals, points, time_type) values (350, 80, 49, 2, 0, 1);</v>
      </c>
    </row>
    <row r="35" spans="1:7" x14ac:dyDescent="0.25">
      <c r="A35" s="4">
        <f t="shared" si="6"/>
        <v>351</v>
      </c>
      <c r="B35" s="4">
        <f>B31+1</f>
        <v>81</v>
      </c>
      <c r="C35" s="4">
        <v>90</v>
      </c>
      <c r="D35" s="6">
        <v>1</v>
      </c>
      <c r="E35" s="6">
        <v>0</v>
      </c>
      <c r="F35" s="4">
        <v>2</v>
      </c>
      <c r="G35" s="4" t="str">
        <f t="shared" si="5"/>
        <v>insert into game_score (id, matchid, squad, goals, points, time_type) values (351, 81, 90, 1, 0, 2);</v>
      </c>
    </row>
    <row r="36" spans="1:7" x14ac:dyDescent="0.25">
      <c r="A36" s="4">
        <f t="shared" si="6"/>
        <v>352</v>
      </c>
      <c r="B36" s="4">
        <f>B35</f>
        <v>81</v>
      </c>
      <c r="C36" s="4">
        <v>90</v>
      </c>
      <c r="D36" s="6">
        <v>0</v>
      </c>
      <c r="E36" s="6">
        <v>0</v>
      </c>
      <c r="F36" s="4">
        <v>1</v>
      </c>
      <c r="G36" s="4" t="str">
        <f t="shared" si="5"/>
        <v>insert into game_score (id, matchid, squad, goals, points, time_type) values (352, 81, 90, 0, 0, 1);</v>
      </c>
    </row>
    <row r="37" spans="1:7" x14ac:dyDescent="0.25">
      <c r="A37" s="4">
        <f t="shared" si="6"/>
        <v>353</v>
      </c>
      <c r="B37" s="4">
        <f>B35</f>
        <v>81</v>
      </c>
      <c r="C37" s="4">
        <v>20</v>
      </c>
      <c r="D37" s="6">
        <v>7</v>
      </c>
      <c r="E37" s="6">
        <v>2</v>
      </c>
      <c r="F37" s="4">
        <v>2</v>
      </c>
      <c r="G37" s="4" t="str">
        <f t="shared" si="5"/>
        <v>insert into game_score (id, matchid, squad, goals, points, time_type) values (353, 81, 20, 7, 2, 2);</v>
      </c>
    </row>
    <row r="38" spans="1:7" x14ac:dyDescent="0.25">
      <c r="A38" s="4">
        <f t="shared" si="6"/>
        <v>354</v>
      </c>
      <c r="B38" s="4">
        <f>B35</f>
        <v>81</v>
      </c>
      <c r="C38" s="4">
        <v>20</v>
      </c>
      <c r="D38" s="6">
        <v>2</v>
      </c>
      <c r="E38" s="6">
        <v>0</v>
      </c>
      <c r="F38" s="4">
        <v>1</v>
      </c>
      <c r="G38" s="4" t="str">
        <f t="shared" si="5"/>
        <v>insert into game_score (id, matchid, squad, goals, points, time_type) values (354, 81, 20, 2, 0, 1);</v>
      </c>
    </row>
    <row r="39" spans="1:7" x14ac:dyDescent="0.25">
      <c r="A39" s="3">
        <f t="shared" si="6"/>
        <v>355</v>
      </c>
      <c r="B39" s="3">
        <f>B35+1</f>
        <v>82</v>
      </c>
      <c r="C39" s="3">
        <v>33</v>
      </c>
      <c r="D39" s="5">
        <v>3</v>
      </c>
      <c r="E39" s="5">
        <v>0</v>
      </c>
      <c r="F39" s="3">
        <v>2</v>
      </c>
      <c r="G39" s="3" t="str">
        <f t="shared" si="5"/>
        <v>insert into game_score (id, matchid, squad, goals, points, time_type) values (355, 82, 33, 3, 0, 2);</v>
      </c>
    </row>
    <row r="40" spans="1:7" x14ac:dyDescent="0.25">
      <c r="A40" s="3">
        <f t="shared" si="6"/>
        <v>356</v>
      </c>
      <c r="B40" s="3">
        <f>B39</f>
        <v>82</v>
      </c>
      <c r="C40" s="3">
        <v>33</v>
      </c>
      <c r="D40" s="5">
        <v>2</v>
      </c>
      <c r="E40" s="5">
        <v>0</v>
      </c>
      <c r="F40" s="3">
        <v>1</v>
      </c>
      <c r="G40" s="3" t="str">
        <f t="shared" si="5"/>
        <v>insert into game_score (id, matchid, squad, goals, points, time_type) values (356, 82, 33, 2, 0, 1);</v>
      </c>
    </row>
    <row r="41" spans="1:7" x14ac:dyDescent="0.25">
      <c r="A41" s="3">
        <f t="shared" si="6"/>
        <v>357</v>
      </c>
      <c r="B41" s="3">
        <f>B39</f>
        <v>82</v>
      </c>
      <c r="C41" s="3">
        <v>39</v>
      </c>
      <c r="D41" s="5">
        <v>4</v>
      </c>
      <c r="E41" s="5">
        <v>2</v>
      </c>
      <c r="F41" s="3">
        <v>2</v>
      </c>
      <c r="G41" s="3" t="str">
        <f t="shared" si="5"/>
        <v>insert into game_score (id, matchid, squad, goals, points, time_type) values (357, 82, 39, 4, 2, 2);</v>
      </c>
    </row>
    <row r="42" spans="1:7" x14ac:dyDescent="0.25">
      <c r="A42" s="3">
        <f t="shared" si="6"/>
        <v>358</v>
      </c>
      <c r="B42" s="3">
        <f>B39</f>
        <v>82</v>
      </c>
      <c r="C42" s="3">
        <v>39</v>
      </c>
      <c r="D42" s="5">
        <v>3</v>
      </c>
      <c r="E42" s="5">
        <v>0</v>
      </c>
      <c r="F42" s="3">
        <v>1</v>
      </c>
      <c r="G42" s="3" t="str">
        <f t="shared" si="5"/>
        <v>insert into game_score (id, matchid, squad, goals, points, time_type) values (358, 82, 39, 3, 0, 1);</v>
      </c>
    </row>
    <row r="43" spans="1:7" x14ac:dyDescent="0.25">
      <c r="A43" s="4">
        <f t="shared" si="6"/>
        <v>359</v>
      </c>
      <c r="B43" s="4">
        <f>B39+1</f>
        <v>83</v>
      </c>
      <c r="C43" s="4">
        <v>38</v>
      </c>
      <c r="D43" s="6">
        <v>1</v>
      </c>
      <c r="E43" s="6">
        <v>0</v>
      </c>
      <c r="F43" s="4">
        <v>2</v>
      </c>
      <c r="G43" s="4" t="str">
        <f t="shared" si="5"/>
        <v>insert into game_score (id, matchid, squad, goals, points, time_type) values (359, 83, 38, 1, 0, 2);</v>
      </c>
    </row>
    <row r="44" spans="1:7" x14ac:dyDescent="0.25">
      <c r="A44" s="4">
        <f t="shared" si="6"/>
        <v>360</v>
      </c>
      <c r="B44" s="4">
        <f>B43</f>
        <v>83</v>
      </c>
      <c r="C44" s="4">
        <v>38</v>
      </c>
      <c r="D44" s="6">
        <v>1</v>
      </c>
      <c r="E44" s="6">
        <v>0</v>
      </c>
      <c r="F44" s="4">
        <v>1</v>
      </c>
      <c r="G44" s="4" t="str">
        <f t="shared" si="5"/>
        <v>insert into game_score (id, matchid, squad, goals, points, time_type) values (360, 83, 38, 1, 0, 1);</v>
      </c>
    </row>
    <row r="45" spans="1:7" x14ac:dyDescent="0.25">
      <c r="A45" s="4">
        <f t="shared" si="6"/>
        <v>361</v>
      </c>
      <c r="B45" s="4">
        <f>B43</f>
        <v>83</v>
      </c>
      <c r="C45" s="4">
        <v>351</v>
      </c>
      <c r="D45" s="6">
        <v>2</v>
      </c>
      <c r="E45" s="6">
        <v>2</v>
      </c>
      <c r="F45" s="4">
        <v>2</v>
      </c>
      <c r="G45" s="4" t="str">
        <f t="shared" si="5"/>
        <v>insert into game_score (id, matchid, squad, goals, points, time_type) values (361, 83, 351, 2, 2, 2);</v>
      </c>
    </row>
    <row r="46" spans="1:7" x14ac:dyDescent="0.25">
      <c r="A46" s="4">
        <f t="shared" si="6"/>
        <v>362</v>
      </c>
      <c r="B46" s="4">
        <f>B43</f>
        <v>83</v>
      </c>
      <c r="C46" s="4">
        <v>351</v>
      </c>
      <c r="D46" s="6">
        <v>1</v>
      </c>
      <c r="E46" s="6">
        <v>0</v>
      </c>
      <c r="F46" s="4">
        <v>1</v>
      </c>
      <c r="G46" s="4" t="str">
        <f t="shared" si="5"/>
        <v>insert into game_score (id, matchid, squad, goals, points, time_type) values (362, 83, 351, 1, 0, 1);</v>
      </c>
    </row>
    <row r="47" spans="1:7" x14ac:dyDescent="0.25">
      <c r="A47" s="3">
        <f t="shared" si="6"/>
        <v>363</v>
      </c>
      <c r="B47" s="3">
        <f>B43+1</f>
        <v>84</v>
      </c>
      <c r="C47" s="3">
        <v>54</v>
      </c>
      <c r="D47" s="5">
        <v>11</v>
      </c>
      <c r="E47" s="5">
        <v>2</v>
      </c>
      <c r="F47" s="3">
        <v>2</v>
      </c>
      <c r="G47" s="3" t="str">
        <f t="shared" si="5"/>
        <v>insert into game_score (id, matchid, squad, goals, points, time_type) values (363, 84, 54, 11, 2, 2);</v>
      </c>
    </row>
    <row r="48" spans="1:7" x14ac:dyDescent="0.25">
      <c r="A48" s="3">
        <f t="shared" si="6"/>
        <v>364</v>
      </c>
      <c r="B48" s="3">
        <f>B47</f>
        <v>84</v>
      </c>
      <c r="C48" s="3">
        <v>54</v>
      </c>
      <c r="D48" s="5">
        <v>4</v>
      </c>
      <c r="E48" s="5">
        <v>0</v>
      </c>
      <c r="F48" s="3">
        <v>1</v>
      </c>
      <c r="G48" s="3" t="str">
        <f t="shared" si="5"/>
        <v>insert into game_score (id, matchid, squad, goals, points, time_type) values (364, 84, 54, 4, 0, 1);</v>
      </c>
    </row>
    <row r="49" spans="1:7" x14ac:dyDescent="0.25">
      <c r="A49" s="3">
        <f t="shared" si="6"/>
        <v>365</v>
      </c>
      <c r="B49" s="3">
        <f>B47</f>
        <v>84</v>
      </c>
      <c r="C49" s="3">
        <v>1</v>
      </c>
      <c r="D49" s="5">
        <v>2</v>
      </c>
      <c r="E49" s="5">
        <v>0</v>
      </c>
      <c r="F49" s="3">
        <v>2</v>
      </c>
      <c r="G49" s="3" t="str">
        <f t="shared" si="5"/>
        <v>insert into game_score (id, matchid, squad, goals, points, time_type) values (365, 84, 1, 2, 0, 2);</v>
      </c>
    </row>
    <row r="50" spans="1:7" x14ac:dyDescent="0.25">
      <c r="A50" s="3">
        <f t="shared" si="6"/>
        <v>366</v>
      </c>
      <c r="B50" s="3">
        <f>B47</f>
        <v>84</v>
      </c>
      <c r="C50" s="3">
        <v>1</v>
      </c>
      <c r="D50" s="5">
        <v>0</v>
      </c>
      <c r="E50" s="5">
        <v>0</v>
      </c>
      <c r="F50" s="3">
        <v>1</v>
      </c>
      <c r="G50" s="3" t="str">
        <f t="shared" si="5"/>
        <v>insert into game_score (id, matchid, squad, goals, points, time_type) values (366, 84, 1, 0, 0, 1);</v>
      </c>
    </row>
    <row r="51" spans="1:7" x14ac:dyDescent="0.25">
      <c r="A51" s="4">
        <f t="shared" si="6"/>
        <v>367</v>
      </c>
      <c r="B51" s="4">
        <f>B47+1</f>
        <v>85</v>
      </c>
      <c r="C51" s="4">
        <v>34</v>
      </c>
      <c r="D51" s="6">
        <v>7</v>
      </c>
      <c r="E51" s="6">
        <v>2</v>
      </c>
      <c r="F51" s="4">
        <v>2</v>
      </c>
      <c r="G51" s="4" t="str">
        <f t="shared" si="5"/>
        <v>insert into game_score (id, matchid, squad, goals, points, time_type) values (367, 85, 34, 7, 2, 2);</v>
      </c>
    </row>
    <row r="52" spans="1:7" x14ac:dyDescent="0.25">
      <c r="A52" s="4">
        <f t="shared" si="6"/>
        <v>368</v>
      </c>
      <c r="B52" s="4">
        <f>B51</f>
        <v>85</v>
      </c>
      <c r="C52" s="4">
        <v>34</v>
      </c>
      <c r="D52" s="6">
        <v>3</v>
      </c>
      <c r="E52" s="6">
        <v>0</v>
      </c>
      <c r="F52" s="4">
        <v>1</v>
      </c>
      <c r="G52" s="4" t="str">
        <f t="shared" si="5"/>
        <v>insert into game_score (id, matchid, squad, goals, points, time_type) values (368, 85, 34, 3, 0, 1);</v>
      </c>
    </row>
    <row r="53" spans="1:7" x14ac:dyDescent="0.25">
      <c r="A53" s="4">
        <f t="shared" si="6"/>
        <v>369</v>
      </c>
      <c r="B53" s="4">
        <f>B51</f>
        <v>85</v>
      </c>
      <c r="C53" s="4">
        <v>52</v>
      </c>
      <c r="D53" s="6">
        <v>1</v>
      </c>
      <c r="E53" s="6">
        <v>0</v>
      </c>
      <c r="F53" s="4">
        <v>2</v>
      </c>
      <c r="G53" s="4" t="str">
        <f t="shared" si="5"/>
        <v>insert into game_score (id, matchid, squad, goals, points, time_type) values (369, 85, 52, 1, 0, 2);</v>
      </c>
    </row>
    <row r="54" spans="1:7" x14ac:dyDescent="0.25">
      <c r="A54" s="4">
        <f t="shared" si="6"/>
        <v>370</v>
      </c>
      <c r="B54" s="4">
        <f>B51</f>
        <v>85</v>
      </c>
      <c r="C54" s="4">
        <v>52</v>
      </c>
      <c r="D54" s="6">
        <v>0</v>
      </c>
      <c r="E54" s="6">
        <v>0</v>
      </c>
      <c r="F54" s="4">
        <v>1</v>
      </c>
      <c r="G54" s="4" t="str">
        <f t="shared" si="5"/>
        <v>insert into game_score (id, matchid, squad, goals, points, time_type) values (370, 85, 52, 0, 0, 1);</v>
      </c>
    </row>
    <row r="55" spans="1:7" x14ac:dyDescent="0.25">
      <c r="A55" s="3">
        <f t="shared" si="6"/>
        <v>371</v>
      </c>
      <c r="B55" s="3">
        <f>B51+1</f>
        <v>86</v>
      </c>
      <c r="C55" s="3">
        <v>31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(371, 86, 31, 0, 0, 2);</v>
      </c>
    </row>
    <row r="56" spans="1:7" x14ac:dyDescent="0.25">
      <c r="A56" s="3">
        <f t="shared" si="6"/>
        <v>372</v>
      </c>
      <c r="B56" s="3">
        <f>B55</f>
        <v>86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(372, 86, 31, 0, 0, 1);</v>
      </c>
    </row>
    <row r="57" spans="1:7" x14ac:dyDescent="0.25">
      <c r="A57" s="3">
        <f t="shared" si="6"/>
        <v>373</v>
      </c>
      <c r="B57" s="3">
        <f>B55</f>
        <v>86</v>
      </c>
      <c r="C57" s="3">
        <v>598</v>
      </c>
      <c r="D57" s="5">
        <v>2</v>
      </c>
      <c r="E57" s="5">
        <v>2</v>
      </c>
      <c r="F57" s="3">
        <v>2</v>
      </c>
      <c r="G57" s="3" t="str">
        <f t="shared" si="5"/>
        <v>insert into game_score (id, matchid, squad, goals, points, time_type) values (373, 86, 598, 2, 2, 2);</v>
      </c>
    </row>
    <row r="58" spans="1:7" x14ac:dyDescent="0.25">
      <c r="A58" s="3">
        <f t="shared" si="6"/>
        <v>374</v>
      </c>
      <c r="B58" s="3">
        <f>B55</f>
        <v>86</v>
      </c>
      <c r="C58" s="3">
        <v>598</v>
      </c>
      <c r="D58" s="5">
        <v>1</v>
      </c>
      <c r="E58" s="5">
        <v>0</v>
      </c>
      <c r="F58" s="3">
        <v>1</v>
      </c>
      <c r="G58" s="3" t="str">
        <f t="shared" si="5"/>
        <v>insert into game_score (id, matchid, squad, goals, points, time_type) values (374, 86, 598, 1, 0, 1);</v>
      </c>
    </row>
    <row r="59" spans="1:7" x14ac:dyDescent="0.25">
      <c r="A59" s="4">
        <f t="shared" si="6"/>
        <v>375</v>
      </c>
      <c r="B59" s="4">
        <f>B55+1</f>
        <v>87</v>
      </c>
      <c r="C59" s="4">
        <v>39</v>
      </c>
      <c r="D59" s="6">
        <v>1</v>
      </c>
      <c r="E59" s="6">
        <v>0</v>
      </c>
      <c r="F59" s="4">
        <v>2</v>
      </c>
      <c r="G59" s="4" t="str">
        <f t="shared" si="5"/>
        <v>insert into game_score (id, matchid, squad, goals, points, time_type) values (375, 87, 39, 1, 0, 2);</v>
      </c>
    </row>
    <row r="60" spans="1:7" x14ac:dyDescent="0.25">
      <c r="A60" s="4">
        <f t="shared" si="6"/>
        <v>376</v>
      </c>
      <c r="B60" s="4">
        <f>B59</f>
        <v>87</v>
      </c>
      <c r="C60" s="4">
        <v>39</v>
      </c>
      <c r="D60" s="6">
        <v>0</v>
      </c>
      <c r="E60" s="6">
        <v>0</v>
      </c>
      <c r="F60" s="4">
        <v>1</v>
      </c>
      <c r="G60" s="4" t="str">
        <f t="shared" si="5"/>
        <v>insert into game_score (id, matchid, squad, goals, points, time_type) values (376, 87, 39, 0, 0, 1);</v>
      </c>
    </row>
    <row r="61" spans="1:7" x14ac:dyDescent="0.25">
      <c r="A61" s="4">
        <f t="shared" si="6"/>
        <v>377</v>
      </c>
      <c r="B61" s="4">
        <f>B59</f>
        <v>87</v>
      </c>
      <c r="C61" s="4">
        <v>34</v>
      </c>
      <c r="D61" s="6">
        <v>1</v>
      </c>
      <c r="E61" s="6">
        <v>0</v>
      </c>
      <c r="F61" s="4">
        <v>2</v>
      </c>
      <c r="G61" s="4" t="str">
        <f t="shared" si="5"/>
        <v>insert into game_score (id, matchid, squad, goals, points, time_type) values (377, 87, 34, 1, 0, 2);</v>
      </c>
    </row>
    <row r="62" spans="1:7" x14ac:dyDescent="0.25">
      <c r="A62" s="4">
        <f t="shared" si="6"/>
        <v>378</v>
      </c>
      <c r="B62" s="4">
        <f>B59</f>
        <v>87</v>
      </c>
      <c r="C62" s="4">
        <v>34</v>
      </c>
      <c r="D62" s="6">
        <v>1</v>
      </c>
      <c r="E62" s="6">
        <v>0</v>
      </c>
      <c r="F62" s="4">
        <v>1</v>
      </c>
      <c r="G62" s="4" t="str">
        <f t="shared" si="5"/>
        <v>insert into game_score (id, matchid, squad, goals, points, time_type) values (378, 87, 34, 1, 0, 1);</v>
      </c>
    </row>
    <row r="63" spans="1:7" x14ac:dyDescent="0.25">
      <c r="A63" s="4">
        <f t="shared" si="6"/>
        <v>379</v>
      </c>
      <c r="B63" s="4">
        <f>B60</f>
        <v>87</v>
      </c>
      <c r="C63" s="4">
        <v>39</v>
      </c>
      <c r="D63" s="6">
        <v>1</v>
      </c>
      <c r="E63" s="6">
        <v>1</v>
      </c>
      <c r="F63" s="4">
        <v>4</v>
      </c>
      <c r="G63" s="4" t="str">
        <f t="shared" si="5"/>
        <v>insert into game_score (id, matchid, squad, goals, points, time_type) values (379, 87, 39, 1, 1, 4);</v>
      </c>
    </row>
    <row r="64" spans="1:7" x14ac:dyDescent="0.25">
      <c r="A64" s="4">
        <f t="shared" si="6"/>
        <v>380</v>
      </c>
      <c r="B64" s="4">
        <f>B61</f>
        <v>87</v>
      </c>
      <c r="C64" s="4">
        <v>39</v>
      </c>
      <c r="D64" s="6">
        <v>1</v>
      </c>
      <c r="E64" s="6">
        <v>0</v>
      </c>
      <c r="F64" s="4">
        <v>3</v>
      </c>
      <c r="G64" s="4" t="str">
        <f t="shared" si="5"/>
        <v>insert into game_score (id, matchid, squad, goals, points, time_type) values (380, 87, 39, 1, 0, 3);</v>
      </c>
    </row>
    <row r="65" spans="1:7" x14ac:dyDescent="0.25">
      <c r="A65" s="4">
        <f t="shared" si="6"/>
        <v>381</v>
      </c>
      <c r="B65" s="4">
        <f>B62</f>
        <v>87</v>
      </c>
      <c r="C65" s="4">
        <v>34</v>
      </c>
      <c r="D65" s="6">
        <v>1</v>
      </c>
      <c r="E65" s="6">
        <v>1</v>
      </c>
      <c r="F65" s="4">
        <v>4</v>
      </c>
      <c r="G65" s="4" t="str">
        <f t="shared" si="5"/>
        <v>insert into game_score (id, matchid, squad, goals, points, time_type) values (381, 87, 34, 1, 1, 4);</v>
      </c>
    </row>
    <row r="66" spans="1:7" x14ac:dyDescent="0.25">
      <c r="A66" s="4">
        <f t="shared" si="6"/>
        <v>382</v>
      </c>
      <c r="B66" s="4">
        <f>B63</f>
        <v>87</v>
      </c>
      <c r="C66" s="4">
        <v>34</v>
      </c>
      <c r="D66" s="6">
        <v>1</v>
      </c>
      <c r="E66" s="6">
        <v>0</v>
      </c>
      <c r="F66" s="4">
        <v>3</v>
      </c>
      <c r="G66" s="4" t="str">
        <f t="shared" si="5"/>
        <v>insert into game_score (id, matchid, squad, goals, points, time_type) values (382, 87, 34, 1, 0, 3);</v>
      </c>
    </row>
    <row r="67" spans="1:7" x14ac:dyDescent="0.25">
      <c r="A67" s="3">
        <f t="shared" si="6"/>
        <v>383</v>
      </c>
      <c r="B67" s="3">
        <f>B59+1</f>
        <v>88</v>
      </c>
      <c r="C67" s="3">
        <v>54</v>
      </c>
      <c r="D67" s="5">
        <v>6</v>
      </c>
      <c r="E67" s="5">
        <v>2</v>
      </c>
      <c r="F67" s="3">
        <v>2</v>
      </c>
      <c r="G67" s="3" t="str">
        <f t="shared" si="5"/>
        <v>insert into game_score (id, matchid, squad, goals, points, time_type) values (383, 88, 54, 6, 2, 2);</v>
      </c>
    </row>
    <row r="68" spans="1:7" x14ac:dyDescent="0.25">
      <c r="A68" s="3">
        <f t="shared" si="6"/>
        <v>384</v>
      </c>
      <c r="B68" s="3">
        <f>B67</f>
        <v>88</v>
      </c>
      <c r="C68" s="3">
        <v>54</v>
      </c>
      <c r="D68" s="5">
        <v>3</v>
      </c>
      <c r="E68" s="5">
        <v>0</v>
      </c>
      <c r="F68" s="3">
        <v>1</v>
      </c>
      <c r="G68" s="3" t="str">
        <f t="shared" si="5"/>
        <v>insert into game_score (id, matchid, squad, goals, points, time_type) values (384, 88, 54, 3, 0, 1);</v>
      </c>
    </row>
    <row r="69" spans="1:7" x14ac:dyDescent="0.25">
      <c r="A69" s="3">
        <f t="shared" si="6"/>
        <v>385</v>
      </c>
      <c r="B69" s="3">
        <f>B67</f>
        <v>88</v>
      </c>
      <c r="C69" s="3">
        <v>32</v>
      </c>
      <c r="D69" s="5">
        <v>3</v>
      </c>
      <c r="E69" s="5">
        <v>0</v>
      </c>
      <c r="F69" s="3">
        <v>2</v>
      </c>
      <c r="G69" s="3" t="str">
        <f t="shared" si="5"/>
        <v>insert into game_score (id, matchid, squad, goals, points, time_type) values (385, 88, 32, 3, 0, 2);</v>
      </c>
    </row>
    <row r="70" spans="1:7" x14ac:dyDescent="0.25">
      <c r="A70" s="3">
        <f t="shared" si="6"/>
        <v>386</v>
      </c>
      <c r="B70" s="3">
        <f>B67</f>
        <v>88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(386, 88, 32, 2, 0, 1);</v>
      </c>
    </row>
    <row r="71" spans="1:7" x14ac:dyDescent="0.25">
      <c r="A71" s="4">
        <f t="shared" si="6"/>
        <v>387</v>
      </c>
      <c r="B71" s="4">
        <f>B67+1</f>
        <v>89</v>
      </c>
      <c r="C71" s="4">
        <v>49</v>
      </c>
      <c r="D71" s="6">
        <v>1</v>
      </c>
      <c r="E71" s="6">
        <v>0</v>
      </c>
      <c r="F71" s="4">
        <v>2</v>
      </c>
      <c r="G71" s="4" t="str">
        <f t="shared" si="5"/>
        <v>insert into game_score (id, matchid, squad, goals, points, time_type) values (387, 89, 49, 1, 0, 2);</v>
      </c>
    </row>
    <row r="72" spans="1:7" x14ac:dyDescent="0.25">
      <c r="A72" s="4">
        <f t="shared" si="6"/>
        <v>388</v>
      </c>
      <c r="B72" s="4">
        <f>B71</f>
        <v>89</v>
      </c>
      <c r="C72" s="4">
        <v>49</v>
      </c>
      <c r="D72" s="6">
        <v>0</v>
      </c>
      <c r="E72" s="6">
        <v>0</v>
      </c>
      <c r="F72" s="4">
        <v>1</v>
      </c>
      <c r="G72" s="4" t="str">
        <f t="shared" si="5"/>
        <v>insert into game_score (id, matchid, squad, goals, points, time_type) values (388, 89, 49, 0, 0, 1);</v>
      </c>
    </row>
    <row r="73" spans="1:7" x14ac:dyDescent="0.25">
      <c r="A73" s="4">
        <f t="shared" si="6"/>
        <v>389</v>
      </c>
      <c r="B73" s="4">
        <f>B71</f>
        <v>89</v>
      </c>
      <c r="C73" s="4">
        <v>598</v>
      </c>
      <c r="D73" s="6">
        <v>4</v>
      </c>
      <c r="E73" s="6">
        <v>2</v>
      </c>
      <c r="F73" s="4">
        <v>2</v>
      </c>
      <c r="G73" s="4" t="str">
        <f t="shared" si="5"/>
        <v>insert into game_score (id, matchid, squad, goals, points, time_type) values (389, 89, 598, 4, 2, 2);</v>
      </c>
    </row>
    <row r="74" spans="1:7" x14ac:dyDescent="0.25">
      <c r="A74" s="4">
        <f>A73+1</f>
        <v>390</v>
      </c>
      <c r="B74" s="4">
        <f>B71</f>
        <v>89</v>
      </c>
      <c r="C74" s="4">
        <v>598</v>
      </c>
      <c r="D74" s="6">
        <v>2</v>
      </c>
      <c r="E74" s="6">
        <v>0</v>
      </c>
      <c r="F74" s="4">
        <v>1</v>
      </c>
      <c r="G74" s="4" t="str">
        <f t="shared" si="5"/>
        <v>insert into game_score (id, matchid, squad, goals, points, time_type) values (390, 89, 598, 2, 0, 1);</v>
      </c>
    </row>
    <row r="75" spans="1:7" x14ac:dyDescent="0.25">
      <c r="A75" s="3">
        <f t="shared" si="6"/>
        <v>391</v>
      </c>
      <c r="B75" s="3">
        <f>B71+1</f>
        <v>90</v>
      </c>
      <c r="C75" s="3">
        <v>351</v>
      </c>
      <c r="D75" s="5">
        <v>1</v>
      </c>
      <c r="E75" s="5">
        <v>0</v>
      </c>
      <c r="F75" s="3">
        <v>2</v>
      </c>
      <c r="G75" s="3" t="str">
        <f t="shared" si="5"/>
        <v>insert into game_score (id, matchid, squad, goals, points, time_type) values (391, 90, 351, 1, 0, 2);</v>
      </c>
    </row>
    <row r="76" spans="1:7" x14ac:dyDescent="0.25">
      <c r="A76" s="3">
        <f t="shared" si="6"/>
        <v>392</v>
      </c>
      <c r="B76" s="3">
        <f>B75</f>
        <v>90</v>
      </c>
      <c r="C76" s="3">
        <v>351</v>
      </c>
      <c r="D76" s="5">
        <v>0</v>
      </c>
      <c r="E76" s="5">
        <v>0</v>
      </c>
      <c r="F76" s="3">
        <v>1</v>
      </c>
      <c r="G76" s="3" t="str">
        <f t="shared" si="5"/>
        <v>insert into game_score (id, matchid, squad, goals, points, time_type) values (392, 90, 351, 0, 0, 1);</v>
      </c>
    </row>
    <row r="77" spans="1:7" x14ac:dyDescent="0.25">
      <c r="A77" s="3">
        <f t="shared" si="6"/>
        <v>393</v>
      </c>
      <c r="B77" s="3">
        <f>B75</f>
        <v>90</v>
      </c>
      <c r="C77" s="3">
        <v>20</v>
      </c>
      <c r="D77" s="5">
        <v>2</v>
      </c>
      <c r="E77" s="5">
        <v>2</v>
      </c>
      <c r="F77" s="3">
        <v>2</v>
      </c>
      <c r="G77" s="3" t="str">
        <f t="shared" si="5"/>
        <v>insert into game_score (id, matchid, squad, goals, points, time_type) values (393, 90, 20, 2, 2, 2);</v>
      </c>
    </row>
    <row r="78" spans="1:7" x14ac:dyDescent="0.25">
      <c r="A78" s="3">
        <f t="shared" si="6"/>
        <v>394</v>
      </c>
      <c r="B78" s="3">
        <f>B75</f>
        <v>90</v>
      </c>
      <c r="C78" s="3">
        <v>20</v>
      </c>
      <c r="D78" s="5">
        <v>1</v>
      </c>
      <c r="E78" s="5">
        <v>0</v>
      </c>
      <c r="F78" s="3">
        <v>1</v>
      </c>
      <c r="G78" s="3" t="str">
        <f t="shared" si="5"/>
        <v>insert into game_score (id, matchid, squad, goals, points, time_type) values (394, 90, 20, 1, 0, 1);</v>
      </c>
    </row>
    <row r="79" spans="1:7" x14ac:dyDescent="0.25">
      <c r="A79" s="4">
        <f t="shared" si="6"/>
        <v>395</v>
      </c>
      <c r="B79" s="4">
        <f>B75+1</f>
        <v>91</v>
      </c>
      <c r="C79" s="4">
        <v>39</v>
      </c>
      <c r="D79" s="6">
        <v>7</v>
      </c>
      <c r="E79" s="6">
        <v>2</v>
      </c>
      <c r="F79" s="4">
        <v>2</v>
      </c>
      <c r="G79" s="4" t="str">
        <f t="shared" si="5"/>
        <v>insert into game_score (id, matchid, squad, goals, points, time_type) values (395, 91, 39, 7, 2, 2);</v>
      </c>
    </row>
    <row r="80" spans="1:7" x14ac:dyDescent="0.25">
      <c r="A80" s="4">
        <f t="shared" si="6"/>
        <v>396</v>
      </c>
      <c r="B80" s="4">
        <f>B79</f>
        <v>91</v>
      </c>
      <c r="C80" s="4">
        <v>39</v>
      </c>
      <c r="D80" s="6">
        <v>4</v>
      </c>
      <c r="E80" s="6">
        <v>0</v>
      </c>
      <c r="F80" s="4">
        <v>1</v>
      </c>
      <c r="G80" s="4" t="str">
        <f t="shared" si="5"/>
        <v>insert into game_score (id, matchid, squad, goals, points, time_type) values (396, 91, 39, 4, 0, 1);</v>
      </c>
    </row>
    <row r="81" spans="1:7" x14ac:dyDescent="0.25">
      <c r="A81" s="4">
        <f t="shared" si="6"/>
        <v>397</v>
      </c>
      <c r="B81" s="4">
        <f>B79</f>
        <v>91</v>
      </c>
      <c r="C81" s="4">
        <v>34</v>
      </c>
      <c r="D81" s="6">
        <v>1</v>
      </c>
      <c r="E81" s="6">
        <v>0</v>
      </c>
      <c r="F81" s="4">
        <v>2</v>
      </c>
      <c r="G81" s="4" t="str">
        <f t="shared" si="5"/>
        <v>insert into game_score (id, matchid, squad, goals, points, time_type) values (397, 91, 34, 1, 0, 2);</v>
      </c>
    </row>
    <row r="82" spans="1:7" x14ac:dyDescent="0.25">
      <c r="A82" s="4">
        <f t="shared" si="6"/>
        <v>398</v>
      </c>
      <c r="B82" s="4">
        <f>B79</f>
        <v>91</v>
      </c>
      <c r="C82" s="4">
        <v>34</v>
      </c>
      <c r="D82" s="6">
        <v>0</v>
      </c>
      <c r="E82" s="6">
        <v>0</v>
      </c>
      <c r="F82" s="4">
        <v>1</v>
      </c>
      <c r="G82" s="4" t="str">
        <f t="shared" si="5"/>
        <v>insert into game_score (id, matchid, squad, goals, points, time_type) values (398, 91, 34, 0, 0, 1);</v>
      </c>
    </row>
    <row r="83" spans="1:7" x14ac:dyDescent="0.25">
      <c r="A83" s="3">
        <f t="shared" si="6"/>
        <v>399</v>
      </c>
      <c r="B83" s="3">
        <f>B79+1</f>
        <v>92</v>
      </c>
      <c r="C83" s="3">
        <v>54</v>
      </c>
      <c r="D83" s="5">
        <v>6</v>
      </c>
      <c r="E83" s="5">
        <v>2</v>
      </c>
      <c r="F83" s="3">
        <v>2</v>
      </c>
      <c r="G83" s="3" t="str">
        <f t="shared" si="5"/>
        <v>insert into game_score (id, matchid, squad, goals, points, time_type) values (399, 92, 54, 6, 2, 2);</v>
      </c>
    </row>
    <row r="84" spans="1:7" x14ac:dyDescent="0.25">
      <c r="A84" s="3">
        <f t="shared" si="6"/>
        <v>400</v>
      </c>
      <c r="B84" s="3">
        <f>B83</f>
        <v>92</v>
      </c>
      <c r="C84" s="3">
        <v>54</v>
      </c>
      <c r="D84" s="5">
        <v>3</v>
      </c>
      <c r="E84" s="5">
        <v>0</v>
      </c>
      <c r="F84" s="3">
        <v>1</v>
      </c>
      <c r="G84" s="3" t="str">
        <f t="shared" si="5"/>
        <v>insert into game_score (id, matchid, squad, goals, points, time_type) values (400, 92, 54, 3, 0, 1);</v>
      </c>
    </row>
    <row r="85" spans="1:7" x14ac:dyDescent="0.25">
      <c r="A85" s="3">
        <f t="shared" si="6"/>
        <v>401</v>
      </c>
      <c r="B85" s="3">
        <f>B83</f>
        <v>92</v>
      </c>
      <c r="C85" s="3">
        <v>20</v>
      </c>
      <c r="D85" s="5">
        <v>0</v>
      </c>
      <c r="E85" s="5">
        <v>0</v>
      </c>
      <c r="F85" s="3">
        <v>2</v>
      </c>
      <c r="G85" s="3" t="str">
        <f t="shared" si="5"/>
        <v>insert into game_score (id, matchid, squad, goals, points, time_type) values (401, 92, 20, 0, 0, 2);</v>
      </c>
    </row>
    <row r="86" spans="1:7" x14ac:dyDescent="0.25">
      <c r="A86" s="3">
        <f t="shared" si="6"/>
        <v>402</v>
      </c>
      <c r="B86" s="3">
        <f>B83</f>
        <v>92</v>
      </c>
      <c r="C86" s="3">
        <v>20</v>
      </c>
      <c r="D86" s="5">
        <v>0</v>
      </c>
      <c r="E86" s="5">
        <v>0</v>
      </c>
      <c r="F86" s="3">
        <v>1</v>
      </c>
      <c r="G86" s="3" t="str">
        <f t="shared" si="5"/>
        <v>insert into game_score (id, matchid, squad, goals, points, time_type) values (402, 92, 20, 0, 0, 1);</v>
      </c>
    </row>
    <row r="87" spans="1:7" x14ac:dyDescent="0.25">
      <c r="A87" s="4">
        <f t="shared" si="6"/>
        <v>403</v>
      </c>
      <c r="B87" s="4">
        <f>B83+1</f>
        <v>93</v>
      </c>
      <c r="C87" s="4">
        <v>39</v>
      </c>
      <c r="D87" s="6">
        <v>2</v>
      </c>
      <c r="E87" s="6">
        <v>0</v>
      </c>
      <c r="F87" s="4">
        <v>2</v>
      </c>
      <c r="G87" s="4" t="str">
        <f t="shared" ref="G87:G106" si="7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(403, 93, 39, 2, 0, 2);</v>
      </c>
    </row>
    <row r="88" spans="1:7" x14ac:dyDescent="0.25">
      <c r="A88" s="4">
        <f t="shared" si="6"/>
        <v>404</v>
      </c>
      <c r="B88" s="4">
        <f>B87</f>
        <v>93</v>
      </c>
      <c r="C88" s="4">
        <v>39</v>
      </c>
      <c r="D88" s="6">
        <v>1</v>
      </c>
      <c r="E88" s="6">
        <v>0</v>
      </c>
      <c r="F88" s="4">
        <v>1</v>
      </c>
      <c r="G88" s="4" t="str">
        <f t="shared" si="7"/>
        <v>insert into game_score (id, matchid, squad, goals, points, time_type) values (404, 93, 39, 1, 0, 1);</v>
      </c>
    </row>
    <row r="89" spans="1:7" x14ac:dyDescent="0.25">
      <c r="A89" s="4">
        <f t="shared" ref="A89:A106" si="8">A88+1</f>
        <v>405</v>
      </c>
      <c r="B89" s="4">
        <f>B87</f>
        <v>93</v>
      </c>
      <c r="C89" s="4">
        <v>598</v>
      </c>
      <c r="D89" s="6">
        <v>3</v>
      </c>
      <c r="E89" s="6">
        <v>2</v>
      </c>
      <c r="F89" s="4">
        <v>2</v>
      </c>
      <c r="G89" s="4" t="str">
        <f t="shared" si="7"/>
        <v>insert into game_score (id, matchid, squad, goals, points, time_type) values (405, 93, 598, 3, 2, 2);</v>
      </c>
    </row>
    <row r="90" spans="1:7" x14ac:dyDescent="0.25">
      <c r="A90" s="4">
        <f t="shared" si="8"/>
        <v>406</v>
      </c>
      <c r="B90" s="4">
        <f>B87</f>
        <v>93</v>
      </c>
      <c r="C90" s="4">
        <v>598</v>
      </c>
      <c r="D90" s="6">
        <v>3</v>
      </c>
      <c r="E90" s="6">
        <v>0</v>
      </c>
      <c r="F90" s="4">
        <v>1</v>
      </c>
      <c r="G90" s="4" t="str">
        <f t="shared" si="7"/>
        <v>insert into game_score (id, matchid, squad, goals, points, time_type) values (406, 93, 598, 3, 0, 1);</v>
      </c>
    </row>
    <row r="91" spans="1:7" x14ac:dyDescent="0.25">
      <c r="A91" s="3">
        <f t="shared" si="8"/>
        <v>407</v>
      </c>
      <c r="B91" s="3">
        <f>B87+1</f>
        <v>94</v>
      </c>
      <c r="C91" s="3">
        <v>39</v>
      </c>
      <c r="D91" s="5">
        <v>11</v>
      </c>
      <c r="E91" s="5">
        <v>2</v>
      </c>
      <c r="F91" s="3">
        <v>2</v>
      </c>
      <c r="G91" s="3" t="str">
        <f t="shared" si="7"/>
        <v>insert into game_score (id, matchid, squad, goals, points, time_type) values (407, 94, 39, 11, 2, 2);</v>
      </c>
    </row>
    <row r="92" spans="1:7" x14ac:dyDescent="0.25">
      <c r="A92" s="3">
        <f t="shared" si="8"/>
        <v>408</v>
      </c>
      <c r="B92" s="3">
        <f>B91</f>
        <v>94</v>
      </c>
      <c r="C92" s="3">
        <v>39</v>
      </c>
      <c r="D92" s="5">
        <v>6</v>
      </c>
      <c r="E92" s="5">
        <v>0</v>
      </c>
      <c r="F92" s="3">
        <v>1</v>
      </c>
      <c r="G92" s="3" t="str">
        <f t="shared" si="7"/>
        <v>insert into game_score (id, matchid, squad, goals, points, time_type) values (408, 94, 39, 6, 0, 1);</v>
      </c>
    </row>
    <row r="93" spans="1:7" x14ac:dyDescent="0.25">
      <c r="A93" s="3">
        <f t="shared" si="8"/>
        <v>409</v>
      </c>
      <c r="B93" s="3">
        <f>B91</f>
        <v>94</v>
      </c>
      <c r="C93" s="3">
        <v>20</v>
      </c>
      <c r="D93" s="5">
        <v>3</v>
      </c>
      <c r="E93" s="5">
        <v>0</v>
      </c>
      <c r="F93" s="3">
        <v>2</v>
      </c>
      <c r="G93" s="3" t="str">
        <f t="shared" si="7"/>
        <v>insert into game_score (id, matchid, squad, goals, points, time_type) values (409, 94, 20, 3, 0, 2);</v>
      </c>
    </row>
    <row r="94" spans="1:7" x14ac:dyDescent="0.25">
      <c r="A94" s="3">
        <f t="shared" si="8"/>
        <v>410</v>
      </c>
      <c r="B94" s="3">
        <f>B91</f>
        <v>94</v>
      </c>
      <c r="C94" s="3">
        <v>20</v>
      </c>
      <c r="D94" s="5">
        <v>2</v>
      </c>
      <c r="E94" s="5">
        <v>0</v>
      </c>
      <c r="F94" s="3">
        <v>1</v>
      </c>
      <c r="G94" s="3" t="str">
        <f t="shared" si="7"/>
        <v>insert into game_score (id, matchid, squad, goals, points, time_type) values (410, 94, 20, 2, 0, 1);</v>
      </c>
    </row>
    <row r="95" spans="1:7" x14ac:dyDescent="0.25">
      <c r="A95" s="4">
        <f t="shared" si="8"/>
        <v>411</v>
      </c>
      <c r="B95" s="4">
        <f>B91+1</f>
        <v>95</v>
      </c>
      <c r="C95" s="4">
        <v>598</v>
      </c>
      <c r="D95" s="6">
        <v>1</v>
      </c>
      <c r="E95" s="6">
        <v>0</v>
      </c>
      <c r="F95" s="4">
        <v>2</v>
      </c>
      <c r="G95" s="4" t="str">
        <f t="shared" si="7"/>
        <v>insert into game_score (id, matchid, squad, goals, points, time_type) values (411, 95, 598, 1, 0, 2);</v>
      </c>
    </row>
    <row r="96" spans="1:7" x14ac:dyDescent="0.25">
      <c r="A96" s="4">
        <f t="shared" si="8"/>
        <v>412</v>
      </c>
      <c r="B96" s="4">
        <f>B95</f>
        <v>95</v>
      </c>
      <c r="C96" s="4">
        <v>598</v>
      </c>
      <c r="D96" s="6">
        <v>1</v>
      </c>
      <c r="E96" s="6">
        <v>0</v>
      </c>
      <c r="F96" s="4">
        <v>1</v>
      </c>
      <c r="G96" s="4" t="str">
        <f t="shared" si="7"/>
        <v>insert into game_score (id, matchid, squad, goals, points, time_type) values (412, 95, 598, 1, 0, 1);</v>
      </c>
    </row>
    <row r="97" spans="1:7" x14ac:dyDescent="0.25">
      <c r="A97" s="4">
        <f t="shared" si="8"/>
        <v>413</v>
      </c>
      <c r="B97" s="4">
        <f>B95</f>
        <v>95</v>
      </c>
      <c r="C97" s="4">
        <v>54</v>
      </c>
      <c r="D97" s="6">
        <v>1</v>
      </c>
      <c r="E97" s="6">
        <v>0</v>
      </c>
      <c r="F97" s="4">
        <v>2</v>
      </c>
      <c r="G97" s="4" t="str">
        <f t="shared" si="7"/>
        <v>insert into game_score (id, matchid, squad, goals, points, time_type) values (413, 95, 54, 1, 0, 2);</v>
      </c>
    </row>
    <row r="98" spans="1:7" x14ac:dyDescent="0.25">
      <c r="A98" s="4">
        <f t="shared" ref="A98:A103" si="9">A97+1</f>
        <v>414</v>
      </c>
      <c r="B98" s="4">
        <f>B95</f>
        <v>95</v>
      </c>
      <c r="C98" s="4">
        <v>54</v>
      </c>
      <c r="D98" s="6">
        <v>0</v>
      </c>
      <c r="E98" s="6">
        <v>0</v>
      </c>
      <c r="F98" s="4">
        <v>1</v>
      </c>
      <c r="G98" s="4" t="str">
        <f t="shared" si="7"/>
        <v>insert into game_score (id, matchid, squad, goals, points, time_type) values (414, 95, 54, 0, 0, 1);</v>
      </c>
    </row>
    <row r="99" spans="1:7" x14ac:dyDescent="0.25">
      <c r="A99" s="4">
        <f t="shared" si="9"/>
        <v>415</v>
      </c>
      <c r="B99" s="4">
        <f>B96</f>
        <v>95</v>
      </c>
      <c r="C99" s="4">
        <v>598</v>
      </c>
      <c r="D99" s="6">
        <v>1</v>
      </c>
      <c r="E99" s="6">
        <v>1</v>
      </c>
      <c r="F99" s="4">
        <v>4</v>
      </c>
      <c r="G99" s="4" t="str">
        <f t="shared" si="7"/>
        <v>insert into game_score (id, matchid, squad, goals, points, time_type) values (415, 95, 598, 1, 1, 4);</v>
      </c>
    </row>
    <row r="100" spans="1:7" x14ac:dyDescent="0.25">
      <c r="A100" s="4">
        <f t="shared" si="9"/>
        <v>416</v>
      </c>
      <c r="B100" s="4">
        <f>B97</f>
        <v>95</v>
      </c>
      <c r="C100" s="4">
        <v>598</v>
      </c>
      <c r="D100" s="6">
        <v>1</v>
      </c>
      <c r="E100" s="6">
        <v>0</v>
      </c>
      <c r="F100" s="4">
        <v>3</v>
      </c>
      <c r="G100" s="4" t="str">
        <f t="shared" si="7"/>
        <v>insert into game_score (id, matchid, squad, goals, points, time_type) values (416, 95, 598, 1, 0, 3);</v>
      </c>
    </row>
    <row r="101" spans="1:7" x14ac:dyDescent="0.25">
      <c r="A101" s="4">
        <f t="shared" si="9"/>
        <v>417</v>
      </c>
      <c r="B101" s="4">
        <f>B98</f>
        <v>95</v>
      </c>
      <c r="C101" s="4">
        <v>54</v>
      </c>
      <c r="D101" s="6">
        <v>1</v>
      </c>
      <c r="E101" s="6">
        <v>1</v>
      </c>
      <c r="F101" s="4">
        <v>4</v>
      </c>
      <c r="G101" s="4" t="str">
        <f t="shared" si="7"/>
        <v>insert into game_score (id, matchid, squad, goals, points, time_type) values (417, 95, 54, 1, 1, 4);</v>
      </c>
    </row>
    <row r="102" spans="1:7" x14ac:dyDescent="0.25">
      <c r="A102" s="4">
        <f t="shared" si="9"/>
        <v>418</v>
      </c>
      <c r="B102" s="4">
        <f>B99</f>
        <v>95</v>
      </c>
      <c r="C102" s="4">
        <v>54</v>
      </c>
      <c r="D102" s="6">
        <v>1</v>
      </c>
      <c r="E102" s="6">
        <v>0</v>
      </c>
      <c r="F102" s="4">
        <v>3</v>
      </c>
      <c r="G102" s="4" t="str">
        <f t="shared" si="7"/>
        <v>insert into game_score (id, matchid, squad, goals, points, time_type) values (418, 95, 54, 1, 0, 3);</v>
      </c>
    </row>
    <row r="103" spans="1:7" x14ac:dyDescent="0.25">
      <c r="A103" s="3">
        <f t="shared" si="9"/>
        <v>419</v>
      </c>
      <c r="B103" s="3">
        <f>B95+1</f>
        <v>96</v>
      </c>
      <c r="C103" s="3">
        <v>598</v>
      </c>
      <c r="D103" s="5">
        <v>2</v>
      </c>
      <c r="E103" s="5">
        <v>2</v>
      </c>
      <c r="F103" s="3">
        <v>2</v>
      </c>
      <c r="G103" s="3" t="str">
        <f t="shared" si="7"/>
        <v>insert into game_score (id, matchid, squad, goals, points, time_type) values (419, 96, 598, 2, 2, 2);</v>
      </c>
    </row>
    <row r="104" spans="1:7" x14ac:dyDescent="0.25">
      <c r="A104" s="3">
        <f t="shared" si="8"/>
        <v>420</v>
      </c>
      <c r="B104" s="3">
        <f>B103</f>
        <v>96</v>
      </c>
      <c r="C104" s="3">
        <v>598</v>
      </c>
      <c r="D104" s="5">
        <v>1</v>
      </c>
      <c r="E104" s="5">
        <v>0</v>
      </c>
      <c r="F104" s="3">
        <v>1</v>
      </c>
      <c r="G104" s="3" t="str">
        <f t="shared" si="7"/>
        <v>insert into game_score (id, matchid, squad, goals, points, time_type) values (420, 96, 598, 1, 0, 1);</v>
      </c>
    </row>
    <row r="105" spans="1:7" x14ac:dyDescent="0.25">
      <c r="A105" s="3">
        <f t="shared" si="8"/>
        <v>421</v>
      </c>
      <c r="B105" s="3">
        <f>B103</f>
        <v>96</v>
      </c>
      <c r="C105" s="3">
        <v>54</v>
      </c>
      <c r="D105" s="5">
        <v>1</v>
      </c>
      <c r="E105" s="5">
        <v>0</v>
      </c>
      <c r="F105" s="3">
        <v>2</v>
      </c>
      <c r="G105" s="3" t="str">
        <f t="shared" si="7"/>
        <v>insert into game_score (id, matchid, squad, goals, points, time_type) values (421, 96, 54, 1, 0, 2);</v>
      </c>
    </row>
    <row r="106" spans="1:7" x14ac:dyDescent="0.25">
      <c r="A106" s="3">
        <f t="shared" si="8"/>
        <v>422</v>
      </c>
      <c r="B106" s="3">
        <f>B103</f>
        <v>96</v>
      </c>
      <c r="C106" s="3">
        <v>54</v>
      </c>
      <c r="D106" s="5">
        <v>1</v>
      </c>
      <c r="E106" s="5">
        <v>0</v>
      </c>
      <c r="F106" s="3">
        <v>1</v>
      </c>
      <c r="G106" s="3" t="str">
        <f t="shared" si="7"/>
        <v>insert into game_score (id, matchid, squad, goals, points, time_type) values (422, 96, 54, 1, 0, 1);</v>
      </c>
    </row>
    <row r="108" spans="1:7" x14ac:dyDescent="0.25">
      <c r="A108" s="1" t="s">
        <v>1</v>
      </c>
      <c r="B108" s="1" t="s">
        <v>6</v>
      </c>
      <c r="C108" s="1" t="s">
        <v>7</v>
      </c>
      <c r="D108" s="1" t="s">
        <v>8</v>
      </c>
      <c r="E108" s="1" t="s">
        <v>10</v>
      </c>
      <c r="G108" t="str">
        <f>"insert into game (matchid, matchdate, game_type, country) values (" &amp; A108 &amp; ", '" &amp; B108 &amp; "', " &amp; C108 &amp; ", " &amp; D108 &amp;  ");"</f>
        <v>insert into game (matchid, matchdate, game_type, country) values (matchid, 'matchdate', game_type, country);</v>
      </c>
    </row>
    <row r="109" spans="1:7" x14ac:dyDescent="0.25">
      <c r="A109">
        <f>A20+1</f>
        <v>97</v>
      </c>
      <c r="B109" s="2" t="str">
        <f>"1928-06-05"</f>
        <v>1928-06-05</v>
      </c>
      <c r="C109">
        <v>17</v>
      </c>
      <c r="D109">
        <f>D20</f>
        <v>31</v>
      </c>
      <c r="E109">
        <f>E20+1</f>
        <v>20</v>
      </c>
      <c r="G109" t="str">
        <f>"insert into game (matchid, matchdate, game_type, country) values (" &amp; A109 &amp; ", '" &amp; B109 &amp; "', " &amp; C109 &amp; ", " &amp; D109 &amp;  ");"</f>
        <v>insert into game (matchid, matchdate, game_type, country) values (97, '1928-06-05', 17, 31);</v>
      </c>
    </row>
    <row r="110" spans="1:7" x14ac:dyDescent="0.25">
      <c r="A110">
        <f>A109+1</f>
        <v>98</v>
      </c>
      <c r="B110" s="2" t="str">
        <f>"1928-06-05"</f>
        <v>1928-06-05</v>
      </c>
      <c r="C110">
        <v>17</v>
      </c>
      <c r="D110">
        <f>D109</f>
        <v>31</v>
      </c>
      <c r="E110">
        <f>E109+1</f>
        <v>21</v>
      </c>
      <c r="G110" t="str">
        <f>"insert into game (matchid, matchdate, game_type, country) values (" &amp; A110 &amp; ", '" &amp; B110 &amp; "', " &amp; C110 &amp; ", " &amp; D110 &amp;  ");"</f>
        <v>insert into game (matchid, matchdate, game_type, country) values (98, '1928-06-05', 17, 31);</v>
      </c>
    </row>
    <row r="111" spans="1:7" x14ac:dyDescent="0.25">
      <c r="A111">
        <f>A110+1</f>
        <v>99</v>
      </c>
      <c r="B111" s="2" t="str">
        <f>"1928-06-08"</f>
        <v>1928-06-08</v>
      </c>
      <c r="C111">
        <v>18</v>
      </c>
      <c r="D111">
        <f>D110</f>
        <v>31</v>
      </c>
      <c r="E111">
        <f>E110+1</f>
        <v>22</v>
      </c>
      <c r="G111" t="str">
        <f>"insert into game (matchid, matchdate, game_type, country) values (" &amp; A111 &amp; ", '" &amp; B111 &amp; "', " &amp; C111 &amp; ", " &amp; D111 &amp;  ");"</f>
        <v>insert into game (matchid, matchdate, game_type, country) values (99, '1928-06-08', 18, 31);</v>
      </c>
    </row>
    <row r="113" spans="1:7" x14ac:dyDescent="0.25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t="str">
        <f t="shared" ref="G113:G129" si="10">"insert into game_score (id, matchid, squad, goals, points, time_type) values (" &amp; A113 &amp; ", " &amp; B113 &amp; ", " &amp; C113 &amp; ", " &amp; D113 &amp; ", " &amp; E113 &amp; ", " &amp; F113 &amp; ");"</f>
        <v>insert into game_score (id, matchid, squad, goals, points, time_type) values (id, matchid, squad, goals, points, time_type);</v>
      </c>
    </row>
    <row r="114" spans="1:7" x14ac:dyDescent="0.25">
      <c r="A114" s="3">
        <f>A106+1</f>
        <v>423</v>
      </c>
      <c r="B114" s="3">
        <f>B106+1</f>
        <v>97</v>
      </c>
      <c r="C114" s="3">
        <v>31</v>
      </c>
      <c r="D114" s="5">
        <v>3</v>
      </c>
      <c r="E114" s="5">
        <v>2</v>
      </c>
      <c r="F114" s="3">
        <v>2</v>
      </c>
      <c r="G114" s="3" t="str">
        <f t="shared" si="10"/>
        <v>insert into game_score (id, matchid, squad, goals, points, time_type) values (423, 97, 31, 3, 2, 2);</v>
      </c>
    </row>
    <row r="115" spans="1:7" x14ac:dyDescent="0.25">
      <c r="A115" s="3">
        <f t="shared" ref="A115:A129" si="11">A114+1</f>
        <v>424</v>
      </c>
      <c r="B115" s="3">
        <f>B114</f>
        <v>97</v>
      </c>
      <c r="C115" s="3">
        <v>31</v>
      </c>
      <c r="D115" s="5">
        <v>2</v>
      </c>
      <c r="E115" s="5">
        <v>0</v>
      </c>
      <c r="F115" s="3">
        <v>1</v>
      </c>
      <c r="G115" s="3" t="str">
        <f t="shared" si="10"/>
        <v>insert into game_score (id, matchid, squad, goals, points, time_type) values (424, 97, 31, 2, 0, 1);</v>
      </c>
    </row>
    <row r="116" spans="1:7" x14ac:dyDescent="0.25">
      <c r="A116" s="3">
        <f t="shared" si="11"/>
        <v>425</v>
      </c>
      <c r="B116" s="3">
        <f>B114</f>
        <v>97</v>
      </c>
      <c r="C116" s="3">
        <v>32</v>
      </c>
      <c r="D116" s="5">
        <v>1</v>
      </c>
      <c r="E116" s="5">
        <v>0</v>
      </c>
      <c r="F116" s="3">
        <v>2</v>
      </c>
      <c r="G116" s="3" t="str">
        <f t="shared" si="10"/>
        <v>insert into game_score (id, matchid, squad, goals, points, time_type) values (425, 97, 32, 1, 0, 2);</v>
      </c>
    </row>
    <row r="117" spans="1:7" x14ac:dyDescent="0.25">
      <c r="A117" s="3">
        <f t="shared" si="11"/>
        <v>426</v>
      </c>
      <c r="B117" s="3">
        <f>B114</f>
        <v>97</v>
      </c>
      <c r="C117" s="3">
        <v>32</v>
      </c>
      <c r="D117" s="5">
        <v>0</v>
      </c>
      <c r="E117" s="5">
        <v>0</v>
      </c>
      <c r="F117" s="3">
        <v>1</v>
      </c>
      <c r="G117" s="3" t="str">
        <f t="shared" si="10"/>
        <v>insert into game_score (id, matchid, squad, goals, points, time_type) values (426, 97, 32, 0, 0, 1);</v>
      </c>
    </row>
    <row r="118" spans="1:7" x14ac:dyDescent="0.25">
      <c r="A118" s="4">
        <f t="shared" si="11"/>
        <v>427</v>
      </c>
      <c r="B118" s="4">
        <f>B114+1</f>
        <v>98</v>
      </c>
      <c r="C118" s="4">
        <v>56</v>
      </c>
      <c r="D118" s="6">
        <v>3</v>
      </c>
      <c r="E118" s="6">
        <v>2</v>
      </c>
      <c r="F118" s="4">
        <v>2</v>
      </c>
      <c r="G118" s="4" t="str">
        <f t="shared" si="10"/>
        <v>insert into game_score (id, matchid, squad, goals, points, time_type) values (427, 98, 56, 3, 2, 2);</v>
      </c>
    </row>
    <row r="119" spans="1:7" x14ac:dyDescent="0.25">
      <c r="A119" s="4">
        <f t="shared" si="11"/>
        <v>428</v>
      </c>
      <c r="B119" s="4">
        <f>B118</f>
        <v>98</v>
      </c>
      <c r="C119" s="4">
        <v>56</v>
      </c>
      <c r="D119" s="6">
        <v>1</v>
      </c>
      <c r="E119" s="6">
        <v>0</v>
      </c>
      <c r="F119" s="4">
        <v>1</v>
      </c>
      <c r="G119" s="4" t="str">
        <f t="shared" si="10"/>
        <v>insert into game_score (id, matchid, squad, goals, points, time_type) values (428, 98, 56, 1, 0, 1);</v>
      </c>
    </row>
    <row r="120" spans="1:7" x14ac:dyDescent="0.25">
      <c r="A120" s="4">
        <f t="shared" si="11"/>
        <v>429</v>
      </c>
      <c r="B120" s="4">
        <f>B118</f>
        <v>98</v>
      </c>
      <c r="C120" s="4">
        <v>52</v>
      </c>
      <c r="D120" s="6">
        <v>1</v>
      </c>
      <c r="E120" s="6">
        <v>0</v>
      </c>
      <c r="F120" s="4">
        <v>2</v>
      </c>
      <c r="G120" s="4" t="str">
        <f t="shared" si="10"/>
        <v>insert into game_score (id, matchid, squad, goals, points, time_type) values (429, 98, 52, 1, 0, 2);</v>
      </c>
    </row>
    <row r="121" spans="1:7" x14ac:dyDescent="0.25">
      <c r="A121" s="4">
        <f t="shared" si="11"/>
        <v>430</v>
      </c>
      <c r="B121" s="4">
        <f>B118</f>
        <v>98</v>
      </c>
      <c r="C121" s="4">
        <v>52</v>
      </c>
      <c r="D121" s="6">
        <v>1</v>
      </c>
      <c r="E121" s="6">
        <v>0</v>
      </c>
      <c r="F121" s="4">
        <v>1</v>
      </c>
      <c r="G121" s="4" t="str">
        <f t="shared" si="10"/>
        <v>insert into game_score (id, matchid, squad, goals, points, time_type) values (430, 98, 52, 1, 0, 1);</v>
      </c>
    </row>
    <row r="122" spans="1:7" x14ac:dyDescent="0.25">
      <c r="A122" s="3">
        <f t="shared" si="11"/>
        <v>431</v>
      </c>
      <c r="B122" s="3">
        <f>B118+1</f>
        <v>99</v>
      </c>
      <c r="C122" s="3">
        <v>31</v>
      </c>
      <c r="D122" s="5">
        <v>2</v>
      </c>
      <c r="E122" s="5">
        <v>0</v>
      </c>
      <c r="F122" s="3">
        <v>2</v>
      </c>
      <c r="G122" s="3" t="str">
        <f t="shared" si="10"/>
        <v>insert into game_score (id, matchid, squad, goals, points, time_type) values (431, 99, 31, 2, 0, 2);</v>
      </c>
    </row>
    <row r="123" spans="1:7" x14ac:dyDescent="0.25">
      <c r="A123" s="3">
        <f t="shared" si="11"/>
        <v>432</v>
      </c>
      <c r="B123" s="3">
        <f>B122</f>
        <v>99</v>
      </c>
      <c r="C123" s="3">
        <v>31</v>
      </c>
      <c r="D123" s="5">
        <v>0</v>
      </c>
      <c r="E123" s="5">
        <v>0</v>
      </c>
      <c r="F123" s="3">
        <v>1</v>
      </c>
      <c r="G123" s="3" t="str">
        <f t="shared" si="10"/>
        <v>insert into game_score (id, matchid, squad, goals, points, time_type) values (432, 99, 31, 0, 0, 1);</v>
      </c>
    </row>
    <row r="124" spans="1:7" x14ac:dyDescent="0.25">
      <c r="A124" s="3">
        <f t="shared" si="11"/>
        <v>433</v>
      </c>
      <c r="B124" s="3">
        <f>B122</f>
        <v>99</v>
      </c>
      <c r="C124" s="3">
        <v>56</v>
      </c>
      <c r="D124" s="5">
        <v>2</v>
      </c>
      <c r="E124" s="5">
        <v>0</v>
      </c>
      <c r="F124" s="3">
        <v>2</v>
      </c>
      <c r="G124" s="3" t="str">
        <f t="shared" si="10"/>
        <v>insert into game_score (id, matchid, squad, goals, points, time_type) values (433, 99, 56, 2, 0, 2);</v>
      </c>
    </row>
    <row r="125" spans="1:7" x14ac:dyDescent="0.25">
      <c r="A125" s="3">
        <f t="shared" si="11"/>
        <v>434</v>
      </c>
      <c r="B125" s="3">
        <f>B122</f>
        <v>99</v>
      </c>
      <c r="C125" s="3">
        <v>56</v>
      </c>
      <c r="D125" s="5">
        <v>0</v>
      </c>
      <c r="E125" s="5">
        <v>0</v>
      </c>
      <c r="F125" s="3">
        <v>1</v>
      </c>
      <c r="G125" s="3" t="str">
        <f t="shared" si="10"/>
        <v>insert into game_score (id, matchid, squad, goals, points, time_type) values (434, 99, 56, 0, 0, 1);</v>
      </c>
    </row>
    <row r="126" spans="1:7" x14ac:dyDescent="0.25">
      <c r="A126" s="3">
        <f t="shared" si="11"/>
        <v>435</v>
      </c>
      <c r="B126" s="3">
        <f>B123</f>
        <v>99</v>
      </c>
      <c r="C126" s="3">
        <v>31</v>
      </c>
      <c r="D126" s="5">
        <v>2</v>
      </c>
      <c r="E126" s="5">
        <v>1</v>
      </c>
      <c r="F126" s="3">
        <v>4</v>
      </c>
      <c r="G126" s="3" t="str">
        <f t="shared" si="10"/>
        <v>insert into game_score (id, matchid, squad, goals, points, time_type) values (435, 99, 31, 2, 1, 4);</v>
      </c>
    </row>
    <row r="127" spans="1:7" x14ac:dyDescent="0.25">
      <c r="A127" s="3">
        <f t="shared" si="11"/>
        <v>436</v>
      </c>
      <c r="B127" s="3">
        <f>B124</f>
        <v>99</v>
      </c>
      <c r="C127" s="3">
        <v>31</v>
      </c>
      <c r="D127" s="5">
        <v>2</v>
      </c>
      <c r="E127" s="5">
        <v>0</v>
      </c>
      <c r="F127" s="3">
        <v>3</v>
      </c>
      <c r="G127" s="3" t="str">
        <f t="shared" si="10"/>
        <v>insert into game_score (id, matchid, squad, goals, points, time_type) values (436, 99, 31, 2, 0, 3);</v>
      </c>
    </row>
    <row r="128" spans="1:7" x14ac:dyDescent="0.25">
      <c r="A128" s="3">
        <f t="shared" si="11"/>
        <v>437</v>
      </c>
      <c r="B128" s="3">
        <f>B125</f>
        <v>99</v>
      </c>
      <c r="C128" s="3">
        <v>56</v>
      </c>
      <c r="D128" s="5">
        <v>2</v>
      </c>
      <c r="E128" s="5">
        <v>1</v>
      </c>
      <c r="F128" s="3">
        <v>4</v>
      </c>
      <c r="G128" s="3" t="str">
        <f t="shared" si="10"/>
        <v>insert into game_score (id, matchid, squad, goals, points, time_type) values (437, 99, 56, 2, 1, 4);</v>
      </c>
    </row>
    <row r="129" spans="1:7" x14ac:dyDescent="0.25">
      <c r="A129" s="3">
        <f t="shared" si="11"/>
        <v>438</v>
      </c>
      <c r="B129" s="3">
        <f>B126</f>
        <v>99</v>
      </c>
      <c r="C129" s="3">
        <v>56</v>
      </c>
      <c r="D129" s="5">
        <v>2</v>
      </c>
      <c r="E129" s="5">
        <v>0</v>
      </c>
      <c r="F129" s="3">
        <v>3</v>
      </c>
      <c r="G129" s="3" t="str">
        <f t="shared" si="10"/>
        <v>insert into game_score (id, matchid, squad, goals, points, time_type) values (438, 99, 56, 2, 0, 3);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10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'1928'!A111+1</f>
        <v>100</v>
      </c>
      <c r="B2" s="2" t="str">
        <f>"1936-08-03"</f>
        <v>1936-08-03</v>
      </c>
      <c r="C2">
        <v>9</v>
      </c>
      <c r="D2">
        <v>49</v>
      </c>
      <c r="E2">
        <v>1</v>
      </c>
      <c r="G2" t="str">
        <f t="shared" ref="G2:G17" si="0">"insert into game (matchid, matchdate, game_type, country) values (" &amp; A2 &amp; ", '" &amp; B2 &amp; "', " &amp; C2 &amp; ", " &amp; D2 &amp;  ");"</f>
        <v>insert into game (matchid, matchdate, game_type, country) values (100, '1936-08-03', 9, 49);</v>
      </c>
    </row>
    <row r="3" spans="1:7" x14ac:dyDescent="0.25">
      <c r="A3">
        <f>A2+1</f>
        <v>101</v>
      </c>
      <c r="B3" s="2" t="str">
        <f>"1936-08-03"</f>
        <v>1936-08-03</v>
      </c>
      <c r="C3">
        <v>9</v>
      </c>
      <c r="D3">
        <f>D2</f>
        <v>49</v>
      </c>
      <c r="E3">
        <f>E2+1</f>
        <v>2</v>
      </c>
      <c r="G3" t="str">
        <f t="shared" si="0"/>
        <v>insert into game (matchid, matchdate, game_type, country) values (101, '1936-08-03', 9, 49);</v>
      </c>
    </row>
    <row r="4" spans="1:7" x14ac:dyDescent="0.25">
      <c r="A4">
        <f t="shared" ref="A4:A17" si="1">A3+1</f>
        <v>102</v>
      </c>
      <c r="B4" s="2" t="str">
        <f>"1936-08-04"</f>
        <v>1936-08-04</v>
      </c>
      <c r="C4">
        <v>9</v>
      </c>
      <c r="D4">
        <f t="shared" ref="D4:D17" si="2">D3</f>
        <v>49</v>
      </c>
      <c r="E4">
        <f t="shared" ref="E4:E17" si="3">E3+1</f>
        <v>3</v>
      </c>
      <c r="G4" t="str">
        <f t="shared" si="0"/>
        <v>insert into game (matchid, matchdate, game_type, country) values (102, '1936-08-04', 9, 49);</v>
      </c>
    </row>
    <row r="5" spans="1:7" x14ac:dyDescent="0.25">
      <c r="A5">
        <f t="shared" si="1"/>
        <v>103</v>
      </c>
      <c r="B5" s="2" t="str">
        <f>"1936-08-04"</f>
        <v>1936-08-04</v>
      </c>
      <c r="C5">
        <v>9</v>
      </c>
      <c r="D5">
        <f t="shared" si="2"/>
        <v>49</v>
      </c>
      <c r="E5">
        <f t="shared" si="3"/>
        <v>4</v>
      </c>
      <c r="G5" t="str">
        <f t="shared" si="0"/>
        <v>insert into game (matchid, matchdate, game_type, country) values (103, '1936-08-04', 9, 49);</v>
      </c>
    </row>
    <row r="6" spans="1:7" x14ac:dyDescent="0.25">
      <c r="A6">
        <f t="shared" si="1"/>
        <v>104</v>
      </c>
      <c r="B6" s="2" t="str">
        <f>"1936-08-05"</f>
        <v>1936-08-05</v>
      </c>
      <c r="C6">
        <v>9</v>
      </c>
      <c r="D6">
        <f t="shared" si="2"/>
        <v>49</v>
      </c>
      <c r="E6">
        <f t="shared" si="3"/>
        <v>5</v>
      </c>
      <c r="G6" t="str">
        <f t="shared" si="0"/>
        <v>insert into game (matchid, matchdate, game_type, country) values (104, '1936-08-05', 9, 49);</v>
      </c>
    </row>
    <row r="7" spans="1:7" x14ac:dyDescent="0.25">
      <c r="A7">
        <f t="shared" si="1"/>
        <v>105</v>
      </c>
      <c r="B7" s="2" t="str">
        <f>"1936-08-05"</f>
        <v>1936-08-05</v>
      </c>
      <c r="C7">
        <v>9</v>
      </c>
      <c r="D7">
        <f t="shared" si="2"/>
        <v>49</v>
      </c>
      <c r="E7">
        <f t="shared" si="3"/>
        <v>6</v>
      </c>
      <c r="G7" t="str">
        <f t="shared" si="0"/>
        <v>insert into game (matchid, matchdate, game_type, country) values (105, '1936-08-05', 9, 49);</v>
      </c>
    </row>
    <row r="8" spans="1:7" x14ac:dyDescent="0.25">
      <c r="A8">
        <f t="shared" si="1"/>
        <v>106</v>
      </c>
      <c r="B8" s="2" t="str">
        <f>"1936-08-06"</f>
        <v>1936-08-06</v>
      </c>
      <c r="C8">
        <v>9</v>
      </c>
      <c r="D8">
        <f t="shared" si="2"/>
        <v>49</v>
      </c>
      <c r="E8">
        <f t="shared" si="3"/>
        <v>7</v>
      </c>
      <c r="G8" t="str">
        <f t="shared" si="0"/>
        <v>insert into game (matchid, matchdate, game_type, country) values (106, '1936-08-06', 9, 49);</v>
      </c>
    </row>
    <row r="9" spans="1:7" x14ac:dyDescent="0.25">
      <c r="A9">
        <f t="shared" si="1"/>
        <v>107</v>
      </c>
      <c r="B9" s="2" t="str">
        <f>"1936-08-06"</f>
        <v>1936-08-06</v>
      </c>
      <c r="C9">
        <v>9</v>
      </c>
      <c r="D9">
        <f t="shared" si="2"/>
        <v>49</v>
      </c>
      <c r="E9">
        <f t="shared" si="3"/>
        <v>8</v>
      </c>
      <c r="G9" t="str">
        <f t="shared" si="0"/>
        <v>insert into game (matchid, matchdate, game_type, country) values (107, '1936-08-06', 9, 49);</v>
      </c>
    </row>
    <row r="10" spans="1:7" x14ac:dyDescent="0.25">
      <c r="A10">
        <f t="shared" si="1"/>
        <v>108</v>
      </c>
      <c r="B10" s="2" t="str">
        <f>"1936-08-07"</f>
        <v>1936-08-07</v>
      </c>
      <c r="C10">
        <v>3</v>
      </c>
      <c r="D10">
        <f t="shared" si="2"/>
        <v>49</v>
      </c>
      <c r="E10">
        <f t="shared" si="3"/>
        <v>9</v>
      </c>
      <c r="G10" t="str">
        <f t="shared" si="0"/>
        <v>insert into game (matchid, matchdate, game_type, country) values (108, '1936-08-07', 3, 49);</v>
      </c>
    </row>
    <row r="11" spans="1:7" x14ac:dyDescent="0.25">
      <c r="A11">
        <f t="shared" si="1"/>
        <v>109</v>
      </c>
      <c r="B11" s="2" t="str">
        <f>"1936-08-07"</f>
        <v>1936-08-07</v>
      </c>
      <c r="C11">
        <v>3</v>
      </c>
      <c r="D11">
        <f t="shared" si="2"/>
        <v>49</v>
      </c>
      <c r="E11">
        <f t="shared" si="3"/>
        <v>10</v>
      </c>
      <c r="G11" t="str">
        <f t="shared" si="0"/>
        <v>insert into game (matchid, matchdate, game_type, country) values (109, '1936-08-07', 3, 49);</v>
      </c>
    </row>
    <row r="12" spans="1:7" x14ac:dyDescent="0.25">
      <c r="A12">
        <f t="shared" si="1"/>
        <v>110</v>
      </c>
      <c r="B12" s="2" t="str">
        <f>"1936-08-08"</f>
        <v>1936-08-08</v>
      </c>
      <c r="C12">
        <v>3</v>
      </c>
      <c r="D12">
        <f t="shared" si="2"/>
        <v>49</v>
      </c>
      <c r="E12">
        <f t="shared" si="3"/>
        <v>11</v>
      </c>
      <c r="G12" t="str">
        <f t="shared" si="0"/>
        <v>insert into game (matchid, matchdate, game_type, country) values (110, '1936-08-08', 3, 49);</v>
      </c>
    </row>
    <row r="13" spans="1:7" x14ac:dyDescent="0.25">
      <c r="A13">
        <f t="shared" si="1"/>
        <v>111</v>
      </c>
      <c r="B13" s="2" t="str">
        <f>"1936-08-08"</f>
        <v>1936-08-08</v>
      </c>
      <c r="C13">
        <v>3</v>
      </c>
      <c r="D13">
        <f t="shared" si="2"/>
        <v>49</v>
      </c>
      <c r="E13">
        <f t="shared" si="3"/>
        <v>12</v>
      </c>
      <c r="G13" t="str">
        <f t="shared" si="0"/>
        <v>insert into game (matchid, matchdate, game_type, country) values (111, '1936-08-08', 3, 49);</v>
      </c>
    </row>
    <row r="14" spans="1:7" x14ac:dyDescent="0.25">
      <c r="A14">
        <f t="shared" si="1"/>
        <v>112</v>
      </c>
      <c r="B14" s="2" t="str">
        <f>"1936-08-10"</f>
        <v>1936-08-10</v>
      </c>
      <c r="C14">
        <v>4</v>
      </c>
      <c r="D14">
        <f t="shared" si="2"/>
        <v>49</v>
      </c>
      <c r="E14">
        <f t="shared" si="3"/>
        <v>13</v>
      </c>
      <c r="G14" t="str">
        <f t="shared" si="0"/>
        <v>insert into game (matchid, matchdate, game_type, country) values (112, '1936-08-10', 4, 49);</v>
      </c>
    </row>
    <row r="15" spans="1:7" x14ac:dyDescent="0.25">
      <c r="A15">
        <f t="shared" si="1"/>
        <v>113</v>
      </c>
      <c r="B15" s="2" t="str">
        <f>"1936-08-11"</f>
        <v>1936-08-11</v>
      </c>
      <c r="C15">
        <v>4</v>
      </c>
      <c r="D15">
        <f t="shared" si="2"/>
        <v>49</v>
      </c>
      <c r="E15">
        <f t="shared" si="3"/>
        <v>14</v>
      </c>
      <c r="G15" t="str">
        <f t="shared" si="0"/>
        <v>insert into game (matchid, matchdate, game_type, country) values (113, '1936-08-11', 4, 49);</v>
      </c>
    </row>
    <row r="16" spans="1:7" x14ac:dyDescent="0.25">
      <c r="A16">
        <f t="shared" si="1"/>
        <v>114</v>
      </c>
      <c r="B16" s="2" t="str">
        <f>"1936-08-13"</f>
        <v>1936-08-13</v>
      </c>
      <c r="C16">
        <v>13</v>
      </c>
      <c r="D16">
        <f t="shared" si="2"/>
        <v>49</v>
      </c>
      <c r="E16">
        <f t="shared" si="3"/>
        <v>15</v>
      </c>
      <c r="G16" t="str">
        <f t="shared" si="0"/>
        <v>insert into game (matchid, matchdate, game_type, country) values (114, '1936-08-13', 13, 49);</v>
      </c>
    </row>
    <row r="17" spans="1:7" x14ac:dyDescent="0.25">
      <c r="A17">
        <f t="shared" si="1"/>
        <v>115</v>
      </c>
      <c r="B17" s="2" t="str">
        <f>"1936-08-15"</f>
        <v>1936-08-15</v>
      </c>
      <c r="C17">
        <v>14</v>
      </c>
      <c r="D17">
        <f t="shared" si="2"/>
        <v>49</v>
      </c>
      <c r="E17">
        <f t="shared" si="3"/>
        <v>16</v>
      </c>
      <c r="G17" t="str">
        <f t="shared" si="0"/>
        <v>insert into game (matchid, matchdate, game_type, country) values (115, '1936-08-15', 14, 49);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'1928'!A129+ 1</f>
        <v>439</v>
      </c>
      <c r="B20" s="3">
        <f>A2</f>
        <v>100</v>
      </c>
      <c r="C20" s="3">
        <v>90</v>
      </c>
      <c r="D20" s="3">
        <v>0</v>
      </c>
      <c r="E20" s="3">
        <v>0</v>
      </c>
      <c r="F20" s="3">
        <v>2</v>
      </c>
      <c r="G20" s="3" t="str">
        <f t="shared" ref="G20:G87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(439, 100, 90, 0, 0, 2);</v>
      </c>
    </row>
    <row r="21" spans="1:7" x14ac:dyDescent="0.25">
      <c r="A21" s="3">
        <f>A20+1</f>
        <v>440</v>
      </c>
      <c r="B21" s="3">
        <f>B20</f>
        <v>100</v>
      </c>
      <c r="C21" s="3">
        <v>90</v>
      </c>
      <c r="D21" s="3">
        <v>0</v>
      </c>
      <c r="E21" s="3">
        <v>0</v>
      </c>
      <c r="F21" s="3">
        <v>1</v>
      </c>
      <c r="G21" s="3" t="str">
        <f t="shared" si="4"/>
        <v>insert into game_score (id, matchid, squad, goals, points, time_type) values (440, 100, 90, 0, 0, 1);</v>
      </c>
    </row>
    <row r="22" spans="1:7" x14ac:dyDescent="0.25">
      <c r="A22" s="3">
        <f t="shared" ref="A22:A89" si="5">A21+1</f>
        <v>441</v>
      </c>
      <c r="B22" s="3">
        <f>B20</f>
        <v>100</v>
      </c>
      <c r="C22" s="3">
        <v>47</v>
      </c>
      <c r="D22" s="3">
        <v>4</v>
      </c>
      <c r="E22" s="3">
        <v>2</v>
      </c>
      <c r="F22" s="3">
        <v>2</v>
      </c>
      <c r="G22" s="3" t="str">
        <f t="shared" si="4"/>
        <v>insert into game_score (id, matchid, squad, goals, points, time_type) values (441, 100, 47, 4, 2, 2);</v>
      </c>
    </row>
    <row r="23" spans="1:7" x14ac:dyDescent="0.25">
      <c r="A23" s="3">
        <f t="shared" si="5"/>
        <v>442</v>
      </c>
      <c r="B23" s="3">
        <f>B20</f>
        <v>100</v>
      </c>
      <c r="C23" s="3">
        <v>47</v>
      </c>
      <c r="D23" s="3">
        <v>1</v>
      </c>
      <c r="E23" s="3">
        <v>0</v>
      </c>
      <c r="F23" s="3">
        <v>1</v>
      </c>
      <c r="G23" s="3" t="str">
        <f t="shared" si="4"/>
        <v>insert into game_score (id, matchid, squad, goals, points, time_type) values (442, 100, 47, 1, 0, 1);</v>
      </c>
    </row>
    <row r="24" spans="1:7" x14ac:dyDescent="0.25">
      <c r="A24" s="4">
        <f t="shared" si="5"/>
        <v>443</v>
      </c>
      <c r="B24" s="4">
        <f>B20+1</f>
        <v>101</v>
      </c>
      <c r="C24" s="4">
        <v>39</v>
      </c>
      <c r="D24" s="4">
        <v>1</v>
      </c>
      <c r="E24" s="4">
        <v>2</v>
      </c>
      <c r="F24" s="4">
        <v>2</v>
      </c>
      <c r="G24" s="4" t="str">
        <f t="shared" si="4"/>
        <v>insert into game_score (id, matchid, squad, goals, points, time_type) values (443, 101, 39, 1, 2, 2);</v>
      </c>
    </row>
    <row r="25" spans="1:7" x14ac:dyDescent="0.25">
      <c r="A25" s="4">
        <f t="shared" si="5"/>
        <v>444</v>
      </c>
      <c r="B25" s="4">
        <f>B24</f>
        <v>101</v>
      </c>
      <c r="C25" s="4">
        <v>39</v>
      </c>
      <c r="D25" s="4">
        <v>0</v>
      </c>
      <c r="E25" s="4">
        <v>0</v>
      </c>
      <c r="F25" s="4">
        <v>1</v>
      </c>
      <c r="G25" s="4" t="str">
        <f t="shared" si="4"/>
        <v>insert into game_score (id, matchid, squad, goals, points, time_type) values (444, 101, 39, 0, 0, 1);</v>
      </c>
    </row>
    <row r="26" spans="1:7" x14ac:dyDescent="0.25">
      <c r="A26" s="4">
        <f t="shared" si="5"/>
        <v>445</v>
      </c>
      <c r="B26" s="4">
        <f>B24</f>
        <v>101</v>
      </c>
      <c r="C26" s="4">
        <v>1</v>
      </c>
      <c r="D26" s="4">
        <v>0</v>
      </c>
      <c r="E26" s="4">
        <v>0</v>
      </c>
      <c r="F26" s="4">
        <v>2</v>
      </c>
      <c r="G26" s="4" t="str">
        <f t="shared" si="4"/>
        <v>insert into game_score (id, matchid, squad, goals, points, time_type) values (445, 101, 1, 0, 0, 2);</v>
      </c>
    </row>
    <row r="27" spans="1:7" x14ac:dyDescent="0.25">
      <c r="A27" s="4">
        <f t="shared" si="5"/>
        <v>446</v>
      </c>
      <c r="B27" s="4">
        <f>B24</f>
        <v>101</v>
      </c>
      <c r="C27" s="4">
        <v>1</v>
      </c>
      <c r="D27" s="4">
        <v>0</v>
      </c>
      <c r="E27" s="4">
        <v>0</v>
      </c>
      <c r="F27" s="4">
        <v>1</v>
      </c>
      <c r="G27" s="4" t="str">
        <f t="shared" si="4"/>
        <v>insert into game_score (id, matchid, squad, goals, points, time_type) values (446, 101, 1, 0, 0, 1);</v>
      </c>
    </row>
    <row r="28" spans="1:7" x14ac:dyDescent="0.25">
      <c r="A28" s="3">
        <f t="shared" si="5"/>
        <v>447</v>
      </c>
      <c r="B28" s="3">
        <f>B24+1</f>
        <v>102</v>
      </c>
      <c r="C28" s="3">
        <v>49</v>
      </c>
      <c r="D28" s="3">
        <v>9</v>
      </c>
      <c r="E28" s="3">
        <v>2</v>
      </c>
      <c r="F28" s="3">
        <v>2</v>
      </c>
      <c r="G28" s="3" t="str">
        <f t="shared" si="4"/>
        <v>insert into game_score (id, matchid, squad, goals, points, time_type) values (447, 102, 49, 9, 2, 2);</v>
      </c>
    </row>
    <row r="29" spans="1:7" x14ac:dyDescent="0.25">
      <c r="A29" s="3">
        <f t="shared" si="5"/>
        <v>448</v>
      </c>
      <c r="B29" s="3">
        <f>B28</f>
        <v>102</v>
      </c>
      <c r="C29" s="3">
        <v>49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(448, 102, 49, 2, 0, 1);</v>
      </c>
    </row>
    <row r="30" spans="1:7" x14ac:dyDescent="0.25">
      <c r="A30" s="3">
        <f t="shared" si="5"/>
        <v>449</v>
      </c>
      <c r="B30" s="3">
        <f>B28</f>
        <v>102</v>
      </c>
      <c r="C30" s="3">
        <v>352</v>
      </c>
      <c r="D30" s="3">
        <v>0</v>
      </c>
      <c r="E30" s="3">
        <v>0</v>
      </c>
      <c r="F30" s="3">
        <v>2</v>
      </c>
      <c r="G30" s="3" t="str">
        <f t="shared" si="4"/>
        <v>insert into game_score (id, matchid, squad, goals, points, time_type) values (449, 102, 352, 0, 0, 2);</v>
      </c>
    </row>
    <row r="31" spans="1:7" x14ac:dyDescent="0.25">
      <c r="A31" s="3">
        <f t="shared" si="5"/>
        <v>450</v>
      </c>
      <c r="B31" s="3">
        <f>B28</f>
        <v>102</v>
      </c>
      <c r="C31" s="3">
        <v>352</v>
      </c>
      <c r="D31" s="3">
        <v>0</v>
      </c>
      <c r="E31" s="3">
        <v>0</v>
      </c>
      <c r="F31" s="3">
        <v>1</v>
      </c>
      <c r="G31" s="3" t="str">
        <f t="shared" si="4"/>
        <v>insert into game_score (id, matchid, squad, goals, points, time_type) values (450, 102, 352, 0, 0, 1);</v>
      </c>
    </row>
    <row r="32" spans="1:7" x14ac:dyDescent="0.25">
      <c r="A32" s="4">
        <f t="shared" si="5"/>
        <v>451</v>
      </c>
      <c r="B32" s="4">
        <f>B28+1</f>
        <v>103</v>
      </c>
      <c r="C32" s="4">
        <v>81</v>
      </c>
      <c r="D32" s="6">
        <v>3</v>
      </c>
      <c r="E32" s="6">
        <v>2</v>
      </c>
      <c r="F32" s="4">
        <v>2</v>
      </c>
      <c r="G32" s="4" t="str">
        <f t="shared" si="4"/>
        <v>insert into game_score (id, matchid, squad, goals, points, time_type) values (451, 103, 81, 3, 2, 2);</v>
      </c>
    </row>
    <row r="33" spans="1:7" x14ac:dyDescent="0.25">
      <c r="A33" s="4">
        <f t="shared" si="5"/>
        <v>452</v>
      </c>
      <c r="B33" s="4">
        <f>B32</f>
        <v>103</v>
      </c>
      <c r="C33" s="4">
        <v>81</v>
      </c>
      <c r="D33" s="6">
        <v>0</v>
      </c>
      <c r="E33" s="6">
        <v>0</v>
      </c>
      <c r="F33" s="4">
        <v>1</v>
      </c>
      <c r="G33" s="4" t="str">
        <f t="shared" si="4"/>
        <v>insert into game_score (id, matchid, squad, goals, points, time_type) values (452, 103, 81, 0, 0, 1);</v>
      </c>
    </row>
    <row r="34" spans="1:7" x14ac:dyDescent="0.25">
      <c r="A34" s="4">
        <f t="shared" si="5"/>
        <v>453</v>
      </c>
      <c r="B34" s="4">
        <f>B32</f>
        <v>103</v>
      </c>
      <c r="C34" s="4">
        <v>46</v>
      </c>
      <c r="D34" s="6">
        <v>2</v>
      </c>
      <c r="E34" s="6">
        <v>0</v>
      </c>
      <c r="F34" s="4">
        <v>2</v>
      </c>
      <c r="G34" s="4" t="str">
        <f t="shared" si="4"/>
        <v>insert into game_score (id, matchid, squad, goals, points, time_type) values (453, 103, 46, 2, 0, 2);</v>
      </c>
    </row>
    <row r="35" spans="1:7" x14ac:dyDescent="0.25">
      <c r="A35" s="4">
        <f t="shared" si="5"/>
        <v>454</v>
      </c>
      <c r="B35" s="4">
        <f>B32</f>
        <v>103</v>
      </c>
      <c r="C35" s="4">
        <v>46</v>
      </c>
      <c r="D35" s="6">
        <v>2</v>
      </c>
      <c r="E35" s="6">
        <v>0</v>
      </c>
      <c r="F35" s="4">
        <v>1</v>
      </c>
      <c r="G35" s="4" t="str">
        <f t="shared" si="4"/>
        <v>insert into game_score (id, matchid, squad, goals, points, time_type) values (454, 103, 46, 2, 0, 1);</v>
      </c>
    </row>
    <row r="36" spans="1:7" x14ac:dyDescent="0.25">
      <c r="A36" s="3">
        <f t="shared" si="5"/>
        <v>455</v>
      </c>
      <c r="B36" s="3">
        <f>B32+1</f>
        <v>104</v>
      </c>
      <c r="C36" s="3">
        <v>43</v>
      </c>
      <c r="D36" s="5">
        <v>3</v>
      </c>
      <c r="E36" s="5">
        <v>2</v>
      </c>
      <c r="F36" s="3">
        <v>2</v>
      </c>
      <c r="G36" s="3" t="str">
        <f t="shared" si="4"/>
        <v>insert into game_score (id, matchid, squad, goals, points, time_type) values (455, 104, 43, 3, 2, 2);</v>
      </c>
    </row>
    <row r="37" spans="1:7" x14ac:dyDescent="0.25">
      <c r="A37" s="3">
        <f t="shared" si="5"/>
        <v>456</v>
      </c>
      <c r="B37" s="3">
        <f>B36</f>
        <v>104</v>
      </c>
      <c r="C37" s="3">
        <v>43</v>
      </c>
      <c r="D37" s="5">
        <v>2</v>
      </c>
      <c r="E37" s="5">
        <v>0</v>
      </c>
      <c r="F37" s="3">
        <v>1</v>
      </c>
      <c r="G37" s="3" t="str">
        <f t="shared" si="4"/>
        <v>insert into game_score (id, matchid, squad, goals, points, time_type) values (456, 104, 43, 2, 0, 1);</v>
      </c>
    </row>
    <row r="38" spans="1:7" x14ac:dyDescent="0.25">
      <c r="A38" s="3">
        <f t="shared" si="5"/>
        <v>457</v>
      </c>
      <c r="B38" s="3">
        <f>B36</f>
        <v>104</v>
      </c>
      <c r="C38" s="3">
        <v>20</v>
      </c>
      <c r="D38" s="5">
        <v>1</v>
      </c>
      <c r="E38" s="5">
        <v>0</v>
      </c>
      <c r="F38" s="3">
        <v>2</v>
      </c>
      <c r="G38" s="3" t="str">
        <f t="shared" si="4"/>
        <v>insert into game_score (id, matchid, squad, goals, points, time_type) values (457, 104, 20, 1, 0, 2);</v>
      </c>
    </row>
    <row r="39" spans="1:7" x14ac:dyDescent="0.25">
      <c r="A39" s="3">
        <f t="shared" si="5"/>
        <v>458</v>
      </c>
      <c r="B39" s="3">
        <f>B36</f>
        <v>104</v>
      </c>
      <c r="C39" s="3">
        <v>20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(458, 104, 20, 0, 0, 1);</v>
      </c>
    </row>
    <row r="40" spans="1:7" x14ac:dyDescent="0.25">
      <c r="A40" s="4">
        <f t="shared" si="5"/>
        <v>459</v>
      </c>
      <c r="B40" s="4">
        <f>B36+1</f>
        <v>105</v>
      </c>
      <c r="C40" s="4">
        <v>48</v>
      </c>
      <c r="D40" s="6">
        <v>3</v>
      </c>
      <c r="E40" s="6">
        <v>2</v>
      </c>
      <c r="F40" s="4">
        <v>2</v>
      </c>
      <c r="G40" s="4" t="str">
        <f t="shared" si="4"/>
        <v>insert into game_score (id, matchid, squad, goals, points, time_type) values (459, 105, 48, 3, 2, 2);</v>
      </c>
    </row>
    <row r="41" spans="1:7" x14ac:dyDescent="0.25">
      <c r="A41" s="4">
        <f t="shared" si="5"/>
        <v>460</v>
      </c>
      <c r="B41" s="4">
        <f>B40</f>
        <v>105</v>
      </c>
      <c r="C41" s="4">
        <v>48</v>
      </c>
      <c r="D41" s="6">
        <v>2</v>
      </c>
      <c r="E41" s="6">
        <v>0</v>
      </c>
      <c r="F41" s="4">
        <v>1</v>
      </c>
      <c r="G41" s="4" t="str">
        <f t="shared" si="4"/>
        <v>insert into game_score (id, matchid, squad, goals, points, time_type) values (460, 105, 48, 2, 0, 1);</v>
      </c>
    </row>
    <row r="42" spans="1:7" x14ac:dyDescent="0.25">
      <c r="A42" s="4">
        <f t="shared" si="5"/>
        <v>461</v>
      </c>
      <c r="B42" s="4">
        <f>B40</f>
        <v>105</v>
      </c>
      <c r="C42" s="4">
        <v>36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(461, 105, 36, 0, 0, 2);</v>
      </c>
    </row>
    <row r="43" spans="1:7" x14ac:dyDescent="0.25">
      <c r="A43" s="4">
        <f t="shared" si="5"/>
        <v>462</v>
      </c>
      <c r="B43" s="4">
        <f>B40</f>
        <v>105</v>
      </c>
      <c r="C43" s="4">
        <v>36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(462, 105, 36, 0, 0, 1);</v>
      </c>
    </row>
    <row r="44" spans="1:7" x14ac:dyDescent="0.25">
      <c r="A44" s="3">
        <f t="shared" si="5"/>
        <v>463</v>
      </c>
      <c r="B44" s="3">
        <f>B40+1</f>
        <v>106</v>
      </c>
      <c r="C44" s="3">
        <v>44</v>
      </c>
      <c r="D44" s="5">
        <v>2</v>
      </c>
      <c r="E44" s="5">
        <v>2</v>
      </c>
      <c r="F44" s="3">
        <v>2</v>
      </c>
      <c r="G44" s="3" t="str">
        <f t="shared" si="4"/>
        <v>insert into game_score (id, matchid, squad, goals, points, time_type) values (463, 106, 44, 2, 2, 2);</v>
      </c>
    </row>
    <row r="45" spans="1:7" x14ac:dyDescent="0.25">
      <c r="A45" s="3">
        <f t="shared" si="5"/>
        <v>464</v>
      </c>
      <c r="B45" s="3">
        <f>B44</f>
        <v>106</v>
      </c>
      <c r="C45" s="3">
        <v>44</v>
      </c>
      <c r="D45" s="5">
        <v>0</v>
      </c>
      <c r="E45" s="5">
        <v>0</v>
      </c>
      <c r="F45" s="3">
        <v>1</v>
      </c>
      <c r="G45" s="3" t="str">
        <f t="shared" si="4"/>
        <v>insert into game_score (id, matchid, squad, goals, points, time_type) values (464, 106, 44, 0, 0, 1);</v>
      </c>
    </row>
    <row r="46" spans="1:7" x14ac:dyDescent="0.25">
      <c r="A46" s="3">
        <f t="shared" si="5"/>
        <v>465</v>
      </c>
      <c r="B46" s="3">
        <f>B44</f>
        <v>106</v>
      </c>
      <c r="C46" s="3">
        <v>86</v>
      </c>
      <c r="D46" s="5">
        <v>0</v>
      </c>
      <c r="E46" s="5">
        <v>0</v>
      </c>
      <c r="F46" s="3">
        <v>2</v>
      </c>
      <c r="G46" s="3" t="str">
        <f t="shared" si="4"/>
        <v>insert into game_score (id, matchid, squad, goals, points, time_type) values (465, 106, 86, 0, 0, 2);</v>
      </c>
    </row>
    <row r="47" spans="1:7" x14ac:dyDescent="0.25">
      <c r="A47" s="3">
        <f t="shared" si="5"/>
        <v>466</v>
      </c>
      <c r="B47" s="3">
        <f>B44</f>
        <v>106</v>
      </c>
      <c r="C47" s="3">
        <v>86</v>
      </c>
      <c r="D47" s="5">
        <v>0</v>
      </c>
      <c r="E47" s="5">
        <v>0</v>
      </c>
      <c r="F47" s="3">
        <v>1</v>
      </c>
      <c r="G47" s="3" t="str">
        <f t="shared" si="4"/>
        <v>insert into game_score (id, matchid, squad, goals, points, time_type) values (466, 106, 86, 0, 0, 1);</v>
      </c>
    </row>
    <row r="48" spans="1:7" x14ac:dyDescent="0.25">
      <c r="A48" s="4">
        <f t="shared" si="5"/>
        <v>467</v>
      </c>
      <c r="B48" s="4">
        <f>B44+1</f>
        <v>107</v>
      </c>
      <c r="C48" s="6">
        <v>51</v>
      </c>
      <c r="D48" s="6">
        <v>7</v>
      </c>
      <c r="E48" s="6">
        <v>2</v>
      </c>
      <c r="F48" s="4">
        <v>2</v>
      </c>
      <c r="G48" s="4" t="str">
        <f t="shared" si="4"/>
        <v>insert into game_score (id, matchid, squad, goals, points, time_type) values (467, 107, 51, 7, 2, 2);</v>
      </c>
    </row>
    <row r="49" spans="1:7" x14ac:dyDescent="0.25">
      <c r="A49" s="4">
        <f t="shared" si="5"/>
        <v>468</v>
      </c>
      <c r="B49" s="4">
        <f>B48</f>
        <v>107</v>
      </c>
      <c r="C49" s="6">
        <v>51</v>
      </c>
      <c r="D49" s="6">
        <v>3</v>
      </c>
      <c r="E49" s="6">
        <v>0</v>
      </c>
      <c r="F49" s="4">
        <v>1</v>
      </c>
      <c r="G49" s="4" t="str">
        <f t="shared" si="4"/>
        <v>insert into game_score (id, matchid, squad, goals, points, time_type) values (468, 107, 51, 3, 0, 1);</v>
      </c>
    </row>
    <row r="50" spans="1:7" x14ac:dyDescent="0.25">
      <c r="A50" s="4">
        <f t="shared" si="5"/>
        <v>469</v>
      </c>
      <c r="B50" s="4">
        <f>B48</f>
        <v>107</v>
      </c>
      <c r="C50" s="6">
        <v>358</v>
      </c>
      <c r="D50" s="6">
        <v>3</v>
      </c>
      <c r="E50" s="6">
        <v>0</v>
      </c>
      <c r="F50" s="4">
        <v>2</v>
      </c>
      <c r="G50" s="4" t="str">
        <f t="shared" si="4"/>
        <v>insert into game_score (id, matchid, squad, goals, points, time_type) values (469, 107, 358, 3, 0, 2);</v>
      </c>
    </row>
    <row r="51" spans="1:7" x14ac:dyDescent="0.25">
      <c r="A51" s="4">
        <f t="shared" si="5"/>
        <v>470</v>
      </c>
      <c r="B51" s="4">
        <f>B48</f>
        <v>107</v>
      </c>
      <c r="C51" s="6">
        <v>358</v>
      </c>
      <c r="D51" s="6">
        <v>1</v>
      </c>
      <c r="E51" s="6">
        <v>0</v>
      </c>
      <c r="F51" s="4">
        <v>1</v>
      </c>
      <c r="G51" s="4" t="str">
        <f t="shared" si="4"/>
        <v>insert into game_score (id, matchid, squad, goals, points, time_type) values (470, 107, 358, 1, 0, 1);</v>
      </c>
    </row>
    <row r="52" spans="1:7" x14ac:dyDescent="0.25">
      <c r="A52" s="3">
        <f t="shared" si="5"/>
        <v>471</v>
      </c>
      <c r="B52" s="3">
        <f>B48+1</f>
        <v>108</v>
      </c>
      <c r="C52" s="3">
        <v>39</v>
      </c>
      <c r="D52" s="5">
        <v>8</v>
      </c>
      <c r="E52" s="5">
        <v>2</v>
      </c>
      <c r="F52" s="3">
        <v>2</v>
      </c>
      <c r="G52" s="3" t="str">
        <f t="shared" si="4"/>
        <v>insert into game_score (id, matchid, squad, goals, points, time_type) values (471, 108, 39, 8, 2, 2);</v>
      </c>
    </row>
    <row r="53" spans="1:7" x14ac:dyDescent="0.25">
      <c r="A53" s="3">
        <f t="shared" si="5"/>
        <v>472</v>
      </c>
      <c r="B53" s="3">
        <f>B52</f>
        <v>108</v>
      </c>
      <c r="C53" s="3">
        <v>39</v>
      </c>
      <c r="D53" s="5">
        <v>2</v>
      </c>
      <c r="E53" s="5">
        <v>0</v>
      </c>
      <c r="F53" s="3">
        <v>1</v>
      </c>
      <c r="G53" s="3" t="str">
        <f t="shared" si="4"/>
        <v>insert into game_score (id, matchid, squad, goals, points, time_type) values (472, 108, 39, 2, 0, 1);</v>
      </c>
    </row>
    <row r="54" spans="1:7" x14ac:dyDescent="0.25">
      <c r="A54" s="3">
        <f t="shared" si="5"/>
        <v>473</v>
      </c>
      <c r="B54" s="3">
        <f>B52</f>
        <v>108</v>
      </c>
      <c r="C54" s="3">
        <v>81</v>
      </c>
      <c r="D54" s="5">
        <v>0</v>
      </c>
      <c r="E54" s="5">
        <v>0</v>
      </c>
      <c r="F54" s="3">
        <v>2</v>
      </c>
      <c r="G54" s="3" t="str">
        <f t="shared" si="4"/>
        <v>insert into game_score (id, matchid, squad, goals, points, time_type) values (473, 108, 81, 0, 0, 2);</v>
      </c>
    </row>
    <row r="55" spans="1:7" x14ac:dyDescent="0.25">
      <c r="A55" s="3">
        <f t="shared" si="5"/>
        <v>474</v>
      </c>
      <c r="B55" s="3">
        <f>B52</f>
        <v>108</v>
      </c>
      <c r="C55" s="3">
        <v>81</v>
      </c>
      <c r="D55" s="5">
        <v>0</v>
      </c>
      <c r="E55" s="5">
        <v>0</v>
      </c>
      <c r="F55" s="3">
        <v>1</v>
      </c>
      <c r="G55" s="3" t="str">
        <f t="shared" si="4"/>
        <v>insert into game_score (id, matchid, squad, goals, points, time_type) values (474, 108, 81, 0, 0, 1);</v>
      </c>
    </row>
    <row r="56" spans="1:7" x14ac:dyDescent="0.25">
      <c r="A56" s="4">
        <f t="shared" si="5"/>
        <v>475</v>
      </c>
      <c r="B56" s="4">
        <f>B52+1</f>
        <v>109</v>
      </c>
      <c r="C56" s="4">
        <v>49</v>
      </c>
      <c r="D56" s="6">
        <v>0</v>
      </c>
      <c r="E56" s="6">
        <v>0</v>
      </c>
      <c r="F56" s="4">
        <v>2</v>
      </c>
      <c r="G56" s="4" t="str">
        <f t="shared" si="4"/>
        <v>insert into game_score (id, matchid, squad, goals, points, time_type) values (475, 109, 49, 0, 0, 2);</v>
      </c>
    </row>
    <row r="57" spans="1:7" x14ac:dyDescent="0.25">
      <c r="A57" s="4">
        <f t="shared" si="5"/>
        <v>476</v>
      </c>
      <c r="B57" s="4">
        <f>B56</f>
        <v>109</v>
      </c>
      <c r="C57" s="4">
        <v>49</v>
      </c>
      <c r="D57" s="6">
        <v>0</v>
      </c>
      <c r="E57" s="6">
        <v>0</v>
      </c>
      <c r="F57" s="4">
        <v>1</v>
      </c>
      <c r="G57" s="4" t="str">
        <f t="shared" si="4"/>
        <v>insert into game_score (id, matchid, squad, goals, points, time_type) values (476, 109, 49, 0, 0, 1);</v>
      </c>
    </row>
    <row r="58" spans="1:7" x14ac:dyDescent="0.25">
      <c r="A58" s="4">
        <f t="shared" si="5"/>
        <v>477</v>
      </c>
      <c r="B58" s="4">
        <f>B56</f>
        <v>109</v>
      </c>
      <c r="C58" s="4">
        <v>47</v>
      </c>
      <c r="D58" s="6">
        <v>2</v>
      </c>
      <c r="E58" s="6">
        <v>2</v>
      </c>
      <c r="F58" s="4">
        <v>2</v>
      </c>
      <c r="G58" s="4" t="str">
        <f t="shared" si="4"/>
        <v>insert into game_score (id, matchid, squad, goals, points, time_type) values (477, 109, 47, 2, 2, 2);</v>
      </c>
    </row>
    <row r="59" spans="1:7" x14ac:dyDescent="0.25">
      <c r="A59" s="4">
        <f t="shared" si="5"/>
        <v>478</v>
      </c>
      <c r="B59" s="4">
        <f>B56</f>
        <v>109</v>
      </c>
      <c r="C59" s="4">
        <v>47</v>
      </c>
      <c r="D59" s="6">
        <v>1</v>
      </c>
      <c r="E59" s="6">
        <v>0</v>
      </c>
      <c r="F59" s="4">
        <v>1</v>
      </c>
      <c r="G59" s="4" t="str">
        <f t="shared" si="4"/>
        <v>insert into game_score (id, matchid, squad, goals, points, time_type) values (478, 109, 47, 1, 0, 1);</v>
      </c>
    </row>
    <row r="60" spans="1:7" x14ac:dyDescent="0.25">
      <c r="A60" s="3">
        <f t="shared" si="5"/>
        <v>479</v>
      </c>
      <c r="B60" s="3">
        <f>B56+1</f>
        <v>110</v>
      </c>
      <c r="C60" s="3">
        <v>51</v>
      </c>
      <c r="D60" s="5">
        <v>2</v>
      </c>
      <c r="E60" s="5">
        <v>0</v>
      </c>
      <c r="F60" s="3">
        <v>2</v>
      </c>
      <c r="G60" s="3" t="str">
        <f t="shared" si="4"/>
        <v>insert into game_score (id, matchid, squad, goals, points, time_type) values (479, 110, 51, 2, 0, 2);</v>
      </c>
    </row>
    <row r="61" spans="1:7" x14ac:dyDescent="0.25">
      <c r="A61" s="3">
        <f t="shared" si="5"/>
        <v>480</v>
      </c>
      <c r="B61" s="3">
        <f>B60</f>
        <v>110</v>
      </c>
      <c r="C61" s="3">
        <v>51</v>
      </c>
      <c r="D61" s="5">
        <v>0</v>
      </c>
      <c r="E61" s="5">
        <v>0</v>
      </c>
      <c r="F61" s="3">
        <v>1</v>
      </c>
      <c r="G61" s="3" t="str">
        <f t="shared" si="4"/>
        <v>insert into game_score (id, matchid, squad, goals, points, time_type) values (480, 110, 51, 0, 0, 1);</v>
      </c>
    </row>
    <row r="62" spans="1:7" x14ac:dyDescent="0.25">
      <c r="A62" s="3">
        <f t="shared" si="5"/>
        <v>481</v>
      </c>
      <c r="B62" s="3">
        <f>B60</f>
        <v>110</v>
      </c>
      <c r="C62" s="3">
        <v>43</v>
      </c>
      <c r="D62" s="5">
        <v>2</v>
      </c>
      <c r="E62" s="5">
        <v>0</v>
      </c>
      <c r="F62" s="3">
        <v>2</v>
      </c>
      <c r="G62" s="3" t="str">
        <f t="shared" si="4"/>
        <v>insert into game_score (id, matchid, squad, goals, points, time_type) values (481, 110, 43, 2, 0, 2);</v>
      </c>
    </row>
    <row r="63" spans="1:7" x14ac:dyDescent="0.25">
      <c r="A63" s="3">
        <f t="shared" si="5"/>
        <v>482</v>
      </c>
      <c r="B63" s="3">
        <f>B60</f>
        <v>110</v>
      </c>
      <c r="C63" s="3">
        <v>43</v>
      </c>
      <c r="D63" s="5">
        <v>2</v>
      </c>
      <c r="E63" s="5">
        <v>0</v>
      </c>
      <c r="F63" s="3">
        <v>1</v>
      </c>
      <c r="G63" s="3" t="str">
        <f t="shared" si="4"/>
        <v>insert into game_score (id, matchid, squad, goals, points, time_type) values (482, 110, 43, 2, 0, 1);</v>
      </c>
    </row>
    <row r="64" spans="1:7" x14ac:dyDescent="0.25">
      <c r="A64" s="3">
        <f t="shared" si="5"/>
        <v>483</v>
      </c>
      <c r="B64" s="3">
        <f>B62</f>
        <v>110</v>
      </c>
      <c r="C64" s="3">
        <v>51</v>
      </c>
      <c r="D64" s="5">
        <v>4</v>
      </c>
      <c r="E64" s="5">
        <v>2</v>
      </c>
      <c r="F64" s="3">
        <v>4</v>
      </c>
      <c r="G64" s="3" t="str">
        <f t="shared" si="4"/>
        <v>insert into game_score (id, matchid, squad, goals, points, time_type) values (483, 110, 51, 4, 2, 4);</v>
      </c>
    </row>
    <row r="65" spans="1:7" x14ac:dyDescent="0.25">
      <c r="A65" s="3">
        <f t="shared" si="5"/>
        <v>484</v>
      </c>
      <c r="B65" s="3">
        <f>B62</f>
        <v>110</v>
      </c>
      <c r="C65" s="3">
        <v>51</v>
      </c>
      <c r="D65" s="5">
        <v>2</v>
      </c>
      <c r="E65" s="5">
        <v>0</v>
      </c>
      <c r="F65" s="3">
        <v>3</v>
      </c>
      <c r="G65" s="3" t="str">
        <f t="shared" si="4"/>
        <v>insert into game_score (id, matchid, squad, goals, points, time_type) values (484, 110, 51, 2, 0, 3);</v>
      </c>
    </row>
    <row r="66" spans="1:7" x14ac:dyDescent="0.25">
      <c r="A66" s="3">
        <f t="shared" si="5"/>
        <v>485</v>
      </c>
      <c r="B66" s="3">
        <f>B64</f>
        <v>110</v>
      </c>
      <c r="C66" s="3">
        <v>43</v>
      </c>
      <c r="D66" s="5">
        <v>2</v>
      </c>
      <c r="E66" s="5">
        <v>0</v>
      </c>
      <c r="F66" s="3">
        <v>4</v>
      </c>
      <c r="G66" s="3" t="str">
        <f t="shared" si="4"/>
        <v>insert into game_score (id, matchid, squad, goals, points, time_type) values (485, 110, 43, 2, 0, 4);</v>
      </c>
    </row>
    <row r="67" spans="1:7" x14ac:dyDescent="0.25">
      <c r="A67" s="3">
        <f t="shared" si="5"/>
        <v>486</v>
      </c>
      <c r="B67" s="3">
        <f>B64</f>
        <v>110</v>
      </c>
      <c r="C67" s="3">
        <v>43</v>
      </c>
      <c r="D67" s="5">
        <v>2</v>
      </c>
      <c r="E67" s="5">
        <v>0</v>
      </c>
      <c r="F67" s="3">
        <v>3</v>
      </c>
      <c r="G67" s="3" t="str">
        <f t="shared" si="4"/>
        <v>insert into game_score (id, matchid, squad, goals, points, time_type) values (486, 110, 43, 2, 0, 3);</v>
      </c>
    </row>
    <row r="68" spans="1:7" x14ac:dyDescent="0.25">
      <c r="A68" s="4">
        <f t="shared" si="5"/>
        <v>487</v>
      </c>
      <c r="B68" s="4">
        <f>B60+1</f>
        <v>111</v>
      </c>
      <c r="C68" s="4">
        <v>48</v>
      </c>
      <c r="D68" s="6">
        <v>5</v>
      </c>
      <c r="E68" s="6">
        <v>2</v>
      </c>
      <c r="F68" s="4">
        <v>2</v>
      </c>
      <c r="G68" s="4" t="str">
        <f t="shared" si="4"/>
        <v>insert into game_score (id, matchid, squad, goals, points, time_type) values (487, 111, 48, 5, 2, 2);</v>
      </c>
    </row>
    <row r="69" spans="1:7" x14ac:dyDescent="0.25">
      <c r="A69" s="4">
        <f t="shared" si="5"/>
        <v>488</v>
      </c>
      <c r="B69" s="4">
        <f>B68</f>
        <v>111</v>
      </c>
      <c r="C69" s="4">
        <v>48</v>
      </c>
      <c r="D69" s="6">
        <v>2</v>
      </c>
      <c r="E69" s="6">
        <v>0</v>
      </c>
      <c r="F69" s="4">
        <v>1</v>
      </c>
      <c r="G69" s="4" t="str">
        <f t="shared" si="4"/>
        <v>insert into game_score (id, matchid, squad, goals, points, time_type) values (488, 111, 48, 2, 0, 1);</v>
      </c>
    </row>
    <row r="70" spans="1:7" x14ac:dyDescent="0.25">
      <c r="A70" s="4">
        <f t="shared" si="5"/>
        <v>489</v>
      </c>
      <c r="B70" s="4">
        <f>B68</f>
        <v>111</v>
      </c>
      <c r="C70" s="4">
        <v>44</v>
      </c>
      <c r="D70" s="6">
        <v>4</v>
      </c>
      <c r="E70" s="6">
        <v>0</v>
      </c>
      <c r="F70" s="4">
        <v>2</v>
      </c>
      <c r="G70" s="4" t="str">
        <f t="shared" si="4"/>
        <v>insert into game_score (id, matchid, squad, goals, points, time_type) values (489, 111, 44, 4, 0, 2);</v>
      </c>
    </row>
    <row r="71" spans="1:7" x14ac:dyDescent="0.25">
      <c r="A71" s="4">
        <f>A70+1</f>
        <v>490</v>
      </c>
      <c r="B71" s="4">
        <f>B68</f>
        <v>111</v>
      </c>
      <c r="C71" s="4">
        <v>44</v>
      </c>
      <c r="D71" s="6">
        <v>1</v>
      </c>
      <c r="E71" s="6">
        <v>0</v>
      </c>
      <c r="F71" s="4">
        <v>1</v>
      </c>
      <c r="G71" s="4" t="str">
        <f t="shared" si="4"/>
        <v>insert into game_score (id, matchid, squad, goals, points, time_type) values (490, 111, 44, 1, 0, 1);</v>
      </c>
    </row>
    <row r="72" spans="1:7" x14ac:dyDescent="0.25">
      <c r="A72" s="3">
        <f t="shared" si="5"/>
        <v>491</v>
      </c>
      <c r="B72" s="3">
        <f>B68+1</f>
        <v>112</v>
      </c>
      <c r="C72" s="3">
        <v>39</v>
      </c>
      <c r="D72" s="5">
        <v>1</v>
      </c>
      <c r="E72" s="5">
        <v>0</v>
      </c>
      <c r="F72" s="3">
        <v>2</v>
      </c>
      <c r="G72" s="3" t="str">
        <f t="shared" si="4"/>
        <v>insert into game_score (id, matchid, squad, goals, points, time_type) values (491, 112, 39, 1, 0, 2);</v>
      </c>
    </row>
    <row r="73" spans="1:7" x14ac:dyDescent="0.25">
      <c r="A73" s="3">
        <f t="shared" si="5"/>
        <v>492</v>
      </c>
      <c r="B73" s="3">
        <f>B72</f>
        <v>112</v>
      </c>
      <c r="C73" s="3">
        <v>39</v>
      </c>
      <c r="D73" s="5">
        <v>1</v>
      </c>
      <c r="E73" s="5">
        <v>0</v>
      </c>
      <c r="F73" s="3">
        <v>1</v>
      </c>
      <c r="G73" s="3" t="str">
        <f t="shared" si="4"/>
        <v>insert into game_score (id, matchid, squad, goals, points, time_type) values (492, 112, 39, 1, 0, 1);</v>
      </c>
    </row>
    <row r="74" spans="1:7" x14ac:dyDescent="0.25">
      <c r="A74" s="3">
        <f t="shared" si="5"/>
        <v>493</v>
      </c>
      <c r="B74" s="3">
        <f>B72</f>
        <v>112</v>
      </c>
      <c r="C74" s="3">
        <v>47</v>
      </c>
      <c r="D74" s="5">
        <v>1</v>
      </c>
      <c r="E74" s="5">
        <v>0</v>
      </c>
      <c r="F74" s="3">
        <v>2</v>
      </c>
      <c r="G74" s="3" t="str">
        <f t="shared" si="4"/>
        <v>insert into game_score (id, matchid, squad, goals, points, time_type) values (493, 112, 47, 1, 0, 2);</v>
      </c>
    </row>
    <row r="75" spans="1:7" x14ac:dyDescent="0.25">
      <c r="A75" s="3">
        <f t="shared" si="5"/>
        <v>494</v>
      </c>
      <c r="B75" s="3">
        <f>B72</f>
        <v>112</v>
      </c>
      <c r="C75" s="3">
        <v>47</v>
      </c>
      <c r="D75" s="5">
        <v>0</v>
      </c>
      <c r="E75" s="5">
        <v>0</v>
      </c>
      <c r="F75" s="3">
        <v>1</v>
      </c>
      <c r="G75" s="3" t="str">
        <f t="shared" si="4"/>
        <v>insert into game_score (id, matchid, squad, goals, points, time_type) values (494, 112, 47, 0, 0, 1);</v>
      </c>
    </row>
    <row r="76" spans="1:7" x14ac:dyDescent="0.25">
      <c r="A76" s="3">
        <f t="shared" si="5"/>
        <v>495</v>
      </c>
      <c r="B76" s="3">
        <f>B73</f>
        <v>112</v>
      </c>
      <c r="C76" s="3">
        <v>39</v>
      </c>
      <c r="D76" s="5">
        <v>2</v>
      </c>
      <c r="E76" s="5">
        <v>2</v>
      </c>
      <c r="F76" s="3">
        <v>4</v>
      </c>
      <c r="G76" s="3" t="str">
        <f t="shared" si="4"/>
        <v>insert into game_score (id, matchid, squad, goals, points, time_type) values (495, 112, 39, 2, 2, 4);</v>
      </c>
    </row>
    <row r="77" spans="1:7" x14ac:dyDescent="0.25">
      <c r="A77" s="3">
        <f t="shared" si="5"/>
        <v>496</v>
      </c>
      <c r="B77" s="3">
        <f>B74</f>
        <v>112</v>
      </c>
      <c r="C77" s="3">
        <v>39</v>
      </c>
      <c r="D77" s="5">
        <v>2</v>
      </c>
      <c r="E77" s="5">
        <v>0</v>
      </c>
      <c r="F77" s="3">
        <v>3</v>
      </c>
      <c r="G77" s="3" t="str">
        <f t="shared" si="4"/>
        <v>insert into game_score (id, matchid, squad, goals, points, time_type) values (496, 112, 39, 2, 0, 3);</v>
      </c>
    </row>
    <row r="78" spans="1:7" x14ac:dyDescent="0.25">
      <c r="A78" s="3">
        <f t="shared" si="5"/>
        <v>497</v>
      </c>
      <c r="B78" s="3">
        <f>B75</f>
        <v>112</v>
      </c>
      <c r="C78" s="3">
        <v>47</v>
      </c>
      <c r="D78" s="5">
        <v>1</v>
      </c>
      <c r="E78" s="5">
        <v>0</v>
      </c>
      <c r="F78" s="3">
        <v>4</v>
      </c>
      <c r="G78" s="3" t="str">
        <f t="shared" si="4"/>
        <v>insert into game_score (id, matchid, squad, goals, points, time_type) values (497, 112, 47, 1, 0, 4);</v>
      </c>
    </row>
    <row r="79" spans="1:7" x14ac:dyDescent="0.25">
      <c r="A79" s="3">
        <f t="shared" si="5"/>
        <v>498</v>
      </c>
      <c r="B79" s="3">
        <f>B76</f>
        <v>112</v>
      </c>
      <c r="C79" s="3">
        <v>47</v>
      </c>
      <c r="D79" s="5">
        <v>1</v>
      </c>
      <c r="E79" s="5">
        <v>0</v>
      </c>
      <c r="F79" s="3">
        <v>3</v>
      </c>
      <c r="G79" s="3" t="str">
        <f t="shared" si="4"/>
        <v>insert into game_score (id, matchid, squad, goals, points, time_type) values (498, 112, 47, 1, 0, 3);</v>
      </c>
    </row>
    <row r="80" spans="1:7" x14ac:dyDescent="0.25">
      <c r="A80" s="4">
        <f t="shared" si="5"/>
        <v>499</v>
      </c>
      <c r="B80" s="4">
        <f>B72+1</f>
        <v>113</v>
      </c>
      <c r="C80" s="4">
        <v>48</v>
      </c>
      <c r="D80" s="6">
        <v>1</v>
      </c>
      <c r="E80" s="6">
        <v>0</v>
      </c>
      <c r="F80" s="4">
        <v>2</v>
      </c>
      <c r="G80" s="4" t="str">
        <f t="shared" si="4"/>
        <v>insert into game_score (id, matchid, squad, goals, points, time_type) values (499, 113, 48, 1, 0, 2);</v>
      </c>
    </row>
    <row r="81" spans="1:7" x14ac:dyDescent="0.25">
      <c r="A81" s="4">
        <f t="shared" si="5"/>
        <v>500</v>
      </c>
      <c r="B81" s="4">
        <f>B80</f>
        <v>113</v>
      </c>
      <c r="C81" s="4">
        <v>49</v>
      </c>
      <c r="D81" s="6">
        <v>0</v>
      </c>
      <c r="E81" s="6">
        <v>0</v>
      </c>
      <c r="F81" s="4">
        <v>1</v>
      </c>
      <c r="G81" s="4" t="str">
        <f t="shared" si="4"/>
        <v>insert into game_score (id, matchid, squad, goals, points, time_type) values (500, 113, 49, 0, 0, 1);</v>
      </c>
    </row>
    <row r="82" spans="1:7" x14ac:dyDescent="0.25">
      <c r="A82" s="4">
        <f t="shared" si="5"/>
        <v>501</v>
      </c>
      <c r="B82" s="4">
        <f>B80</f>
        <v>113</v>
      </c>
      <c r="C82" s="4">
        <v>43</v>
      </c>
      <c r="D82" s="6">
        <v>3</v>
      </c>
      <c r="E82" s="6">
        <v>2</v>
      </c>
      <c r="F82" s="4">
        <v>2</v>
      </c>
      <c r="G82" s="4" t="str">
        <f t="shared" si="4"/>
        <v>insert into game_score (id, matchid, squad, goals, points, time_type) values (501, 113, 43, 3, 2, 2);</v>
      </c>
    </row>
    <row r="83" spans="1:7" x14ac:dyDescent="0.25">
      <c r="A83" s="4">
        <f t="shared" si="5"/>
        <v>502</v>
      </c>
      <c r="B83" s="4">
        <f>B80</f>
        <v>113</v>
      </c>
      <c r="C83" s="4">
        <v>43</v>
      </c>
      <c r="D83" s="6">
        <v>1</v>
      </c>
      <c r="E83" s="6">
        <v>0</v>
      </c>
      <c r="F83" s="4">
        <v>1</v>
      </c>
      <c r="G83" s="4" t="str">
        <f t="shared" si="4"/>
        <v>insert into game_score (id, matchid, squad, goals, points, time_type) values (502, 113, 43, 1, 0, 1);</v>
      </c>
    </row>
    <row r="84" spans="1:7" x14ac:dyDescent="0.25">
      <c r="A84" s="3">
        <f t="shared" si="5"/>
        <v>503</v>
      </c>
      <c r="B84" s="3">
        <f>B80+1</f>
        <v>114</v>
      </c>
      <c r="C84" s="3">
        <v>47</v>
      </c>
      <c r="D84" s="5">
        <v>3</v>
      </c>
      <c r="E84" s="5">
        <v>2</v>
      </c>
      <c r="F84" s="3">
        <v>2</v>
      </c>
      <c r="G84" s="3" t="str">
        <f t="shared" si="4"/>
        <v>insert into game_score (id, matchid, squad, goals, points, time_type) values (503, 114, 47, 3, 2, 2);</v>
      </c>
    </row>
    <row r="85" spans="1:7" x14ac:dyDescent="0.25">
      <c r="A85" s="3">
        <f t="shared" si="5"/>
        <v>504</v>
      </c>
      <c r="B85" s="3">
        <f>B84</f>
        <v>114</v>
      </c>
      <c r="C85" s="3">
        <v>47</v>
      </c>
      <c r="D85" s="5">
        <v>2</v>
      </c>
      <c r="E85" s="5">
        <v>0</v>
      </c>
      <c r="F85" s="3">
        <v>1</v>
      </c>
      <c r="G85" s="3" t="str">
        <f t="shared" si="4"/>
        <v>insert into game_score (id, matchid, squad, goals, points, time_type) values (504, 114, 47, 2, 0, 1);</v>
      </c>
    </row>
    <row r="86" spans="1:7" x14ac:dyDescent="0.25">
      <c r="A86" s="3">
        <f t="shared" si="5"/>
        <v>505</v>
      </c>
      <c r="B86" s="3">
        <f>B84</f>
        <v>114</v>
      </c>
      <c r="C86" s="3">
        <v>48</v>
      </c>
      <c r="D86" s="5">
        <v>2</v>
      </c>
      <c r="E86" s="5">
        <v>0</v>
      </c>
      <c r="F86" s="3">
        <v>2</v>
      </c>
      <c r="G86" s="3" t="str">
        <f t="shared" si="4"/>
        <v>insert into game_score (id, matchid, squad, goals, points, time_type) values (505, 114, 48, 2, 0, 2);</v>
      </c>
    </row>
    <row r="87" spans="1:7" x14ac:dyDescent="0.25">
      <c r="A87" s="3">
        <f t="shared" si="5"/>
        <v>506</v>
      </c>
      <c r="B87" s="3">
        <f>B84</f>
        <v>114</v>
      </c>
      <c r="C87" s="3">
        <v>48</v>
      </c>
      <c r="D87" s="5">
        <v>2</v>
      </c>
      <c r="E87" s="5">
        <v>0</v>
      </c>
      <c r="F87" s="3">
        <v>1</v>
      </c>
      <c r="G87" s="3" t="str">
        <f t="shared" si="4"/>
        <v>insert into game_score (id, matchid, squad, goals, points, time_type) values (506, 114, 48, 2, 0, 1);</v>
      </c>
    </row>
    <row r="88" spans="1:7" x14ac:dyDescent="0.25">
      <c r="A88" s="4">
        <f t="shared" si="5"/>
        <v>507</v>
      </c>
      <c r="B88" s="4">
        <f>B84+1</f>
        <v>115</v>
      </c>
      <c r="C88" s="4">
        <v>39</v>
      </c>
      <c r="D88" s="6">
        <v>1</v>
      </c>
      <c r="E88" s="6">
        <v>0</v>
      </c>
      <c r="F88" s="4">
        <v>2</v>
      </c>
      <c r="G88" s="4" t="str">
        <f t="shared" ref="G88:G91" si="6">"insert into game_score (id, matchid, squad, goals, points, time_type) values (" &amp; A88 &amp; ", " &amp; B88 &amp; ", " &amp; C88 &amp; ", " &amp; D88 &amp; ", " &amp; E88 &amp; ", " &amp; F88 &amp; ");"</f>
        <v>insert into game_score (id, matchid, squad, goals, points, time_type) values (507, 115, 39, 1, 0, 2);</v>
      </c>
    </row>
    <row r="89" spans="1:7" x14ac:dyDescent="0.25">
      <c r="A89" s="4">
        <f t="shared" si="5"/>
        <v>508</v>
      </c>
      <c r="B89" s="4">
        <f>B88</f>
        <v>115</v>
      </c>
      <c r="C89" s="4">
        <v>39</v>
      </c>
      <c r="D89" s="6">
        <v>0</v>
      </c>
      <c r="E89" s="6">
        <v>0</v>
      </c>
      <c r="F89" s="4">
        <v>1</v>
      </c>
      <c r="G89" s="4" t="str">
        <f t="shared" si="6"/>
        <v>insert into game_score (id, matchid, squad, goals, points, time_type) values (508, 115, 39, 0, 0, 1);</v>
      </c>
    </row>
    <row r="90" spans="1:7" x14ac:dyDescent="0.25">
      <c r="A90" s="4">
        <f t="shared" ref="A90:A95" si="7">A89+1</f>
        <v>509</v>
      </c>
      <c r="B90" s="4">
        <f>B88</f>
        <v>115</v>
      </c>
      <c r="C90" s="4">
        <v>43</v>
      </c>
      <c r="D90" s="6">
        <v>1</v>
      </c>
      <c r="E90" s="6">
        <v>0</v>
      </c>
      <c r="F90" s="4">
        <v>2</v>
      </c>
      <c r="G90" s="4" t="str">
        <f t="shared" si="6"/>
        <v>insert into game_score (id, matchid, squad, goals, points, time_type) values (509, 115, 43, 1, 0, 2);</v>
      </c>
    </row>
    <row r="91" spans="1:7" x14ac:dyDescent="0.25">
      <c r="A91" s="4">
        <f t="shared" si="7"/>
        <v>510</v>
      </c>
      <c r="B91" s="4">
        <f>B88</f>
        <v>115</v>
      </c>
      <c r="C91" s="4">
        <v>43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(510, 115, 43, 0, 0, 1);</v>
      </c>
    </row>
    <row r="92" spans="1:7" x14ac:dyDescent="0.25">
      <c r="A92" s="4">
        <f t="shared" si="7"/>
        <v>511</v>
      </c>
      <c r="B92" s="4">
        <f>B90</f>
        <v>115</v>
      </c>
      <c r="C92" s="4">
        <v>39</v>
      </c>
      <c r="D92" s="6">
        <v>2</v>
      </c>
      <c r="E92" s="6">
        <v>2</v>
      </c>
      <c r="F92" s="4">
        <v>4</v>
      </c>
      <c r="G92" s="4" t="str">
        <f t="shared" ref="G92:G95" si="8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(511, 115, 39, 2, 2, 4);</v>
      </c>
    </row>
    <row r="93" spans="1:7" x14ac:dyDescent="0.25">
      <c r="A93" s="4">
        <f t="shared" si="7"/>
        <v>512</v>
      </c>
      <c r="B93" s="4">
        <f>B90</f>
        <v>115</v>
      </c>
      <c r="C93" s="4">
        <v>39</v>
      </c>
      <c r="D93" s="6">
        <v>2</v>
      </c>
      <c r="E93" s="6">
        <v>0</v>
      </c>
      <c r="F93" s="4">
        <v>3</v>
      </c>
      <c r="G93" s="4" t="str">
        <f t="shared" si="8"/>
        <v>insert into game_score (id, matchid, squad, goals, points, time_type) values (512, 115, 39, 2, 0, 3);</v>
      </c>
    </row>
    <row r="94" spans="1:7" x14ac:dyDescent="0.25">
      <c r="A94" s="4">
        <f t="shared" si="7"/>
        <v>513</v>
      </c>
      <c r="B94" s="4">
        <f>B92</f>
        <v>115</v>
      </c>
      <c r="C94" s="4">
        <v>43</v>
      </c>
      <c r="D94" s="6">
        <v>1</v>
      </c>
      <c r="E94" s="6">
        <v>0</v>
      </c>
      <c r="F94" s="4">
        <v>4</v>
      </c>
      <c r="G94" s="4" t="str">
        <f t="shared" si="8"/>
        <v>insert into game_score (id, matchid, squad, goals, points, time_type) values (513, 115, 43, 1, 0, 4);</v>
      </c>
    </row>
    <row r="95" spans="1:7" x14ac:dyDescent="0.25">
      <c r="A95" s="4">
        <f t="shared" si="7"/>
        <v>514</v>
      </c>
      <c r="B95" s="4">
        <f>B92</f>
        <v>115</v>
      </c>
      <c r="C95" s="4">
        <v>43</v>
      </c>
      <c r="D95" s="6">
        <v>1</v>
      </c>
      <c r="E95" s="6">
        <v>0</v>
      </c>
      <c r="F95" s="4">
        <v>3</v>
      </c>
      <c r="G95" s="4" t="str">
        <f t="shared" si="8"/>
        <v>insert into game_score (id, matchid, squad, goals, points, time_type) values (514, 115, 43, 1, 0, 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1900</vt:lpstr>
      <vt:lpstr>1904</vt:lpstr>
      <vt:lpstr>1906</vt:lpstr>
      <vt:lpstr>1908</vt:lpstr>
      <vt:lpstr>1912</vt:lpstr>
      <vt:lpstr>1920</vt:lpstr>
      <vt:lpstr>1924</vt:lpstr>
      <vt:lpstr>1928</vt:lpstr>
      <vt:lpstr>1936</vt:lpstr>
      <vt:lpstr>1948</vt:lpstr>
      <vt:lpstr>1952</vt:lpstr>
      <vt:lpstr>1956</vt:lpstr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2016-08-01T02:25:13Z</dcterms:modified>
</cp:coreProperties>
</file>